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408e03720f0043e8/Documents/495__data_cleaning/"/>
    </mc:Choice>
  </mc:AlternateContent>
  <xr:revisionPtr revIDLastSave="13" documentId="13_ncr:1_{1CD88E6C-FD51-47EF-B3C9-FE98FA7BA1D9}" xr6:coauthVersionLast="47" xr6:coauthVersionMax="47" xr10:uidLastSave="{E768D774-23D6-43A0-9701-01881336709E}"/>
  <bookViews>
    <workbookView xWindow="-108" yWindow="492" windowWidth="23256" windowHeight="12576" tabRatio="687" firstSheet="2" activeTab="10" xr2:uid="{00000000-000D-0000-FFFF-FFFF00000000}"/>
  </bookViews>
  <sheets>
    <sheet name="Form Responses 1" sheetId="1" r:id="rId1"/>
    <sheet name="Data_cleaning" sheetId="2" r:id="rId2"/>
    <sheet name="Variable_label" sheetId="4" r:id="rId3"/>
    <sheet name="V2" sheetId="3" r:id="rId4"/>
    <sheet name="Dataset" sheetId="5" r:id="rId5"/>
    <sheet name="Data_values" sheetId="6" r:id="rId6"/>
    <sheet name="Label-define-values" sheetId="11" r:id="rId7"/>
    <sheet name="label-coding" sheetId="12" r:id="rId8"/>
    <sheet name="replace_cmd" sheetId="10" r:id="rId9"/>
    <sheet name="stata-cmd" sheetId="9" r:id="rId10"/>
    <sheet name="Vl" sheetId="7" r:id="rId11"/>
    <sheet name="Dataset_full" sheetId="8"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1" l="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E262" i="12"/>
  <c r="E263" i="12"/>
  <c r="E264" i="12"/>
  <c r="E265" i="12"/>
  <c r="E266" i="12"/>
  <c r="E267" i="12"/>
  <c r="E268" i="12"/>
  <c r="E269" i="12"/>
  <c r="E270" i="12"/>
  <c r="E271" i="12"/>
  <c r="E261" i="12"/>
  <c r="E242" i="12"/>
  <c r="E243" i="12"/>
  <c r="E244" i="12"/>
  <c r="E245" i="12"/>
  <c r="E246" i="12"/>
  <c r="E247" i="12"/>
  <c r="E248" i="12"/>
  <c r="E249" i="12"/>
  <c r="E250" i="12"/>
  <c r="E251" i="12"/>
  <c r="E241" i="12"/>
  <c r="E205" i="12"/>
  <c r="E206" i="12"/>
  <c r="E207" i="12"/>
  <c r="E208" i="12"/>
  <c r="E209" i="12"/>
  <c r="E210" i="12"/>
  <c r="E211" i="12"/>
  <c r="E212" i="12"/>
  <c r="E213" i="12"/>
  <c r="E214" i="12"/>
  <c r="E215" i="12"/>
  <c r="E216" i="12"/>
  <c r="E217" i="12"/>
  <c r="E218" i="12"/>
  <c r="E219" i="12"/>
  <c r="E220" i="12"/>
  <c r="E204" i="12"/>
  <c r="E185" i="12"/>
  <c r="E186" i="12"/>
  <c r="E187" i="12"/>
  <c r="E188" i="12"/>
  <c r="E189" i="12"/>
  <c r="E190" i="12"/>
  <c r="E191" i="12"/>
  <c r="E192" i="12"/>
  <c r="E193" i="12"/>
  <c r="E194" i="12"/>
  <c r="E195" i="12"/>
  <c r="E184" i="12"/>
  <c r="E173" i="12"/>
  <c r="E174" i="12"/>
  <c r="E175" i="12"/>
  <c r="E176" i="12"/>
  <c r="E177" i="12"/>
  <c r="E178" i="12"/>
  <c r="E179" i="12"/>
  <c r="E180" i="12"/>
  <c r="E181" i="12"/>
  <c r="E172" i="12"/>
  <c r="E154" i="12"/>
  <c r="E155" i="12"/>
  <c r="E156" i="12"/>
  <c r="E157" i="12"/>
  <c r="E158" i="12"/>
  <c r="E153" i="12"/>
  <c r="E138" i="12"/>
  <c r="E139" i="12"/>
  <c r="E140" i="12"/>
  <c r="E141" i="12"/>
  <c r="E142" i="12"/>
  <c r="E143" i="12"/>
  <c r="E144" i="12"/>
  <c r="E145" i="12"/>
  <c r="E146" i="12"/>
  <c r="E147" i="12"/>
  <c r="E148" i="12"/>
  <c r="E149" i="12"/>
  <c r="E150" i="12"/>
  <c r="E137" i="12"/>
  <c r="E119" i="12"/>
  <c r="E120" i="12"/>
  <c r="E121" i="12"/>
  <c r="E122" i="12"/>
  <c r="E123" i="12"/>
  <c r="E124" i="12"/>
  <c r="E125" i="12"/>
  <c r="E126" i="12"/>
  <c r="E127" i="12"/>
  <c r="E128" i="12"/>
  <c r="E129" i="12"/>
  <c r="E130" i="12"/>
  <c r="E131" i="12"/>
  <c r="E132" i="12"/>
  <c r="E133" i="12"/>
  <c r="E134" i="12"/>
  <c r="E118" i="12"/>
  <c r="E55" i="12"/>
  <c r="E54" i="12"/>
  <c r="E44" i="12"/>
  <c r="E45" i="12"/>
  <c r="E46" i="12"/>
  <c r="E47" i="12"/>
  <c r="E43" i="12"/>
  <c r="D3" i="11"/>
  <c r="D4" i="11"/>
  <c r="D5" i="11"/>
  <c r="D6" i="11"/>
  <c r="D7" i="11"/>
  <c r="D8" i="11"/>
  <c r="D9" i="11"/>
  <c r="D10" i="11"/>
  <c r="D11" i="11"/>
  <c r="D12" i="11"/>
  <c r="D13" i="11"/>
  <c r="D14" i="11"/>
  <c r="D15" i="11"/>
  <c r="D16" i="11"/>
  <c r="D17" i="11"/>
  <c r="D18" i="11"/>
  <c r="D19" i="11"/>
  <c r="D2" i="11"/>
  <c r="E255" i="12"/>
  <c r="E256" i="12"/>
  <c r="E257" i="12" s="1"/>
  <c r="E258" i="12" s="1"/>
  <c r="E253" i="12"/>
  <c r="E254" i="12" s="1"/>
  <c r="E235" i="12"/>
  <c r="E236" i="12"/>
  <c r="E237" i="12"/>
  <c r="E238" i="12"/>
  <c r="E233" i="12"/>
  <c r="E234" i="12" s="1"/>
  <c r="E224" i="12"/>
  <c r="E225" i="12" s="1"/>
  <c r="E226" i="12" s="1"/>
  <c r="E227" i="12" s="1"/>
  <c r="E228" i="12" s="1"/>
  <c r="E229" i="12" s="1"/>
  <c r="E230" i="12" s="1"/>
  <c r="E231" i="12" s="1"/>
  <c r="E222" i="12"/>
  <c r="E223" i="12" s="1"/>
  <c r="E199" i="12"/>
  <c r="E200" i="12"/>
  <c r="E201" i="12"/>
  <c r="E197" i="12"/>
  <c r="E198" i="12" s="1"/>
  <c r="E162" i="12"/>
  <c r="E163" i="12" s="1"/>
  <c r="E164" i="12" s="1"/>
  <c r="E160" i="12"/>
  <c r="E161" i="12" s="1"/>
  <c r="E91" i="12"/>
  <c r="E92" i="12" s="1"/>
  <c r="E93" i="12" s="1"/>
  <c r="E94" i="12" s="1"/>
  <c r="E95" i="12" s="1"/>
  <c r="E89" i="12"/>
  <c r="E90" i="12" s="1"/>
  <c r="E86" i="12"/>
  <c r="E87" i="12" s="1"/>
  <c r="E84" i="12"/>
  <c r="E85" i="12" s="1"/>
  <c r="E79" i="12"/>
  <c r="E80" i="12" s="1"/>
  <c r="E81" i="12" s="1"/>
  <c r="E82" i="12" s="1"/>
  <c r="E77" i="12"/>
  <c r="E78" i="12" s="1"/>
  <c r="E74" i="12"/>
  <c r="E75" i="12" s="1"/>
  <c r="E72" i="12"/>
  <c r="E73" i="12" s="1"/>
  <c r="E68" i="12"/>
  <c r="E69" i="12" s="1"/>
  <c r="E70" i="12" s="1"/>
  <c r="E66" i="12"/>
  <c r="E67" i="12" s="1"/>
  <c r="E59" i="12"/>
  <c r="E60" i="12"/>
  <c r="E61" i="12"/>
  <c r="E62" i="12"/>
  <c r="E63" i="12" s="1"/>
  <c r="E57" i="12"/>
  <c r="E58" i="12" s="1"/>
  <c r="E51" i="12"/>
  <c r="E49" i="12"/>
  <c r="E50" i="12" s="1"/>
  <c r="E35" i="12"/>
  <c r="E36" i="12" s="1"/>
  <c r="E37" i="12" s="1"/>
  <c r="E38" i="12" s="1"/>
  <c r="E39" i="12" s="1"/>
  <c r="E40" i="12" s="1"/>
  <c r="E33" i="12"/>
  <c r="E34" i="12" s="1"/>
  <c r="E29" i="12"/>
  <c r="E30" i="12" s="1"/>
  <c r="E31" i="12" s="1"/>
  <c r="E27" i="12"/>
  <c r="E28" i="12" s="1"/>
  <c r="E24" i="12"/>
  <c r="E25" i="12"/>
  <c r="E22" i="12"/>
  <c r="E23" i="12" s="1"/>
  <c r="E16" i="12"/>
  <c r="E17" i="12" s="1"/>
  <c r="E18" i="12" s="1"/>
  <c r="E19" i="12" s="1"/>
  <c r="E20" i="12" s="1"/>
  <c r="E14" i="12"/>
  <c r="E15" i="12" s="1"/>
  <c r="E12" i="12"/>
  <c r="E10" i="12"/>
  <c r="E11" i="12" s="1"/>
  <c r="E1" i="12"/>
  <c r="E2" i="12" s="1"/>
  <c r="E3" i="12" s="1"/>
  <c r="E4" i="12" s="1"/>
  <c r="E5" i="12" s="1"/>
  <c r="E6" i="12" s="1"/>
  <c r="E7" i="12" s="1"/>
  <c r="E8" i="12" s="1"/>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6" i="10"/>
  <c r="M43" i="6"/>
  <c r="M44" i="6"/>
  <c r="M45" i="6"/>
  <c r="M46" i="6"/>
  <c r="M47" i="6"/>
  <c r="D44" i="6"/>
  <c r="D45" i="6"/>
  <c r="D46" i="6"/>
  <c r="B46" i="6" s="1"/>
  <c r="D47" i="6"/>
  <c r="B47" i="6" s="1"/>
  <c r="D43" i="6"/>
  <c r="B43" i="6" s="1"/>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4" i="6"/>
  <c r="B45"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1" i="6"/>
  <c r="D262" i="6"/>
  <c r="D263" i="6"/>
  <c r="D264" i="6"/>
  <c r="D265" i="6"/>
  <c r="D266" i="6"/>
  <c r="D267" i="6"/>
  <c r="D268" i="6"/>
  <c r="D269" i="6"/>
  <c r="D270" i="6"/>
  <c r="D271" i="6"/>
  <c r="D261" i="6"/>
  <c r="D242" i="6"/>
  <c r="D243" i="6"/>
  <c r="D244" i="6"/>
  <c r="D245" i="6"/>
  <c r="D246" i="6"/>
  <c r="D247" i="6"/>
  <c r="D248" i="6"/>
  <c r="D249" i="6"/>
  <c r="D250" i="6"/>
  <c r="D251" i="6"/>
  <c r="D241" i="6"/>
  <c r="D205" i="6"/>
  <c r="D206" i="6"/>
  <c r="D207" i="6"/>
  <c r="D208" i="6"/>
  <c r="D209" i="6"/>
  <c r="D210" i="6"/>
  <c r="D211" i="6"/>
  <c r="D212" i="6"/>
  <c r="D213" i="6"/>
  <c r="D214" i="6"/>
  <c r="D215" i="6"/>
  <c r="D216" i="6"/>
  <c r="D217" i="6"/>
  <c r="D218" i="6"/>
  <c r="D219" i="6"/>
  <c r="D220" i="6"/>
  <c r="D204" i="6"/>
  <c r="D185" i="6"/>
  <c r="D186" i="6"/>
  <c r="D187" i="6"/>
  <c r="D188" i="6"/>
  <c r="D189" i="6"/>
  <c r="D190" i="6"/>
  <c r="D191" i="6"/>
  <c r="D192" i="6"/>
  <c r="D193" i="6"/>
  <c r="D194" i="6"/>
  <c r="D195" i="6"/>
  <c r="D184" i="6"/>
  <c r="D173" i="6"/>
  <c r="D174" i="6"/>
  <c r="D175" i="6"/>
  <c r="D176" i="6"/>
  <c r="D177" i="6"/>
  <c r="D178" i="6"/>
  <c r="D179" i="6"/>
  <c r="D180" i="6"/>
  <c r="D181" i="6"/>
  <c r="D172" i="6"/>
  <c r="D154" i="6"/>
  <c r="D155" i="6"/>
  <c r="D156" i="6"/>
  <c r="D157" i="6"/>
  <c r="D158" i="6"/>
  <c r="D153" i="6"/>
  <c r="D138" i="6"/>
  <c r="D139" i="6"/>
  <c r="D140" i="6"/>
  <c r="D141" i="6"/>
  <c r="D142" i="6"/>
  <c r="D143" i="6"/>
  <c r="D144" i="6"/>
  <c r="D145" i="6"/>
  <c r="D146" i="6"/>
  <c r="D147" i="6"/>
  <c r="D148" i="6"/>
  <c r="D149" i="6"/>
  <c r="D150" i="6"/>
  <c r="D137" i="6"/>
  <c r="D119" i="6"/>
  <c r="D120" i="6"/>
  <c r="D121" i="6"/>
  <c r="D122" i="6"/>
  <c r="D123" i="6"/>
  <c r="D124" i="6"/>
  <c r="D125" i="6"/>
  <c r="D126" i="6"/>
  <c r="D127" i="6"/>
  <c r="D128" i="6"/>
  <c r="D129" i="6"/>
  <c r="D130" i="6"/>
  <c r="D131" i="6"/>
  <c r="D132" i="6"/>
  <c r="D133" i="6"/>
  <c r="D134" i="6"/>
  <c r="D118" i="6"/>
  <c r="D55" i="6"/>
  <c r="D54" i="6"/>
  <c r="L118" i="6"/>
  <c r="M118" i="6" s="1"/>
  <c r="L119" i="6"/>
  <c r="M119" i="6" s="1"/>
  <c r="L120" i="6"/>
  <c r="M120" i="6" s="1"/>
  <c r="L121" i="6"/>
  <c r="M121" i="6" s="1"/>
  <c r="L122" i="6"/>
  <c r="M122" i="6" s="1"/>
  <c r="L123" i="6"/>
  <c r="M123" i="6" s="1"/>
  <c r="L124" i="6"/>
  <c r="M124" i="6" s="1"/>
  <c r="L125" i="6"/>
  <c r="M125" i="6" s="1"/>
  <c r="L126" i="6"/>
  <c r="M126" i="6" s="1"/>
  <c r="L127" i="6"/>
  <c r="M127" i="6" s="1"/>
  <c r="L128" i="6"/>
  <c r="M128" i="6" s="1"/>
  <c r="L129" i="6"/>
  <c r="M129" i="6" s="1"/>
  <c r="L130" i="6"/>
  <c r="M130" i="6" s="1"/>
  <c r="L131" i="6"/>
  <c r="M131" i="6" s="1"/>
  <c r="L132" i="6"/>
  <c r="M132" i="6" s="1"/>
  <c r="L133" i="6"/>
  <c r="M133" i="6" s="1"/>
  <c r="L134" i="6"/>
  <c r="M134" i="6" s="1"/>
  <c r="L137" i="6"/>
  <c r="M137" i="6" s="1"/>
  <c r="L138" i="6"/>
  <c r="M138" i="6" s="1"/>
  <c r="L139" i="6"/>
  <c r="M139" i="6" s="1"/>
  <c r="L140" i="6"/>
  <c r="M140" i="6" s="1"/>
  <c r="L141" i="6"/>
  <c r="M141" i="6" s="1"/>
  <c r="L142" i="6"/>
  <c r="M142" i="6" s="1"/>
  <c r="L143" i="6"/>
  <c r="M143" i="6" s="1"/>
  <c r="L144" i="6"/>
  <c r="M144" i="6" s="1"/>
  <c r="L145" i="6"/>
  <c r="M145" i="6" s="1"/>
  <c r="L146" i="6"/>
  <c r="M146" i="6" s="1"/>
  <c r="L147" i="6"/>
  <c r="M147" i="6" s="1"/>
  <c r="L148" i="6"/>
  <c r="M148" i="6" s="1"/>
  <c r="L149" i="6"/>
  <c r="M149" i="6" s="1"/>
  <c r="L150" i="6"/>
  <c r="M150" i="6" s="1"/>
  <c r="L153" i="6"/>
  <c r="M153" i="6" s="1"/>
  <c r="L154" i="6"/>
  <c r="M154" i="6" s="1"/>
  <c r="L155" i="6"/>
  <c r="M155" i="6" s="1"/>
  <c r="L156" i="6"/>
  <c r="M156" i="6" s="1"/>
  <c r="L157" i="6"/>
  <c r="M157" i="6" s="1"/>
  <c r="L158" i="6"/>
  <c r="M158" i="6" s="1"/>
  <c r="L172" i="6"/>
  <c r="M172" i="6" s="1"/>
  <c r="L173" i="6"/>
  <c r="M173" i="6" s="1"/>
  <c r="L174" i="6"/>
  <c r="M174" i="6" s="1"/>
  <c r="L175" i="6"/>
  <c r="M175" i="6" s="1"/>
  <c r="L176" i="6"/>
  <c r="M176" i="6" s="1"/>
  <c r="L177" i="6"/>
  <c r="M177" i="6" s="1"/>
  <c r="L178" i="6"/>
  <c r="M178" i="6" s="1"/>
  <c r="L179" i="6"/>
  <c r="M179" i="6" s="1"/>
  <c r="L180" i="6"/>
  <c r="M180" i="6" s="1"/>
  <c r="L181" i="6"/>
  <c r="M181" i="6" s="1"/>
  <c r="L184" i="6"/>
  <c r="M184" i="6" s="1"/>
  <c r="L185" i="6"/>
  <c r="M185" i="6" s="1"/>
  <c r="L186" i="6"/>
  <c r="M186" i="6" s="1"/>
  <c r="L187" i="6"/>
  <c r="M187" i="6" s="1"/>
  <c r="L188" i="6"/>
  <c r="M188" i="6" s="1"/>
  <c r="L189" i="6"/>
  <c r="M189" i="6" s="1"/>
  <c r="L190" i="6"/>
  <c r="M190" i="6" s="1"/>
  <c r="L191" i="6"/>
  <c r="M191" i="6" s="1"/>
  <c r="L192" i="6"/>
  <c r="M192" i="6" s="1"/>
  <c r="L193" i="6"/>
  <c r="M193" i="6" s="1"/>
  <c r="L194" i="6"/>
  <c r="M194" i="6" s="1"/>
  <c r="L195" i="6"/>
  <c r="M195" i="6" s="1"/>
  <c r="L204" i="6"/>
  <c r="M204" i="6" s="1"/>
  <c r="L205" i="6"/>
  <c r="M205" i="6" s="1"/>
  <c r="L206" i="6"/>
  <c r="M206" i="6" s="1"/>
  <c r="L207" i="6"/>
  <c r="M207" i="6" s="1"/>
  <c r="L208" i="6"/>
  <c r="M208" i="6" s="1"/>
  <c r="L209" i="6"/>
  <c r="M209" i="6" s="1"/>
  <c r="L210" i="6"/>
  <c r="M210" i="6" s="1"/>
  <c r="L211" i="6"/>
  <c r="M211" i="6" s="1"/>
  <c r="L212" i="6"/>
  <c r="M212" i="6" s="1"/>
  <c r="L213" i="6"/>
  <c r="M213" i="6" s="1"/>
  <c r="L214" i="6"/>
  <c r="M214" i="6" s="1"/>
  <c r="L215" i="6"/>
  <c r="M215" i="6" s="1"/>
  <c r="L216" i="6"/>
  <c r="M216" i="6" s="1"/>
  <c r="L217" i="6"/>
  <c r="M217" i="6" s="1"/>
  <c r="L218" i="6"/>
  <c r="M218" i="6" s="1"/>
  <c r="L219" i="6"/>
  <c r="M219" i="6" s="1"/>
  <c r="L220" i="6"/>
  <c r="M220" i="6" s="1"/>
  <c r="L241" i="6"/>
  <c r="M241" i="6" s="1"/>
  <c r="L242" i="6"/>
  <c r="M242" i="6" s="1"/>
  <c r="L243" i="6"/>
  <c r="M243" i="6" s="1"/>
  <c r="L244" i="6"/>
  <c r="M244" i="6" s="1"/>
  <c r="L245" i="6"/>
  <c r="M245" i="6" s="1"/>
  <c r="L246" i="6"/>
  <c r="M246" i="6" s="1"/>
  <c r="L247" i="6"/>
  <c r="M247" i="6" s="1"/>
  <c r="L248" i="6"/>
  <c r="M248" i="6" s="1"/>
  <c r="L249" i="6"/>
  <c r="M249" i="6" s="1"/>
  <c r="L250" i="6"/>
  <c r="M250" i="6" s="1"/>
  <c r="L251" i="6"/>
  <c r="M251" i="6" s="1"/>
  <c r="L261" i="6"/>
  <c r="M261" i="6" s="1"/>
  <c r="L262" i="6"/>
  <c r="M262" i="6" s="1"/>
  <c r="L263" i="6"/>
  <c r="M263" i="6" s="1"/>
  <c r="L264" i="6"/>
  <c r="M264" i="6" s="1"/>
  <c r="L265" i="6"/>
  <c r="M265" i="6" s="1"/>
  <c r="L266" i="6"/>
  <c r="M266" i="6" s="1"/>
  <c r="L267" i="6"/>
  <c r="M267" i="6" s="1"/>
  <c r="L268" i="6"/>
  <c r="M268" i="6" s="1"/>
  <c r="L269" i="6"/>
  <c r="M269" i="6" s="1"/>
  <c r="L270" i="6"/>
  <c r="M270" i="6" s="1"/>
  <c r="L271" i="6"/>
  <c r="M271" i="6" s="1"/>
  <c r="L55" i="6"/>
  <c r="M55" i="6" s="1"/>
  <c r="L54" i="6"/>
  <c r="M54" i="6" s="1"/>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98" i="8"/>
  <c r="CT99" i="8"/>
  <c r="CT100" i="8"/>
  <c r="CT101" i="8"/>
  <c r="CT102" i="8"/>
  <c r="CT103" i="8"/>
  <c r="CT104" i="8"/>
  <c r="CT105" i="8"/>
  <c r="CT106" i="8"/>
  <c r="CT107" i="8"/>
  <c r="CT108" i="8"/>
  <c r="CT109" i="8"/>
  <c r="CT110" i="8"/>
  <c r="CT111" i="8"/>
  <c r="CT112" i="8"/>
  <c r="CT113" i="8"/>
  <c r="CT114" i="8"/>
  <c r="CT115" i="8"/>
  <c r="CT116" i="8"/>
  <c r="CT117" i="8"/>
  <c r="CT118" i="8"/>
  <c r="CT119" i="8"/>
  <c r="CT120" i="8"/>
  <c r="CT121" i="8"/>
  <c r="CT122" i="8"/>
  <c r="CT123" i="8"/>
  <c r="CT124" i="8"/>
  <c r="CT125" i="8"/>
  <c r="CT126" i="8"/>
  <c r="CT127" i="8"/>
  <c r="CT128" i="8"/>
  <c r="CT129" i="8"/>
  <c r="CT130" i="8"/>
  <c r="CT131" i="8"/>
  <c r="CT132" i="8"/>
  <c r="CT133" i="8"/>
  <c r="CT134" i="8"/>
  <c r="CT135" i="8"/>
  <c r="CT136" i="8"/>
  <c r="CT137" i="8"/>
  <c r="CT138" i="8"/>
  <c r="CT139" i="8"/>
  <c r="CT140" i="8"/>
  <c r="CT141" i="8"/>
  <c r="CT142" i="8"/>
  <c r="CT143" i="8"/>
  <c r="CT144" i="8"/>
  <c r="CT145" i="8"/>
  <c r="CT146" i="8"/>
  <c r="CT147" i="8"/>
  <c r="CT148" i="8"/>
  <c r="CT149" i="8"/>
  <c r="CT150" i="8"/>
  <c r="CT151" i="8"/>
  <c r="CT152" i="8"/>
  <c r="CT153" i="8"/>
  <c r="CT154" i="8"/>
  <c r="CT155" i="8"/>
  <c r="CT156" i="8"/>
  <c r="CT157" i="8"/>
  <c r="CT158" i="8"/>
  <c r="CT159" i="8"/>
  <c r="CT160" i="8"/>
  <c r="CT161" i="8"/>
  <c r="CT162" i="8"/>
  <c r="CT163" i="8"/>
  <c r="CT164" i="8"/>
  <c r="CT165" i="8"/>
  <c r="CT166" i="8"/>
  <c r="CT167" i="8"/>
  <c r="CT168" i="8"/>
  <c r="CT169" i="8"/>
  <c r="CT170" i="8"/>
  <c r="CT171" i="8"/>
  <c r="CT172" i="8"/>
  <c r="CT173" i="8"/>
  <c r="CT174" i="8"/>
  <c r="CT175" i="8"/>
  <c r="CT176" i="8"/>
  <c r="CT177" i="8"/>
  <c r="CT178" i="8"/>
  <c r="CT179" i="8"/>
  <c r="CT180" i="8"/>
  <c r="CT181" i="8"/>
  <c r="CT182" i="8"/>
  <c r="CT183" i="8"/>
  <c r="CT184" i="8"/>
  <c r="CT185" i="8"/>
  <c r="CT186" i="8"/>
  <c r="CT187" i="8"/>
  <c r="CT188" i="8"/>
  <c r="CT189" i="8"/>
  <c r="CT190" i="8"/>
  <c r="CT191" i="8"/>
  <c r="CT192" i="8"/>
  <c r="CT193" i="8"/>
  <c r="CT194" i="8"/>
  <c r="CT195" i="8"/>
  <c r="CT196" i="8"/>
  <c r="CT197" i="8"/>
  <c r="CT198" i="8"/>
  <c r="CT199" i="8"/>
  <c r="CT200" i="8"/>
  <c r="CT201" i="8"/>
  <c r="CT202" i="8"/>
  <c r="CT203" i="8"/>
  <c r="CT2"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S98" i="8"/>
  <c r="CS99" i="8"/>
  <c r="CS100" i="8"/>
  <c r="CS101" i="8"/>
  <c r="CS102" i="8"/>
  <c r="CS103" i="8"/>
  <c r="CS104" i="8"/>
  <c r="CS105" i="8"/>
  <c r="CS106" i="8"/>
  <c r="CS107" i="8"/>
  <c r="CS108" i="8"/>
  <c r="CS109" i="8"/>
  <c r="CS110" i="8"/>
  <c r="CS111" i="8"/>
  <c r="CS112" i="8"/>
  <c r="CS113" i="8"/>
  <c r="CS114" i="8"/>
  <c r="CS115" i="8"/>
  <c r="CS116" i="8"/>
  <c r="CS117" i="8"/>
  <c r="CS118" i="8"/>
  <c r="CS119" i="8"/>
  <c r="CS120" i="8"/>
  <c r="CS121" i="8"/>
  <c r="CS122" i="8"/>
  <c r="CS123" i="8"/>
  <c r="CS124" i="8"/>
  <c r="CS125" i="8"/>
  <c r="CS126" i="8"/>
  <c r="CS127" i="8"/>
  <c r="CS128" i="8"/>
  <c r="CS129" i="8"/>
  <c r="CS130" i="8"/>
  <c r="CS131" i="8"/>
  <c r="CS132" i="8"/>
  <c r="CS133" i="8"/>
  <c r="CS134" i="8"/>
  <c r="CS135" i="8"/>
  <c r="CS136" i="8"/>
  <c r="CS137" i="8"/>
  <c r="CS138" i="8"/>
  <c r="CS139" i="8"/>
  <c r="CS140" i="8"/>
  <c r="CS141" i="8"/>
  <c r="CS142" i="8"/>
  <c r="CS143" i="8"/>
  <c r="CS144" i="8"/>
  <c r="CS145" i="8"/>
  <c r="CS146" i="8"/>
  <c r="CS147" i="8"/>
  <c r="CS148" i="8"/>
  <c r="CS149" i="8"/>
  <c r="CS150" i="8"/>
  <c r="CS151" i="8"/>
  <c r="CS152" i="8"/>
  <c r="CS153" i="8"/>
  <c r="CS154" i="8"/>
  <c r="CS155" i="8"/>
  <c r="CS156" i="8"/>
  <c r="CS157" i="8"/>
  <c r="CS158" i="8"/>
  <c r="CS159" i="8"/>
  <c r="CS160" i="8"/>
  <c r="CS161" i="8"/>
  <c r="CS162" i="8"/>
  <c r="CS163" i="8"/>
  <c r="CS164" i="8"/>
  <c r="CS165" i="8"/>
  <c r="CS166" i="8"/>
  <c r="CS167" i="8"/>
  <c r="CS168" i="8"/>
  <c r="CS169" i="8"/>
  <c r="CS170" i="8"/>
  <c r="CS171" i="8"/>
  <c r="CS172" i="8"/>
  <c r="CS173" i="8"/>
  <c r="CS174" i="8"/>
  <c r="CS175" i="8"/>
  <c r="CS176" i="8"/>
  <c r="CS177" i="8"/>
  <c r="CS178" i="8"/>
  <c r="CS179" i="8"/>
  <c r="CS180" i="8"/>
  <c r="CS181" i="8"/>
  <c r="CS182" i="8"/>
  <c r="CS183" i="8"/>
  <c r="CS184" i="8"/>
  <c r="CS185" i="8"/>
  <c r="CS186" i="8"/>
  <c r="CS187" i="8"/>
  <c r="CS188" i="8"/>
  <c r="CS189" i="8"/>
  <c r="CS190" i="8"/>
  <c r="CS191" i="8"/>
  <c r="CS192" i="8"/>
  <c r="CS193" i="8"/>
  <c r="CS194" i="8"/>
  <c r="CS195" i="8"/>
  <c r="CS196" i="8"/>
  <c r="CS197" i="8"/>
  <c r="CS198" i="8"/>
  <c r="CS199" i="8"/>
  <c r="CS200" i="8"/>
  <c r="CS201" i="8"/>
  <c r="CS202" i="8"/>
  <c r="CS203" i="8"/>
  <c r="CS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98" i="8"/>
  <c r="CR99" i="8"/>
  <c r="CR100" i="8"/>
  <c r="CR101" i="8"/>
  <c r="CR102" i="8"/>
  <c r="CR103" i="8"/>
  <c r="CR104" i="8"/>
  <c r="CR105" i="8"/>
  <c r="CR106" i="8"/>
  <c r="CR107" i="8"/>
  <c r="CR108" i="8"/>
  <c r="CR109" i="8"/>
  <c r="CR110" i="8"/>
  <c r="CR111" i="8"/>
  <c r="CR112" i="8"/>
  <c r="CR113" i="8"/>
  <c r="CR114" i="8"/>
  <c r="CR115" i="8"/>
  <c r="CR116" i="8"/>
  <c r="CR117" i="8"/>
  <c r="CR118" i="8"/>
  <c r="CR119" i="8"/>
  <c r="CR120" i="8"/>
  <c r="CR121" i="8"/>
  <c r="CR122" i="8"/>
  <c r="CR123" i="8"/>
  <c r="CR124" i="8"/>
  <c r="CR125" i="8"/>
  <c r="CR126" i="8"/>
  <c r="CR127" i="8"/>
  <c r="CR128" i="8"/>
  <c r="CR129" i="8"/>
  <c r="CR130" i="8"/>
  <c r="CR131" i="8"/>
  <c r="CR132" i="8"/>
  <c r="CR133" i="8"/>
  <c r="CR134" i="8"/>
  <c r="CR135" i="8"/>
  <c r="CR136" i="8"/>
  <c r="CR137" i="8"/>
  <c r="CR138" i="8"/>
  <c r="CR139" i="8"/>
  <c r="CR140" i="8"/>
  <c r="CR141" i="8"/>
  <c r="CR142" i="8"/>
  <c r="CR143" i="8"/>
  <c r="CR144" i="8"/>
  <c r="CR145" i="8"/>
  <c r="CR146" i="8"/>
  <c r="CR147" i="8"/>
  <c r="CR148" i="8"/>
  <c r="CR149" i="8"/>
  <c r="CR150" i="8"/>
  <c r="CR151" i="8"/>
  <c r="CR152" i="8"/>
  <c r="CR153" i="8"/>
  <c r="CR154" i="8"/>
  <c r="CR155" i="8"/>
  <c r="CR156" i="8"/>
  <c r="CR157" i="8"/>
  <c r="CR158" i="8"/>
  <c r="CR159" i="8"/>
  <c r="CR160" i="8"/>
  <c r="CR161" i="8"/>
  <c r="CR162" i="8"/>
  <c r="CR163" i="8"/>
  <c r="CR164" i="8"/>
  <c r="CR165" i="8"/>
  <c r="CR166" i="8"/>
  <c r="CR167" i="8"/>
  <c r="CR168" i="8"/>
  <c r="CR169" i="8"/>
  <c r="CR170" i="8"/>
  <c r="CR171" i="8"/>
  <c r="CR172" i="8"/>
  <c r="CR173" i="8"/>
  <c r="CR174" i="8"/>
  <c r="CR175" i="8"/>
  <c r="CR176" i="8"/>
  <c r="CR177" i="8"/>
  <c r="CR178" i="8"/>
  <c r="CR179" i="8"/>
  <c r="CR180" i="8"/>
  <c r="CR181" i="8"/>
  <c r="CR182" i="8"/>
  <c r="CR183" i="8"/>
  <c r="CR184" i="8"/>
  <c r="CR185" i="8"/>
  <c r="CR186" i="8"/>
  <c r="CR187" i="8"/>
  <c r="CR188" i="8"/>
  <c r="CR189" i="8"/>
  <c r="CR190" i="8"/>
  <c r="CR191" i="8"/>
  <c r="CR192" i="8"/>
  <c r="CR193" i="8"/>
  <c r="CR194" i="8"/>
  <c r="CR195" i="8"/>
  <c r="CR196" i="8"/>
  <c r="CR197" i="8"/>
  <c r="CR198" i="8"/>
  <c r="CR199" i="8"/>
  <c r="CR200" i="8"/>
  <c r="CR201" i="8"/>
  <c r="CR202" i="8"/>
  <c r="CR203" i="8"/>
  <c r="CR2"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Q98" i="8"/>
  <c r="CQ99" i="8"/>
  <c r="CQ100" i="8"/>
  <c r="CQ101" i="8"/>
  <c r="CQ102" i="8"/>
  <c r="CQ103" i="8"/>
  <c r="CQ104" i="8"/>
  <c r="CQ105" i="8"/>
  <c r="CQ106" i="8"/>
  <c r="CQ107" i="8"/>
  <c r="CQ108" i="8"/>
  <c r="CQ109" i="8"/>
  <c r="CQ110" i="8"/>
  <c r="CQ111" i="8"/>
  <c r="CQ112" i="8"/>
  <c r="CQ113" i="8"/>
  <c r="CQ114" i="8"/>
  <c r="CQ115" i="8"/>
  <c r="CQ116" i="8"/>
  <c r="CQ117" i="8"/>
  <c r="CQ118" i="8"/>
  <c r="CQ119" i="8"/>
  <c r="CQ120" i="8"/>
  <c r="CQ121" i="8"/>
  <c r="CQ122" i="8"/>
  <c r="CQ123" i="8"/>
  <c r="CQ124" i="8"/>
  <c r="CQ125" i="8"/>
  <c r="CQ126" i="8"/>
  <c r="CQ127" i="8"/>
  <c r="CQ128" i="8"/>
  <c r="CQ129" i="8"/>
  <c r="CQ130" i="8"/>
  <c r="CQ131" i="8"/>
  <c r="CQ132" i="8"/>
  <c r="CQ133" i="8"/>
  <c r="CQ134" i="8"/>
  <c r="CQ135" i="8"/>
  <c r="CQ136" i="8"/>
  <c r="CQ137" i="8"/>
  <c r="CQ138" i="8"/>
  <c r="CQ139" i="8"/>
  <c r="CQ140" i="8"/>
  <c r="CQ141" i="8"/>
  <c r="CQ142" i="8"/>
  <c r="CQ143" i="8"/>
  <c r="CQ144" i="8"/>
  <c r="CQ145" i="8"/>
  <c r="CQ146" i="8"/>
  <c r="CQ147" i="8"/>
  <c r="CQ148" i="8"/>
  <c r="CQ149" i="8"/>
  <c r="CQ150" i="8"/>
  <c r="CQ151" i="8"/>
  <c r="CQ152" i="8"/>
  <c r="CQ153" i="8"/>
  <c r="CQ154" i="8"/>
  <c r="CQ155" i="8"/>
  <c r="CQ156" i="8"/>
  <c r="CQ157" i="8"/>
  <c r="CQ158" i="8"/>
  <c r="CQ159" i="8"/>
  <c r="CQ160" i="8"/>
  <c r="CQ161" i="8"/>
  <c r="CQ162" i="8"/>
  <c r="CQ163" i="8"/>
  <c r="CQ164" i="8"/>
  <c r="CQ165" i="8"/>
  <c r="CQ166" i="8"/>
  <c r="CQ167" i="8"/>
  <c r="CQ168" i="8"/>
  <c r="CQ169" i="8"/>
  <c r="CQ170" i="8"/>
  <c r="CQ171" i="8"/>
  <c r="CQ172" i="8"/>
  <c r="CQ173" i="8"/>
  <c r="CQ174" i="8"/>
  <c r="CQ175" i="8"/>
  <c r="CQ176" i="8"/>
  <c r="CQ177" i="8"/>
  <c r="CQ178" i="8"/>
  <c r="CQ179" i="8"/>
  <c r="CQ180" i="8"/>
  <c r="CQ181" i="8"/>
  <c r="CQ182" i="8"/>
  <c r="CQ183" i="8"/>
  <c r="CQ184" i="8"/>
  <c r="CQ185" i="8"/>
  <c r="CQ186" i="8"/>
  <c r="CQ187" i="8"/>
  <c r="CQ188" i="8"/>
  <c r="CQ189" i="8"/>
  <c r="CQ190" i="8"/>
  <c r="CQ191" i="8"/>
  <c r="CQ192" i="8"/>
  <c r="CQ193" i="8"/>
  <c r="CQ194" i="8"/>
  <c r="CQ195" i="8"/>
  <c r="CQ196" i="8"/>
  <c r="CQ197" i="8"/>
  <c r="CQ198" i="8"/>
  <c r="CQ199" i="8"/>
  <c r="CQ200" i="8"/>
  <c r="CQ201" i="8"/>
  <c r="CQ202" i="8"/>
  <c r="CQ203" i="8"/>
  <c r="CQ2"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P98" i="8"/>
  <c r="CP99" i="8"/>
  <c r="CP100" i="8"/>
  <c r="CP101" i="8"/>
  <c r="CP102" i="8"/>
  <c r="CP103" i="8"/>
  <c r="CP104" i="8"/>
  <c r="CP105" i="8"/>
  <c r="CP106" i="8"/>
  <c r="CP107" i="8"/>
  <c r="CP108" i="8"/>
  <c r="CP109" i="8"/>
  <c r="CP110" i="8"/>
  <c r="CP111" i="8"/>
  <c r="CP112" i="8"/>
  <c r="CP113" i="8"/>
  <c r="CP114" i="8"/>
  <c r="CP115" i="8"/>
  <c r="CP116" i="8"/>
  <c r="CP117" i="8"/>
  <c r="CP118" i="8"/>
  <c r="CP119" i="8"/>
  <c r="CP120" i="8"/>
  <c r="CP121" i="8"/>
  <c r="CP122" i="8"/>
  <c r="CP123" i="8"/>
  <c r="CP124" i="8"/>
  <c r="CP125" i="8"/>
  <c r="CP126" i="8"/>
  <c r="CP127" i="8"/>
  <c r="CP128" i="8"/>
  <c r="CP129" i="8"/>
  <c r="CP130" i="8"/>
  <c r="CP131" i="8"/>
  <c r="CP132" i="8"/>
  <c r="CP133" i="8"/>
  <c r="CP134" i="8"/>
  <c r="CP135" i="8"/>
  <c r="CP136" i="8"/>
  <c r="CP137" i="8"/>
  <c r="CP138" i="8"/>
  <c r="CP139" i="8"/>
  <c r="CP140" i="8"/>
  <c r="CP141" i="8"/>
  <c r="CP142" i="8"/>
  <c r="CP143" i="8"/>
  <c r="CP144" i="8"/>
  <c r="CP145" i="8"/>
  <c r="CP146" i="8"/>
  <c r="CP147" i="8"/>
  <c r="CP148" i="8"/>
  <c r="CP149" i="8"/>
  <c r="CP150" i="8"/>
  <c r="CP151" i="8"/>
  <c r="CP152" i="8"/>
  <c r="CP153" i="8"/>
  <c r="CP154" i="8"/>
  <c r="CP155" i="8"/>
  <c r="CP156" i="8"/>
  <c r="CP157" i="8"/>
  <c r="CP158" i="8"/>
  <c r="CP159" i="8"/>
  <c r="CP160" i="8"/>
  <c r="CP161" i="8"/>
  <c r="CP162" i="8"/>
  <c r="CP163" i="8"/>
  <c r="CP164" i="8"/>
  <c r="CP165" i="8"/>
  <c r="CP166" i="8"/>
  <c r="CP167" i="8"/>
  <c r="CP168" i="8"/>
  <c r="CP169" i="8"/>
  <c r="CP170" i="8"/>
  <c r="CP171" i="8"/>
  <c r="CP172" i="8"/>
  <c r="CP173" i="8"/>
  <c r="CP174" i="8"/>
  <c r="CP175" i="8"/>
  <c r="CP176" i="8"/>
  <c r="CP177" i="8"/>
  <c r="CP178" i="8"/>
  <c r="CP179" i="8"/>
  <c r="CP180" i="8"/>
  <c r="CP181" i="8"/>
  <c r="CP182" i="8"/>
  <c r="CP183" i="8"/>
  <c r="CP184" i="8"/>
  <c r="CP185" i="8"/>
  <c r="CP186" i="8"/>
  <c r="CP187" i="8"/>
  <c r="CP188" i="8"/>
  <c r="CP189" i="8"/>
  <c r="CP190" i="8"/>
  <c r="CP191" i="8"/>
  <c r="CP192" i="8"/>
  <c r="CP193" i="8"/>
  <c r="CP194" i="8"/>
  <c r="CP195" i="8"/>
  <c r="CP196" i="8"/>
  <c r="CP197" i="8"/>
  <c r="CP198" i="8"/>
  <c r="CP199" i="8"/>
  <c r="CP200" i="8"/>
  <c r="CP201" i="8"/>
  <c r="CP202" i="8"/>
  <c r="CP203" i="8"/>
  <c r="CP2" i="8"/>
  <c r="CO3" i="8"/>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O98" i="8"/>
  <c r="CO99" i="8"/>
  <c r="CO100" i="8"/>
  <c r="CO101" i="8"/>
  <c r="CO102" i="8"/>
  <c r="CO103" i="8"/>
  <c r="CO104" i="8"/>
  <c r="CO105" i="8"/>
  <c r="CO106" i="8"/>
  <c r="CO107" i="8"/>
  <c r="CO108" i="8"/>
  <c r="CO109" i="8"/>
  <c r="CO110" i="8"/>
  <c r="CO111" i="8"/>
  <c r="CO112" i="8"/>
  <c r="CO113" i="8"/>
  <c r="CO114" i="8"/>
  <c r="CO115" i="8"/>
  <c r="CO116" i="8"/>
  <c r="CO117" i="8"/>
  <c r="CO118" i="8"/>
  <c r="CO119" i="8"/>
  <c r="CO120" i="8"/>
  <c r="CO121" i="8"/>
  <c r="CO122" i="8"/>
  <c r="CO123" i="8"/>
  <c r="CO124" i="8"/>
  <c r="CO125" i="8"/>
  <c r="CO126" i="8"/>
  <c r="CO127" i="8"/>
  <c r="CO128" i="8"/>
  <c r="CO129" i="8"/>
  <c r="CO130" i="8"/>
  <c r="CO131" i="8"/>
  <c r="CO132" i="8"/>
  <c r="CO133" i="8"/>
  <c r="CO134" i="8"/>
  <c r="CO135" i="8"/>
  <c r="CO136" i="8"/>
  <c r="CO137" i="8"/>
  <c r="CO138" i="8"/>
  <c r="CO139" i="8"/>
  <c r="CO140" i="8"/>
  <c r="CO141" i="8"/>
  <c r="CO142" i="8"/>
  <c r="CO143" i="8"/>
  <c r="CO144" i="8"/>
  <c r="CO145" i="8"/>
  <c r="CO146" i="8"/>
  <c r="CO147" i="8"/>
  <c r="CO148" i="8"/>
  <c r="CO149" i="8"/>
  <c r="CO150" i="8"/>
  <c r="CO151" i="8"/>
  <c r="CO152" i="8"/>
  <c r="CO153" i="8"/>
  <c r="CO154" i="8"/>
  <c r="CO155" i="8"/>
  <c r="CO156" i="8"/>
  <c r="CO157" i="8"/>
  <c r="CO158" i="8"/>
  <c r="CO159" i="8"/>
  <c r="CO160" i="8"/>
  <c r="CO161" i="8"/>
  <c r="CO162" i="8"/>
  <c r="CO163" i="8"/>
  <c r="CO164" i="8"/>
  <c r="CO165" i="8"/>
  <c r="CO166" i="8"/>
  <c r="CO167" i="8"/>
  <c r="CO168" i="8"/>
  <c r="CO169" i="8"/>
  <c r="CO170" i="8"/>
  <c r="CO171" i="8"/>
  <c r="CO172" i="8"/>
  <c r="CO173" i="8"/>
  <c r="CO174" i="8"/>
  <c r="CO175" i="8"/>
  <c r="CO176" i="8"/>
  <c r="CO177" i="8"/>
  <c r="CO178" i="8"/>
  <c r="CO179" i="8"/>
  <c r="CO180" i="8"/>
  <c r="CO181" i="8"/>
  <c r="CO182" i="8"/>
  <c r="CO183" i="8"/>
  <c r="CO184" i="8"/>
  <c r="CO185" i="8"/>
  <c r="CO186" i="8"/>
  <c r="CO187" i="8"/>
  <c r="CO188" i="8"/>
  <c r="CO189" i="8"/>
  <c r="CO190" i="8"/>
  <c r="CO191" i="8"/>
  <c r="CO192" i="8"/>
  <c r="CO193" i="8"/>
  <c r="CO194" i="8"/>
  <c r="CO195" i="8"/>
  <c r="CO196" i="8"/>
  <c r="CO197" i="8"/>
  <c r="CO198" i="8"/>
  <c r="CO199" i="8"/>
  <c r="CO200" i="8"/>
  <c r="CO201" i="8"/>
  <c r="CO202" i="8"/>
  <c r="CO203" i="8"/>
  <c r="CO2" i="8"/>
  <c r="CN2" i="8"/>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98" i="8"/>
  <c r="CN99" i="8"/>
  <c r="CN100" i="8"/>
  <c r="CN101" i="8"/>
  <c r="CN102" i="8"/>
  <c r="CN103" i="8"/>
  <c r="CN104" i="8"/>
  <c r="CN105" i="8"/>
  <c r="CN106" i="8"/>
  <c r="CN107" i="8"/>
  <c r="CN108" i="8"/>
  <c r="CN109" i="8"/>
  <c r="CN110" i="8"/>
  <c r="CN111" i="8"/>
  <c r="CN112" i="8"/>
  <c r="CN113" i="8"/>
  <c r="CN114" i="8"/>
  <c r="CN115" i="8"/>
  <c r="CN116" i="8"/>
  <c r="CN117" i="8"/>
  <c r="CN118" i="8"/>
  <c r="CN119" i="8"/>
  <c r="CN120" i="8"/>
  <c r="CN121" i="8"/>
  <c r="CN122" i="8"/>
  <c r="CN123" i="8"/>
  <c r="CN124" i="8"/>
  <c r="CN125" i="8"/>
  <c r="CN126" i="8"/>
  <c r="CN127" i="8"/>
  <c r="CN128" i="8"/>
  <c r="CN129" i="8"/>
  <c r="CN130" i="8"/>
  <c r="CN131" i="8"/>
  <c r="CN132" i="8"/>
  <c r="CN133" i="8"/>
  <c r="CN134" i="8"/>
  <c r="CN135" i="8"/>
  <c r="CN136" i="8"/>
  <c r="CN137" i="8"/>
  <c r="CN138" i="8"/>
  <c r="CN139" i="8"/>
  <c r="CN140" i="8"/>
  <c r="CN141" i="8"/>
  <c r="CN142" i="8"/>
  <c r="CN143" i="8"/>
  <c r="CN144" i="8"/>
  <c r="CN145" i="8"/>
  <c r="CN146" i="8"/>
  <c r="CN147" i="8"/>
  <c r="CN148" i="8"/>
  <c r="CN149" i="8"/>
  <c r="CN150" i="8"/>
  <c r="CN151" i="8"/>
  <c r="CN152" i="8"/>
  <c r="CN153" i="8"/>
  <c r="CN154" i="8"/>
  <c r="CN155" i="8"/>
  <c r="CN156" i="8"/>
  <c r="CN157" i="8"/>
  <c r="CN158" i="8"/>
  <c r="CN159" i="8"/>
  <c r="CN160" i="8"/>
  <c r="CN161" i="8"/>
  <c r="CN162" i="8"/>
  <c r="CN163" i="8"/>
  <c r="CN164" i="8"/>
  <c r="CN165" i="8"/>
  <c r="CN166" i="8"/>
  <c r="CN167" i="8"/>
  <c r="CN168" i="8"/>
  <c r="CN169" i="8"/>
  <c r="CN170" i="8"/>
  <c r="CN171" i="8"/>
  <c r="CN172" i="8"/>
  <c r="CN173" i="8"/>
  <c r="CN174" i="8"/>
  <c r="CN175" i="8"/>
  <c r="CN176" i="8"/>
  <c r="CN177" i="8"/>
  <c r="CN178" i="8"/>
  <c r="CN179" i="8"/>
  <c r="CN180" i="8"/>
  <c r="CN181" i="8"/>
  <c r="CN182" i="8"/>
  <c r="CN183" i="8"/>
  <c r="CN184" i="8"/>
  <c r="CN185" i="8"/>
  <c r="CN186" i="8"/>
  <c r="CN187" i="8"/>
  <c r="CN188" i="8"/>
  <c r="CN189" i="8"/>
  <c r="CN190" i="8"/>
  <c r="CN191" i="8"/>
  <c r="CN192" i="8"/>
  <c r="CN193" i="8"/>
  <c r="CN194" i="8"/>
  <c r="CN195" i="8"/>
  <c r="CN196" i="8"/>
  <c r="CN197" i="8"/>
  <c r="CN198" i="8"/>
  <c r="CN199" i="8"/>
  <c r="CN200" i="8"/>
  <c r="CN201" i="8"/>
  <c r="CN202" i="8"/>
  <c r="CN203" i="8"/>
  <c r="CK178" i="8"/>
  <c r="CK179" i="8"/>
  <c r="CK180" i="8"/>
  <c r="CK181" i="8"/>
  <c r="CK182" i="8"/>
  <c r="CK183" i="8"/>
  <c r="CK184" i="8"/>
  <c r="CK185" i="8"/>
  <c r="CK186" i="8"/>
  <c r="CK187" i="8"/>
  <c r="CK188" i="8"/>
  <c r="CK189" i="8"/>
  <c r="CK190" i="8"/>
  <c r="CK191" i="8"/>
  <c r="CK192" i="8"/>
  <c r="CK193" i="8"/>
  <c r="CK194" i="8"/>
  <c r="CK195" i="8"/>
  <c r="CK196" i="8"/>
  <c r="CK197" i="8"/>
  <c r="CK198" i="8"/>
  <c r="CK199" i="8"/>
  <c r="CK200" i="8"/>
  <c r="CK201" i="8"/>
  <c r="CK202" i="8"/>
  <c r="CK203"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K98" i="8"/>
  <c r="CK99" i="8"/>
  <c r="CK100" i="8"/>
  <c r="CK101" i="8"/>
  <c r="CK102" i="8"/>
  <c r="CK103" i="8"/>
  <c r="CK104" i="8"/>
  <c r="CK105" i="8"/>
  <c r="CK106" i="8"/>
  <c r="CK107" i="8"/>
  <c r="CK108" i="8"/>
  <c r="CK109" i="8"/>
  <c r="CK110" i="8"/>
  <c r="CK111" i="8"/>
  <c r="CK112" i="8"/>
  <c r="CK113" i="8"/>
  <c r="CK114" i="8"/>
  <c r="CK115" i="8"/>
  <c r="CK116" i="8"/>
  <c r="CK117" i="8"/>
  <c r="CK118" i="8"/>
  <c r="CK119" i="8"/>
  <c r="CK120" i="8"/>
  <c r="CK121" i="8"/>
  <c r="CK122" i="8"/>
  <c r="CK123" i="8"/>
  <c r="CK124" i="8"/>
  <c r="CK125" i="8"/>
  <c r="CK126" i="8"/>
  <c r="CK127" i="8"/>
  <c r="CK128" i="8"/>
  <c r="CK129" i="8"/>
  <c r="CK130" i="8"/>
  <c r="CK131" i="8"/>
  <c r="CK132" i="8"/>
  <c r="CK133" i="8"/>
  <c r="CK134" i="8"/>
  <c r="CK135" i="8"/>
  <c r="CK136" i="8"/>
  <c r="CK137" i="8"/>
  <c r="CK138" i="8"/>
  <c r="CK139" i="8"/>
  <c r="CK140" i="8"/>
  <c r="CK141" i="8"/>
  <c r="CK142" i="8"/>
  <c r="CK143" i="8"/>
  <c r="CK144" i="8"/>
  <c r="CK145" i="8"/>
  <c r="CK146" i="8"/>
  <c r="CK147" i="8"/>
  <c r="CK148" i="8"/>
  <c r="CK149" i="8"/>
  <c r="CK150" i="8"/>
  <c r="CK151" i="8"/>
  <c r="CK152" i="8"/>
  <c r="CK153" i="8"/>
  <c r="CK154" i="8"/>
  <c r="CK155" i="8"/>
  <c r="CK156" i="8"/>
  <c r="CK157" i="8"/>
  <c r="CK158" i="8"/>
  <c r="CK159" i="8"/>
  <c r="CK160" i="8"/>
  <c r="CK161" i="8"/>
  <c r="CK162" i="8"/>
  <c r="CK163" i="8"/>
  <c r="CK164" i="8"/>
  <c r="CK165" i="8"/>
  <c r="CK166" i="8"/>
  <c r="CK167" i="8"/>
  <c r="CK168" i="8"/>
  <c r="CK169" i="8"/>
  <c r="CK170" i="8"/>
  <c r="CK171" i="8"/>
  <c r="CK172" i="8"/>
  <c r="CK173" i="8"/>
  <c r="CK174" i="8"/>
  <c r="CK175" i="8"/>
  <c r="CK176" i="8"/>
  <c r="CK177" i="8"/>
  <c r="CK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98" i="8"/>
  <c r="CJ99" i="8"/>
  <c r="CJ100" i="8"/>
  <c r="CJ101" i="8"/>
  <c r="CJ102" i="8"/>
  <c r="CJ103" i="8"/>
  <c r="CJ104" i="8"/>
  <c r="CJ105" i="8"/>
  <c r="CJ106" i="8"/>
  <c r="CJ107" i="8"/>
  <c r="CJ108" i="8"/>
  <c r="CJ109" i="8"/>
  <c r="CJ110" i="8"/>
  <c r="CJ111" i="8"/>
  <c r="CJ112" i="8"/>
  <c r="CJ113" i="8"/>
  <c r="CJ114" i="8"/>
  <c r="CJ115" i="8"/>
  <c r="CJ116" i="8"/>
  <c r="CJ117" i="8"/>
  <c r="CJ118" i="8"/>
  <c r="CJ119" i="8"/>
  <c r="CJ120" i="8"/>
  <c r="CJ121" i="8"/>
  <c r="CJ122" i="8"/>
  <c r="CJ123" i="8"/>
  <c r="CJ124" i="8"/>
  <c r="CJ125" i="8"/>
  <c r="CJ126" i="8"/>
  <c r="CJ127" i="8"/>
  <c r="CJ128" i="8"/>
  <c r="CJ129" i="8"/>
  <c r="CJ130" i="8"/>
  <c r="CJ131" i="8"/>
  <c r="CJ132" i="8"/>
  <c r="CJ133" i="8"/>
  <c r="CJ134" i="8"/>
  <c r="CJ135" i="8"/>
  <c r="CJ136" i="8"/>
  <c r="CJ137" i="8"/>
  <c r="CJ138" i="8"/>
  <c r="CJ139" i="8"/>
  <c r="CJ140" i="8"/>
  <c r="CJ141" i="8"/>
  <c r="CJ142" i="8"/>
  <c r="CJ143" i="8"/>
  <c r="CJ144" i="8"/>
  <c r="CJ145" i="8"/>
  <c r="CJ146" i="8"/>
  <c r="CJ147" i="8"/>
  <c r="CJ148" i="8"/>
  <c r="CJ149" i="8"/>
  <c r="CJ150" i="8"/>
  <c r="CJ151" i="8"/>
  <c r="CJ152" i="8"/>
  <c r="CJ153" i="8"/>
  <c r="CJ154" i="8"/>
  <c r="CJ155" i="8"/>
  <c r="CJ156" i="8"/>
  <c r="CJ157" i="8"/>
  <c r="CJ158" i="8"/>
  <c r="CJ159" i="8"/>
  <c r="CJ160" i="8"/>
  <c r="CJ161" i="8"/>
  <c r="CJ162" i="8"/>
  <c r="CJ163" i="8"/>
  <c r="CJ164" i="8"/>
  <c r="CJ165" i="8"/>
  <c r="CJ166" i="8"/>
  <c r="CJ167" i="8"/>
  <c r="CJ168" i="8"/>
  <c r="CJ169" i="8"/>
  <c r="CJ170" i="8"/>
  <c r="CJ171" i="8"/>
  <c r="CJ172" i="8"/>
  <c r="CJ173" i="8"/>
  <c r="CJ174" i="8"/>
  <c r="CJ175" i="8"/>
  <c r="CJ176" i="8"/>
  <c r="CJ177" i="8"/>
  <c r="CJ178" i="8"/>
  <c r="CJ179" i="8"/>
  <c r="CJ180" i="8"/>
  <c r="CJ181" i="8"/>
  <c r="CJ182" i="8"/>
  <c r="CJ183" i="8"/>
  <c r="CJ184" i="8"/>
  <c r="CJ185" i="8"/>
  <c r="CJ186" i="8"/>
  <c r="CJ187" i="8"/>
  <c r="CJ188" i="8"/>
  <c r="CJ189" i="8"/>
  <c r="CJ190" i="8"/>
  <c r="CJ191" i="8"/>
  <c r="CJ192" i="8"/>
  <c r="CJ193" i="8"/>
  <c r="CJ194" i="8"/>
  <c r="CJ195" i="8"/>
  <c r="CJ196" i="8"/>
  <c r="CJ197" i="8"/>
  <c r="CJ198" i="8"/>
  <c r="CJ199" i="8"/>
  <c r="CJ200" i="8"/>
  <c r="CJ201" i="8"/>
  <c r="CJ202" i="8"/>
  <c r="CJ203" i="8"/>
  <c r="CJ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98" i="8"/>
  <c r="CI99" i="8"/>
  <c r="CI100" i="8"/>
  <c r="CI101" i="8"/>
  <c r="CI102" i="8"/>
  <c r="CI103" i="8"/>
  <c r="CI104" i="8"/>
  <c r="CI105" i="8"/>
  <c r="CI106" i="8"/>
  <c r="CI107" i="8"/>
  <c r="CI108" i="8"/>
  <c r="CI109" i="8"/>
  <c r="CI110" i="8"/>
  <c r="CI111" i="8"/>
  <c r="CI112" i="8"/>
  <c r="CI113" i="8"/>
  <c r="CI114" i="8"/>
  <c r="CI115" i="8"/>
  <c r="CI116" i="8"/>
  <c r="CI117" i="8"/>
  <c r="CI118" i="8"/>
  <c r="CI119" i="8"/>
  <c r="CI120" i="8"/>
  <c r="CI121" i="8"/>
  <c r="CI122" i="8"/>
  <c r="CI123" i="8"/>
  <c r="CI124" i="8"/>
  <c r="CI125" i="8"/>
  <c r="CI126" i="8"/>
  <c r="CI127" i="8"/>
  <c r="CI128" i="8"/>
  <c r="CI129" i="8"/>
  <c r="CI130" i="8"/>
  <c r="CI131" i="8"/>
  <c r="CI132" i="8"/>
  <c r="CI133" i="8"/>
  <c r="CI134" i="8"/>
  <c r="CI135" i="8"/>
  <c r="CI136" i="8"/>
  <c r="CI137" i="8"/>
  <c r="CI138" i="8"/>
  <c r="CI139" i="8"/>
  <c r="CI140" i="8"/>
  <c r="CI141" i="8"/>
  <c r="CI142" i="8"/>
  <c r="CI143" i="8"/>
  <c r="CI144" i="8"/>
  <c r="CI145" i="8"/>
  <c r="CI146" i="8"/>
  <c r="CI147" i="8"/>
  <c r="CI148" i="8"/>
  <c r="CI149" i="8"/>
  <c r="CI150" i="8"/>
  <c r="CI151" i="8"/>
  <c r="CI152" i="8"/>
  <c r="CI153" i="8"/>
  <c r="CI154" i="8"/>
  <c r="CI155" i="8"/>
  <c r="CI156" i="8"/>
  <c r="CI157" i="8"/>
  <c r="CI158" i="8"/>
  <c r="CI159" i="8"/>
  <c r="CI160" i="8"/>
  <c r="CI161" i="8"/>
  <c r="CI162" i="8"/>
  <c r="CI163" i="8"/>
  <c r="CI164" i="8"/>
  <c r="CI165" i="8"/>
  <c r="CI166" i="8"/>
  <c r="CI167" i="8"/>
  <c r="CI168" i="8"/>
  <c r="CI169" i="8"/>
  <c r="CI170" i="8"/>
  <c r="CI171" i="8"/>
  <c r="CI172" i="8"/>
  <c r="CI173" i="8"/>
  <c r="CI174" i="8"/>
  <c r="CI175" i="8"/>
  <c r="CI176" i="8"/>
  <c r="CI177" i="8"/>
  <c r="CI178" i="8"/>
  <c r="CI179" i="8"/>
  <c r="CI180" i="8"/>
  <c r="CI181" i="8"/>
  <c r="CI182" i="8"/>
  <c r="CI183" i="8"/>
  <c r="CI184" i="8"/>
  <c r="CI185" i="8"/>
  <c r="CI186" i="8"/>
  <c r="CI187" i="8"/>
  <c r="CI188" i="8"/>
  <c r="CI189" i="8"/>
  <c r="CI190" i="8"/>
  <c r="CI191" i="8"/>
  <c r="CI192" i="8"/>
  <c r="CI193" i="8"/>
  <c r="CI194" i="8"/>
  <c r="CI195" i="8"/>
  <c r="CI196" i="8"/>
  <c r="CI197" i="8"/>
  <c r="CI198" i="8"/>
  <c r="CI199" i="8"/>
  <c r="CI200" i="8"/>
  <c r="CI201" i="8"/>
  <c r="CI202" i="8"/>
  <c r="CI203" i="8"/>
  <c r="CI2"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98" i="8"/>
  <c r="CH99" i="8"/>
  <c r="CH100" i="8"/>
  <c r="CH101" i="8"/>
  <c r="CH102" i="8"/>
  <c r="CH103" i="8"/>
  <c r="CH104" i="8"/>
  <c r="CH105" i="8"/>
  <c r="CH106" i="8"/>
  <c r="CH107" i="8"/>
  <c r="CH108" i="8"/>
  <c r="CH109" i="8"/>
  <c r="CH110" i="8"/>
  <c r="CH111" i="8"/>
  <c r="CH112" i="8"/>
  <c r="CH113" i="8"/>
  <c r="CH114" i="8"/>
  <c r="CH115" i="8"/>
  <c r="CH116" i="8"/>
  <c r="CH117" i="8"/>
  <c r="CH118" i="8"/>
  <c r="CH119" i="8"/>
  <c r="CH120" i="8"/>
  <c r="CH121" i="8"/>
  <c r="CH122" i="8"/>
  <c r="CH123" i="8"/>
  <c r="CH124" i="8"/>
  <c r="CH125" i="8"/>
  <c r="CH126" i="8"/>
  <c r="CH127" i="8"/>
  <c r="CH128" i="8"/>
  <c r="CH129" i="8"/>
  <c r="CH130" i="8"/>
  <c r="CH131" i="8"/>
  <c r="CH132" i="8"/>
  <c r="CH133" i="8"/>
  <c r="CH134" i="8"/>
  <c r="CH135" i="8"/>
  <c r="CH136" i="8"/>
  <c r="CH137" i="8"/>
  <c r="CH138" i="8"/>
  <c r="CH139" i="8"/>
  <c r="CH140" i="8"/>
  <c r="CH141" i="8"/>
  <c r="CH142" i="8"/>
  <c r="CH143" i="8"/>
  <c r="CH144" i="8"/>
  <c r="CH145" i="8"/>
  <c r="CH146" i="8"/>
  <c r="CH147" i="8"/>
  <c r="CH148" i="8"/>
  <c r="CH149" i="8"/>
  <c r="CH150" i="8"/>
  <c r="CH151" i="8"/>
  <c r="CH152" i="8"/>
  <c r="CH153" i="8"/>
  <c r="CH154" i="8"/>
  <c r="CH155" i="8"/>
  <c r="CH156" i="8"/>
  <c r="CH157" i="8"/>
  <c r="CH158" i="8"/>
  <c r="CH159" i="8"/>
  <c r="CH160" i="8"/>
  <c r="CH161" i="8"/>
  <c r="CH162" i="8"/>
  <c r="CH163" i="8"/>
  <c r="CH164" i="8"/>
  <c r="CH165" i="8"/>
  <c r="CH166" i="8"/>
  <c r="CH167" i="8"/>
  <c r="CH168" i="8"/>
  <c r="CH169" i="8"/>
  <c r="CH170" i="8"/>
  <c r="CH171" i="8"/>
  <c r="CH172" i="8"/>
  <c r="CH173" i="8"/>
  <c r="CH174" i="8"/>
  <c r="CH175" i="8"/>
  <c r="CH176" i="8"/>
  <c r="CH177" i="8"/>
  <c r="CH178" i="8"/>
  <c r="CH179" i="8"/>
  <c r="CH180" i="8"/>
  <c r="CH181" i="8"/>
  <c r="CH182" i="8"/>
  <c r="CH183" i="8"/>
  <c r="CH184" i="8"/>
  <c r="CH185" i="8"/>
  <c r="CH186" i="8"/>
  <c r="CH187" i="8"/>
  <c r="CH188" i="8"/>
  <c r="CH189" i="8"/>
  <c r="CH190" i="8"/>
  <c r="CH191" i="8"/>
  <c r="CH192" i="8"/>
  <c r="CH193" i="8"/>
  <c r="CH194" i="8"/>
  <c r="CH195" i="8"/>
  <c r="CH196" i="8"/>
  <c r="CH197" i="8"/>
  <c r="CH198" i="8"/>
  <c r="CH199" i="8"/>
  <c r="CH200" i="8"/>
  <c r="CH201" i="8"/>
  <c r="CH202" i="8"/>
  <c r="CH203" i="8"/>
  <c r="CH2" i="8"/>
  <c r="CG3" i="8"/>
  <c r="CG4" i="8"/>
  <c r="CG5" i="8"/>
  <c r="CG6" i="8"/>
  <c r="CG7" i="8"/>
  <c r="CG8" i="8"/>
  <c r="CG9" i="8"/>
  <c r="CG10" i="8"/>
  <c r="CG11" i="8"/>
  <c r="CG12" i="8"/>
  <c r="CG13" i="8"/>
  <c r="CG14" i="8"/>
  <c r="CG15" i="8"/>
  <c r="CG16" i="8"/>
  <c r="CG17" i="8"/>
  <c r="CG18" i="8"/>
  <c r="CG19" i="8"/>
  <c r="CG20" i="8"/>
  <c r="CG21" i="8"/>
  <c r="CG22" i="8"/>
  <c r="CG23" i="8"/>
  <c r="CG24" i="8"/>
  <c r="CG25" i="8"/>
  <c r="CG26" i="8"/>
  <c r="CG27" i="8"/>
  <c r="CG28" i="8"/>
  <c r="CG29" i="8"/>
  <c r="CG30" i="8"/>
  <c r="CG31" i="8"/>
  <c r="CG32" i="8"/>
  <c r="CG33" i="8"/>
  <c r="CG34" i="8"/>
  <c r="CG35" i="8"/>
  <c r="CG36" i="8"/>
  <c r="CG37" i="8"/>
  <c r="CG38" i="8"/>
  <c r="CG39" i="8"/>
  <c r="CG40" i="8"/>
  <c r="CG41" i="8"/>
  <c r="CG42" i="8"/>
  <c r="CG43" i="8"/>
  <c r="CG44" i="8"/>
  <c r="CG45" i="8"/>
  <c r="CG46" i="8"/>
  <c r="CG47" i="8"/>
  <c r="CG48" i="8"/>
  <c r="CG49" i="8"/>
  <c r="CG50" i="8"/>
  <c r="CG51" i="8"/>
  <c r="CG52" i="8"/>
  <c r="CG53" i="8"/>
  <c r="CG54" i="8"/>
  <c r="CG55" i="8"/>
  <c r="CG56" i="8"/>
  <c r="CG57" i="8"/>
  <c r="CG58" i="8"/>
  <c r="CG59" i="8"/>
  <c r="CG60" i="8"/>
  <c r="CG61" i="8"/>
  <c r="CG62" i="8"/>
  <c r="CG63" i="8"/>
  <c r="CG64" i="8"/>
  <c r="CG65" i="8"/>
  <c r="CG66" i="8"/>
  <c r="CG67" i="8"/>
  <c r="CG68" i="8"/>
  <c r="CG69" i="8"/>
  <c r="CG70" i="8"/>
  <c r="CG71" i="8"/>
  <c r="CG72" i="8"/>
  <c r="CG73" i="8"/>
  <c r="CG74" i="8"/>
  <c r="CG75" i="8"/>
  <c r="CG76" i="8"/>
  <c r="CG77" i="8"/>
  <c r="CG78" i="8"/>
  <c r="CG79" i="8"/>
  <c r="CG80" i="8"/>
  <c r="CG81" i="8"/>
  <c r="CG82" i="8"/>
  <c r="CG83" i="8"/>
  <c r="CG84" i="8"/>
  <c r="CG85" i="8"/>
  <c r="CG86" i="8"/>
  <c r="CG87" i="8"/>
  <c r="CG88" i="8"/>
  <c r="CG89" i="8"/>
  <c r="CG90" i="8"/>
  <c r="CG91" i="8"/>
  <c r="CG92" i="8"/>
  <c r="CG93" i="8"/>
  <c r="CG94" i="8"/>
  <c r="CG95" i="8"/>
  <c r="CG96" i="8"/>
  <c r="CG97" i="8"/>
  <c r="CG98" i="8"/>
  <c r="CG99" i="8"/>
  <c r="CG100" i="8"/>
  <c r="CG101" i="8"/>
  <c r="CG102" i="8"/>
  <c r="CG103" i="8"/>
  <c r="CG104" i="8"/>
  <c r="CG105" i="8"/>
  <c r="CG106" i="8"/>
  <c r="CG107" i="8"/>
  <c r="CG108" i="8"/>
  <c r="CG109" i="8"/>
  <c r="CG110" i="8"/>
  <c r="CG111" i="8"/>
  <c r="CG112" i="8"/>
  <c r="CG113" i="8"/>
  <c r="CG114" i="8"/>
  <c r="CG115" i="8"/>
  <c r="CG116" i="8"/>
  <c r="CG117" i="8"/>
  <c r="CG118" i="8"/>
  <c r="CG119" i="8"/>
  <c r="CG120" i="8"/>
  <c r="CG121" i="8"/>
  <c r="CG122" i="8"/>
  <c r="CG123" i="8"/>
  <c r="CG124" i="8"/>
  <c r="CG125" i="8"/>
  <c r="CG126" i="8"/>
  <c r="CG127" i="8"/>
  <c r="CG128" i="8"/>
  <c r="CG129" i="8"/>
  <c r="CG130" i="8"/>
  <c r="CG131" i="8"/>
  <c r="CG132" i="8"/>
  <c r="CG133" i="8"/>
  <c r="CG134" i="8"/>
  <c r="CG135" i="8"/>
  <c r="CG136" i="8"/>
  <c r="CG137" i="8"/>
  <c r="CG138" i="8"/>
  <c r="CG139" i="8"/>
  <c r="CG140" i="8"/>
  <c r="CG141" i="8"/>
  <c r="CG142" i="8"/>
  <c r="CG143" i="8"/>
  <c r="CG144" i="8"/>
  <c r="CG145" i="8"/>
  <c r="CG146" i="8"/>
  <c r="CG147" i="8"/>
  <c r="CG148" i="8"/>
  <c r="CG149" i="8"/>
  <c r="CG150" i="8"/>
  <c r="CG151" i="8"/>
  <c r="CG152" i="8"/>
  <c r="CG153" i="8"/>
  <c r="CG154" i="8"/>
  <c r="CG155" i="8"/>
  <c r="CG156" i="8"/>
  <c r="CG157" i="8"/>
  <c r="CG158" i="8"/>
  <c r="CG159" i="8"/>
  <c r="CG160" i="8"/>
  <c r="CG161" i="8"/>
  <c r="CG162" i="8"/>
  <c r="CG163" i="8"/>
  <c r="CG164" i="8"/>
  <c r="CG165" i="8"/>
  <c r="CG166" i="8"/>
  <c r="CG167" i="8"/>
  <c r="CG168" i="8"/>
  <c r="CG169" i="8"/>
  <c r="CG170" i="8"/>
  <c r="CG171" i="8"/>
  <c r="CG172" i="8"/>
  <c r="CG173" i="8"/>
  <c r="CG174" i="8"/>
  <c r="CG175" i="8"/>
  <c r="CG176" i="8"/>
  <c r="CG177" i="8"/>
  <c r="CG178" i="8"/>
  <c r="CG179" i="8"/>
  <c r="CG180" i="8"/>
  <c r="CG181" i="8"/>
  <c r="CG182" i="8"/>
  <c r="CG183" i="8"/>
  <c r="CG184" i="8"/>
  <c r="CG185" i="8"/>
  <c r="CG186" i="8"/>
  <c r="CG187" i="8"/>
  <c r="CG188" i="8"/>
  <c r="CG189" i="8"/>
  <c r="CG190" i="8"/>
  <c r="CG191" i="8"/>
  <c r="CG192" i="8"/>
  <c r="CG193" i="8"/>
  <c r="CG194" i="8"/>
  <c r="CG195" i="8"/>
  <c r="CG196" i="8"/>
  <c r="CG197" i="8"/>
  <c r="CG198" i="8"/>
  <c r="CG199" i="8"/>
  <c r="CG200" i="8"/>
  <c r="CG201" i="8"/>
  <c r="CG202" i="8"/>
  <c r="CG203" i="8"/>
  <c r="CG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98" i="8"/>
  <c r="CF99" i="8"/>
  <c r="CF100" i="8"/>
  <c r="CF101" i="8"/>
  <c r="CF102" i="8"/>
  <c r="CF103" i="8"/>
  <c r="CF104" i="8"/>
  <c r="CF105" i="8"/>
  <c r="CF106" i="8"/>
  <c r="CF107" i="8"/>
  <c r="CF108" i="8"/>
  <c r="CF109" i="8"/>
  <c r="CF110" i="8"/>
  <c r="CF111" i="8"/>
  <c r="CF112" i="8"/>
  <c r="CF113" i="8"/>
  <c r="CF114" i="8"/>
  <c r="CF115" i="8"/>
  <c r="CF116" i="8"/>
  <c r="CF117" i="8"/>
  <c r="CF118" i="8"/>
  <c r="CF119" i="8"/>
  <c r="CF120" i="8"/>
  <c r="CF121" i="8"/>
  <c r="CF122" i="8"/>
  <c r="CF123" i="8"/>
  <c r="CF124" i="8"/>
  <c r="CF125" i="8"/>
  <c r="CF126" i="8"/>
  <c r="CF127" i="8"/>
  <c r="CF128" i="8"/>
  <c r="CF129" i="8"/>
  <c r="CF130" i="8"/>
  <c r="CF131" i="8"/>
  <c r="CF132" i="8"/>
  <c r="CF133" i="8"/>
  <c r="CF134" i="8"/>
  <c r="CF135" i="8"/>
  <c r="CF136" i="8"/>
  <c r="CF137" i="8"/>
  <c r="CF138" i="8"/>
  <c r="CF139" i="8"/>
  <c r="CF140" i="8"/>
  <c r="CF141" i="8"/>
  <c r="CF142" i="8"/>
  <c r="CF143" i="8"/>
  <c r="CF144" i="8"/>
  <c r="CF145" i="8"/>
  <c r="CF146" i="8"/>
  <c r="CF147" i="8"/>
  <c r="CF148" i="8"/>
  <c r="CF149" i="8"/>
  <c r="CF150" i="8"/>
  <c r="CF151" i="8"/>
  <c r="CF152" i="8"/>
  <c r="CF153" i="8"/>
  <c r="CF154" i="8"/>
  <c r="CF155" i="8"/>
  <c r="CF156" i="8"/>
  <c r="CF157" i="8"/>
  <c r="CF158" i="8"/>
  <c r="CF159" i="8"/>
  <c r="CF160" i="8"/>
  <c r="CF161" i="8"/>
  <c r="CF162" i="8"/>
  <c r="CF163" i="8"/>
  <c r="CF164" i="8"/>
  <c r="CF165" i="8"/>
  <c r="CF166" i="8"/>
  <c r="CF167" i="8"/>
  <c r="CF168" i="8"/>
  <c r="CF169" i="8"/>
  <c r="CF170" i="8"/>
  <c r="CF171" i="8"/>
  <c r="CF172" i="8"/>
  <c r="CF173" i="8"/>
  <c r="CF174" i="8"/>
  <c r="CF175" i="8"/>
  <c r="CF176" i="8"/>
  <c r="CF177" i="8"/>
  <c r="CF178" i="8"/>
  <c r="CF179" i="8"/>
  <c r="CF180" i="8"/>
  <c r="CF181" i="8"/>
  <c r="CF182" i="8"/>
  <c r="CF183" i="8"/>
  <c r="CF184" i="8"/>
  <c r="CF185" i="8"/>
  <c r="CF186" i="8"/>
  <c r="CF187" i="8"/>
  <c r="CF188" i="8"/>
  <c r="CF189" i="8"/>
  <c r="CF190" i="8"/>
  <c r="CF191" i="8"/>
  <c r="CF192" i="8"/>
  <c r="CF193" i="8"/>
  <c r="CF194" i="8"/>
  <c r="CF195" i="8"/>
  <c r="CF196" i="8"/>
  <c r="CF197" i="8"/>
  <c r="CF198" i="8"/>
  <c r="CF199" i="8"/>
  <c r="CF200" i="8"/>
  <c r="CF201" i="8"/>
  <c r="CF202" i="8"/>
  <c r="CF203" i="8"/>
  <c r="CF2" i="8"/>
  <c r="CE187"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CE98" i="8"/>
  <c r="CE99" i="8"/>
  <c r="CE100" i="8"/>
  <c r="CE101" i="8"/>
  <c r="CE102" i="8"/>
  <c r="CE103" i="8"/>
  <c r="CE104" i="8"/>
  <c r="CE105" i="8"/>
  <c r="CE106" i="8"/>
  <c r="CE107" i="8"/>
  <c r="CE108" i="8"/>
  <c r="CE109" i="8"/>
  <c r="CE110" i="8"/>
  <c r="CE111" i="8"/>
  <c r="CE112" i="8"/>
  <c r="CE113" i="8"/>
  <c r="CE114" i="8"/>
  <c r="CE115" i="8"/>
  <c r="CE116" i="8"/>
  <c r="CE117" i="8"/>
  <c r="CE118" i="8"/>
  <c r="CE119" i="8"/>
  <c r="CE120" i="8"/>
  <c r="CE121" i="8"/>
  <c r="CE122" i="8"/>
  <c r="CE123" i="8"/>
  <c r="CE124" i="8"/>
  <c r="CE125" i="8"/>
  <c r="CE126" i="8"/>
  <c r="CE127" i="8"/>
  <c r="CE128" i="8"/>
  <c r="CE129" i="8"/>
  <c r="CE130" i="8"/>
  <c r="CE131" i="8"/>
  <c r="CE132" i="8"/>
  <c r="CE133" i="8"/>
  <c r="CE134" i="8"/>
  <c r="CE135" i="8"/>
  <c r="CE136" i="8"/>
  <c r="CE137" i="8"/>
  <c r="CE138" i="8"/>
  <c r="CE139" i="8"/>
  <c r="CE140" i="8"/>
  <c r="CE141" i="8"/>
  <c r="CE142" i="8"/>
  <c r="CE143" i="8"/>
  <c r="CE144" i="8"/>
  <c r="CE145" i="8"/>
  <c r="CE146" i="8"/>
  <c r="CE147" i="8"/>
  <c r="CE148" i="8"/>
  <c r="CE149" i="8"/>
  <c r="CE150" i="8"/>
  <c r="CE151" i="8"/>
  <c r="CE152" i="8"/>
  <c r="CE153" i="8"/>
  <c r="CE154" i="8"/>
  <c r="CE155" i="8"/>
  <c r="CE156" i="8"/>
  <c r="CE157" i="8"/>
  <c r="CE158" i="8"/>
  <c r="CE159" i="8"/>
  <c r="CE160" i="8"/>
  <c r="CE161" i="8"/>
  <c r="CE162" i="8"/>
  <c r="CE163" i="8"/>
  <c r="CE164" i="8"/>
  <c r="CE165" i="8"/>
  <c r="CE166" i="8"/>
  <c r="CE167" i="8"/>
  <c r="CE168" i="8"/>
  <c r="CE169" i="8"/>
  <c r="CE170" i="8"/>
  <c r="CE171" i="8"/>
  <c r="CE172" i="8"/>
  <c r="CE173" i="8"/>
  <c r="CE174" i="8"/>
  <c r="CE175" i="8"/>
  <c r="CE176" i="8"/>
  <c r="CE177" i="8"/>
  <c r="CE178" i="8"/>
  <c r="CE179" i="8"/>
  <c r="CE180" i="8"/>
  <c r="CE181" i="8"/>
  <c r="CE182" i="8"/>
  <c r="CE183" i="8"/>
  <c r="CE184" i="8"/>
  <c r="CE185" i="8"/>
  <c r="CE186" i="8"/>
  <c r="CE188" i="8"/>
  <c r="CE189" i="8"/>
  <c r="CE190" i="8"/>
  <c r="CE191" i="8"/>
  <c r="CE192" i="8"/>
  <c r="CE193" i="8"/>
  <c r="CE194" i="8"/>
  <c r="CE195" i="8"/>
  <c r="CE196" i="8"/>
  <c r="CE197" i="8"/>
  <c r="CE198" i="8"/>
  <c r="CE199" i="8"/>
  <c r="CE200" i="8"/>
  <c r="CE201" i="8"/>
  <c r="CE202" i="8"/>
  <c r="CE203" i="8"/>
  <c r="CE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98" i="8"/>
  <c r="CC99" i="8"/>
  <c r="CC100" i="8"/>
  <c r="CC101" i="8"/>
  <c r="CC102" i="8"/>
  <c r="CC103" i="8"/>
  <c r="CC104" i="8"/>
  <c r="CC105" i="8"/>
  <c r="CC106" i="8"/>
  <c r="CC107" i="8"/>
  <c r="CC108" i="8"/>
  <c r="CC109" i="8"/>
  <c r="CC110" i="8"/>
  <c r="CC111" i="8"/>
  <c r="CC112" i="8"/>
  <c r="CC113" i="8"/>
  <c r="CC114" i="8"/>
  <c r="CC115" i="8"/>
  <c r="CC116" i="8"/>
  <c r="CC117" i="8"/>
  <c r="CC118" i="8"/>
  <c r="CC119" i="8"/>
  <c r="CC120" i="8"/>
  <c r="CC121" i="8"/>
  <c r="CC122" i="8"/>
  <c r="CC123" i="8"/>
  <c r="CC124" i="8"/>
  <c r="CC125" i="8"/>
  <c r="CC126" i="8"/>
  <c r="CC127" i="8"/>
  <c r="CC128" i="8"/>
  <c r="CC129" i="8"/>
  <c r="CC130" i="8"/>
  <c r="CC131" i="8"/>
  <c r="CC132" i="8"/>
  <c r="CC133" i="8"/>
  <c r="CC134" i="8"/>
  <c r="CC135" i="8"/>
  <c r="CC136" i="8"/>
  <c r="CC137" i="8"/>
  <c r="CC138" i="8"/>
  <c r="CC139" i="8"/>
  <c r="CC140" i="8"/>
  <c r="CC141" i="8"/>
  <c r="CC142" i="8"/>
  <c r="CC143" i="8"/>
  <c r="CC144" i="8"/>
  <c r="CC145" i="8"/>
  <c r="CC146" i="8"/>
  <c r="CC147" i="8"/>
  <c r="CC148" i="8"/>
  <c r="CC149" i="8"/>
  <c r="CC150" i="8"/>
  <c r="CC151" i="8"/>
  <c r="CC152" i="8"/>
  <c r="CC153" i="8"/>
  <c r="CC154" i="8"/>
  <c r="CC155" i="8"/>
  <c r="CC156" i="8"/>
  <c r="CC157" i="8"/>
  <c r="CC158" i="8"/>
  <c r="CC159" i="8"/>
  <c r="CC160" i="8"/>
  <c r="CC161" i="8"/>
  <c r="CC162" i="8"/>
  <c r="CC163" i="8"/>
  <c r="CC164" i="8"/>
  <c r="CC165" i="8"/>
  <c r="CC166" i="8"/>
  <c r="CC167" i="8"/>
  <c r="CC168" i="8"/>
  <c r="CC169" i="8"/>
  <c r="CC170" i="8"/>
  <c r="CC171" i="8"/>
  <c r="CC172" i="8"/>
  <c r="CC173" i="8"/>
  <c r="CC174" i="8"/>
  <c r="CC175" i="8"/>
  <c r="CC176" i="8"/>
  <c r="CC177" i="8"/>
  <c r="CC178" i="8"/>
  <c r="CC179" i="8"/>
  <c r="CC180" i="8"/>
  <c r="CC181" i="8"/>
  <c r="CC182" i="8"/>
  <c r="CC183" i="8"/>
  <c r="CC184" i="8"/>
  <c r="CC185" i="8"/>
  <c r="CC186" i="8"/>
  <c r="CC187" i="8"/>
  <c r="CC188" i="8"/>
  <c r="CC189" i="8"/>
  <c r="CC190" i="8"/>
  <c r="CC191" i="8"/>
  <c r="CC192" i="8"/>
  <c r="CC193" i="8"/>
  <c r="CC194" i="8"/>
  <c r="CC195" i="8"/>
  <c r="CC196" i="8"/>
  <c r="CC197" i="8"/>
  <c r="CC198" i="8"/>
  <c r="CC199" i="8"/>
  <c r="CC200" i="8"/>
  <c r="CC201" i="8"/>
  <c r="CC202" i="8"/>
  <c r="CC203" i="8"/>
  <c r="CC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98" i="8"/>
  <c r="CB99" i="8"/>
  <c r="CB100" i="8"/>
  <c r="CB101" i="8"/>
  <c r="CB102" i="8"/>
  <c r="CB103" i="8"/>
  <c r="CB104" i="8"/>
  <c r="CB105" i="8"/>
  <c r="CB106" i="8"/>
  <c r="CB107" i="8"/>
  <c r="CB108" i="8"/>
  <c r="CB109" i="8"/>
  <c r="CB110" i="8"/>
  <c r="CB111" i="8"/>
  <c r="CB112" i="8"/>
  <c r="CB113" i="8"/>
  <c r="CB114" i="8"/>
  <c r="CB115" i="8"/>
  <c r="CB116" i="8"/>
  <c r="CB117" i="8"/>
  <c r="CB118" i="8"/>
  <c r="CB119" i="8"/>
  <c r="CB120" i="8"/>
  <c r="CB121" i="8"/>
  <c r="CB122" i="8"/>
  <c r="CB123" i="8"/>
  <c r="CB124" i="8"/>
  <c r="CB125" i="8"/>
  <c r="CB126" i="8"/>
  <c r="CB127" i="8"/>
  <c r="CB128" i="8"/>
  <c r="CB129" i="8"/>
  <c r="CB130" i="8"/>
  <c r="CB131" i="8"/>
  <c r="CB132" i="8"/>
  <c r="CB133" i="8"/>
  <c r="CB134" i="8"/>
  <c r="CB135" i="8"/>
  <c r="CB136" i="8"/>
  <c r="CB137" i="8"/>
  <c r="CB138" i="8"/>
  <c r="CB139" i="8"/>
  <c r="CB140" i="8"/>
  <c r="CB141" i="8"/>
  <c r="CB142" i="8"/>
  <c r="CB143" i="8"/>
  <c r="CB144" i="8"/>
  <c r="CB145" i="8"/>
  <c r="CB146" i="8"/>
  <c r="CB147" i="8"/>
  <c r="CB148" i="8"/>
  <c r="CB149" i="8"/>
  <c r="CB150" i="8"/>
  <c r="CB151" i="8"/>
  <c r="CB152" i="8"/>
  <c r="CB153" i="8"/>
  <c r="CB154" i="8"/>
  <c r="CB155" i="8"/>
  <c r="CB156" i="8"/>
  <c r="CB157" i="8"/>
  <c r="CB158" i="8"/>
  <c r="CB159" i="8"/>
  <c r="CB160" i="8"/>
  <c r="CB161" i="8"/>
  <c r="CB162" i="8"/>
  <c r="CB163" i="8"/>
  <c r="CB164" i="8"/>
  <c r="CB165" i="8"/>
  <c r="CB166" i="8"/>
  <c r="CB167" i="8"/>
  <c r="CB168" i="8"/>
  <c r="CB169" i="8"/>
  <c r="CB170" i="8"/>
  <c r="CB171" i="8"/>
  <c r="CB172" i="8"/>
  <c r="CB173" i="8"/>
  <c r="CB174" i="8"/>
  <c r="CB175" i="8"/>
  <c r="CB176" i="8"/>
  <c r="CB177" i="8"/>
  <c r="CB178" i="8"/>
  <c r="CB179" i="8"/>
  <c r="CB180" i="8"/>
  <c r="CB181" i="8"/>
  <c r="CB182" i="8"/>
  <c r="CB183" i="8"/>
  <c r="CB184" i="8"/>
  <c r="CB185" i="8"/>
  <c r="CB186" i="8"/>
  <c r="CB187" i="8"/>
  <c r="CB188" i="8"/>
  <c r="CB189" i="8"/>
  <c r="CB190" i="8"/>
  <c r="CB191" i="8"/>
  <c r="CB192" i="8"/>
  <c r="CB193" i="8"/>
  <c r="CB194" i="8"/>
  <c r="CB195" i="8"/>
  <c r="CB196" i="8"/>
  <c r="CB197" i="8"/>
  <c r="CB198" i="8"/>
  <c r="CB199" i="8"/>
  <c r="CB200" i="8"/>
  <c r="CB201" i="8"/>
  <c r="CB202" i="8"/>
  <c r="CB203" i="8"/>
  <c r="CB2"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CA98" i="8"/>
  <c r="CA99" i="8"/>
  <c r="CA100" i="8"/>
  <c r="CA101" i="8"/>
  <c r="CA102" i="8"/>
  <c r="CA103" i="8"/>
  <c r="CA104" i="8"/>
  <c r="CA105" i="8"/>
  <c r="CA106" i="8"/>
  <c r="CA107" i="8"/>
  <c r="CA108" i="8"/>
  <c r="CA109" i="8"/>
  <c r="CA110" i="8"/>
  <c r="CA111" i="8"/>
  <c r="CA112" i="8"/>
  <c r="CA113" i="8"/>
  <c r="CA114" i="8"/>
  <c r="CA115" i="8"/>
  <c r="CA116" i="8"/>
  <c r="CA117" i="8"/>
  <c r="CA118" i="8"/>
  <c r="CA119" i="8"/>
  <c r="CA120" i="8"/>
  <c r="CA121" i="8"/>
  <c r="CA122" i="8"/>
  <c r="CA123" i="8"/>
  <c r="CA124" i="8"/>
  <c r="CA125" i="8"/>
  <c r="CA126" i="8"/>
  <c r="CA127" i="8"/>
  <c r="CA128" i="8"/>
  <c r="CA129" i="8"/>
  <c r="CA130" i="8"/>
  <c r="CA131" i="8"/>
  <c r="CA132" i="8"/>
  <c r="CA133" i="8"/>
  <c r="CA134" i="8"/>
  <c r="CA135" i="8"/>
  <c r="CA136" i="8"/>
  <c r="CA137" i="8"/>
  <c r="CA138" i="8"/>
  <c r="CA139" i="8"/>
  <c r="CA140" i="8"/>
  <c r="CA141" i="8"/>
  <c r="CA142" i="8"/>
  <c r="CA143" i="8"/>
  <c r="CA144" i="8"/>
  <c r="CA145" i="8"/>
  <c r="CA146" i="8"/>
  <c r="CA147" i="8"/>
  <c r="CA148" i="8"/>
  <c r="CA149" i="8"/>
  <c r="CA150" i="8"/>
  <c r="CA151" i="8"/>
  <c r="CA152" i="8"/>
  <c r="CA153" i="8"/>
  <c r="CA154" i="8"/>
  <c r="CA155" i="8"/>
  <c r="CA156" i="8"/>
  <c r="CA157" i="8"/>
  <c r="CA158" i="8"/>
  <c r="CA159" i="8"/>
  <c r="CA160" i="8"/>
  <c r="CA161" i="8"/>
  <c r="CA162" i="8"/>
  <c r="CA163" i="8"/>
  <c r="CA164" i="8"/>
  <c r="CA165" i="8"/>
  <c r="CA166" i="8"/>
  <c r="CA167" i="8"/>
  <c r="CA168" i="8"/>
  <c r="CA169" i="8"/>
  <c r="CA170" i="8"/>
  <c r="CA171" i="8"/>
  <c r="CA172" i="8"/>
  <c r="CA173" i="8"/>
  <c r="CA174" i="8"/>
  <c r="CA175" i="8"/>
  <c r="CA176" i="8"/>
  <c r="CA177" i="8"/>
  <c r="CA178" i="8"/>
  <c r="CA179" i="8"/>
  <c r="CA180" i="8"/>
  <c r="CA181" i="8"/>
  <c r="CA182" i="8"/>
  <c r="CA183" i="8"/>
  <c r="CA184" i="8"/>
  <c r="CA185" i="8"/>
  <c r="CA186" i="8"/>
  <c r="CA187" i="8"/>
  <c r="CA188" i="8"/>
  <c r="CA189" i="8"/>
  <c r="CA190" i="8"/>
  <c r="CA191" i="8"/>
  <c r="CA192" i="8"/>
  <c r="CA193" i="8"/>
  <c r="CA194" i="8"/>
  <c r="CA195" i="8"/>
  <c r="CA196" i="8"/>
  <c r="CA197" i="8"/>
  <c r="CA198" i="8"/>
  <c r="CA199" i="8"/>
  <c r="CA200" i="8"/>
  <c r="CA201" i="8"/>
  <c r="CA202" i="8"/>
  <c r="CA203" i="8"/>
  <c r="CA2" i="8"/>
  <c r="BZ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98" i="8"/>
  <c r="BZ99" i="8"/>
  <c r="BZ100" i="8"/>
  <c r="BZ101" i="8"/>
  <c r="BZ102" i="8"/>
  <c r="BZ103" i="8"/>
  <c r="BZ104" i="8"/>
  <c r="BZ105" i="8"/>
  <c r="BZ106" i="8"/>
  <c r="BZ107" i="8"/>
  <c r="BZ108" i="8"/>
  <c r="BZ109" i="8"/>
  <c r="BZ110" i="8"/>
  <c r="BZ111" i="8"/>
  <c r="BZ112" i="8"/>
  <c r="BZ113" i="8"/>
  <c r="BZ114" i="8"/>
  <c r="BZ115" i="8"/>
  <c r="BZ116" i="8"/>
  <c r="BZ117" i="8"/>
  <c r="BZ118" i="8"/>
  <c r="BZ119" i="8"/>
  <c r="BZ120" i="8"/>
  <c r="BZ121" i="8"/>
  <c r="BZ122" i="8"/>
  <c r="BZ123" i="8"/>
  <c r="BZ124" i="8"/>
  <c r="BZ125" i="8"/>
  <c r="BZ126" i="8"/>
  <c r="BZ127" i="8"/>
  <c r="BZ128" i="8"/>
  <c r="BZ129" i="8"/>
  <c r="BZ130" i="8"/>
  <c r="BZ131" i="8"/>
  <c r="BZ132" i="8"/>
  <c r="BZ133" i="8"/>
  <c r="BZ134" i="8"/>
  <c r="BZ135" i="8"/>
  <c r="BZ136" i="8"/>
  <c r="BZ137" i="8"/>
  <c r="BZ138" i="8"/>
  <c r="BZ139" i="8"/>
  <c r="BZ140" i="8"/>
  <c r="BZ141" i="8"/>
  <c r="BZ142" i="8"/>
  <c r="BZ143" i="8"/>
  <c r="BZ144" i="8"/>
  <c r="BZ145" i="8"/>
  <c r="BZ146" i="8"/>
  <c r="BZ147" i="8"/>
  <c r="BZ148" i="8"/>
  <c r="BZ149" i="8"/>
  <c r="BZ150" i="8"/>
  <c r="BZ151" i="8"/>
  <c r="BZ152" i="8"/>
  <c r="BZ153" i="8"/>
  <c r="BZ154" i="8"/>
  <c r="BZ155" i="8"/>
  <c r="BZ156" i="8"/>
  <c r="BZ157" i="8"/>
  <c r="BZ158" i="8"/>
  <c r="BZ159" i="8"/>
  <c r="BZ160" i="8"/>
  <c r="BZ161" i="8"/>
  <c r="BZ162" i="8"/>
  <c r="BZ163" i="8"/>
  <c r="BZ164" i="8"/>
  <c r="BZ165" i="8"/>
  <c r="BZ166" i="8"/>
  <c r="BZ167" i="8"/>
  <c r="BZ168" i="8"/>
  <c r="BZ169" i="8"/>
  <c r="BZ170" i="8"/>
  <c r="BZ171" i="8"/>
  <c r="BZ172" i="8"/>
  <c r="BZ173" i="8"/>
  <c r="BZ174" i="8"/>
  <c r="BZ175" i="8"/>
  <c r="BZ176" i="8"/>
  <c r="BZ177" i="8"/>
  <c r="BZ178" i="8"/>
  <c r="BZ179" i="8"/>
  <c r="BZ180" i="8"/>
  <c r="BZ181" i="8"/>
  <c r="BZ182" i="8"/>
  <c r="BZ183" i="8"/>
  <c r="BZ184" i="8"/>
  <c r="BZ185" i="8"/>
  <c r="BZ186" i="8"/>
  <c r="BZ187" i="8"/>
  <c r="BZ188" i="8"/>
  <c r="BZ189" i="8"/>
  <c r="BZ190" i="8"/>
  <c r="BZ191" i="8"/>
  <c r="BZ192" i="8"/>
  <c r="BZ193" i="8"/>
  <c r="BZ194" i="8"/>
  <c r="BZ195" i="8"/>
  <c r="BZ196" i="8"/>
  <c r="BZ197" i="8"/>
  <c r="BZ198" i="8"/>
  <c r="BZ199" i="8"/>
  <c r="BZ200" i="8"/>
  <c r="BZ201" i="8"/>
  <c r="BZ202" i="8"/>
  <c r="BZ203" i="8"/>
  <c r="BZ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Y98" i="8"/>
  <c r="BY99" i="8"/>
  <c r="BY100" i="8"/>
  <c r="BY101" i="8"/>
  <c r="BY102" i="8"/>
  <c r="BY103" i="8"/>
  <c r="BY104" i="8"/>
  <c r="BY105" i="8"/>
  <c r="BY106" i="8"/>
  <c r="BY107" i="8"/>
  <c r="BY108" i="8"/>
  <c r="BY109" i="8"/>
  <c r="BY110" i="8"/>
  <c r="BY111" i="8"/>
  <c r="BY112" i="8"/>
  <c r="BY113" i="8"/>
  <c r="BY114" i="8"/>
  <c r="BY115" i="8"/>
  <c r="BY116" i="8"/>
  <c r="BY117" i="8"/>
  <c r="BY118" i="8"/>
  <c r="BY119" i="8"/>
  <c r="BY120" i="8"/>
  <c r="BY121" i="8"/>
  <c r="BY122" i="8"/>
  <c r="BY123" i="8"/>
  <c r="BY124" i="8"/>
  <c r="BY125" i="8"/>
  <c r="BY126" i="8"/>
  <c r="BY127" i="8"/>
  <c r="BY128" i="8"/>
  <c r="BY129" i="8"/>
  <c r="BY130" i="8"/>
  <c r="BY131" i="8"/>
  <c r="BY132" i="8"/>
  <c r="BY133" i="8"/>
  <c r="BY134" i="8"/>
  <c r="BY135" i="8"/>
  <c r="BY136" i="8"/>
  <c r="BY137" i="8"/>
  <c r="BY138" i="8"/>
  <c r="BY139" i="8"/>
  <c r="BY140" i="8"/>
  <c r="BY141" i="8"/>
  <c r="BY142" i="8"/>
  <c r="BY143" i="8"/>
  <c r="BY144" i="8"/>
  <c r="BY145" i="8"/>
  <c r="BY146" i="8"/>
  <c r="BY147" i="8"/>
  <c r="BY148" i="8"/>
  <c r="BY149" i="8"/>
  <c r="BY150" i="8"/>
  <c r="BY151" i="8"/>
  <c r="BY152" i="8"/>
  <c r="BY153" i="8"/>
  <c r="BY154" i="8"/>
  <c r="BY155" i="8"/>
  <c r="BY156" i="8"/>
  <c r="BY157" i="8"/>
  <c r="BY158" i="8"/>
  <c r="BY159" i="8"/>
  <c r="BY160" i="8"/>
  <c r="BY161" i="8"/>
  <c r="BY162" i="8"/>
  <c r="BY163" i="8"/>
  <c r="BY164" i="8"/>
  <c r="BY165" i="8"/>
  <c r="BY166" i="8"/>
  <c r="BY167" i="8"/>
  <c r="BY168" i="8"/>
  <c r="BY169" i="8"/>
  <c r="BY170" i="8"/>
  <c r="BY171" i="8"/>
  <c r="BY172" i="8"/>
  <c r="BY173" i="8"/>
  <c r="BY174" i="8"/>
  <c r="BY175" i="8"/>
  <c r="BY176" i="8"/>
  <c r="BY177" i="8"/>
  <c r="BY178" i="8"/>
  <c r="BY179" i="8"/>
  <c r="BY180" i="8"/>
  <c r="BY181" i="8"/>
  <c r="BY182" i="8"/>
  <c r="BY183" i="8"/>
  <c r="BY184" i="8"/>
  <c r="BY185" i="8"/>
  <c r="BY186" i="8"/>
  <c r="BY187" i="8"/>
  <c r="BY188" i="8"/>
  <c r="BY189" i="8"/>
  <c r="BY190" i="8"/>
  <c r="BY191" i="8"/>
  <c r="BY192" i="8"/>
  <c r="BY193" i="8"/>
  <c r="BY194" i="8"/>
  <c r="BY195" i="8"/>
  <c r="BY196" i="8"/>
  <c r="BY197" i="8"/>
  <c r="BY198" i="8"/>
  <c r="BY199" i="8"/>
  <c r="BY200" i="8"/>
  <c r="BY201" i="8"/>
  <c r="BY202" i="8"/>
  <c r="BY203" i="8"/>
  <c r="BY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98" i="8"/>
  <c r="BX99" i="8"/>
  <c r="BX100" i="8"/>
  <c r="BX101" i="8"/>
  <c r="BX102" i="8"/>
  <c r="BX103" i="8"/>
  <c r="BX104" i="8"/>
  <c r="BX105" i="8"/>
  <c r="BX106" i="8"/>
  <c r="BX107" i="8"/>
  <c r="BX108" i="8"/>
  <c r="BX109" i="8"/>
  <c r="BX110" i="8"/>
  <c r="BX111" i="8"/>
  <c r="BX112" i="8"/>
  <c r="BX113" i="8"/>
  <c r="BX114" i="8"/>
  <c r="BX115" i="8"/>
  <c r="BX116" i="8"/>
  <c r="BX117" i="8"/>
  <c r="BX118" i="8"/>
  <c r="BX119" i="8"/>
  <c r="BX120" i="8"/>
  <c r="BX121" i="8"/>
  <c r="BX122" i="8"/>
  <c r="BX123" i="8"/>
  <c r="BX124" i="8"/>
  <c r="BX125" i="8"/>
  <c r="BX126" i="8"/>
  <c r="BX127" i="8"/>
  <c r="BX128" i="8"/>
  <c r="BX129" i="8"/>
  <c r="BX130" i="8"/>
  <c r="BX131" i="8"/>
  <c r="BX132" i="8"/>
  <c r="BX133" i="8"/>
  <c r="BX134" i="8"/>
  <c r="BX135" i="8"/>
  <c r="BX136" i="8"/>
  <c r="BX137" i="8"/>
  <c r="BX138" i="8"/>
  <c r="BX139" i="8"/>
  <c r="BX140" i="8"/>
  <c r="BX141" i="8"/>
  <c r="BX142" i="8"/>
  <c r="BX143" i="8"/>
  <c r="BX144" i="8"/>
  <c r="BX145" i="8"/>
  <c r="BX146" i="8"/>
  <c r="BX147" i="8"/>
  <c r="BX148" i="8"/>
  <c r="BX149" i="8"/>
  <c r="BX150" i="8"/>
  <c r="BX151" i="8"/>
  <c r="BX152" i="8"/>
  <c r="BX153" i="8"/>
  <c r="BX154" i="8"/>
  <c r="BX155" i="8"/>
  <c r="BX156" i="8"/>
  <c r="BX157" i="8"/>
  <c r="BX158" i="8"/>
  <c r="BX159" i="8"/>
  <c r="BX160" i="8"/>
  <c r="BX161" i="8"/>
  <c r="BX162" i="8"/>
  <c r="BX163" i="8"/>
  <c r="BX164" i="8"/>
  <c r="BX165" i="8"/>
  <c r="BX166" i="8"/>
  <c r="BX167" i="8"/>
  <c r="BX168" i="8"/>
  <c r="BX169" i="8"/>
  <c r="BX170" i="8"/>
  <c r="BX171" i="8"/>
  <c r="BX172" i="8"/>
  <c r="BX173" i="8"/>
  <c r="BX174" i="8"/>
  <c r="BX175" i="8"/>
  <c r="BX176" i="8"/>
  <c r="BX177" i="8"/>
  <c r="BX178" i="8"/>
  <c r="BX179" i="8"/>
  <c r="BX180" i="8"/>
  <c r="BX181" i="8"/>
  <c r="BX182" i="8"/>
  <c r="BX183" i="8"/>
  <c r="BX184" i="8"/>
  <c r="BX185" i="8"/>
  <c r="BX186" i="8"/>
  <c r="BX187" i="8"/>
  <c r="BX188" i="8"/>
  <c r="BX189" i="8"/>
  <c r="BX190" i="8"/>
  <c r="BX191" i="8"/>
  <c r="BX192" i="8"/>
  <c r="BX193" i="8"/>
  <c r="BX194" i="8"/>
  <c r="BX195" i="8"/>
  <c r="BX196" i="8"/>
  <c r="BX197" i="8"/>
  <c r="BX198" i="8"/>
  <c r="BX199" i="8"/>
  <c r="BX200" i="8"/>
  <c r="BX201" i="8"/>
  <c r="BX202" i="8"/>
  <c r="BX203" i="8"/>
  <c r="BX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98" i="8"/>
  <c r="BW99" i="8"/>
  <c r="BW100" i="8"/>
  <c r="BW101" i="8"/>
  <c r="BW102" i="8"/>
  <c r="BW103" i="8"/>
  <c r="BW104" i="8"/>
  <c r="BW105" i="8"/>
  <c r="BW106" i="8"/>
  <c r="BW107" i="8"/>
  <c r="BW108" i="8"/>
  <c r="BW109" i="8"/>
  <c r="BW110" i="8"/>
  <c r="BW111" i="8"/>
  <c r="BW112" i="8"/>
  <c r="BW113" i="8"/>
  <c r="BW114" i="8"/>
  <c r="BW115" i="8"/>
  <c r="BW116" i="8"/>
  <c r="BW117" i="8"/>
  <c r="BW118" i="8"/>
  <c r="BW119" i="8"/>
  <c r="BW120" i="8"/>
  <c r="BW121" i="8"/>
  <c r="BW122" i="8"/>
  <c r="BW123" i="8"/>
  <c r="BW124" i="8"/>
  <c r="BW125" i="8"/>
  <c r="BW126" i="8"/>
  <c r="BW127" i="8"/>
  <c r="BW128" i="8"/>
  <c r="BW129" i="8"/>
  <c r="BW130" i="8"/>
  <c r="BW131" i="8"/>
  <c r="BW132" i="8"/>
  <c r="BW133" i="8"/>
  <c r="BW134" i="8"/>
  <c r="BW135" i="8"/>
  <c r="BW136" i="8"/>
  <c r="BW137" i="8"/>
  <c r="BW138" i="8"/>
  <c r="BW139" i="8"/>
  <c r="BW140" i="8"/>
  <c r="BW141" i="8"/>
  <c r="BW142" i="8"/>
  <c r="BW143" i="8"/>
  <c r="BW144" i="8"/>
  <c r="BW145" i="8"/>
  <c r="BW146" i="8"/>
  <c r="BW147" i="8"/>
  <c r="BW148" i="8"/>
  <c r="BW149" i="8"/>
  <c r="BW150" i="8"/>
  <c r="BW151" i="8"/>
  <c r="BW152" i="8"/>
  <c r="BW153" i="8"/>
  <c r="BW154" i="8"/>
  <c r="BW155" i="8"/>
  <c r="BW156" i="8"/>
  <c r="BW157" i="8"/>
  <c r="BW158" i="8"/>
  <c r="BW159" i="8"/>
  <c r="BW160" i="8"/>
  <c r="BW161" i="8"/>
  <c r="BW162" i="8"/>
  <c r="BW163" i="8"/>
  <c r="BW164" i="8"/>
  <c r="BW165" i="8"/>
  <c r="BW166" i="8"/>
  <c r="BW167" i="8"/>
  <c r="BW168" i="8"/>
  <c r="BW169" i="8"/>
  <c r="BW170" i="8"/>
  <c r="BW171" i="8"/>
  <c r="BW172" i="8"/>
  <c r="BW173" i="8"/>
  <c r="BW174" i="8"/>
  <c r="BW175" i="8"/>
  <c r="BW176" i="8"/>
  <c r="BW177" i="8"/>
  <c r="BW178" i="8"/>
  <c r="BW179" i="8"/>
  <c r="BW180" i="8"/>
  <c r="BW181" i="8"/>
  <c r="BW182" i="8"/>
  <c r="BW183" i="8"/>
  <c r="BW184" i="8"/>
  <c r="BW185" i="8"/>
  <c r="BW186" i="8"/>
  <c r="BW187" i="8"/>
  <c r="BW188" i="8"/>
  <c r="BW189" i="8"/>
  <c r="BW190" i="8"/>
  <c r="BW191" i="8"/>
  <c r="BW192" i="8"/>
  <c r="BW193" i="8"/>
  <c r="BW194" i="8"/>
  <c r="BW195" i="8"/>
  <c r="BW196" i="8"/>
  <c r="BW197" i="8"/>
  <c r="BW198" i="8"/>
  <c r="BW199" i="8"/>
  <c r="BW200" i="8"/>
  <c r="BW201" i="8"/>
  <c r="BW202" i="8"/>
  <c r="BW203" i="8"/>
  <c r="BW2" i="8"/>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98" i="8"/>
  <c r="BV99" i="8"/>
  <c r="BV100" i="8"/>
  <c r="BV101" i="8"/>
  <c r="BV102" i="8"/>
  <c r="BV103" i="8"/>
  <c r="BV104" i="8"/>
  <c r="BV105" i="8"/>
  <c r="BV106" i="8"/>
  <c r="BV107" i="8"/>
  <c r="BV108" i="8"/>
  <c r="BV109" i="8"/>
  <c r="BV110" i="8"/>
  <c r="BV111" i="8"/>
  <c r="BV112" i="8"/>
  <c r="BV113" i="8"/>
  <c r="BV114" i="8"/>
  <c r="BV115" i="8"/>
  <c r="BV116" i="8"/>
  <c r="BV117" i="8"/>
  <c r="BV118" i="8"/>
  <c r="BV119" i="8"/>
  <c r="BV120" i="8"/>
  <c r="BV121" i="8"/>
  <c r="BV122" i="8"/>
  <c r="BV123" i="8"/>
  <c r="BV124" i="8"/>
  <c r="BV125" i="8"/>
  <c r="BV126" i="8"/>
  <c r="BV127" i="8"/>
  <c r="BV128" i="8"/>
  <c r="BV129" i="8"/>
  <c r="BV130" i="8"/>
  <c r="BV131" i="8"/>
  <c r="BV132" i="8"/>
  <c r="BV133" i="8"/>
  <c r="BV134" i="8"/>
  <c r="BV135" i="8"/>
  <c r="BV136" i="8"/>
  <c r="BV137" i="8"/>
  <c r="BV138" i="8"/>
  <c r="BV139" i="8"/>
  <c r="BV140" i="8"/>
  <c r="BV141" i="8"/>
  <c r="BV142" i="8"/>
  <c r="BV143" i="8"/>
  <c r="BV144" i="8"/>
  <c r="BV145" i="8"/>
  <c r="BV146" i="8"/>
  <c r="BV147" i="8"/>
  <c r="BV148" i="8"/>
  <c r="BV149" i="8"/>
  <c r="BV150" i="8"/>
  <c r="BV151" i="8"/>
  <c r="BV152" i="8"/>
  <c r="BV153" i="8"/>
  <c r="BV154" i="8"/>
  <c r="BV155" i="8"/>
  <c r="BV156" i="8"/>
  <c r="BV157" i="8"/>
  <c r="BV158" i="8"/>
  <c r="BV159" i="8"/>
  <c r="BV160" i="8"/>
  <c r="BV161" i="8"/>
  <c r="BV162" i="8"/>
  <c r="BV163" i="8"/>
  <c r="BV164" i="8"/>
  <c r="BV165" i="8"/>
  <c r="BV166" i="8"/>
  <c r="BV167" i="8"/>
  <c r="BV168" i="8"/>
  <c r="BV169" i="8"/>
  <c r="BV170" i="8"/>
  <c r="BV171" i="8"/>
  <c r="BV172" i="8"/>
  <c r="BV173" i="8"/>
  <c r="BV174" i="8"/>
  <c r="BV175" i="8"/>
  <c r="BV176" i="8"/>
  <c r="BV177" i="8"/>
  <c r="BV178" i="8"/>
  <c r="BV179" i="8"/>
  <c r="BV180" i="8"/>
  <c r="BV181" i="8"/>
  <c r="BV182" i="8"/>
  <c r="BV183" i="8"/>
  <c r="BV184" i="8"/>
  <c r="BV185" i="8"/>
  <c r="BV186" i="8"/>
  <c r="BV187" i="8"/>
  <c r="BV188" i="8"/>
  <c r="BV189" i="8"/>
  <c r="BV190" i="8"/>
  <c r="BV191" i="8"/>
  <c r="BV192" i="8"/>
  <c r="BV193" i="8"/>
  <c r="BV194" i="8"/>
  <c r="BV195" i="8"/>
  <c r="BV196" i="8"/>
  <c r="BV197" i="8"/>
  <c r="BV198" i="8"/>
  <c r="BV199" i="8"/>
  <c r="BV200" i="8"/>
  <c r="BV201" i="8"/>
  <c r="BV202" i="8"/>
  <c r="BV203" i="8"/>
  <c r="BV2" i="8"/>
  <c r="BU2" i="8"/>
  <c r="BU97" i="8"/>
  <c r="BU98" i="8"/>
  <c r="BU99" i="8"/>
  <c r="BU100" i="8"/>
  <c r="BU101" i="8"/>
  <c r="BU102" i="8"/>
  <c r="BU103" i="8"/>
  <c r="BU104" i="8"/>
  <c r="BU105" i="8"/>
  <c r="BU106" i="8"/>
  <c r="BU107" i="8"/>
  <c r="BU108" i="8"/>
  <c r="BU109" i="8"/>
  <c r="BU110" i="8"/>
  <c r="BU111" i="8"/>
  <c r="BU112" i="8"/>
  <c r="BU113" i="8"/>
  <c r="BU114" i="8"/>
  <c r="BU115" i="8"/>
  <c r="BU116" i="8"/>
  <c r="BU117" i="8"/>
  <c r="BU118" i="8"/>
  <c r="BU119" i="8"/>
  <c r="BU120" i="8"/>
  <c r="BU121" i="8"/>
  <c r="BU122" i="8"/>
  <c r="BU123" i="8"/>
  <c r="BU124" i="8"/>
  <c r="BU125" i="8"/>
  <c r="BU126" i="8"/>
  <c r="BU127" i="8"/>
  <c r="BU128" i="8"/>
  <c r="BU129" i="8"/>
  <c r="BU130" i="8"/>
  <c r="BU131" i="8"/>
  <c r="BU132" i="8"/>
  <c r="BU133" i="8"/>
  <c r="BU134" i="8"/>
  <c r="BU135" i="8"/>
  <c r="BU136" i="8"/>
  <c r="BU137" i="8"/>
  <c r="BU138" i="8"/>
  <c r="BU139" i="8"/>
  <c r="BU140" i="8"/>
  <c r="BU141" i="8"/>
  <c r="BU142" i="8"/>
  <c r="BU143" i="8"/>
  <c r="BU144" i="8"/>
  <c r="BU145" i="8"/>
  <c r="BU146" i="8"/>
  <c r="BU147" i="8"/>
  <c r="BU148" i="8"/>
  <c r="BU149" i="8"/>
  <c r="BU150" i="8"/>
  <c r="BU151" i="8"/>
  <c r="BU152" i="8"/>
  <c r="BU153" i="8"/>
  <c r="BU154" i="8"/>
  <c r="BU155" i="8"/>
  <c r="BU156" i="8"/>
  <c r="BU157" i="8"/>
  <c r="BU158" i="8"/>
  <c r="BU159" i="8"/>
  <c r="BU160" i="8"/>
  <c r="BU161" i="8"/>
  <c r="BU162" i="8"/>
  <c r="BU163" i="8"/>
  <c r="BU164" i="8"/>
  <c r="BU165" i="8"/>
  <c r="BU166" i="8"/>
  <c r="BU167" i="8"/>
  <c r="BU168" i="8"/>
  <c r="BU169" i="8"/>
  <c r="BU170" i="8"/>
  <c r="BU171" i="8"/>
  <c r="BU172" i="8"/>
  <c r="BU173" i="8"/>
  <c r="BU174" i="8"/>
  <c r="BU175" i="8"/>
  <c r="BU176" i="8"/>
  <c r="BU177" i="8"/>
  <c r="BU178" i="8"/>
  <c r="BU179" i="8"/>
  <c r="BU180" i="8"/>
  <c r="BU181" i="8"/>
  <c r="BU182" i="8"/>
  <c r="BU183" i="8"/>
  <c r="BU184" i="8"/>
  <c r="BU185" i="8"/>
  <c r="BU186" i="8"/>
  <c r="BU187" i="8"/>
  <c r="BU188" i="8"/>
  <c r="BU189" i="8"/>
  <c r="BU190" i="8"/>
  <c r="BU191" i="8"/>
  <c r="BU192" i="8"/>
  <c r="BU193" i="8"/>
  <c r="BU194" i="8"/>
  <c r="BU195" i="8"/>
  <c r="BU196" i="8"/>
  <c r="BU197" i="8"/>
  <c r="BU198" i="8"/>
  <c r="BU199" i="8"/>
  <c r="BU200" i="8"/>
  <c r="BU201" i="8"/>
  <c r="BU202" i="8"/>
  <c r="BU203"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98" i="8"/>
  <c r="BS99" i="8"/>
  <c r="BS100" i="8"/>
  <c r="BS101" i="8"/>
  <c r="BS102" i="8"/>
  <c r="BS103" i="8"/>
  <c r="BS104" i="8"/>
  <c r="BS105" i="8"/>
  <c r="BS106" i="8"/>
  <c r="BS107" i="8"/>
  <c r="BS108" i="8"/>
  <c r="BS109" i="8"/>
  <c r="BS110" i="8"/>
  <c r="BS111" i="8"/>
  <c r="BS112" i="8"/>
  <c r="BS113" i="8"/>
  <c r="BS114" i="8"/>
  <c r="BS115" i="8"/>
  <c r="BS116" i="8"/>
  <c r="BS117" i="8"/>
  <c r="BS118" i="8"/>
  <c r="BS119" i="8"/>
  <c r="BS120" i="8"/>
  <c r="BS121" i="8"/>
  <c r="BS122" i="8"/>
  <c r="BS123" i="8"/>
  <c r="BS124" i="8"/>
  <c r="BS125" i="8"/>
  <c r="BS126" i="8"/>
  <c r="BS127" i="8"/>
  <c r="BS128" i="8"/>
  <c r="BS129" i="8"/>
  <c r="BS130" i="8"/>
  <c r="BS131" i="8"/>
  <c r="BS132" i="8"/>
  <c r="BS133" i="8"/>
  <c r="BS134" i="8"/>
  <c r="BS135" i="8"/>
  <c r="BS136" i="8"/>
  <c r="BS137" i="8"/>
  <c r="BS138" i="8"/>
  <c r="BS139" i="8"/>
  <c r="BS140" i="8"/>
  <c r="BS141" i="8"/>
  <c r="BS142" i="8"/>
  <c r="BS143" i="8"/>
  <c r="BS144" i="8"/>
  <c r="BS145" i="8"/>
  <c r="BS146" i="8"/>
  <c r="BS147" i="8"/>
  <c r="BS148" i="8"/>
  <c r="BS149" i="8"/>
  <c r="BS150" i="8"/>
  <c r="BS151" i="8"/>
  <c r="BS152" i="8"/>
  <c r="BS153" i="8"/>
  <c r="BS154" i="8"/>
  <c r="BS155" i="8"/>
  <c r="BS156" i="8"/>
  <c r="BS157" i="8"/>
  <c r="BS158" i="8"/>
  <c r="BS159" i="8"/>
  <c r="BS160" i="8"/>
  <c r="BS161" i="8"/>
  <c r="BS162" i="8"/>
  <c r="BS163" i="8"/>
  <c r="BS164" i="8"/>
  <c r="BS165" i="8"/>
  <c r="BS166" i="8"/>
  <c r="BS167" i="8"/>
  <c r="BS168" i="8"/>
  <c r="BS169" i="8"/>
  <c r="BS170" i="8"/>
  <c r="BS171" i="8"/>
  <c r="BS172" i="8"/>
  <c r="BS173" i="8"/>
  <c r="BS174" i="8"/>
  <c r="BS175" i="8"/>
  <c r="BS176" i="8"/>
  <c r="BS177" i="8"/>
  <c r="BS178" i="8"/>
  <c r="BS179" i="8"/>
  <c r="BS180" i="8"/>
  <c r="BS181" i="8"/>
  <c r="BS182" i="8"/>
  <c r="BS183" i="8"/>
  <c r="BS184" i="8"/>
  <c r="BS185" i="8"/>
  <c r="BS186" i="8"/>
  <c r="BS187" i="8"/>
  <c r="BS188" i="8"/>
  <c r="BS189" i="8"/>
  <c r="BS190" i="8"/>
  <c r="BS191" i="8"/>
  <c r="BS192" i="8"/>
  <c r="BS193" i="8"/>
  <c r="BS194" i="8"/>
  <c r="BS195" i="8"/>
  <c r="BS196" i="8"/>
  <c r="BS197" i="8"/>
  <c r="BS198" i="8"/>
  <c r="BS199" i="8"/>
  <c r="BS200" i="8"/>
  <c r="BS201" i="8"/>
  <c r="BS202" i="8"/>
  <c r="BS203" i="8"/>
  <c r="BS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3"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4" i="8"/>
  <c r="BR195" i="8"/>
  <c r="BR196" i="8"/>
  <c r="BR197" i="8"/>
  <c r="BR198" i="8"/>
  <c r="BR199" i="8"/>
  <c r="BR200" i="8"/>
  <c r="BR201" i="8"/>
  <c r="BR202" i="8"/>
  <c r="BR203" i="8"/>
  <c r="BR2" i="8"/>
  <c r="BQ3" i="8"/>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Q98" i="8"/>
  <c r="BQ99" i="8"/>
  <c r="BQ100" i="8"/>
  <c r="BQ101" i="8"/>
  <c r="BQ102" i="8"/>
  <c r="BQ103" i="8"/>
  <c r="BQ104" i="8"/>
  <c r="BQ105" i="8"/>
  <c r="BQ106" i="8"/>
  <c r="BQ107" i="8"/>
  <c r="BQ108" i="8"/>
  <c r="BQ109" i="8"/>
  <c r="BQ110" i="8"/>
  <c r="BQ111" i="8"/>
  <c r="BQ112" i="8"/>
  <c r="BQ113" i="8"/>
  <c r="BQ114" i="8"/>
  <c r="BQ115" i="8"/>
  <c r="BQ116" i="8"/>
  <c r="BQ117" i="8"/>
  <c r="BQ118" i="8"/>
  <c r="BQ119" i="8"/>
  <c r="BQ120" i="8"/>
  <c r="BQ121" i="8"/>
  <c r="BQ122" i="8"/>
  <c r="BQ123" i="8"/>
  <c r="BQ124" i="8"/>
  <c r="BQ125" i="8"/>
  <c r="BQ126" i="8"/>
  <c r="BQ127" i="8"/>
  <c r="BQ128" i="8"/>
  <c r="BQ129" i="8"/>
  <c r="BQ130" i="8"/>
  <c r="BQ131" i="8"/>
  <c r="BQ132" i="8"/>
  <c r="BQ133" i="8"/>
  <c r="BQ134" i="8"/>
  <c r="BQ135" i="8"/>
  <c r="BQ136" i="8"/>
  <c r="BQ137" i="8"/>
  <c r="BQ138" i="8"/>
  <c r="BQ139" i="8"/>
  <c r="BQ140" i="8"/>
  <c r="BQ141" i="8"/>
  <c r="BQ142" i="8"/>
  <c r="BQ143" i="8"/>
  <c r="BQ144" i="8"/>
  <c r="BQ145" i="8"/>
  <c r="BQ146" i="8"/>
  <c r="BQ147" i="8"/>
  <c r="BQ148" i="8"/>
  <c r="BQ149" i="8"/>
  <c r="BQ150" i="8"/>
  <c r="BQ151" i="8"/>
  <c r="BQ152" i="8"/>
  <c r="BQ153" i="8"/>
  <c r="BQ154" i="8"/>
  <c r="BQ155" i="8"/>
  <c r="BQ156" i="8"/>
  <c r="BQ157" i="8"/>
  <c r="BQ158" i="8"/>
  <c r="BQ159" i="8"/>
  <c r="BQ160" i="8"/>
  <c r="BQ161" i="8"/>
  <c r="BQ162" i="8"/>
  <c r="BQ163" i="8"/>
  <c r="BQ164" i="8"/>
  <c r="BQ165" i="8"/>
  <c r="BQ166" i="8"/>
  <c r="BQ167" i="8"/>
  <c r="BQ168" i="8"/>
  <c r="BQ169" i="8"/>
  <c r="BQ170" i="8"/>
  <c r="BQ171" i="8"/>
  <c r="BQ172" i="8"/>
  <c r="BQ173" i="8"/>
  <c r="BQ174" i="8"/>
  <c r="BQ175" i="8"/>
  <c r="BQ176" i="8"/>
  <c r="BQ177" i="8"/>
  <c r="BQ178" i="8"/>
  <c r="BQ179" i="8"/>
  <c r="BQ180" i="8"/>
  <c r="BQ181" i="8"/>
  <c r="BQ182" i="8"/>
  <c r="BQ183" i="8"/>
  <c r="BQ184" i="8"/>
  <c r="BQ185" i="8"/>
  <c r="BQ186" i="8"/>
  <c r="BQ187" i="8"/>
  <c r="BQ188" i="8"/>
  <c r="BQ189" i="8"/>
  <c r="BQ190" i="8"/>
  <c r="BQ191" i="8"/>
  <c r="BQ192" i="8"/>
  <c r="BQ193" i="8"/>
  <c r="BQ194" i="8"/>
  <c r="BQ195" i="8"/>
  <c r="BQ196" i="8"/>
  <c r="BQ197" i="8"/>
  <c r="BQ198" i="8"/>
  <c r="BQ199" i="8"/>
  <c r="BQ200" i="8"/>
  <c r="BQ201" i="8"/>
  <c r="BQ202" i="8"/>
  <c r="BQ203" i="8"/>
  <c r="BQ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98" i="8"/>
  <c r="BP99" i="8"/>
  <c r="BP100" i="8"/>
  <c r="BP101" i="8"/>
  <c r="BP102" i="8"/>
  <c r="BP103" i="8"/>
  <c r="BP104" i="8"/>
  <c r="BP105" i="8"/>
  <c r="BP106" i="8"/>
  <c r="BP107" i="8"/>
  <c r="BP108" i="8"/>
  <c r="BP109" i="8"/>
  <c r="BP110" i="8"/>
  <c r="BP111" i="8"/>
  <c r="BP112" i="8"/>
  <c r="BP113" i="8"/>
  <c r="BP114" i="8"/>
  <c r="BP115" i="8"/>
  <c r="BP116" i="8"/>
  <c r="BP117" i="8"/>
  <c r="BP118" i="8"/>
  <c r="BP119" i="8"/>
  <c r="BP120" i="8"/>
  <c r="BP121" i="8"/>
  <c r="BP122" i="8"/>
  <c r="BP123" i="8"/>
  <c r="BP124" i="8"/>
  <c r="BP125" i="8"/>
  <c r="BP126" i="8"/>
  <c r="BP127" i="8"/>
  <c r="BP128" i="8"/>
  <c r="BP129" i="8"/>
  <c r="BP130" i="8"/>
  <c r="BP131" i="8"/>
  <c r="BP132" i="8"/>
  <c r="BP133" i="8"/>
  <c r="BP134" i="8"/>
  <c r="BP135" i="8"/>
  <c r="BP136" i="8"/>
  <c r="BP137" i="8"/>
  <c r="BP138" i="8"/>
  <c r="BP139" i="8"/>
  <c r="BP140" i="8"/>
  <c r="BP141" i="8"/>
  <c r="BP142" i="8"/>
  <c r="BP143" i="8"/>
  <c r="BP144" i="8"/>
  <c r="BP145" i="8"/>
  <c r="BP146" i="8"/>
  <c r="BP147" i="8"/>
  <c r="BP148" i="8"/>
  <c r="BP149" i="8"/>
  <c r="BP150" i="8"/>
  <c r="BP151" i="8"/>
  <c r="BP152" i="8"/>
  <c r="BP153" i="8"/>
  <c r="BP154" i="8"/>
  <c r="BP155" i="8"/>
  <c r="BP156" i="8"/>
  <c r="BP157" i="8"/>
  <c r="BP158" i="8"/>
  <c r="BP159" i="8"/>
  <c r="BP160" i="8"/>
  <c r="BP161" i="8"/>
  <c r="BP162" i="8"/>
  <c r="BP163" i="8"/>
  <c r="BP164" i="8"/>
  <c r="BP165" i="8"/>
  <c r="BP166" i="8"/>
  <c r="BP167" i="8"/>
  <c r="BP168" i="8"/>
  <c r="BP169" i="8"/>
  <c r="BP170" i="8"/>
  <c r="BP171" i="8"/>
  <c r="BP172" i="8"/>
  <c r="BP173" i="8"/>
  <c r="BP174" i="8"/>
  <c r="BP175" i="8"/>
  <c r="BP176" i="8"/>
  <c r="BP177" i="8"/>
  <c r="BP178" i="8"/>
  <c r="BP179" i="8"/>
  <c r="BP180" i="8"/>
  <c r="BP181" i="8"/>
  <c r="BP182" i="8"/>
  <c r="BP183" i="8"/>
  <c r="BP184" i="8"/>
  <c r="BP185" i="8"/>
  <c r="BP186" i="8"/>
  <c r="BP187" i="8"/>
  <c r="BP188" i="8"/>
  <c r="BP189" i="8"/>
  <c r="BP190" i="8"/>
  <c r="BP191" i="8"/>
  <c r="BP192" i="8"/>
  <c r="BP193" i="8"/>
  <c r="BP194" i="8"/>
  <c r="BP195" i="8"/>
  <c r="BP196" i="8"/>
  <c r="BP197" i="8"/>
  <c r="BP198" i="8"/>
  <c r="BP199" i="8"/>
  <c r="BP200" i="8"/>
  <c r="BP201" i="8"/>
  <c r="BP202" i="8"/>
  <c r="BP203" i="8"/>
  <c r="BP2" i="8"/>
  <c r="BO3" i="8"/>
  <c r="BO4" i="8"/>
  <c r="BO5" i="8"/>
  <c r="BO6" i="8"/>
  <c r="BO7" i="8"/>
  <c r="BO8" i="8"/>
  <c r="BO9" i="8"/>
  <c r="BO10" i="8"/>
  <c r="BO11" i="8"/>
  <c r="BO12" i="8"/>
  <c r="BO13" i="8"/>
  <c r="BO14" i="8"/>
  <c r="BO15" i="8"/>
  <c r="BO16" i="8"/>
  <c r="BO17" i="8"/>
  <c r="BO18" i="8"/>
  <c r="BO19" i="8"/>
  <c r="BO20" i="8"/>
  <c r="BO21" i="8"/>
  <c r="BO22" i="8"/>
  <c r="BO23" i="8"/>
  <c r="BO24" i="8"/>
  <c r="BO25"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74" i="8"/>
  <c r="BO75" i="8"/>
  <c r="BO76" i="8"/>
  <c r="BO77" i="8"/>
  <c r="BO78" i="8"/>
  <c r="BO79" i="8"/>
  <c r="BO80" i="8"/>
  <c r="BO81" i="8"/>
  <c r="BO82" i="8"/>
  <c r="BO83" i="8"/>
  <c r="BO84" i="8"/>
  <c r="BO85" i="8"/>
  <c r="BO86" i="8"/>
  <c r="BO87" i="8"/>
  <c r="BO88" i="8"/>
  <c r="BO89" i="8"/>
  <c r="BO90" i="8"/>
  <c r="BO91" i="8"/>
  <c r="BO92" i="8"/>
  <c r="BO93" i="8"/>
  <c r="BO94" i="8"/>
  <c r="BO95" i="8"/>
  <c r="BO96" i="8"/>
  <c r="BO97" i="8"/>
  <c r="BO98" i="8"/>
  <c r="BO99" i="8"/>
  <c r="BO100" i="8"/>
  <c r="BO101" i="8"/>
  <c r="BO102" i="8"/>
  <c r="BO103" i="8"/>
  <c r="BO104" i="8"/>
  <c r="BO105" i="8"/>
  <c r="BO106" i="8"/>
  <c r="BO107" i="8"/>
  <c r="BO108" i="8"/>
  <c r="BO109" i="8"/>
  <c r="BO110" i="8"/>
  <c r="BO111" i="8"/>
  <c r="BO112" i="8"/>
  <c r="BO113" i="8"/>
  <c r="BO114" i="8"/>
  <c r="BO115" i="8"/>
  <c r="BO116" i="8"/>
  <c r="BO117" i="8"/>
  <c r="BO118" i="8"/>
  <c r="BO119" i="8"/>
  <c r="BO120" i="8"/>
  <c r="BO121" i="8"/>
  <c r="BO122" i="8"/>
  <c r="BO123" i="8"/>
  <c r="BO124" i="8"/>
  <c r="BO125" i="8"/>
  <c r="BO126" i="8"/>
  <c r="BO127" i="8"/>
  <c r="BO128" i="8"/>
  <c r="BO129" i="8"/>
  <c r="BO130" i="8"/>
  <c r="BO131" i="8"/>
  <c r="BO132" i="8"/>
  <c r="BO133" i="8"/>
  <c r="BO134" i="8"/>
  <c r="BO135" i="8"/>
  <c r="BO136" i="8"/>
  <c r="BO137" i="8"/>
  <c r="BO138" i="8"/>
  <c r="BO139" i="8"/>
  <c r="BO140" i="8"/>
  <c r="BO141" i="8"/>
  <c r="BO142" i="8"/>
  <c r="BO143" i="8"/>
  <c r="BO144" i="8"/>
  <c r="BO145" i="8"/>
  <c r="BO146" i="8"/>
  <c r="BO147" i="8"/>
  <c r="BO148" i="8"/>
  <c r="BO149" i="8"/>
  <c r="BO150" i="8"/>
  <c r="BO151" i="8"/>
  <c r="BO152" i="8"/>
  <c r="BO153" i="8"/>
  <c r="BO154" i="8"/>
  <c r="BO155" i="8"/>
  <c r="BO156" i="8"/>
  <c r="BO157" i="8"/>
  <c r="BO158" i="8"/>
  <c r="BO159" i="8"/>
  <c r="BO160" i="8"/>
  <c r="BO161" i="8"/>
  <c r="BO162" i="8"/>
  <c r="BO163" i="8"/>
  <c r="BO164" i="8"/>
  <c r="BO165" i="8"/>
  <c r="BO166" i="8"/>
  <c r="BO167" i="8"/>
  <c r="BO168" i="8"/>
  <c r="BO169" i="8"/>
  <c r="BO170" i="8"/>
  <c r="BO171" i="8"/>
  <c r="BO172" i="8"/>
  <c r="BO173" i="8"/>
  <c r="BO174" i="8"/>
  <c r="BO175" i="8"/>
  <c r="BO176" i="8"/>
  <c r="BO177" i="8"/>
  <c r="BO178" i="8"/>
  <c r="BO179" i="8"/>
  <c r="BO180" i="8"/>
  <c r="BO181" i="8"/>
  <c r="BO182" i="8"/>
  <c r="BO183" i="8"/>
  <c r="BO184" i="8"/>
  <c r="BO185" i="8"/>
  <c r="BO186" i="8"/>
  <c r="BO187" i="8"/>
  <c r="BO188" i="8"/>
  <c r="BO189" i="8"/>
  <c r="BO190" i="8"/>
  <c r="BO191" i="8"/>
  <c r="BO192" i="8"/>
  <c r="BO193" i="8"/>
  <c r="BO194" i="8"/>
  <c r="BO195" i="8"/>
  <c r="BO196" i="8"/>
  <c r="BO197" i="8"/>
  <c r="BO198" i="8"/>
  <c r="BO199" i="8"/>
  <c r="BO200" i="8"/>
  <c r="BO201" i="8"/>
  <c r="BO202" i="8"/>
  <c r="BO203" i="8"/>
  <c r="BO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98" i="8"/>
  <c r="BN99" i="8"/>
  <c r="BN100" i="8"/>
  <c r="BN101" i="8"/>
  <c r="BN102" i="8"/>
  <c r="BN103" i="8"/>
  <c r="BN104" i="8"/>
  <c r="BN105" i="8"/>
  <c r="BN106" i="8"/>
  <c r="BN107" i="8"/>
  <c r="BN108" i="8"/>
  <c r="BN109" i="8"/>
  <c r="BN110" i="8"/>
  <c r="BN111" i="8"/>
  <c r="BN112" i="8"/>
  <c r="BN113" i="8"/>
  <c r="BN114" i="8"/>
  <c r="BN115" i="8"/>
  <c r="BN116" i="8"/>
  <c r="BN117" i="8"/>
  <c r="BN118" i="8"/>
  <c r="BN119" i="8"/>
  <c r="BN120" i="8"/>
  <c r="BN121" i="8"/>
  <c r="BN122" i="8"/>
  <c r="BN123" i="8"/>
  <c r="BN124" i="8"/>
  <c r="BN125" i="8"/>
  <c r="BN126" i="8"/>
  <c r="BN127" i="8"/>
  <c r="BN128" i="8"/>
  <c r="BN129" i="8"/>
  <c r="BN130" i="8"/>
  <c r="BN131" i="8"/>
  <c r="BN132" i="8"/>
  <c r="BN133" i="8"/>
  <c r="BN134" i="8"/>
  <c r="BN135" i="8"/>
  <c r="BN136" i="8"/>
  <c r="BN137" i="8"/>
  <c r="BN138" i="8"/>
  <c r="BN139" i="8"/>
  <c r="BN140" i="8"/>
  <c r="BN141" i="8"/>
  <c r="BN142" i="8"/>
  <c r="BN143" i="8"/>
  <c r="BN144" i="8"/>
  <c r="BN145" i="8"/>
  <c r="BN146" i="8"/>
  <c r="BN147" i="8"/>
  <c r="BN148" i="8"/>
  <c r="BN149" i="8"/>
  <c r="BN150" i="8"/>
  <c r="BN151" i="8"/>
  <c r="BN152" i="8"/>
  <c r="BN153" i="8"/>
  <c r="BN154" i="8"/>
  <c r="BN155" i="8"/>
  <c r="BN156" i="8"/>
  <c r="BN157" i="8"/>
  <c r="BN158" i="8"/>
  <c r="BN159" i="8"/>
  <c r="BN160" i="8"/>
  <c r="BN161" i="8"/>
  <c r="BN162" i="8"/>
  <c r="BN163" i="8"/>
  <c r="BN164" i="8"/>
  <c r="BN165" i="8"/>
  <c r="BN166" i="8"/>
  <c r="BN167" i="8"/>
  <c r="BN168" i="8"/>
  <c r="BN169" i="8"/>
  <c r="BN170" i="8"/>
  <c r="BN171" i="8"/>
  <c r="BN172" i="8"/>
  <c r="BN173" i="8"/>
  <c r="BN174" i="8"/>
  <c r="BN175" i="8"/>
  <c r="BN176" i="8"/>
  <c r="BN177" i="8"/>
  <c r="BN178" i="8"/>
  <c r="BN179" i="8"/>
  <c r="BN180" i="8"/>
  <c r="BN181" i="8"/>
  <c r="BN182" i="8"/>
  <c r="BN183" i="8"/>
  <c r="BN184" i="8"/>
  <c r="BN185" i="8"/>
  <c r="BN186" i="8"/>
  <c r="BN187" i="8"/>
  <c r="BN188" i="8"/>
  <c r="BN189" i="8"/>
  <c r="BN190" i="8"/>
  <c r="BN191" i="8"/>
  <c r="BN192" i="8"/>
  <c r="BN193" i="8"/>
  <c r="BN194" i="8"/>
  <c r="BN195" i="8"/>
  <c r="BN196" i="8"/>
  <c r="BN197" i="8"/>
  <c r="BN198" i="8"/>
  <c r="BN199" i="8"/>
  <c r="BN200" i="8"/>
  <c r="BN201" i="8"/>
  <c r="BN202" i="8"/>
  <c r="BN203" i="8"/>
  <c r="BN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98" i="8"/>
  <c r="BM99" i="8"/>
  <c r="BM100" i="8"/>
  <c r="BM101" i="8"/>
  <c r="BM102" i="8"/>
  <c r="BM103" i="8"/>
  <c r="BM104" i="8"/>
  <c r="BM105" i="8"/>
  <c r="BM106" i="8"/>
  <c r="BM107" i="8"/>
  <c r="BM108" i="8"/>
  <c r="BM109" i="8"/>
  <c r="BM110" i="8"/>
  <c r="BM111" i="8"/>
  <c r="BM112" i="8"/>
  <c r="BM113" i="8"/>
  <c r="BM114" i="8"/>
  <c r="BM115" i="8"/>
  <c r="BM116" i="8"/>
  <c r="BM117" i="8"/>
  <c r="BM118" i="8"/>
  <c r="BM119" i="8"/>
  <c r="BM120" i="8"/>
  <c r="BM121" i="8"/>
  <c r="BM122" i="8"/>
  <c r="BM123" i="8"/>
  <c r="BM124" i="8"/>
  <c r="BM125" i="8"/>
  <c r="BM126" i="8"/>
  <c r="BM127" i="8"/>
  <c r="BM128" i="8"/>
  <c r="BM129" i="8"/>
  <c r="BM130" i="8"/>
  <c r="BM131" i="8"/>
  <c r="BM132" i="8"/>
  <c r="BM133" i="8"/>
  <c r="BM134" i="8"/>
  <c r="BM135" i="8"/>
  <c r="BM136" i="8"/>
  <c r="BM137" i="8"/>
  <c r="BM138" i="8"/>
  <c r="BM139" i="8"/>
  <c r="BM140" i="8"/>
  <c r="BM141" i="8"/>
  <c r="BM142" i="8"/>
  <c r="BM143" i="8"/>
  <c r="BM144" i="8"/>
  <c r="BM145" i="8"/>
  <c r="BM146" i="8"/>
  <c r="BM147" i="8"/>
  <c r="BM148" i="8"/>
  <c r="BM149" i="8"/>
  <c r="BM150" i="8"/>
  <c r="BM151" i="8"/>
  <c r="BM152" i="8"/>
  <c r="BM153" i="8"/>
  <c r="BM154" i="8"/>
  <c r="BM155" i="8"/>
  <c r="BM156" i="8"/>
  <c r="BM157" i="8"/>
  <c r="BM158" i="8"/>
  <c r="BM159" i="8"/>
  <c r="BM160" i="8"/>
  <c r="BM161" i="8"/>
  <c r="BM162" i="8"/>
  <c r="BM163" i="8"/>
  <c r="BM164" i="8"/>
  <c r="BM165" i="8"/>
  <c r="BM166" i="8"/>
  <c r="BM167" i="8"/>
  <c r="BM168" i="8"/>
  <c r="BM169" i="8"/>
  <c r="BM170" i="8"/>
  <c r="BM171" i="8"/>
  <c r="BM172" i="8"/>
  <c r="BM173" i="8"/>
  <c r="BM174" i="8"/>
  <c r="BM175" i="8"/>
  <c r="BM176" i="8"/>
  <c r="BM177" i="8"/>
  <c r="BM178" i="8"/>
  <c r="BM179" i="8"/>
  <c r="BM180" i="8"/>
  <c r="BM181" i="8"/>
  <c r="BM182" i="8"/>
  <c r="BM183" i="8"/>
  <c r="BM184" i="8"/>
  <c r="BM185" i="8"/>
  <c r="BM186" i="8"/>
  <c r="BM187" i="8"/>
  <c r="BM188" i="8"/>
  <c r="BM189" i="8"/>
  <c r="BM190" i="8"/>
  <c r="BM191" i="8"/>
  <c r="BM192" i="8"/>
  <c r="BM193" i="8"/>
  <c r="BM194" i="8"/>
  <c r="BM195" i="8"/>
  <c r="BM196" i="8"/>
  <c r="BM197" i="8"/>
  <c r="BM198" i="8"/>
  <c r="BM199" i="8"/>
  <c r="BM200" i="8"/>
  <c r="BM201" i="8"/>
  <c r="BM202" i="8"/>
  <c r="BM203" i="8"/>
  <c r="BM2" i="8"/>
  <c r="BL3" i="8"/>
  <c r="BL4" i="8"/>
  <c r="BL5" i="8"/>
  <c r="BL6" i="8"/>
  <c r="BL7" i="8"/>
  <c r="BL8" i="8"/>
  <c r="BL9" i="8"/>
  <c r="BL10" i="8"/>
  <c r="BL11" i="8"/>
  <c r="BL12" i="8"/>
  <c r="BL13" i="8"/>
  <c r="BL14" i="8"/>
  <c r="BL15" i="8"/>
  <c r="BL16" i="8"/>
  <c r="BL17" i="8"/>
  <c r="BL18" i="8"/>
  <c r="BL19" i="8"/>
  <c r="BL20" i="8"/>
  <c r="BL21" i="8"/>
  <c r="BL22" i="8"/>
  <c r="BL23" i="8"/>
  <c r="BL24" i="8"/>
  <c r="BL25" i="8"/>
  <c r="BL26" i="8"/>
  <c r="BL27" i="8"/>
  <c r="BL28" i="8"/>
  <c r="BL29" i="8"/>
  <c r="BL30" i="8"/>
  <c r="BL31" i="8"/>
  <c r="BL32" i="8"/>
  <c r="BL33" i="8"/>
  <c r="BL34" i="8"/>
  <c r="BL35" i="8"/>
  <c r="BL36" i="8"/>
  <c r="BL37" i="8"/>
  <c r="BL38" i="8"/>
  <c r="BL39" i="8"/>
  <c r="BL40" i="8"/>
  <c r="BL41" i="8"/>
  <c r="BL42" i="8"/>
  <c r="BL43" i="8"/>
  <c r="BL44" i="8"/>
  <c r="BL45" i="8"/>
  <c r="BL46" i="8"/>
  <c r="BL47" i="8"/>
  <c r="BL48" i="8"/>
  <c r="BL49" i="8"/>
  <c r="BL50" i="8"/>
  <c r="BL51" i="8"/>
  <c r="BL52" i="8"/>
  <c r="BL53" i="8"/>
  <c r="BL54" i="8"/>
  <c r="BL55" i="8"/>
  <c r="BL56" i="8"/>
  <c r="BL57" i="8"/>
  <c r="BL58" i="8"/>
  <c r="BL59" i="8"/>
  <c r="BL60" i="8"/>
  <c r="BL61" i="8"/>
  <c r="BL62" i="8"/>
  <c r="BL63" i="8"/>
  <c r="BL64" i="8"/>
  <c r="BL65" i="8"/>
  <c r="BL66" i="8"/>
  <c r="BL67" i="8"/>
  <c r="BL68" i="8"/>
  <c r="BL69" i="8"/>
  <c r="BL70" i="8"/>
  <c r="BL71" i="8"/>
  <c r="BL72" i="8"/>
  <c r="BL73" i="8"/>
  <c r="BL74" i="8"/>
  <c r="BL75" i="8"/>
  <c r="BL76" i="8"/>
  <c r="BL77" i="8"/>
  <c r="BL78" i="8"/>
  <c r="BL79" i="8"/>
  <c r="BL80" i="8"/>
  <c r="BL81" i="8"/>
  <c r="BL82" i="8"/>
  <c r="BL83" i="8"/>
  <c r="BL84" i="8"/>
  <c r="BL85" i="8"/>
  <c r="BL86" i="8"/>
  <c r="BL87" i="8"/>
  <c r="BL88" i="8"/>
  <c r="BL89" i="8"/>
  <c r="BL90" i="8"/>
  <c r="BL91" i="8"/>
  <c r="BL92" i="8"/>
  <c r="BL93" i="8"/>
  <c r="BL94" i="8"/>
  <c r="BL95" i="8"/>
  <c r="BL96" i="8"/>
  <c r="BL97" i="8"/>
  <c r="BL98" i="8"/>
  <c r="BL99" i="8"/>
  <c r="BL100" i="8"/>
  <c r="BL101" i="8"/>
  <c r="BL102" i="8"/>
  <c r="BL103" i="8"/>
  <c r="BL104" i="8"/>
  <c r="BL105" i="8"/>
  <c r="BL106" i="8"/>
  <c r="BL107" i="8"/>
  <c r="BL108" i="8"/>
  <c r="BL109" i="8"/>
  <c r="BL110" i="8"/>
  <c r="BL111" i="8"/>
  <c r="BL112" i="8"/>
  <c r="BL113" i="8"/>
  <c r="BL114" i="8"/>
  <c r="BL115" i="8"/>
  <c r="BL116" i="8"/>
  <c r="BL117" i="8"/>
  <c r="BL118" i="8"/>
  <c r="BL119" i="8"/>
  <c r="BL120" i="8"/>
  <c r="BL121" i="8"/>
  <c r="BL122" i="8"/>
  <c r="BL123" i="8"/>
  <c r="BL124" i="8"/>
  <c r="BL125" i="8"/>
  <c r="BL126" i="8"/>
  <c r="BL127" i="8"/>
  <c r="BL128" i="8"/>
  <c r="BL129" i="8"/>
  <c r="BL130" i="8"/>
  <c r="BL131" i="8"/>
  <c r="BL132" i="8"/>
  <c r="BL133" i="8"/>
  <c r="BL134" i="8"/>
  <c r="BL135" i="8"/>
  <c r="BL136" i="8"/>
  <c r="BL137" i="8"/>
  <c r="BL138" i="8"/>
  <c r="BL139" i="8"/>
  <c r="BL140" i="8"/>
  <c r="BL141" i="8"/>
  <c r="BL142" i="8"/>
  <c r="BL143" i="8"/>
  <c r="BL144" i="8"/>
  <c r="BL145" i="8"/>
  <c r="BL146" i="8"/>
  <c r="BL147" i="8"/>
  <c r="BL148" i="8"/>
  <c r="BL149" i="8"/>
  <c r="BL150" i="8"/>
  <c r="BL151" i="8"/>
  <c r="BL152" i="8"/>
  <c r="BL153" i="8"/>
  <c r="BL154" i="8"/>
  <c r="BL155" i="8"/>
  <c r="BL156" i="8"/>
  <c r="BL157" i="8"/>
  <c r="BL158" i="8"/>
  <c r="BL159" i="8"/>
  <c r="BL160" i="8"/>
  <c r="BL161" i="8"/>
  <c r="BL162" i="8"/>
  <c r="BL163" i="8"/>
  <c r="BL164" i="8"/>
  <c r="BL165" i="8"/>
  <c r="BL166" i="8"/>
  <c r="BL167" i="8"/>
  <c r="BL168" i="8"/>
  <c r="BL169" i="8"/>
  <c r="BL170" i="8"/>
  <c r="BL171" i="8"/>
  <c r="BL172" i="8"/>
  <c r="BL173" i="8"/>
  <c r="BL174" i="8"/>
  <c r="BL175" i="8"/>
  <c r="BL176" i="8"/>
  <c r="BL177" i="8"/>
  <c r="BL178" i="8"/>
  <c r="BL179" i="8"/>
  <c r="BL180" i="8"/>
  <c r="BL181" i="8"/>
  <c r="BL182" i="8"/>
  <c r="BL183" i="8"/>
  <c r="BL184" i="8"/>
  <c r="BL185" i="8"/>
  <c r="BL186" i="8"/>
  <c r="BL187" i="8"/>
  <c r="BL188" i="8"/>
  <c r="BL189" i="8"/>
  <c r="BL190" i="8"/>
  <c r="BL191" i="8"/>
  <c r="BL192" i="8"/>
  <c r="BL193" i="8"/>
  <c r="BL194" i="8"/>
  <c r="BL195" i="8"/>
  <c r="BL196" i="8"/>
  <c r="BL197" i="8"/>
  <c r="BL198" i="8"/>
  <c r="BL199" i="8"/>
  <c r="BL200" i="8"/>
  <c r="BL201" i="8"/>
  <c r="BL202" i="8"/>
  <c r="BL203" i="8"/>
  <c r="BL2" i="8"/>
  <c r="BK3" i="8"/>
  <c r="BK4" i="8"/>
  <c r="BK5" i="8"/>
  <c r="BK6" i="8"/>
  <c r="BK7" i="8"/>
  <c r="BK8" i="8"/>
  <c r="BK9" i="8"/>
  <c r="BK10" i="8"/>
  <c r="BK11" i="8"/>
  <c r="BK12" i="8"/>
  <c r="BK13" i="8"/>
  <c r="BK14" i="8"/>
  <c r="BK15" i="8"/>
  <c r="BK16" i="8"/>
  <c r="BK17" i="8"/>
  <c r="BK18" i="8"/>
  <c r="BK19" i="8"/>
  <c r="BK20" i="8"/>
  <c r="BK21" i="8"/>
  <c r="BK22" i="8"/>
  <c r="BK23" i="8"/>
  <c r="BK24" i="8"/>
  <c r="BK25" i="8"/>
  <c r="BK26" i="8"/>
  <c r="BK27" i="8"/>
  <c r="BK28" i="8"/>
  <c r="BK29" i="8"/>
  <c r="BK30" i="8"/>
  <c r="BK31" i="8"/>
  <c r="BK32" i="8"/>
  <c r="BK33" i="8"/>
  <c r="BK34" i="8"/>
  <c r="BK35" i="8"/>
  <c r="BK36" i="8"/>
  <c r="BK37" i="8"/>
  <c r="BK38" i="8"/>
  <c r="BK39" i="8"/>
  <c r="BK40" i="8"/>
  <c r="BK41" i="8"/>
  <c r="BK42" i="8"/>
  <c r="BK43" i="8"/>
  <c r="BK44" i="8"/>
  <c r="BK45" i="8"/>
  <c r="BK46" i="8"/>
  <c r="BK47" i="8"/>
  <c r="BK48" i="8"/>
  <c r="BK49" i="8"/>
  <c r="BK50" i="8"/>
  <c r="BK51" i="8"/>
  <c r="BK52" i="8"/>
  <c r="BK53" i="8"/>
  <c r="BK54" i="8"/>
  <c r="BK55" i="8"/>
  <c r="BK56" i="8"/>
  <c r="BK57" i="8"/>
  <c r="BK58" i="8"/>
  <c r="BK59" i="8"/>
  <c r="BK60" i="8"/>
  <c r="BK61" i="8"/>
  <c r="BK62" i="8"/>
  <c r="BK63" i="8"/>
  <c r="BK64" i="8"/>
  <c r="BK65" i="8"/>
  <c r="BK66" i="8"/>
  <c r="BK67" i="8"/>
  <c r="BK68" i="8"/>
  <c r="BK69" i="8"/>
  <c r="BK70" i="8"/>
  <c r="BK71" i="8"/>
  <c r="BK72" i="8"/>
  <c r="BK73" i="8"/>
  <c r="BK74" i="8"/>
  <c r="BK75" i="8"/>
  <c r="BK76" i="8"/>
  <c r="BK77" i="8"/>
  <c r="BK78" i="8"/>
  <c r="BK79" i="8"/>
  <c r="BK80" i="8"/>
  <c r="BK81" i="8"/>
  <c r="BK82" i="8"/>
  <c r="BK83" i="8"/>
  <c r="BK84" i="8"/>
  <c r="BK85" i="8"/>
  <c r="BK86" i="8"/>
  <c r="BK87" i="8"/>
  <c r="BK88" i="8"/>
  <c r="BK89" i="8"/>
  <c r="BK90" i="8"/>
  <c r="BK91" i="8"/>
  <c r="BK92" i="8"/>
  <c r="BK93" i="8"/>
  <c r="BK94" i="8"/>
  <c r="BK95" i="8"/>
  <c r="BK96" i="8"/>
  <c r="BK97" i="8"/>
  <c r="BK98" i="8"/>
  <c r="BK99" i="8"/>
  <c r="BK100" i="8"/>
  <c r="BK101" i="8"/>
  <c r="BK102" i="8"/>
  <c r="BK103" i="8"/>
  <c r="BK104" i="8"/>
  <c r="BK105" i="8"/>
  <c r="BK106" i="8"/>
  <c r="BK107" i="8"/>
  <c r="BK108" i="8"/>
  <c r="BK109" i="8"/>
  <c r="BK110" i="8"/>
  <c r="BK111" i="8"/>
  <c r="BK112" i="8"/>
  <c r="BK113" i="8"/>
  <c r="BK114" i="8"/>
  <c r="BK115" i="8"/>
  <c r="BK116" i="8"/>
  <c r="BK117" i="8"/>
  <c r="BK118" i="8"/>
  <c r="BK119" i="8"/>
  <c r="BK120" i="8"/>
  <c r="BK121" i="8"/>
  <c r="BK122" i="8"/>
  <c r="BK123" i="8"/>
  <c r="BK124" i="8"/>
  <c r="BK125" i="8"/>
  <c r="BK126" i="8"/>
  <c r="BK127" i="8"/>
  <c r="BK128" i="8"/>
  <c r="BK129" i="8"/>
  <c r="BK130" i="8"/>
  <c r="BK131" i="8"/>
  <c r="BK132" i="8"/>
  <c r="BK133" i="8"/>
  <c r="BK134" i="8"/>
  <c r="BK135" i="8"/>
  <c r="BK136" i="8"/>
  <c r="BK137" i="8"/>
  <c r="BK138" i="8"/>
  <c r="BK139" i="8"/>
  <c r="BK140" i="8"/>
  <c r="BK141" i="8"/>
  <c r="BK142" i="8"/>
  <c r="BK143" i="8"/>
  <c r="BK144" i="8"/>
  <c r="BK145" i="8"/>
  <c r="BK146" i="8"/>
  <c r="BK147" i="8"/>
  <c r="BK148" i="8"/>
  <c r="BK149" i="8"/>
  <c r="BK150" i="8"/>
  <c r="BK151" i="8"/>
  <c r="BK152" i="8"/>
  <c r="BK153" i="8"/>
  <c r="BK154" i="8"/>
  <c r="BK155" i="8"/>
  <c r="BK156" i="8"/>
  <c r="BK157" i="8"/>
  <c r="BK158" i="8"/>
  <c r="BK159" i="8"/>
  <c r="BK160" i="8"/>
  <c r="BK161" i="8"/>
  <c r="BK162" i="8"/>
  <c r="BK163" i="8"/>
  <c r="BK164" i="8"/>
  <c r="BK165" i="8"/>
  <c r="BK166" i="8"/>
  <c r="BK167" i="8"/>
  <c r="BK168" i="8"/>
  <c r="BK169" i="8"/>
  <c r="BK170" i="8"/>
  <c r="BK171" i="8"/>
  <c r="BK172" i="8"/>
  <c r="BK173" i="8"/>
  <c r="BK174" i="8"/>
  <c r="BK175" i="8"/>
  <c r="BK176" i="8"/>
  <c r="BK177" i="8"/>
  <c r="BK178" i="8"/>
  <c r="BK179" i="8"/>
  <c r="BK180" i="8"/>
  <c r="BK181" i="8"/>
  <c r="BK182" i="8"/>
  <c r="BK183" i="8"/>
  <c r="BK184" i="8"/>
  <c r="BK185" i="8"/>
  <c r="BK186" i="8"/>
  <c r="BK187" i="8"/>
  <c r="BK188" i="8"/>
  <c r="BK189" i="8"/>
  <c r="BK190" i="8"/>
  <c r="BK191" i="8"/>
  <c r="BK192" i="8"/>
  <c r="BK193" i="8"/>
  <c r="BK194" i="8"/>
  <c r="BK195" i="8"/>
  <c r="BK196" i="8"/>
  <c r="BK197" i="8"/>
  <c r="BK198" i="8"/>
  <c r="BK199" i="8"/>
  <c r="BK200" i="8"/>
  <c r="BK201" i="8"/>
  <c r="BK202" i="8"/>
  <c r="BK203" i="8"/>
  <c r="BK2" i="8"/>
  <c r="BJ2" i="8"/>
  <c r="BJ7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98" i="8"/>
  <c r="BJ99" i="8"/>
  <c r="BJ100" i="8"/>
  <c r="BJ101" i="8"/>
  <c r="BJ102" i="8"/>
  <c r="BJ103" i="8"/>
  <c r="BJ104" i="8"/>
  <c r="BJ105" i="8"/>
  <c r="BJ106" i="8"/>
  <c r="BJ107" i="8"/>
  <c r="BJ108" i="8"/>
  <c r="BJ109" i="8"/>
  <c r="BJ110" i="8"/>
  <c r="BJ111" i="8"/>
  <c r="BJ112" i="8"/>
  <c r="BJ113" i="8"/>
  <c r="BJ114" i="8"/>
  <c r="BJ115" i="8"/>
  <c r="BJ116" i="8"/>
  <c r="BJ117" i="8"/>
  <c r="BJ118" i="8"/>
  <c r="BJ119" i="8"/>
  <c r="BJ120" i="8"/>
  <c r="BJ121" i="8"/>
  <c r="BJ122" i="8"/>
  <c r="BJ123" i="8"/>
  <c r="BJ124" i="8"/>
  <c r="BJ125" i="8"/>
  <c r="BJ126" i="8"/>
  <c r="BJ127" i="8"/>
  <c r="BJ128" i="8"/>
  <c r="BJ129" i="8"/>
  <c r="BJ130" i="8"/>
  <c r="BJ131" i="8"/>
  <c r="BJ132" i="8"/>
  <c r="BJ133" i="8"/>
  <c r="BJ134" i="8"/>
  <c r="BJ135" i="8"/>
  <c r="BJ136" i="8"/>
  <c r="BJ137" i="8"/>
  <c r="BJ138" i="8"/>
  <c r="BJ139" i="8"/>
  <c r="BJ140" i="8"/>
  <c r="BJ141" i="8"/>
  <c r="BJ142" i="8"/>
  <c r="BJ143" i="8"/>
  <c r="BJ144" i="8"/>
  <c r="BJ145" i="8"/>
  <c r="BJ146" i="8"/>
  <c r="BJ147" i="8"/>
  <c r="BJ148" i="8"/>
  <c r="BJ149" i="8"/>
  <c r="BJ150" i="8"/>
  <c r="BJ151" i="8"/>
  <c r="BJ152" i="8"/>
  <c r="BJ153" i="8"/>
  <c r="BJ154" i="8"/>
  <c r="BJ155" i="8"/>
  <c r="BJ156" i="8"/>
  <c r="BJ157" i="8"/>
  <c r="BJ158" i="8"/>
  <c r="BJ159" i="8"/>
  <c r="BJ160" i="8"/>
  <c r="BJ161" i="8"/>
  <c r="BJ162" i="8"/>
  <c r="BJ163" i="8"/>
  <c r="BJ164" i="8"/>
  <c r="BJ165" i="8"/>
  <c r="BJ166" i="8"/>
  <c r="BJ167" i="8"/>
  <c r="BJ168" i="8"/>
  <c r="BJ169" i="8"/>
  <c r="BJ170" i="8"/>
  <c r="BJ171" i="8"/>
  <c r="BJ172" i="8"/>
  <c r="BJ173" i="8"/>
  <c r="BJ174" i="8"/>
  <c r="BJ175" i="8"/>
  <c r="BJ176" i="8"/>
  <c r="BJ177" i="8"/>
  <c r="BJ178" i="8"/>
  <c r="BJ179" i="8"/>
  <c r="BJ180" i="8"/>
  <c r="BJ181" i="8"/>
  <c r="BJ182" i="8"/>
  <c r="BJ183" i="8"/>
  <c r="BJ184" i="8"/>
  <c r="BJ185" i="8"/>
  <c r="BJ186" i="8"/>
  <c r="BJ187" i="8"/>
  <c r="BJ188" i="8"/>
  <c r="BJ189" i="8"/>
  <c r="BJ190" i="8"/>
  <c r="BJ191" i="8"/>
  <c r="BJ192" i="8"/>
  <c r="BJ193" i="8"/>
  <c r="BJ194" i="8"/>
  <c r="BJ195" i="8"/>
  <c r="BJ196" i="8"/>
  <c r="BJ197" i="8"/>
  <c r="BJ198" i="8"/>
  <c r="BJ199" i="8"/>
  <c r="BJ200" i="8"/>
  <c r="BJ201" i="8"/>
  <c r="BJ202" i="8"/>
  <c r="BJ203" i="8"/>
  <c r="BH3" i="8"/>
  <c r="BH4" i="8"/>
  <c r="BH5" i="8"/>
  <c r="BH6" i="8"/>
  <c r="BH7" i="8"/>
  <c r="BH8" i="8"/>
  <c r="BH9" i="8"/>
  <c r="BH10" i="8"/>
  <c r="BH11" i="8"/>
  <c r="BH12" i="8"/>
  <c r="BH13" i="8"/>
  <c r="BH14" i="8"/>
  <c r="BH15" i="8"/>
  <c r="BH16" i="8"/>
  <c r="BH17" i="8"/>
  <c r="BH18" i="8"/>
  <c r="BH19" i="8"/>
  <c r="BH20" i="8"/>
  <c r="BH21" i="8"/>
  <c r="BH22" i="8"/>
  <c r="BH23" i="8"/>
  <c r="BH24" i="8"/>
  <c r="BH25" i="8"/>
  <c r="BH26" i="8"/>
  <c r="BH27" i="8"/>
  <c r="BH28" i="8"/>
  <c r="BH29" i="8"/>
  <c r="BH30" i="8"/>
  <c r="BH31" i="8"/>
  <c r="BH32" i="8"/>
  <c r="BH33" i="8"/>
  <c r="BH34" i="8"/>
  <c r="BH35" i="8"/>
  <c r="BH36" i="8"/>
  <c r="BH37" i="8"/>
  <c r="BH38" i="8"/>
  <c r="BH39" i="8"/>
  <c r="BH40" i="8"/>
  <c r="BH41" i="8"/>
  <c r="BH42" i="8"/>
  <c r="BH43" i="8"/>
  <c r="BH44" i="8"/>
  <c r="BH45" i="8"/>
  <c r="BH46" i="8"/>
  <c r="BH47" i="8"/>
  <c r="BH48" i="8"/>
  <c r="BH49" i="8"/>
  <c r="BH50" i="8"/>
  <c r="BH51" i="8"/>
  <c r="BH52" i="8"/>
  <c r="BH53" i="8"/>
  <c r="BH54" i="8"/>
  <c r="BH55" i="8"/>
  <c r="BH56" i="8"/>
  <c r="BH57" i="8"/>
  <c r="BH58" i="8"/>
  <c r="BH59" i="8"/>
  <c r="BH60" i="8"/>
  <c r="BH61" i="8"/>
  <c r="BH62" i="8"/>
  <c r="BH63" i="8"/>
  <c r="BH64" i="8"/>
  <c r="BH65" i="8"/>
  <c r="BH66" i="8"/>
  <c r="BH67" i="8"/>
  <c r="BH68" i="8"/>
  <c r="BH69" i="8"/>
  <c r="BH70" i="8"/>
  <c r="BH71" i="8"/>
  <c r="BH72" i="8"/>
  <c r="BH73" i="8"/>
  <c r="BH74" i="8"/>
  <c r="BH75" i="8"/>
  <c r="BH76" i="8"/>
  <c r="BH77" i="8"/>
  <c r="BH78" i="8"/>
  <c r="BH79" i="8"/>
  <c r="BH80" i="8"/>
  <c r="BH81" i="8"/>
  <c r="BH82" i="8"/>
  <c r="BH83" i="8"/>
  <c r="BH84" i="8"/>
  <c r="BH85" i="8"/>
  <c r="BH86" i="8"/>
  <c r="BH87" i="8"/>
  <c r="BH88" i="8"/>
  <c r="BH89" i="8"/>
  <c r="BH90" i="8"/>
  <c r="BH91" i="8"/>
  <c r="BH92" i="8"/>
  <c r="BH93" i="8"/>
  <c r="BH94" i="8"/>
  <c r="BH95" i="8"/>
  <c r="BH96" i="8"/>
  <c r="BH97" i="8"/>
  <c r="BH98" i="8"/>
  <c r="BH99" i="8"/>
  <c r="BH100" i="8"/>
  <c r="BH101" i="8"/>
  <c r="BH102" i="8"/>
  <c r="BH103" i="8"/>
  <c r="BH104" i="8"/>
  <c r="BH105" i="8"/>
  <c r="BH106" i="8"/>
  <c r="BH107" i="8"/>
  <c r="BH108" i="8"/>
  <c r="BH109" i="8"/>
  <c r="BH110" i="8"/>
  <c r="BH111" i="8"/>
  <c r="BH112" i="8"/>
  <c r="BH113" i="8"/>
  <c r="BH114" i="8"/>
  <c r="BH115" i="8"/>
  <c r="BH116" i="8"/>
  <c r="BH117" i="8"/>
  <c r="BH118" i="8"/>
  <c r="BH119" i="8"/>
  <c r="BH120" i="8"/>
  <c r="BH121" i="8"/>
  <c r="BH122" i="8"/>
  <c r="BH123" i="8"/>
  <c r="BH124" i="8"/>
  <c r="BH125" i="8"/>
  <c r="BH126" i="8"/>
  <c r="BH127" i="8"/>
  <c r="BH128" i="8"/>
  <c r="BH129" i="8"/>
  <c r="BH130" i="8"/>
  <c r="BH131" i="8"/>
  <c r="BH132" i="8"/>
  <c r="BH133" i="8"/>
  <c r="BH134" i="8"/>
  <c r="BH135" i="8"/>
  <c r="BH136" i="8"/>
  <c r="BH137" i="8"/>
  <c r="BH138" i="8"/>
  <c r="BH139" i="8"/>
  <c r="BH140" i="8"/>
  <c r="BH141" i="8"/>
  <c r="BH142" i="8"/>
  <c r="BH143" i="8"/>
  <c r="BH144" i="8"/>
  <c r="BH145" i="8"/>
  <c r="BH146" i="8"/>
  <c r="BH147" i="8"/>
  <c r="BH148" i="8"/>
  <c r="BH149" i="8"/>
  <c r="BH150" i="8"/>
  <c r="BH151" i="8"/>
  <c r="BH152" i="8"/>
  <c r="BH153" i="8"/>
  <c r="BH154" i="8"/>
  <c r="BH155" i="8"/>
  <c r="BH156" i="8"/>
  <c r="BH157" i="8"/>
  <c r="BH158" i="8"/>
  <c r="BH159" i="8"/>
  <c r="BH160" i="8"/>
  <c r="BH161" i="8"/>
  <c r="BH162" i="8"/>
  <c r="BH163" i="8"/>
  <c r="BH164" i="8"/>
  <c r="BH165" i="8"/>
  <c r="BH166" i="8"/>
  <c r="BH167" i="8"/>
  <c r="BH168" i="8"/>
  <c r="BH169" i="8"/>
  <c r="BH170" i="8"/>
  <c r="BH171" i="8"/>
  <c r="BH172" i="8"/>
  <c r="BH173" i="8"/>
  <c r="BH174" i="8"/>
  <c r="BH175" i="8"/>
  <c r="BH176" i="8"/>
  <c r="BH177" i="8"/>
  <c r="BH178" i="8"/>
  <c r="BH179" i="8"/>
  <c r="BH180" i="8"/>
  <c r="BH181" i="8"/>
  <c r="BH182" i="8"/>
  <c r="BH183" i="8"/>
  <c r="BH184" i="8"/>
  <c r="BH185" i="8"/>
  <c r="BH186" i="8"/>
  <c r="BH187" i="8"/>
  <c r="BH188" i="8"/>
  <c r="BH189" i="8"/>
  <c r="BH190" i="8"/>
  <c r="BH191" i="8"/>
  <c r="BH192" i="8"/>
  <c r="BH193" i="8"/>
  <c r="BH194" i="8"/>
  <c r="BH195" i="8"/>
  <c r="BH196" i="8"/>
  <c r="BH197" i="8"/>
  <c r="BH198" i="8"/>
  <c r="BH199" i="8"/>
  <c r="BH200" i="8"/>
  <c r="BH201" i="8"/>
  <c r="BH202" i="8"/>
  <c r="BH203" i="8"/>
  <c r="BH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98" i="8"/>
  <c r="BG99" i="8"/>
  <c r="BG100" i="8"/>
  <c r="BG101" i="8"/>
  <c r="BG102" i="8"/>
  <c r="BG103" i="8"/>
  <c r="BG104" i="8"/>
  <c r="BG105" i="8"/>
  <c r="BG106" i="8"/>
  <c r="BG107" i="8"/>
  <c r="BG108" i="8"/>
  <c r="BG109" i="8"/>
  <c r="BG110" i="8"/>
  <c r="BG111" i="8"/>
  <c r="BG112" i="8"/>
  <c r="BG113" i="8"/>
  <c r="BG114" i="8"/>
  <c r="BG115" i="8"/>
  <c r="BG116" i="8"/>
  <c r="BG117" i="8"/>
  <c r="BG118" i="8"/>
  <c r="BG119" i="8"/>
  <c r="BG120" i="8"/>
  <c r="BG121" i="8"/>
  <c r="BG122" i="8"/>
  <c r="BG123" i="8"/>
  <c r="BG124" i="8"/>
  <c r="BG125" i="8"/>
  <c r="BG126" i="8"/>
  <c r="BG127" i="8"/>
  <c r="BG128" i="8"/>
  <c r="BG129" i="8"/>
  <c r="BG130" i="8"/>
  <c r="BG131" i="8"/>
  <c r="BG132" i="8"/>
  <c r="BG133" i="8"/>
  <c r="BG134" i="8"/>
  <c r="BG135" i="8"/>
  <c r="BG136" i="8"/>
  <c r="BG137" i="8"/>
  <c r="BG138" i="8"/>
  <c r="BG139" i="8"/>
  <c r="BG140" i="8"/>
  <c r="BG141" i="8"/>
  <c r="BG142" i="8"/>
  <c r="BG143" i="8"/>
  <c r="BG144" i="8"/>
  <c r="BG145" i="8"/>
  <c r="BG146" i="8"/>
  <c r="BG147" i="8"/>
  <c r="BG148" i="8"/>
  <c r="BG149" i="8"/>
  <c r="BG150" i="8"/>
  <c r="BG151" i="8"/>
  <c r="BG152" i="8"/>
  <c r="BG153" i="8"/>
  <c r="BG154" i="8"/>
  <c r="BG155" i="8"/>
  <c r="BG156" i="8"/>
  <c r="BG157" i="8"/>
  <c r="BG158" i="8"/>
  <c r="BG159" i="8"/>
  <c r="BG160" i="8"/>
  <c r="BG161" i="8"/>
  <c r="BG162" i="8"/>
  <c r="BG163" i="8"/>
  <c r="BG164" i="8"/>
  <c r="BG165" i="8"/>
  <c r="BG166" i="8"/>
  <c r="BG167" i="8"/>
  <c r="BG168" i="8"/>
  <c r="BG169" i="8"/>
  <c r="BG170" i="8"/>
  <c r="BG171" i="8"/>
  <c r="BG172" i="8"/>
  <c r="BG173" i="8"/>
  <c r="BG174" i="8"/>
  <c r="BG175" i="8"/>
  <c r="BG176" i="8"/>
  <c r="BG177" i="8"/>
  <c r="BG178" i="8"/>
  <c r="BG179" i="8"/>
  <c r="BG180" i="8"/>
  <c r="BG181" i="8"/>
  <c r="BG182" i="8"/>
  <c r="BG183" i="8"/>
  <c r="BG184" i="8"/>
  <c r="BG185" i="8"/>
  <c r="BG186" i="8"/>
  <c r="BG187" i="8"/>
  <c r="BG188" i="8"/>
  <c r="BG189" i="8"/>
  <c r="BG190" i="8"/>
  <c r="BG191" i="8"/>
  <c r="BG192" i="8"/>
  <c r="BG193" i="8"/>
  <c r="BG194" i="8"/>
  <c r="BG195" i="8"/>
  <c r="BG196" i="8"/>
  <c r="BG197" i="8"/>
  <c r="BG198" i="8"/>
  <c r="BG199" i="8"/>
  <c r="BG200" i="8"/>
  <c r="BG201" i="8"/>
  <c r="BG202" i="8"/>
  <c r="BG203" i="8"/>
  <c r="BG2"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BF98" i="8"/>
  <c r="BF99" i="8"/>
  <c r="BF100" i="8"/>
  <c r="BF101" i="8"/>
  <c r="BF102" i="8"/>
  <c r="BF103" i="8"/>
  <c r="BF104" i="8"/>
  <c r="BF105" i="8"/>
  <c r="BF106" i="8"/>
  <c r="BF107" i="8"/>
  <c r="BF108" i="8"/>
  <c r="BF109" i="8"/>
  <c r="BF110" i="8"/>
  <c r="BF111" i="8"/>
  <c r="BF112" i="8"/>
  <c r="BF113" i="8"/>
  <c r="BF114" i="8"/>
  <c r="BF115" i="8"/>
  <c r="BF116" i="8"/>
  <c r="BF117" i="8"/>
  <c r="BF118" i="8"/>
  <c r="BF119" i="8"/>
  <c r="BF120" i="8"/>
  <c r="BF121" i="8"/>
  <c r="BF122" i="8"/>
  <c r="BF123" i="8"/>
  <c r="BF124" i="8"/>
  <c r="BF125" i="8"/>
  <c r="BF126" i="8"/>
  <c r="BF127" i="8"/>
  <c r="BF128" i="8"/>
  <c r="BF129" i="8"/>
  <c r="BF130" i="8"/>
  <c r="BF131" i="8"/>
  <c r="BF132" i="8"/>
  <c r="BF133" i="8"/>
  <c r="BF134" i="8"/>
  <c r="BF135" i="8"/>
  <c r="BF136" i="8"/>
  <c r="BF137" i="8"/>
  <c r="BF138" i="8"/>
  <c r="BF139" i="8"/>
  <c r="BF140" i="8"/>
  <c r="BF141" i="8"/>
  <c r="BF142" i="8"/>
  <c r="BF143" i="8"/>
  <c r="BF144" i="8"/>
  <c r="BF145" i="8"/>
  <c r="BF146" i="8"/>
  <c r="BF147" i="8"/>
  <c r="BF148" i="8"/>
  <c r="BF149" i="8"/>
  <c r="BF150" i="8"/>
  <c r="BF151" i="8"/>
  <c r="BF152" i="8"/>
  <c r="BF153" i="8"/>
  <c r="BF154" i="8"/>
  <c r="BF155" i="8"/>
  <c r="BF156" i="8"/>
  <c r="BF157" i="8"/>
  <c r="BF158" i="8"/>
  <c r="BF159" i="8"/>
  <c r="BF160" i="8"/>
  <c r="BF161" i="8"/>
  <c r="BF162" i="8"/>
  <c r="BF163" i="8"/>
  <c r="BF164" i="8"/>
  <c r="BF165" i="8"/>
  <c r="BF166" i="8"/>
  <c r="BF167" i="8"/>
  <c r="BF168" i="8"/>
  <c r="BF169" i="8"/>
  <c r="BF170" i="8"/>
  <c r="BF171" i="8"/>
  <c r="BF172" i="8"/>
  <c r="BF173" i="8"/>
  <c r="BF174" i="8"/>
  <c r="BF175" i="8"/>
  <c r="BF176" i="8"/>
  <c r="BF177" i="8"/>
  <c r="BF178" i="8"/>
  <c r="BF179" i="8"/>
  <c r="BF180" i="8"/>
  <c r="BF181" i="8"/>
  <c r="BF182" i="8"/>
  <c r="BF183" i="8"/>
  <c r="BF184" i="8"/>
  <c r="BF185" i="8"/>
  <c r="BF186" i="8"/>
  <c r="BF187" i="8"/>
  <c r="BF188" i="8"/>
  <c r="BF189" i="8"/>
  <c r="BF190" i="8"/>
  <c r="BF191" i="8"/>
  <c r="BF192" i="8"/>
  <c r="BF193" i="8"/>
  <c r="BF194" i="8"/>
  <c r="BF195" i="8"/>
  <c r="BF196" i="8"/>
  <c r="BF197" i="8"/>
  <c r="BF198" i="8"/>
  <c r="BF199" i="8"/>
  <c r="BF200" i="8"/>
  <c r="BF201" i="8"/>
  <c r="BF202" i="8"/>
  <c r="BF203" i="8"/>
  <c r="BF2" i="8"/>
  <c r="BE3" i="8"/>
  <c r="BE4" i="8"/>
  <c r="BE5" i="8"/>
  <c r="BE6" i="8"/>
  <c r="BE7" i="8"/>
  <c r="BE8" i="8"/>
  <c r="BE9" i="8"/>
  <c r="BE10" i="8"/>
  <c r="BE11" i="8"/>
  <c r="BE12" i="8"/>
  <c r="BE13" i="8"/>
  <c r="BE14" i="8"/>
  <c r="BE15" i="8"/>
  <c r="BE16" i="8"/>
  <c r="BE17" i="8"/>
  <c r="BE18" i="8"/>
  <c r="BE19" i="8"/>
  <c r="BE20" i="8"/>
  <c r="BE21" i="8"/>
  <c r="BE22" i="8"/>
  <c r="BE23" i="8"/>
  <c r="BE24" i="8"/>
  <c r="BE25" i="8"/>
  <c r="BE26" i="8"/>
  <c r="BE27" i="8"/>
  <c r="BE28" i="8"/>
  <c r="BE29" i="8"/>
  <c r="BE30" i="8"/>
  <c r="BE31" i="8"/>
  <c r="BE32" i="8"/>
  <c r="BE33" i="8"/>
  <c r="BE34" i="8"/>
  <c r="BE35" i="8"/>
  <c r="BE36" i="8"/>
  <c r="BE37" i="8"/>
  <c r="BE38" i="8"/>
  <c r="BE39" i="8"/>
  <c r="BE40" i="8"/>
  <c r="BE41" i="8"/>
  <c r="BE42" i="8"/>
  <c r="BE43" i="8"/>
  <c r="BE44" i="8"/>
  <c r="BE45" i="8"/>
  <c r="BE46" i="8"/>
  <c r="BE47" i="8"/>
  <c r="BE48" i="8"/>
  <c r="BE49" i="8"/>
  <c r="BE50" i="8"/>
  <c r="BE51" i="8"/>
  <c r="BE52" i="8"/>
  <c r="BE53" i="8"/>
  <c r="BE54" i="8"/>
  <c r="BE55" i="8"/>
  <c r="BE56" i="8"/>
  <c r="BE57" i="8"/>
  <c r="BE58" i="8"/>
  <c r="BE59" i="8"/>
  <c r="BE60" i="8"/>
  <c r="BE61" i="8"/>
  <c r="BE62" i="8"/>
  <c r="BE63" i="8"/>
  <c r="BE64" i="8"/>
  <c r="BE65" i="8"/>
  <c r="BE66" i="8"/>
  <c r="BE67" i="8"/>
  <c r="BE68" i="8"/>
  <c r="BE69" i="8"/>
  <c r="BE70" i="8"/>
  <c r="BE71" i="8"/>
  <c r="BE72" i="8"/>
  <c r="BE73" i="8"/>
  <c r="BE74" i="8"/>
  <c r="BE75" i="8"/>
  <c r="BE76" i="8"/>
  <c r="BE77" i="8"/>
  <c r="BE78" i="8"/>
  <c r="BE79" i="8"/>
  <c r="BE80" i="8"/>
  <c r="BE81" i="8"/>
  <c r="BE82" i="8"/>
  <c r="BE83" i="8"/>
  <c r="BE84" i="8"/>
  <c r="BE85" i="8"/>
  <c r="BE86" i="8"/>
  <c r="BE87" i="8"/>
  <c r="BE88" i="8"/>
  <c r="BE89" i="8"/>
  <c r="BE90" i="8"/>
  <c r="BE91" i="8"/>
  <c r="BE92" i="8"/>
  <c r="BE93" i="8"/>
  <c r="BE94" i="8"/>
  <c r="BE95" i="8"/>
  <c r="BE96" i="8"/>
  <c r="BE97" i="8"/>
  <c r="BE98" i="8"/>
  <c r="BE99" i="8"/>
  <c r="BE100" i="8"/>
  <c r="BE101" i="8"/>
  <c r="BE102" i="8"/>
  <c r="BE103" i="8"/>
  <c r="BE104" i="8"/>
  <c r="BE105" i="8"/>
  <c r="BE106" i="8"/>
  <c r="BE107" i="8"/>
  <c r="BE108" i="8"/>
  <c r="BE109" i="8"/>
  <c r="BE110" i="8"/>
  <c r="BE111" i="8"/>
  <c r="BE112" i="8"/>
  <c r="BE113" i="8"/>
  <c r="BE114" i="8"/>
  <c r="BE115" i="8"/>
  <c r="BE116" i="8"/>
  <c r="BE117" i="8"/>
  <c r="BE118" i="8"/>
  <c r="BE119" i="8"/>
  <c r="BE120" i="8"/>
  <c r="BE121" i="8"/>
  <c r="BE122" i="8"/>
  <c r="BE123" i="8"/>
  <c r="BE124" i="8"/>
  <c r="BE125" i="8"/>
  <c r="BE126" i="8"/>
  <c r="BE127" i="8"/>
  <c r="BE128" i="8"/>
  <c r="BE129" i="8"/>
  <c r="BE130" i="8"/>
  <c r="BE131" i="8"/>
  <c r="BE132" i="8"/>
  <c r="BE133" i="8"/>
  <c r="BE134" i="8"/>
  <c r="BE135" i="8"/>
  <c r="BE136" i="8"/>
  <c r="BE137" i="8"/>
  <c r="BE138" i="8"/>
  <c r="BE139" i="8"/>
  <c r="BE140" i="8"/>
  <c r="BE141" i="8"/>
  <c r="BE142" i="8"/>
  <c r="BE143" i="8"/>
  <c r="BE144" i="8"/>
  <c r="BE145" i="8"/>
  <c r="BE146" i="8"/>
  <c r="BE147" i="8"/>
  <c r="BE148" i="8"/>
  <c r="BE149" i="8"/>
  <c r="BE150" i="8"/>
  <c r="BE151" i="8"/>
  <c r="BE152" i="8"/>
  <c r="BE153" i="8"/>
  <c r="BE154" i="8"/>
  <c r="BE155" i="8"/>
  <c r="BE156" i="8"/>
  <c r="BE157" i="8"/>
  <c r="BE158" i="8"/>
  <c r="BE159" i="8"/>
  <c r="BE160" i="8"/>
  <c r="BE161" i="8"/>
  <c r="BE162" i="8"/>
  <c r="BE163" i="8"/>
  <c r="BE164" i="8"/>
  <c r="BE165" i="8"/>
  <c r="BE166" i="8"/>
  <c r="BE167" i="8"/>
  <c r="BE168" i="8"/>
  <c r="BE169" i="8"/>
  <c r="BE170" i="8"/>
  <c r="BE171" i="8"/>
  <c r="BE172" i="8"/>
  <c r="BE173" i="8"/>
  <c r="BE174" i="8"/>
  <c r="BE175" i="8"/>
  <c r="BE176" i="8"/>
  <c r="BE177" i="8"/>
  <c r="BE178" i="8"/>
  <c r="BE179" i="8"/>
  <c r="BE180" i="8"/>
  <c r="BE181" i="8"/>
  <c r="BE182" i="8"/>
  <c r="BE183" i="8"/>
  <c r="BE184" i="8"/>
  <c r="BE185" i="8"/>
  <c r="BE186" i="8"/>
  <c r="BE187" i="8"/>
  <c r="BE188" i="8"/>
  <c r="BE189" i="8"/>
  <c r="BE190" i="8"/>
  <c r="BE191" i="8"/>
  <c r="BE192" i="8"/>
  <c r="BE193" i="8"/>
  <c r="BE194" i="8"/>
  <c r="BE195" i="8"/>
  <c r="BE196" i="8"/>
  <c r="BE197" i="8"/>
  <c r="BE198" i="8"/>
  <c r="BE199" i="8"/>
  <c r="BE200" i="8"/>
  <c r="BE201" i="8"/>
  <c r="BE202" i="8"/>
  <c r="BE203" i="8"/>
  <c r="BE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98" i="8"/>
  <c r="BD99" i="8"/>
  <c r="BD100" i="8"/>
  <c r="BD101" i="8"/>
  <c r="BD102" i="8"/>
  <c r="BD103" i="8"/>
  <c r="BD104" i="8"/>
  <c r="BD105" i="8"/>
  <c r="BD106" i="8"/>
  <c r="BD107" i="8"/>
  <c r="BD108" i="8"/>
  <c r="BD109" i="8"/>
  <c r="BD110" i="8"/>
  <c r="BD111" i="8"/>
  <c r="BD112" i="8"/>
  <c r="BD113" i="8"/>
  <c r="BD114" i="8"/>
  <c r="BD115" i="8"/>
  <c r="BD116" i="8"/>
  <c r="BD117" i="8"/>
  <c r="BD118" i="8"/>
  <c r="BD119" i="8"/>
  <c r="BD120" i="8"/>
  <c r="BD121" i="8"/>
  <c r="BD122" i="8"/>
  <c r="BD123" i="8"/>
  <c r="BD124" i="8"/>
  <c r="BD125" i="8"/>
  <c r="BD126" i="8"/>
  <c r="BD127" i="8"/>
  <c r="BD128" i="8"/>
  <c r="BD129" i="8"/>
  <c r="BD130" i="8"/>
  <c r="BD131" i="8"/>
  <c r="BD132" i="8"/>
  <c r="BD133" i="8"/>
  <c r="BD134" i="8"/>
  <c r="BD135" i="8"/>
  <c r="BD136" i="8"/>
  <c r="BD137" i="8"/>
  <c r="BD138" i="8"/>
  <c r="BD139" i="8"/>
  <c r="BD140" i="8"/>
  <c r="BD141" i="8"/>
  <c r="BD142" i="8"/>
  <c r="BD143" i="8"/>
  <c r="BD144" i="8"/>
  <c r="BD145" i="8"/>
  <c r="BD146" i="8"/>
  <c r="BD147" i="8"/>
  <c r="BD148" i="8"/>
  <c r="BD149" i="8"/>
  <c r="BD150" i="8"/>
  <c r="BD151" i="8"/>
  <c r="BD152" i="8"/>
  <c r="BD153" i="8"/>
  <c r="BD154" i="8"/>
  <c r="BD155" i="8"/>
  <c r="BD156" i="8"/>
  <c r="BD157" i="8"/>
  <c r="BD158" i="8"/>
  <c r="BD159" i="8"/>
  <c r="BD160" i="8"/>
  <c r="BD161" i="8"/>
  <c r="BD162" i="8"/>
  <c r="BD163" i="8"/>
  <c r="BD164" i="8"/>
  <c r="BD165" i="8"/>
  <c r="BD166" i="8"/>
  <c r="BD167" i="8"/>
  <c r="BD168" i="8"/>
  <c r="BD169" i="8"/>
  <c r="BD170" i="8"/>
  <c r="BD171" i="8"/>
  <c r="BD172" i="8"/>
  <c r="BD173" i="8"/>
  <c r="BD174" i="8"/>
  <c r="BD175" i="8"/>
  <c r="BD176" i="8"/>
  <c r="BD177" i="8"/>
  <c r="BD178" i="8"/>
  <c r="BD179" i="8"/>
  <c r="BD180" i="8"/>
  <c r="BD181" i="8"/>
  <c r="BD182" i="8"/>
  <c r="BD183" i="8"/>
  <c r="BD184" i="8"/>
  <c r="BD185" i="8"/>
  <c r="BD186" i="8"/>
  <c r="BD187" i="8"/>
  <c r="BD188" i="8"/>
  <c r="BD189" i="8"/>
  <c r="BD190" i="8"/>
  <c r="BD191" i="8"/>
  <c r="BD192" i="8"/>
  <c r="BD193" i="8"/>
  <c r="BD194" i="8"/>
  <c r="BD195" i="8"/>
  <c r="BD196" i="8"/>
  <c r="BD197" i="8"/>
  <c r="BD198" i="8"/>
  <c r="BD199" i="8"/>
  <c r="BD200" i="8"/>
  <c r="BD201" i="8"/>
  <c r="BD202" i="8"/>
  <c r="BD203" i="8"/>
  <c r="BD2"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BC98" i="8"/>
  <c r="BC99" i="8"/>
  <c r="BC100" i="8"/>
  <c r="BC101" i="8"/>
  <c r="BC102" i="8"/>
  <c r="BC103" i="8"/>
  <c r="BC104" i="8"/>
  <c r="BC105" i="8"/>
  <c r="BC106" i="8"/>
  <c r="BC107" i="8"/>
  <c r="BC108" i="8"/>
  <c r="BC109" i="8"/>
  <c r="BC110" i="8"/>
  <c r="BC111" i="8"/>
  <c r="BC112" i="8"/>
  <c r="BC113" i="8"/>
  <c r="BC114" i="8"/>
  <c r="BC115" i="8"/>
  <c r="BC116" i="8"/>
  <c r="BC117" i="8"/>
  <c r="BC118" i="8"/>
  <c r="BC119" i="8"/>
  <c r="BC120" i="8"/>
  <c r="BC121" i="8"/>
  <c r="BC122" i="8"/>
  <c r="BC123" i="8"/>
  <c r="BC124" i="8"/>
  <c r="BC125" i="8"/>
  <c r="BC126" i="8"/>
  <c r="BC127" i="8"/>
  <c r="BC128" i="8"/>
  <c r="BC129" i="8"/>
  <c r="BC130" i="8"/>
  <c r="BC131" i="8"/>
  <c r="BC132" i="8"/>
  <c r="BC133" i="8"/>
  <c r="BC134" i="8"/>
  <c r="BC135" i="8"/>
  <c r="BC136" i="8"/>
  <c r="BC137" i="8"/>
  <c r="BC138" i="8"/>
  <c r="BC139" i="8"/>
  <c r="BC140" i="8"/>
  <c r="BC141" i="8"/>
  <c r="BC142" i="8"/>
  <c r="BC143" i="8"/>
  <c r="BC144" i="8"/>
  <c r="BC145" i="8"/>
  <c r="BC146" i="8"/>
  <c r="BC147" i="8"/>
  <c r="BC148" i="8"/>
  <c r="BC149" i="8"/>
  <c r="BC150" i="8"/>
  <c r="BC151" i="8"/>
  <c r="BC152" i="8"/>
  <c r="BC153" i="8"/>
  <c r="BC154" i="8"/>
  <c r="BC155" i="8"/>
  <c r="BC156" i="8"/>
  <c r="BC157" i="8"/>
  <c r="BC158" i="8"/>
  <c r="BC159" i="8"/>
  <c r="BC160" i="8"/>
  <c r="BC161" i="8"/>
  <c r="BC162" i="8"/>
  <c r="BC163" i="8"/>
  <c r="BC164" i="8"/>
  <c r="BC165" i="8"/>
  <c r="BC166" i="8"/>
  <c r="BC167" i="8"/>
  <c r="BC168" i="8"/>
  <c r="BC169" i="8"/>
  <c r="BC170" i="8"/>
  <c r="BC171" i="8"/>
  <c r="BC172" i="8"/>
  <c r="BC173" i="8"/>
  <c r="BC174" i="8"/>
  <c r="BC175" i="8"/>
  <c r="BC176" i="8"/>
  <c r="BC177" i="8"/>
  <c r="BC178" i="8"/>
  <c r="BC179" i="8"/>
  <c r="BC180" i="8"/>
  <c r="BC181" i="8"/>
  <c r="BC182" i="8"/>
  <c r="BC183" i="8"/>
  <c r="BC184" i="8"/>
  <c r="BC185" i="8"/>
  <c r="BC186" i="8"/>
  <c r="BC187" i="8"/>
  <c r="BC188" i="8"/>
  <c r="BC189" i="8"/>
  <c r="BC190" i="8"/>
  <c r="BC191" i="8"/>
  <c r="BC192" i="8"/>
  <c r="BC193" i="8"/>
  <c r="BC194" i="8"/>
  <c r="BC195" i="8"/>
  <c r="BC196" i="8"/>
  <c r="BC197" i="8"/>
  <c r="BC198" i="8"/>
  <c r="BC199" i="8"/>
  <c r="BC200" i="8"/>
  <c r="BC201" i="8"/>
  <c r="BC202" i="8"/>
  <c r="BC203" i="8"/>
  <c r="BC2" i="8"/>
  <c r="BB3" i="8"/>
  <c r="BB4" i="8"/>
  <c r="BB5" i="8"/>
  <c r="BB6" i="8"/>
  <c r="BB7" i="8"/>
  <c r="BB8" i="8"/>
  <c r="BB9" i="8"/>
  <c r="BB10" i="8"/>
  <c r="BB11" i="8"/>
  <c r="BB12" i="8"/>
  <c r="BB13" i="8"/>
  <c r="BB14" i="8"/>
  <c r="BB15" i="8"/>
  <c r="BB16" i="8"/>
  <c r="BB1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51" i="8"/>
  <c r="BB52" i="8"/>
  <c r="BB53" i="8"/>
  <c r="BB54" i="8"/>
  <c r="BB55" i="8"/>
  <c r="BB56" i="8"/>
  <c r="BB57" i="8"/>
  <c r="BB58" i="8"/>
  <c r="BB59" i="8"/>
  <c r="BB60" i="8"/>
  <c r="BB61" i="8"/>
  <c r="BB62" i="8"/>
  <c r="BB63" i="8"/>
  <c r="BB64" i="8"/>
  <c r="BB65" i="8"/>
  <c r="BB66" i="8"/>
  <c r="BB67" i="8"/>
  <c r="BB68" i="8"/>
  <c r="BB69" i="8"/>
  <c r="BB70" i="8"/>
  <c r="BB71" i="8"/>
  <c r="BB72" i="8"/>
  <c r="BB73" i="8"/>
  <c r="BB74" i="8"/>
  <c r="BB75" i="8"/>
  <c r="BB76" i="8"/>
  <c r="BB77" i="8"/>
  <c r="BB78" i="8"/>
  <c r="BB79" i="8"/>
  <c r="BB80" i="8"/>
  <c r="BB81" i="8"/>
  <c r="BB82" i="8"/>
  <c r="BB83" i="8"/>
  <c r="BB84" i="8"/>
  <c r="BB85" i="8"/>
  <c r="BB86" i="8"/>
  <c r="BB87" i="8"/>
  <c r="BB88" i="8"/>
  <c r="BB89" i="8"/>
  <c r="BB90" i="8"/>
  <c r="BB91" i="8"/>
  <c r="BB92" i="8"/>
  <c r="BB93" i="8"/>
  <c r="BB94" i="8"/>
  <c r="BB95" i="8"/>
  <c r="BB96" i="8"/>
  <c r="BB97" i="8"/>
  <c r="BB98" i="8"/>
  <c r="BB99" i="8"/>
  <c r="BB100" i="8"/>
  <c r="BB101" i="8"/>
  <c r="BB102" i="8"/>
  <c r="BB103" i="8"/>
  <c r="BB104" i="8"/>
  <c r="BB105" i="8"/>
  <c r="BB106" i="8"/>
  <c r="BB107" i="8"/>
  <c r="BB108" i="8"/>
  <c r="BB109" i="8"/>
  <c r="BB110" i="8"/>
  <c r="BB111" i="8"/>
  <c r="BB112" i="8"/>
  <c r="BB113" i="8"/>
  <c r="BB114" i="8"/>
  <c r="BB115" i="8"/>
  <c r="BB116" i="8"/>
  <c r="BB117" i="8"/>
  <c r="BB118" i="8"/>
  <c r="BB119" i="8"/>
  <c r="BB120" i="8"/>
  <c r="BB121" i="8"/>
  <c r="BB122" i="8"/>
  <c r="BB123" i="8"/>
  <c r="BB124" i="8"/>
  <c r="BB125" i="8"/>
  <c r="BB126" i="8"/>
  <c r="BB127" i="8"/>
  <c r="BB128" i="8"/>
  <c r="BB129" i="8"/>
  <c r="BB130" i="8"/>
  <c r="BB131" i="8"/>
  <c r="BB132" i="8"/>
  <c r="BB133" i="8"/>
  <c r="BB134" i="8"/>
  <c r="BB135" i="8"/>
  <c r="BB136" i="8"/>
  <c r="BB137" i="8"/>
  <c r="BB138" i="8"/>
  <c r="BB139" i="8"/>
  <c r="BB140" i="8"/>
  <c r="BB141" i="8"/>
  <c r="BB142" i="8"/>
  <c r="BB143" i="8"/>
  <c r="BB144" i="8"/>
  <c r="BB145" i="8"/>
  <c r="BB146" i="8"/>
  <c r="BB147" i="8"/>
  <c r="BB148" i="8"/>
  <c r="BB149" i="8"/>
  <c r="BB150" i="8"/>
  <c r="BB151" i="8"/>
  <c r="BB152" i="8"/>
  <c r="BB153" i="8"/>
  <c r="BB154" i="8"/>
  <c r="BB155" i="8"/>
  <c r="BB156" i="8"/>
  <c r="BB157" i="8"/>
  <c r="BB158" i="8"/>
  <c r="BB159" i="8"/>
  <c r="BB160" i="8"/>
  <c r="BB161" i="8"/>
  <c r="BB162" i="8"/>
  <c r="BB163" i="8"/>
  <c r="BB164" i="8"/>
  <c r="BB165" i="8"/>
  <c r="BB166" i="8"/>
  <c r="BB167" i="8"/>
  <c r="BB168" i="8"/>
  <c r="BB169" i="8"/>
  <c r="BB170" i="8"/>
  <c r="BB171" i="8"/>
  <c r="BB172" i="8"/>
  <c r="BB173" i="8"/>
  <c r="BB174" i="8"/>
  <c r="BB175" i="8"/>
  <c r="BB176" i="8"/>
  <c r="BB177" i="8"/>
  <c r="BB178" i="8"/>
  <c r="BB179" i="8"/>
  <c r="BB180" i="8"/>
  <c r="BB181" i="8"/>
  <c r="BB182" i="8"/>
  <c r="BB183" i="8"/>
  <c r="BB184" i="8"/>
  <c r="BB185" i="8"/>
  <c r="BB186" i="8"/>
  <c r="BB187" i="8"/>
  <c r="BB188" i="8"/>
  <c r="BB189" i="8"/>
  <c r="BB190" i="8"/>
  <c r="BB191" i="8"/>
  <c r="BB192" i="8"/>
  <c r="BB193" i="8"/>
  <c r="BB194" i="8"/>
  <c r="BB195" i="8"/>
  <c r="BB196" i="8"/>
  <c r="BB197" i="8"/>
  <c r="BB198" i="8"/>
  <c r="BB199" i="8"/>
  <c r="BB200" i="8"/>
  <c r="BB201" i="8"/>
  <c r="BB202" i="8"/>
  <c r="BB203" i="8"/>
  <c r="BB2" i="8"/>
  <c r="BA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98" i="8"/>
  <c r="BA99" i="8"/>
  <c r="BA100" i="8"/>
  <c r="BA101" i="8"/>
  <c r="BA102" i="8"/>
  <c r="BA103" i="8"/>
  <c r="BA104" i="8"/>
  <c r="BA105" i="8"/>
  <c r="BA106" i="8"/>
  <c r="BA107" i="8"/>
  <c r="BA108" i="8"/>
  <c r="BA109" i="8"/>
  <c r="BA110" i="8"/>
  <c r="BA111" i="8"/>
  <c r="BA112" i="8"/>
  <c r="BA113" i="8"/>
  <c r="BA114" i="8"/>
  <c r="BA115" i="8"/>
  <c r="BA116" i="8"/>
  <c r="BA117" i="8"/>
  <c r="BA118" i="8"/>
  <c r="BA119" i="8"/>
  <c r="BA120" i="8"/>
  <c r="BA121" i="8"/>
  <c r="BA122" i="8"/>
  <c r="BA123" i="8"/>
  <c r="BA124" i="8"/>
  <c r="BA125" i="8"/>
  <c r="BA126" i="8"/>
  <c r="BA127" i="8"/>
  <c r="BA128" i="8"/>
  <c r="BA129" i="8"/>
  <c r="BA130" i="8"/>
  <c r="BA131" i="8"/>
  <c r="BA132" i="8"/>
  <c r="BA133" i="8"/>
  <c r="BA134" i="8"/>
  <c r="BA135" i="8"/>
  <c r="BA136" i="8"/>
  <c r="BA137" i="8"/>
  <c r="BA138" i="8"/>
  <c r="BA139" i="8"/>
  <c r="BA140" i="8"/>
  <c r="BA141" i="8"/>
  <c r="BA142" i="8"/>
  <c r="BA143" i="8"/>
  <c r="BA144" i="8"/>
  <c r="BA145" i="8"/>
  <c r="BA146" i="8"/>
  <c r="BA147" i="8"/>
  <c r="BA148" i="8"/>
  <c r="BA149" i="8"/>
  <c r="BA150" i="8"/>
  <c r="BA151" i="8"/>
  <c r="BA152" i="8"/>
  <c r="BA153" i="8"/>
  <c r="BA154" i="8"/>
  <c r="BA155" i="8"/>
  <c r="BA156" i="8"/>
  <c r="BA157" i="8"/>
  <c r="BA158" i="8"/>
  <c r="BA159" i="8"/>
  <c r="BA160" i="8"/>
  <c r="BA161" i="8"/>
  <c r="BA162" i="8"/>
  <c r="BA163" i="8"/>
  <c r="BA164" i="8"/>
  <c r="BA165" i="8"/>
  <c r="BA166" i="8"/>
  <c r="BA167" i="8"/>
  <c r="BA168" i="8"/>
  <c r="BA169" i="8"/>
  <c r="BA170" i="8"/>
  <c r="BA171" i="8"/>
  <c r="BA172" i="8"/>
  <c r="BA173" i="8"/>
  <c r="BA174" i="8"/>
  <c r="BA175" i="8"/>
  <c r="BA176" i="8"/>
  <c r="BA177" i="8"/>
  <c r="BA178" i="8"/>
  <c r="BA179" i="8"/>
  <c r="BA180" i="8"/>
  <c r="BA181" i="8"/>
  <c r="BA182" i="8"/>
  <c r="BA183" i="8"/>
  <c r="BA184" i="8"/>
  <c r="BA185" i="8"/>
  <c r="BA186" i="8"/>
  <c r="BA187" i="8"/>
  <c r="BA188" i="8"/>
  <c r="BA189" i="8"/>
  <c r="BA190" i="8"/>
  <c r="BA191" i="8"/>
  <c r="BA192" i="8"/>
  <c r="BA193" i="8"/>
  <c r="BA194" i="8"/>
  <c r="BA195" i="8"/>
  <c r="BA196" i="8"/>
  <c r="BA197" i="8"/>
  <c r="BA198" i="8"/>
  <c r="BA199" i="8"/>
  <c r="BA200" i="8"/>
  <c r="BA201" i="8"/>
  <c r="BA202" i="8"/>
  <c r="BA203"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Y98" i="8"/>
  <c r="AY99" i="8"/>
  <c r="AY100" i="8"/>
  <c r="AY101" i="8"/>
  <c r="AY102" i="8"/>
  <c r="AY103" i="8"/>
  <c r="AY104" i="8"/>
  <c r="AY105" i="8"/>
  <c r="AY106" i="8"/>
  <c r="AY107" i="8"/>
  <c r="AY108" i="8"/>
  <c r="AY109" i="8"/>
  <c r="AY110" i="8"/>
  <c r="AY111" i="8"/>
  <c r="AY112" i="8"/>
  <c r="AY113" i="8"/>
  <c r="AY114" i="8"/>
  <c r="AY115" i="8"/>
  <c r="AY116" i="8"/>
  <c r="AY117" i="8"/>
  <c r="AY118" i="8"/>
  <c r="AY119" i="8"/>
  <c r="AY120" i="8"/>
  <c r="AY121" i="8"/>
  <c r="AY122" i="8"/>
  <c r="AY123" i="8"/>
  <c r="AY124" i="8"/>
  <c r="AY125" i="8"/>
  <c r="AY126" i="8"/>
  <c r="AY127" i="8"/>
  <c r="AY128" i="8"/>
  <c r="AY129" i="8"/>
  <c r="AY130" i="8"/>
  <c r="AY131" i="8"/>
  <c r="AY132" i="8"/>
  <c r="AY133" i="8"/>
  <c r="AY134" i="8"/>
  <c r="AY135" i="8"/>
  <c r="AY136" i="8"/>
  <c r="AY137" i="8"/>
  <c r="AY138" i="8"/>
  <c r="AY139" i="8"/>
  <c r="AY140" i="8"/>
  <c r="AY141" i="8"/>
  <c r="AY142" i="8"/>
  <c r="AY143" i="8"/>
  <c r="AY144" i="8"/>
  <c r="AY145" i="8"/>
  <c r="AY146" i="8"/>
  <c r="AY147" i="8"/>
  <c r="AY148" i="8"/>
  <c r="AY149" i="8"/>
  <c r="AY150" i="8"/>
  <c r="AY151" i="8"/>
  <c r="AY152" i="8"/>
  <c r="AY153" i="8"/>
  <c r="AY154" i="8"/>
  <c r="AY155" i="8"/>
  <c r="AY156" i="8"/>
  <c r="AY157" i="8"/>
  <c r="AY158" i="8"/>
  <c r="AY159" i="8"/>
  <c r="AY160" i="8"/>
  <c r="AY161" i="8"/>
  <c r="AY162" i="8"/>
  <c r="AY163" i="8"/>
  <c r="AY164" i="8"/>
  <c r="AY165" i="8"/>
  <c r="AY166" i="8"/>
  <c r="AY167" i="8"/>
  <c r="AY168" i="8"/>
  <c r="AY169" i="8"/>
  <c r="AY170" i="8"/>
  <c r="AY171" i="8"/>
  <c r="AY172" i="8"/>
  <c r="AY173" i="8"/>
  <c r="AY174" i="8"/>
  <c r="AY175" i="8"/>
  <c r="AY176" i="8"/>
  <c r="AY177" i="8"/>
  <c r="AY178" i="8"/>
  <c r="AY179" i="8"/>
  <c r="AY180" i="8"/>
  <c r="AY181" i="8"/>
  <c r="AY182" i="8"/>
  <c r="AY183" i="8"/>
  <c r="AY184" i="8"/>
  <c r="AY185" i="8"/>
  <c r="AY186" i="8"/>
  <c r="AY187" i="8"/>
  <c r="AY188" i="8"/>
  <c r="AY189" i="8"/>
  <c r="AY190" i="8"/>
  <c r="AY191" i="8"/>
  <c r="AY192" i="8"/>
  <c r="AY193" i="8"/>
  <c r="AY194" i="8"/>
  <c r="AY195" i="8"/>
  <c r="AY196" i="8"/>
  <c r="AY197" i="8"/>
  <c r="AY198" i="8"/>
  <c r="AY199" i="8"/>
  <c r="AY200" i="8"/>
  <c r="AY201" i="8"/>
  <c r="AY202" i="8"/>
  <c r="AY203" i="8"/>
  <c r="AY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98" i="8"/>
  <c r="AX99" i="8"/>
  <c r="AX100" i="8"/>
  <c r="AX101" i="8"/>
  <c r="AX102" i="8"/>
  <c r="AX103" i="8"/>
  <c r="AX104" i="8"/>
  <c r="AX105" i="8"/>
  <c r="AX106" i="8"/>
  <c r="AX107" i="8"/>
  <c r="AX108" i="8"/>
  <c r="AX109" i="8"/>
  <c r="AX110" i="8"/>
  <c r="AX111" i="8"/>
  <c r="AX112" i="8"/>
  <c r="AX113" i="8"/>
  <c r="AX114" i="8"/>
  <c r="AX115" i="8"/>
  <c r="AX116" i="8"/>
  <c r="AX117" i="8"/>
  <c r="AX118" i="8"/>
  <c r="AX119" i="8"/>
  <c r="AX120" i="8"/>
  <c r="AX121" i="8"/>
  <c r="AX122" i="8"/>
  <c r="AX123" i="8"/>
  <c r="AX124" i="8"/>
  <c r="AX125" i="8"/>
  <c r="AX126" i="8"/>
  <c r="AX127" i="8"/>
  <c r="AX128" i="8"/>
  <c r="AX129" i="8"/>
  <c r="AX130" i="8"/>
  <c r="AX131" i="8"/>
  <c r="AX132" i="8"/>
  <c r="AX133" i="8"/>
  <c r="AX134" i="8"/>
  <c r="AX135" i="8"/>
  <c r="AX136" i="8"/>
  <c r="AX137" i="8"/>
  <c r="AX138" i="8"/>
  <c r="AX139" i="8"/>
  <c r="AX140" i="8"/>
  <c r="AX141" i="8"/>
  <c r="AX142" i="8"/>
  <c r="AX143" i="8"/>
  <c r="AX144" i="8"/>
  <c r="AX145" i="8"/>
  <c r="AX146" i="8"/>
  <c r="AX147" i="8"/>
  <c r="AX148" i="8"/>
  <c r="AX149" i="8"/>
  <c r="AX150" i="8"/>
  <c r="AX151" i="8"/>
  <c r="AX152" i="8"/>
  <c r="AX153" i="8"/>
  <c r="AX154" i="8"/>
  <c r="AX155" i="8"/>
  <c r="AX156" i="8"/>
  <c r="AX157" i="8"/>
  <c r="AX158" i="8"/>
  <c r="AX159" i="8"/>
  <c r="AX160" i="8"/>
  <c r="AX161" i="8"/>
  <c r="AX162" i="8"/>
  <c r="AX163" i="8"/>
  <c r="AX164" i="8"/>
  <c r="AX165" i="8"/>
  <c r="AX166" i="8"/>
  <c r="AX167" i="8"/>
  <c r="AX168" i="8"/>
  <c r="AX169" i="8"/>
  <c r="AX170" i="8"/>
  <c r="AX171" i="8"/>
  <c r="AX172" i="8"/>
  <c r="AX173" i="8"/>
  <c r="AX174" i="8"/>
  <c r="AX175" i="8"/>
  <c r="AX176" i="8"/>
  <c r="AX177" i="8"/>
  <c r="AX178" i="8"/>
  <c r="AX179" i="8"/>
  <c r="AX180" i="8"/>
  <c r="AX181" i="8"/>
  <c r="AX182" i="8"/>
  <c r="AX183" i="8"/>
  <c r="AX184" i="8"/>
  <c r="AX185" i="8"/>
  <c r="AX186" i="8"/>
  <c r="AX187" i="8"/>
  <c r="AX188" i="8"/>
  <c r="AX189" i="8"/>
  <c r="AX190" i="8"/>
  <c r="AX191" i="8"/>
  <c r="AX192" i="8"/>
  <c r="AX193" i="8"/>
  <c r="AX194" i="8"/>
  <c r="AX195" i="8"/>
  <c r="AX196" i="8"/>
  <c r="AX197" i="8"/>
  <c r="AX198" i="8"/>
  <c r="AX199" i="8"/>
  <c r="AX200" i="8"/>
  <c r="AX201" i="8"/>
  <c r="AX202" i="8"/>
  <c r="AX203" i="8"/>
  <c r="AX2" i="8"/>
  <c r="AW3" i="8"/>
  <c r="AW4" i="8"/>
  <c r="AW5" i="8"/>
  <c r="AW6" i="8"/>
  <c r="AW7" i="8"/>
  <c r="AW8" i="8"/>
  <c r="AW9" i="8"/>
  <c r="AW10" i="8"/>
  <c r="AW11" i="8"/>
  <c r="AW12" i="8"/>
  <c r="AW13" i="8"/>
  <c r="AW14" i="8"/>
  <c r="AW15" i="8"/>
  <c r="AW16" i="8"/>
  <c r="AW17" i="8"/>
  <c r="AW18" i="8"/>
  <c r="AW19" i="8"/>
  <c r="AW20" i="8"/>
  <c r="AW21" i="8"/>
  <c r="AW22" i="8"/>
  <c r="AW23" i="8"/>
  <c r="AW24" i="8"/>
  <c r="AW25" i="8"/>
  <c r="AW26" i="8"/>
  <c r="AW27" i="8"/>
  <c r="AW28" i="8"/>
  <c r="AW29" i="8"/>
  <c r="AW30" i="8"/>
  <c r="AW31" i="8"/>
  <c r="AW32" i="8"/>
  <c r="AW33" i="8"/>
  <c r="AW34" i="8"/>
  <c r="AW35" i="8"/>
  <c r="AW36" i="8"/>
  <c r="AW37" i="8"/>
  <c r="AW38" i="8"/>
  <c r="AW39" i="8"/>
  <c r="AW40" i="8"/>
  <c r="AW41" i="8"/>
  <c r="AW42" i="8"/>
  <c r="AW43" i="8"/>
  <c r="AW44" i="8"/>
  <c r="AW45" i="8"/>
  <c r="AW46" i="8"/>
  <c r="AW47" i="8"/>
  <c r="AW48" i="8"/>
  <c r="AW49" i="8"/>
  <c r="AW50" i="8"/>
  <c r="AW51" i="8"/>
  <c r="AW52" i="8"/>
  <c r="AW53" i="8"/>
  <c r="AW54" i="8"/>
  <c r="AW55" i="8"/>
  <c r="AW56" i="8"/>
  <c r="AW57" i="8"/>
  <c r="AW58" i="8"/>
  <c r="AW59" i="8"/>
  <c r="AW60" i="8"/>
  <c r="AW61" i="8"/>
  <c r="AW62" i="8"/>
  <c r="AW63" i="8"/>
  <c r="AW64" i="8"/>
  <c r="AW65" i="8"/>
  <c r="AW66" i="8"/>
  <c r="AW67" i="8"/>
  <c r="AW68" i="8"/>
  <c r="AW69" i="8"/>
  <c r="AW70" i="8"/>
  <c r="AW71" i="8"/>
  <c r="AW72" i="8"/>
  <c r="AW73" i="8"/>
  <c r="AW74" i="8"/>
  <c r="AW75" i="8"/>
  <c r="AW76" i="8"/>
  <c r="AW77" i="8"/>
  <c r="AW78" i="8"/>
  <c r="AW79" i="8"/>
  <c r="AW80" i="8"/>
  <c r="AW81" i="8"/>
  <c r="AW82" i="8"/>
  <c r="AW83" i="8"/>
  <c r="AW84" i="8"/>
  <c r="AW85" i="8"/>
  <c r="AW86" i="8"/>
  <c r="AW87" i="8"/>
  <c r="AW88" i="8"/>
  <c r="AW89" i="8"/>
  <c r="AW90" i="8"/>
  <c r="AW91" i="8"/>
  <c r="AW92" i="8"/>
  <c r="AW93" i="8"/>
  <c r="AW94" i="8"/>
  <c r="AW95" i="8"/>
  <c r="AW96" i="8"/>
  <c r="AW97" i="8"/>
  <c r="AW98" i="8"/>
  <c r="AW99" i="8"/>
  <c r="AW100" i="8"/>
  <c r="AW101" i="8"/>
  <c r="AW102" i="8"/>
  <c r="AW103" i="8"/>
  <c r="AW104" i="8"/>
  <c r="AW105" i="8"/>
  <c r="AW106" i="8"/>
  <c r="AW107" i="8"/>
  <c r="AW108" i="8"/>
  <c r="AW109" i="8"/>
  <c r="AW110" i="8"/>
  <c r="AW111" i="8"/>
  <c r="AW112" i="8"/>
  <c r="AW113" i="8"/>
  <c r="AW114" i="8"/>
  <c r="AW115" i="8"/>
  <c r="AW116" i="8"/>
  <c r="AW117" i="8"/>
  <c r="AW118" i="8"/>
  <c r="AW119" i="8"/>
  <c r="AW120" i="8"/>
  <c r="AW121" i="8"/>
  <c r="AW122" i="8"/>
  <c r="AW123" i="8"/>
  <c r="AW124" i="8"/>
  <c r="AW125" i="8"/>
  <c r="AW126" i="8"/>
  <c r="AW127" i="8"/>
  <c r="AW128" i="8"/>
  <c r="AW129" i="8"/>
  <c r="AW130" i="8"/>
  <c r="AW131" i="8"/>
  <c r="AW132" i="8"/>
  <c r="AW133" i="8"/>
  <c r="AW134" i="8"/>
  <c r="AW135" i="8"/>
  <c r="AW136" i="8"/>
  <c r="AW137" i="8"/>
  <c r="AW138" i="8"/>
  <c r="AW139" i="8"/>
  <c r="AW140" i="8"/>
  <c r="AW141" i="8"/>
  <c r="AW142" i="8"/>
  <c r="AW143" i="8"/>
  <c r="AW144" i="8"/>
  <c r="AW145" i="8"/>
  <c r="AW146" i="8"/>
  <c r="AW147" i="8"/>
  <c r="AW148" i="8"/>
  <c r="AW149" i="8"/>
  <c r="AW150" i="8"/>
  <c r="AW151" i="8"/>
  <c r="AW152" i="8"/>
  <c r="AW153" i="8"/>
  <c r="AW154" i="8"/>
  <c r="AW155" i="8"/>
  <c r="AW156" i="8"/>
  <c r="AW157" i="8"/>
  <c r="AW158" i="8"/>
  <c r="AW159" i="8"/>
  <c r="AW160" i="8"/>
  <c r="AW161" i="8"/>
  <c r="AW162" i="8"/>
  <c r="AW163" i="8"/>
  <c r="AW164" i="8"/>
  <c r="AW165" i="8"/>
  <c r="AW166" i="8"/>
  <c r="AW167" i="8"/>
  <c r="AW168" i="8"/>
  <c r="AW169" i="8"/>
  <c r="AW170" i="8"/>
  <c r="AW171" i="8"/>
  <c r="AW172" i="8"/>
  <c r="AW173" i="8"/>
  <c r="AW174" i="8"/>
  <c r="AW175" i="8"/>
  <c r="AW176" i="8"/>
  <c r="AW177" i="8"/>
  <c r="AW178" i="8"/>
  <c r="AW179" i="8"/>
  <c r="AW180" i="8"/>
  <c r="AW181" i="8"/>
  <c r="AW182" i="8"/>
  <c r="AW183" i="8"/>
  <c r="AW184" i="8"/>
  <c r="AW185" i="8"/>
  <c r="AW186" i="8"/>
  <c r="AW187" i="8"/>
  <c r="AW188" i="8"/>
  <c r="AW189" i="8"/>
  <c r="AW190" i="8"/>
  <c r="AW191" i="8"/>
  <c r="AW192" i="8"/>
  <c r="AW193" i="8"/>
  <c r="AW194" i="8"/>
  <c r="AW195" i="8"/>
  <c r="AW196" i="8"/>
  <c r="AW197" i="8"/>
  <c r="AW198" i="8"/>
  <c r="AW199" i="8"/>
  <c r="AW200" i="8"/>
  <c r="AW201" i="8"/>
  <c r="AW202" i="8"/>
  <c r="AW203" i="8"/>
  <c r="AW2"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V98" i="8"/>
  <c r="AV99" i="8"/>
  <c r="AV100" i="8"/>
  <c r="AV101" i="8"/>
  <c r="AV102" i="8"/>
  <c r="AV103" i="8"/>
  <c r="AV104" i="8"/>
  <c r="AV105" i="8"/>
  <c r="AV106" i="8"/>
  <c r="AV107" i="8"/>
  <c r="AV108" i="8"/>
  <c r="AV109" i="8"/>
  <c r="AV110" i="8"/>
  <c r="AV111" i="8"/>
  <c r="AV112" i="8"/>
  <c r="AV113" i="8"/>
  <c r="AV114" i="8"/>
  <c r="AV115" i="8"/>
  <c r="AV116" i="8"/>
  <c r="AV117" i="8"/>
  <c r="AV118" i="8"/>
  <c r="AV119" i="8"/>
  <c r="AV120" i="8"/>
  <c r="AV121" i="8"/>
  <c r="AV122" i="8"/>
  <c r="AV123" i="8"/>
  <c r="AV124" i="8"/>
  <c r="AV125" i="8"/>
  <c r="AV126" i="8"/>
  <c r="AV127" i="8"/>
  <c r="AV128" i="8"/>
  <c r="AV129" i="8"/>
  <c r="AV130" i="8"/>
  <c r="AV131" i="8"/>
  <c r="AV132" i="8"/>
  <c r="AV133" i="8"/>
  <c r="AV134" i="8"/>
  <c r="AV135" i="8"/>
  <c r="AV136" i="8"/>
  <c r="AV137" i="8"/>
  <c r="AV138" i="8"/>
  <c r="AV139" i="8"/>
  <c r="AV140" i="8"/>
  <c r="AV141" i="8"/>
  <c r="AV142" i="8"/>
  <c r="AV143" i="8"/>
  <c r="AV144" i="8"/>
  <c r="AV145" i="8"/>
  <c r="AV146" i="8"/>
  <c r="AV147" i="8"/>
  <c r="AV148" i="8"/>
  <c r="AV149" i="8"/>
  <c r="AV150" i="8"/>
  <c r="AV151" i="8"/>
  <c r="AV152" i="8"/>
  <c r="AV153" i="8"/>
  <c r="AV154" i="8"/>
  <c r="AV155" i="8"/>
  <c r="AV156" i="8"/>
  <c r="AV157" i="8"/>
  <c r="AV158" i="8"/>
  <c r="AV159" i="8"/>
  <c r="AV160" i="8"/>
  <c r="AV161" i="8"/>
  <c r="AV162" i="8"/>
  <c r="AV163" i="8"/>
  <c r="AV164" i="8"/>
  <c r="AV165" i="8"/>
  <c r="AV166" i="8"/>
  <c r="AV167" i="8"/>
  <c r="AV168" i="8"/>
  <c r="AV169" i="8"/>
  <c r="AV170" i="8"/>
  <c r="AV171" i="8"/>
  <c r="AV172" i="8"/>
  <c r="AV173" i="8"/>
  <c r="AV174" i="8"/>
  <c r="AV175" i="8"/>
  <c r="AV176" i="8"/>
  <c r="AV177" i="8"/>
  <c r="AV178" i="8"/>
  <c r="AV179" i="8"/>
  <c r="AV180" i="8"/>
  <c r="AV181" i="8"/>
  <c r="AV182" i="8"/>
  <c r="AV183" i="8"/>
  <c r="AV184" i="8"/>
  <c r="AV185" i="8"/>
  <c r="AV186" i="8"/>
  <c r="AV187" i="8"/>
  <c r="AV188" i="8"/>
  <c r="AV189" i="8"/>
  <c r="AV190" i="8"/>
  <c r="AV191" i="8"/>
  <c r="AV192" i="8"/>
  <c r="AV193" i="8"/>
  <c r="AV194" i="8"/>
  <c r="AV195" i="8"/>
  <c r="AV196" i="8"/>
  <c r="AV197" i="8"/>
  <c r="AV198" i="8"/>
  <c r="AV199" i="8"/>
  <c r="AV200" i="8"/>
  <c r="AV201" i="8"/>
  <c r="AV202" i="8"/>
  <c r="AV203" i="8"/>
  <c r="AV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98" i="8"/>
  <c r="AU99" i="8"/>
  <c r="AU100" i="8"/>
  <c r="AU101" i="8"/>
  <c r="AU102" i="8"/>
  <c r="AU103" i="8"/>
  <c r="AU104" i="8"/>
  <c r="AU105" i="8"/>
  <c r="AU106" i="8"/>
  <c r="AU107" i="8"/>
  <c r="AU108" i="8"/>
  <c r="AU109" i="8"/>
  <c r="AU110" i="8"/>
  <c r="AU111" i="8"/>
  <c r="AU112" i="8"/>
  <c r="AU113" i="8"/>
  <c r="AU114" i="8"/>
  <c r="AU115" i="8"/>
  <c r="AU116" i="8"/>
  <c r="AU117" i="8"/>
  <c r="AU118" i="8"/>
  <c r="AU119" i="8"/>
  <c r="AU120" i="8"/>
  <c r="AU121" i="8"/>
  <c r="AU122" i="8"/>
  <c r="AU123" i="8"/>
  <c r="AU124" i="8"/>
  <c r="AU125" i="8"/>
  <c r="AU126" i="8"/>
  <c r="AU127" i="8"/>
  <c r="AU128" i="8"/>
  <c r="AU129" i="8"/>
  <c r="AU130" i="8"/>
  <c r="AU131" i="8"/>
  <c r="AU132" i="8"/>
  <c r="AU133" i="8"/>
  <c r="AU134" i="8"/>
  <c r="AU135" i="8"/>
  <c r="AU136" i="8"/>
  <c r="AU137" i="8"/>
  <c r="AU138" i="8"/>
  <c r="AU139" i="8"/>
  <c r="AU140" i="8"/>
  <c r="AU141" i="8"/>
  <c r="AU142" i="8"/>
  <c r="AU143" i="8"/>
  <c r="AU144" i="8"/>
  <c r="AU145" i="8"/>
  <c r="AU146" i="8"/>
  <c r="AU147" i="8"/>
  <c r="AU148" i="8"/>
  <c r="AU149" i="8"/>
  <c r="AU150" i="8"/>
  <c r="AU151" i="8"/>
  <c r="AU152" i="8"/>
  <c r="AU153" i="8"/>
  <c r="AU154" i="8"/>
  <c r="AU155" i="8"/>
  <c r="AU156" i="8"/>
  <c r="AU157" i="8"/>
  <c r="AU158" i="8"/>
  <c r="AU159" i="8"/>
  <c r="AU160" i="8"/>
  <c r="AU161" i="8"/>
  <c r="AU162" i="8"/>
  <c r="AU163" i="8"/>
  <c r="AU164" i="8"/>
  <c r="AU165" i="8"/>
  <c r="AU166" i="8"/>
  <c r="AU167" i="8"/>
  <c r="AU168" i="8"/>
  <c r="AU169" i="8"/>
  <c r="AU170" i="8"/>
  <c r="AU171" i="8"/>
  <c r="AU172" i="8"/>
  <c r="AU173" i="8"/>
  <c r="AU174" i="8"/>
  <c r="AU175" i="8"/>
  <c r="AU176" i="8"/>
  <c r="AU177" i="8"/>
  <c r="AU178" i="8"/>
  <c r="AU179" i="8"/>
  <c r="AU180" i="8"/>
  <c r="AU181" i="8"/>
  <c r="AU182" i="8"/>
  <c r="AU183" i="8"/>
  <c r="AU184" i="8"/>
  <c r="AU185" i="8"/>
  <c r="AU186" i="8"/>
  <c r="AU187" i="8"/>
  <c r="AU188" i="8"/>
  <c r="AU189" i="8"/>
  <c r="AU190" i="8"/>
  <c r="AU191" i="8"/>
  <c r="AU192" i="8"/>
  <c r="AU193" i="8"/>
  <c r="AU194" i="8"/>
  <c r="AU195" i="8"/>
  <c r="AU196" i="8"/>
  <c r="AU197" i="8"/>
  <c r="AU198" i="8"/>
  <c r="AU199" i="8"/>
  <c r="AU200" i="8"/>
  <c r="AU201" i="8"/>
  <c r="AU202" i="8"/>
  <c r="AU203" i="8"/>
  <c r="AU2" i="8"/>
  <c r="AT3" i="8"/>
  <c r="AT4" i="8"/>
  <c r="AT5" i="8"/>
  <c r="AT6" i="8"/>
  <c r="AT7" i="8"/>
  <c r="AT8" i="8"/>
  <c r="AT9" i="8"/>
  <c r="AT10" i="8"/>
  <c r="AT11" i="8"/>
  <c r="AT12" i="8"/>
  <c r="AT13" i="8"/>
  <c r="AT14" i="8"/>
  <c r="AT15" i="8"/>
  <c r="AT16" i="8"/>
  <c r="AT1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51" i="8"/>
  <c r="AT52" i="8"/>
  <c r="AT53" i="8"/>
  <c r="AT54" i="8"/>
  <c r="AT55" i="8"/>
  <c r="AT56" i="8"/>
  <c r="AT57" i="8"/>
  <c r="AT58" i="8"/>
  <c r="AT59" i="8"/>
  <c r="AT60" i="8"/>
  <c r="AT61" i="8"/>
  <c r="AT62" i="8"/>
  <c r="AT63" i="8"/>
  <c r="AT64" i="8"/>
  <c r="AT65" i="8"/>
  <c r="AT66" i="8"/>
  <c r="AT67" i="8"/>
  <c r="AT68" i="8"/>
  <c r="AT69" i="8"/>
  <c r="AT70" i="8"/>
  <c r="AT71" i="8"/>
  <c r="AT72" i="8"/>
  <c r="AT73" i="8"/>
  <c r="AT74" i="8"/>
  <c r="AT75" i="8"/>
  <c r="AT76" i="8"/>
  <c r="AT77" i="8"/>
  <c r="AT78" i="8"/>
  <c r="AT79" i="8"/>
  <c r="AT80" i="8"/>
  <c r="AT81" i="8"/>
  <c r="AT82" i="8"/>
  <c r="AT83" i="8"/>
  <c r="AT84" i="8"/>
  <c r="AT85" i="8"/>
  <c r="AT86" i="8"/>
  <c r="AT87" i="8"/>
  <c r="AT88" i="8"/>
  <c r="AT89" i="8"/>
  <c r="AT90" i="8"/>
  <c r="AT91" i="8"/>
  <c r="AT92" i="8"/>
  <c r="AT93" i="8"/>
  <c r="AT94" i="8"/>
  <c r="AT95" i="8"/>
  <c r="AT96" i="8"/>
  <c r="AT97" i="8"/>
  <c r="AT98" i="8"/>
  <c r="AT99" i="8"/>
  <c r="AT100" i="8"/>
  <c r="AT101" i="8"/>
  <c r="AT102" i="8"/>
  <c r="AT103" i="8"/>
  <c r="AT104" i="8"/>
  <c r="AT105" i="8"/>
  <c r="AT106" i="8"/>
  <c r="AT107" i="8"/>
  <c r="AT108" i="8"/>
  <c r="AT109" i="8"/>
  <c r="AT110" i="8"/>
  <c r="AT111" i="8"/>
  <c r="AT112" i="8"/>
  <c r="AT113" i="8"/>
  <c r="AT114" i="8"/>
  <c r="AT115" i="8"/>
  <c r="AT116" i="8"/>
  <c r="AT117" i="8"/>
  <c r="AT118" i="8"/>
  <c r="AT119" i="8"/>
  <c r="AT120" i="8"/>
  <c r="AT121" i="8"/>
  <c r="AT122" i="8"/>
  <c r="AT123" i="8"/>
  <c r="AT124" i="8"/>
  <c r="AT125" i="8"/>
  <c r="AT126" i="8"/>
  <c r="AT127" i="8"/>
  <c r="AT128" i="8"/>
  <c r="AT129" i="8"/>
  <c r="AT130" i="8"/>
  <c r="AT131" i="8"/>
  <c r="AT132" i="8"/>
  <c r="AT133" i="8"/>
  <c r="AT134" i="8"/>
  <c r="AT135" i="8"/>
  <c r="AT136" i="8"/>
  <c r="AT137" i="8"/>
  <c r="AT138" i="8"/>
  <c r="AT139" i="8"/>
  <c r="AT140" i="8"/>
  <c r="AT141" i="8"/>
  <c r="AT142" i="8"/>
  <c r="AT143" i="8"/>
  <c r="AT144" i="8"/>
  <c r="AT145" i="8"/>
  <c r="AT146" i="8"/>
  <c r="AT147" i="8"/>
  <c r="AT148" i="8"/>
  <c r="AT149" i="8"/>
  <c r="AT150" i="8"/>
  <c r="AT151" i="8"/>
  <c r="AT152" i="8"/>
  <c r="AT153" i="8"/>
  <c r="AT154" i="8"/>
  <c r="AT155" i="8"/>
  <c r="AT156" i="8"/>
  <c r="AT157" i="8"/>
  <c r="AT158" i="8"/>
  <c r="AT159" i="8"/>
  <c r="AT160" i="8"/>
  <c r="AT161" i="8"/>
  <c r="AT162" i="8"/>
  <c r="AT163" i="8"/>
  <c r="AT164" i="8"/>
  <c r="AT165" i="8"/>
  <c r="AT166" i="8"/>
  <c r="AT167" i="8"/>
  <c r="AT168" i="8"/>
  <c r="AT169" i="8"/>
  <c r="AT170" i="8"/>
  <c r="AT171" i="8"/>
  <c r="AT172" i="8"/>
  <c r="AT173" i="8"/>
  <c r="AT174" i="8"/>
  <c r="AT175" i="8"/>
  <c r="AT176" i="8"/>
  <c r="AT177" i="8"/>
  <c r="AT178" i="8"/>
  <c r="AT179" i="8"/>
  <c r="AT180" i="8"/>
  <c r="AT181" i="8"/>
  <c r="AT182" i="8"/>
  <c r="AT183" i="8"/>
  <c r="AT184" i="8"/>
  <c r="AT185" i="8"/>
  <c r="AT186" i="8"/>
  <c r="AT187" i="8"/>
  <c r="AT188" i="8"/>
  <c r="AT189" i="8"/>
  <c r="AT190" i="8"/>
  <c r="AT191" i="8"/>
  <c r="AT192" i="8"/>
  <c r="AT193" i="8"/>
  <c r="AT194" i="8"/>
  <c r="AT195" i="8"/>
  <c r="AT196" i="8"/>
  <c r="AT197" i="8"/>
  <c r="AT198" i="8"/>
  <c r="AT199" i="8"/>
  <c r="AT200" i="8"/>
  <c r="AT201" i="8"/>
  <c r="AT202" i="8"/>
  <c r="AT203" i="8"/>
  <c r="AT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98" i="8"/>
  <c r="AS99" i="8"/>
  <c r="AS100" i="8"/>
  <c r="AS101" i="8"/>
  <c r="AS102" i="8"/>
  <c r="AS103" i="8"/>
  <c r="AS104" i="8"/>
  <c r="AS105" i="8"/>
  <c r="AS106" i="8"/>
  <c r="AS107" i="8"/>
  <c r="AS108" i="8"/>
  <c r="AS109" i="8"/>
  <c r="AS110" i="8"/>
  <c r="AS111" i="8"/>
  <c r="AS112" i="8"/>
  <c r="AS113" i="8"/>
  <c r="AS114" i="8"/>
  <c r="AS115" i="8"/>
  <c r="AS116" i="8"/>
  <c r="AS117" i="8"/>
  <c r="AS118" i="8"/>
  <c r="AS119" i="8"/>
  <c r="AS120" i="8"/>
  <c r="AS121" i="8"/>
  <c r="AS122" i="8"/>
  <c r="AS123" i="8"/>
  <c r="AS124" i="8"/>
  <c r="AS125" i="8"/>
  <c r="AS126" i="8"/>
  <c r="AS127" i="8"/>
  <c r="AS128" i="8"/>
  <c r="AS129" i="8"/>
  <c r="AS130" i="8"/>
  <c r="AS131" i="8"/>
  <c r="AS132" i="8"/>
  <c r="AS133" i="8"/>
  <c r="AS134" i="8"/>
  <c r="AS135" i="8"/>
  <c r="AS136" i="8"/>
  <c r="AS137" i="8"/>
  <c r="AS138" i="8"/>
  <c r="AS139" i="8"/>
  <c r="AS140" i="8"/>
  <c r="AS141" i="8"/>
  <c r="AS142" i="8"/>
  <c r="AS143" i="8"/>
  <c r="AS144" i="8"/>
  <c r="AS145" i="8"/>
  <c r="AS146" i="8"/>
  <c r="AS147" i="8"/>
  <c r="AS148" i="8"/>
  <c r="AS149" i="8"/>
  <c r="AS150" i="8"/>
  <c r="AS151" i="8"/>
  <c r="AS152" i="8"/>
  <c r="AS153" i="8"/>
  <c r="AS154" i="8"/>
  <c r="AS155" i="8"/>
  <c r="AS156" i="8"/>
  <c r="AS157" i="8"/>
  <c r="AS158" i="8"/>
  <c r="AS159" i="8"/>
  <c r="AS160" i="8"/>
  <c r="AS161" i="8"/>
  <c r="AS162" i="8"/>
  <c r="AS163" i="8"/>
  <c r="AS164" i="8"/>
  <c r="AS165" i="8"/>
  <c r="AS166" i="8"/>
  <c r="AS167" i="8"/>
  <c r="AS168" i="8"/>
  <c r="AS169" i="8"/>
  <c r="AS170" i="8"/>
  <c r="AS171" i="8"/>
  <c r="AS172" i="8"/>
  <c r="AS173" i="8"/>
  <c r="AS174" i="8"/>
  <c r="AS175" i="8"/>
  <c r="AS176" i="8"/>
  <c r="AS177" i="8"/>
  <c r="AS178" i="8"/>
  <c r="AS179" i="8"/>
  <c r="AS180" i="8"/>
  <c r="AS181" i="8"/>
  <c r="AS182" i="8"/>
  <c r="AS183" i="8"/>
  <c r="AS184" i="8"/>
  <c r="AS185" i="8"/>
  <c r="AS186" i="8"/>
  <c r="AS187" i="8"/>
  <c r="AS188" i="8"/>
  <c r="AS189" i="8"/>
  <c r="AS190" i="8"/>
  <c r="AS191" i="8"/>
  <c r="AS192" i="8"/>
  <c r="AS193" i="8"/>
  <c r="AS194" i="8"/>
  <c r="AS195" i="8"/>
  <c r="AS196" i="8"/>
  <c r="AS197" i="8"/>
  <c r="AS198" i="8"/>
  <c r="AS199" i="8"/>
  <c r="AS200" i="8"/>
  <c r="AS201" i="8"/>
  <c r="AS202" i="8"/>
  <c r="AS203" i="8"/>
  <c r="AS2" i="8"/>
  <c r="AR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98" i="8"/>
  <c r="AR99" i="8"/>
  <c r="AR100" i="8"/>
  <c r="AR101" i="8"/>
  <c r="AR102" i="8"/>
  <c r="AR103" i="8"/>
  <c r="AR104" i="8"/>
  <c r="AR105" i="8"/>
  <c r="AR106" i="8"/>
  <c r="AR107" i="8"/>
  <c r="AR108" i="8"/>
  <c r="AR109" i="8"/>
  <c r="AR110" i="8"/>
  <c r="AR111" i="8"/>
  <c r="AR112" i="8"/>
  <c r="AR113" i="8"/>
  <c r="AR114" i="8"/>
  <c r="AR115" i="8"/>
  <c r="AR116" i="8"/>
  <c r="AR117" i="8"/>
  <c r="AR118" i="8"/>
  <c r="AR119" i="8"/>
  <c r="AR120" i="8"/>
  <c r="AR121" i="8"/>
  <c r="AR122" i="8"/>
  <c r="AR123" i="8"/>
  <c r="AR124" i="8"/>
  <c r="AR125" i="8"/>
  <c r="AR126" i="8"/>
  <c r="AR127" i="8"/>
  <c r="AR128" i="8"/>
  <c r="AR129" i="8"/>
  <c r="AR130" i="8"/>
  <c r="AR131" i="8"/>
  <c r="AR132" i="8"/>
  <c r="AR133" i="8"/>
  <c r="AR134" i="8"/>
  <c r="AR135" i="8"/>
  <c r="AR136" i="8"/>
  <c r="AR137" i="8"/>
  <c r="AR138" i="8"/>
  <c r="AR139" i="8"/>
  <c r="AR140" i="8"/>
  <c r="AR141" i="8"/>
  <c r="AR142" i="8"/>
  <c r="AR143" i="8"/>
  <c r="AR144" i="8"/>
  <c r="AR145" i="8"/>
  <c r="AR146" i="8"/>
  <c r="AR147" i="8"/>
  <c r="AR148" i="8"/>
  <c r="AR149" i="8"/>
  <c r="AR150" i="8"/>
  <c r="AR151" i="8"/>
  <c r="AR152" i="8"/>
  <c r="AR153" i="8"/>
  <c r="AR154" i="8"/>
  <c r="AR155" i="8"/>
  <c r="AR156" i="8"/>
  <c r="AR157" i="8"/>
  <c r="AR158" i="8"/>
  <c r="AR159" i="8"/>
  <c r="AR160" i="8"/>
  <c r="AR161" i="8"/>
  <c r="AR162" i="8"/>
  <c r="AR163" i="8"/>
  <c r="AR164" i="8"/>
  <c r="AR165" i="8"/>
  <c r="AR166" i="8"/>
  <c r="AR167" i="8"/>
  <c r="AR168" i="8"/>
  <c r="AR169" i="8"/>
  <c r="AR170" i="8"/>
  <c r="AR171" i="8"/>
  <c r="AR172" i="8"/>
  <c r="AR173" i="8"/>
  <c r="AR174" i="8"/>
  <c r="AR175" i="8"/>
  <c r="AR176" i="8"/>
  <c r="AR177" i="8"/>
  <c r="AR178" i="8"/>
  <c r="AR179" i="8"/>
  <c r="AR180" i="8"/>
  <c r="AR181" i="8"/>
  <c r="AR182" i="8"/>
  <c r="AR183" i="8"/>
  <c r="AR184" i="8"/>
  <c r="AR185" i="8"/>
  <c r="AR186" i="8"/>
  <c r="AR187" i="8"/>
  <c r="AR188" i="8"/>
  <c r="AR189" i="8"/>
  <c r="AR190" i="8"/>
  <c r="AR191" i="8"/>
  <c r="AR192" i="8"/>
  <c r="AR193" i="8"/>
  <c r="AR194" i="8"/>
  <c r="AR195" i="8"/>
  <c r="AR196" i="8"/>
  <c r="AR197" i="8"/>
  <c r="AR198" i="8"/>
  <c r="AR199" i="8"/>
  <c r="AR200" i="8"/>
  <c r="AR201" i="8"/>
  <c r="AR202" i="8"/>
  <c r="AR203" i="8"/>
  <c r="AP3" i="8"/>
  <c r="AP4" i="8"/>
  <c r="AP5" i="8"/>
  <c r="AP6"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98" i="8"/>
  <c r="AP99" i="8"/>
  <c r="AP100" i="8"/>
  <c r="AP101" i="8"/>
  <c r="AP102" i="8"/>
  <c r="AP103" i="8"/>
  <c r="AP104" i="8"/>
  <c r="AP105" i="8"/>
  <c r="AP106" i="8"/>
  <c r="AP107" i="8"/>
  <c r="AP108" i="8"/>
  <c r="AP109" i="8"/>
  <c r="AP110" i="8"/>
  <c r="AP111" i="8"/>
  <c r="AP112" i="8"/>
  <c r="AP113" i="8"/>
  <c r="AP114" i="8"/>
  <c r="AP115" i="8"/>
  <c r="AP116" i="8"/>
  <c r="AP117" i="8"/>
  <c r="AP118" i="8"/>
  <c r="AP119" i="8"/>
  <c r="AP120" i="8"/>
  <c r="AP121" i="8"/>
  <c r="AP122" i="8"/>
  <c r="AP123" i="8"/>
  <c r="AP124" i="8"/>
  <c r="AP125" i="8"/>
  <c r="AP126" i="8"/>
  <c r="AP127" i="8"/>
  <c r="AP128" i="8"/>
  <c r="AP129" i="8"/>
  <c r="AP130" i="8"/>
  <c r="AP131" i="8"/>
  <c r="AP132" i="8"/>
  <c r="AP133" i="8"/>
  <c r="AP134" i="8"/>
  <c r="AP135" i="8"/>
  <c r="AP136" i="8"/>
  <c r="AP137" i="8"/>
  <c r="AP138" i="8"/>
  <c r="AP139" i="8"/>
  <c r="AP140" i="8"/>
  <c r="AP141" i="8"/>
  <c r="AP142" i="8"/>
  <c r="AP143" i="8"/>
  <c r="AP144" i="8"/>
  <c r="AP145" i="8"/>
  <c r="AP146" i="8"/>
  <c r="AP147" i="8"/>
  <c r="AP148" i="8"/>
  <c r="AP149" i="8"/>
  <c r="AP150" i="8"/>
  <c r="AP151" i="8"/>
  <c r="AP152" i="8"/>
  <c r="AP153" i="8"/>
  <c r="AP154" i="8"/>
  <c r="AP155" i="8"/>
  <c r="AP156" i="8"/>
  <c r="AP157" i="8"/>
  <c r="AP158" i="8"/>
  <c r="AP159" i="8"/>
  <c r="AP160" i="8"/>
  <c r="AP161" i="8"/>
  <c r="AP162" i="8"/>
  <c r="AP163" i="8"/>
  <c r="AP164" i="8"/>
  <c r="AP165" i="8"/>
  <c r="AP166" i="8"/>
  <c r="AP167" i="8"/>
  <c r="AP168" i="8"/>
  <c r="AP169" i="8"/>
  <c r="AP170" i="8"/>
  <c r="AP171" i="8"/>
  <c r="AP172" i="8"/>
  <c r="AP173" i="8"/>
  <c r="AP174" i="8"/>
  <c r="AP175" i="8"/>
  <c r="AP176" i="8"/>
  <c r="AP177" i="8"/>
  <c r="AP178" i="8"/>
  <c r="AP179" i="8"/>
  <c r="AP180" i="8"/>
  <c r="AP181" i="8"/>
  <c r="AP182" i="8"/>
  <c r="AP183" i="8"/>
  <c r="AP184" i="8"/>
  <c r="AP185" i="8"/>
  <c r="AP186" i="8"/>
  <c r="AP187" i="8"/>
  <c r="AP188" i="8"/>
  <c r="AP189" i="8"/>
  <c r="AP190" i="8"/>
  <c r="AP191" i="8"/>
  <c r="AP192" i="8"/>
  <c r="AP193" i="8"/>
  <c r="AP194" i="8"/>
  <c r="AP195" i="8"/>
  <c r="AP196" i="8"/>
  <c r="AP197" i="8"/>
  <c r="AP198" i="8"/>
  <c r="AP199" i="8"/>
  <c r="AP200" i="8"/>
  <c r="AP201" i="8"/>
  <c r="AP202" i="8"/>
  <c r="AP203" i="8"/>
  <c r="AP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98" i="8"/>
  <c r="AO99" i="8"/>
  <c r="AO100" i="8"/>
  <c r="AO101" i="8"/>
  <c r="AO102" i="8"/>
  <c r="AO103" i="8"/>
  <c r="AO104" i="8"/>
  <c r="AO105" i="8"/>
  <c r="AO106" i="8"/>
  <c r="AO107" i="8"/>
  <c r="AO108" i="8"/>
  <c r="AO109" i="8"/>
  <c r="AO110" i="8"/>
  <c r="AO111" i="8"/>
  <c r="AO112" i="8"/>
  <c r="AO113" i="8"/>
  <c r="AO114" i="8"/>
  <c r="AO115" i="8"/>
  <c r="AO116" i="8"/>
  <c r="AO117" i="8"/>
  <c r="AO118" i="8"/>
  <c r="AO119" i="8"/>
  <c r="AO120" i="8"/>
  <c r="AO121" i="8"/>
  <c r="AO122" i="8"/>
  <c r="AO123" i="8"/>
  <c r="AO124" i="8"/>
  <c r="AO125" i="8"/>
  <c r="AO126" i="8"/>
  <c r="AO127" i="8"/>
  <c r="AO128" i="8"/>
  <c r="AO129" i="8"/>
  <c r="AO130" i="8"/>
  <c r="AO131" i="8"/>
  <c r="AO132" i="8"/>
  <c r="AO133" i="8"/>
  <c r="AO134" i="8"/>
  <c r="AO135" i="8"/>
  <c r="AO136" i="8"/>
  <c r="AO137" i="8"/>
  <c r="AO138" i="8"/>
  <c r="AO139" i="8"/>
  <c r="AO140" i="8"/>
  <c r="AO141" i="8"/>
  <c r="AO142" i="8"/>
  <c r="AO143" i="8"/>
  <c r="AO144" i="8"/>
  <c r="AO145" i="8"/>
  <c r="AO146" i="8"/>
  <c r="AO147" i="8"/>
  <c r="AO148" i="8"/>
  <c r="AO149" i="8"/>
  <c r="AO150" i="8"/>
  <c r="AO151" i="8"/>
  <c r="AO152" i="8"/>
  <c r="AO153" i="8"/>
  <c r="AO154" i="8"/>
  <c r="AO155" i="8"/>
  <c r="AO156" i="8"/>
  <c r="AO157" i="8"/>
  <c r="AO158" i="8"/>
  <c r="AO159" i="8"/>
  <c r="AO160" i="8"/>
  <c r="AO161" i="8"/>
  <c r="AO162" i="8"/>
  <c r="AO163" i="8"/>
  <c r="AO164" i="8"/>
  <c r="AO165" i="8"/>
  <c r="AO166" i="8"/>
  <c r="AO167" i="8"/>
  <c r="AO168" i="8"/>
  <c r="AO169" i="8"/>
  <c r="AO170" i="8"/>
  <c r="AO171" i="8"/>
  <c r="AO172" i="8"/>
  <c r="AO173" i="8"/>
  <c r="AO174" i="8"/>
  <c r="AO175" i="8"/>
  <c r="AO176" i="8"/>
  <c r="AO177" i="8"/>
  <c r="AO178" i="8"/>
  <c r="AO179" i="8"/>
  <c r="AO180" i="8"/>
  <c r="AO181" i="8"/>
  <c r="AO182" i="8"/>
  <c r="AO183" i="8"/>
  <c r="AO184" i="8"/>
  <c r="AO185" i="8"/>
  <c r="AO186" i="8"/>
  <c r="AO187" i="8"/>
  <c r="AO188" i="8"/>
  <c r="AO189" i="8"/>
  <c r="AO190" i="8"/>
  <c r="AO191" i="8"/>
  <c r="AO192" i="8"/>
  <c r="AO193" i="8"/>
  <c r="AO194" i="8"/>
  <c r="AO195" i="8"/>
  <c r="AO196" i="8"/>
  <c r="AO197" i="8"/>
  <c r="AO198" i="8"/>
  <c r="AO199" i="8"/>
  <c r="AO200" i="8"/>
  <c r="AO201" i="8"/>
  <c r="AO202" i="8"/>
  <c r="AO203" i="8"/>
  <c r="AO2" i="8"/>
  <c r="AN3" i="8"/>
  <c r="AN4" i="8"/>
  <c r="AN5" i="8"/>
  <c r="AN6" i="8"/>
  <c r="AN7" i="8"/>
  <c r="AN8" i="8"/>
  <c r="AN9" i="8"/>
  <c r="AN10" i="8"/>
  <c r="AN11" i="8"/>
  <c r="AN12" i="8"/>
  <c r="AN13" i="8"/>
  <c r="AN14" i="8"/>
  <c r="AN15" i="8"/>
  <c r="AN16" i="8"/>
  <c r="AN17" i="8"/>
  <c r="AN18" i="8"/>
  <c r="AN19" i="8"/>
  <c r="AN20" i="8"/>
  <c r="AN21" i="8"/>
  <c r="AN22" i="8"/>
  <c r="AN23" i="8"/>
  <c r="AN24" i="8"/>
  <c r="AN25" i="8"/>
  <c r="AN26" i="8"/>
  <c r="AN27" i="8"/>
  <c r="AN28" i="8"/>
  <c r="AN29" i="8"/>
  <c r="AN30" i="8"/>
  <c r="AN31" i="8"/>
  <c r="AN32" i="8"/>
  <c r="AN33" i="8"/>
  <c r="AN34" i="8"/>
  <c r="AN35" i="8"/>
  <c r="AN36" i="8"/>
  <c r="AN37" i="8"/>
  <c r="AN38" i="8"/>
  <c r="AN39" i="8"/>
  <c r="AN40" i="8"/>
  <c r="AN41" i="8"/>
  <c r="AN42" i="8"/>
  <c r="AN43" i="8"/>
  <c r="AN44" i="8"/>
  <c r="AN45" i="8"/>
  <c r="AN46" i="8"/>
  <c r="AN47" i="8"/>
  <c r="AN48" i="8"/>
  <c r="AN49" i="8"/>
  <c r="AN50" i="8"/>
  <c r="AN51" i="8"/>
  <c r="AN52" i="8"/>
  <c r="AN53" i="8"/>
  <c r="AN54" i="8"/>
  <c r="AN55" i="8"/>
  <c r="AN56" i="8"/>
  <c r="AN57" i="8"/>
  <c r="AN58" i="8"/>
  <c r="AN59" i="8"/>
  <c r="AN60" i="8"/>
  <c r="AN61" i="8"/>
  <c r="AN62" i="8"/>
  <c r="AN63" i="8"/>
  <c r="AN64" i="8"/>
  <c r="AN65" i="8"/>
  <c r="AN66" i="8"/>
  <c r="AN67" i="8"/>
  <c r="AN68" i="8"/>
  <c r="AN69" i="8"/>
  <c r="AN70" i="8"/>
  <c r="AN71" i="8"/>
  <c r="AN72" i="8"/>
  <c r="AN73" i="8"/>
  <c r="AN74" i="8"/>
  <c r="AN75" i="8"/>
  <c r="AN76" i="8"/>
  <c r="AN77" i="8"/>
  <c r="AN78" i="8"/>
  <c r="AN79" i="8"/>
  <c r="AN80" i="8"/>
  <c r="AN81" i="8"/>
  <c r="AN82" i="8"/>
  <c r="AN83" i="8"/>
  <c r="AN84" i="8"/>
  <c r="AN85" i="8"/>
  <c r="AN86" i="8"/>
  <c r="AN87" i="8"/>
  <c r="AN88" i="8"/>
  <c r="AN89" i="8"/>
  <c r="AN90" i="8"/>
  <c r="AN91" i="8"/>
  <c r="AN92" i="8"/>
  <c r="AN93" i="8"/>
  <c r="AN94" i="8"/>
  <c r="AN95" i="8"/>
  <c r="AN96" i="8"/>
  <c r="AN97" i="8"/>
  <c r="AN98" i="8"/>
  <c r="AN99" i="8"/>
  <c r="AN100" i="8"/>
  <c r="AN101" i="8"/>
  <c r="AN102" i="8"/>
  <c r="AN103" i="8"/>
  <c r="AN104" i="8"/>
  <c r="AN105" i="8"/>
  <c r="AN106" i="8"/>
  <c r="AN107" i="8"/>
  <c r="AN108" i="8"/>
  <c r="AN109" i="8"/>
  <c r="AN110" i="8"/>
  <c r="AN111" i="8"/>
  <c r="AN112" i="8"/>
  <c r="AN113" i="8"/>
  <c r="AN114" i="8"/>
  <c r="AN115" i="8"/>
  <c r="AN116" i="8"/>
  <c r="AN117" i="8"/>
  <c r="AN118" i="8"/>
  <c r="AN119" i="8"/>
  <c r="AN120" i="8"/>
  <c r="AN121" i="8"/>
  <c r="AN122" i="8"/>
  <c r="AN123" i="8"/>
  <c r="AN124" i="8"/>
  <c r="AN125" i="8"/>
  <c r="AN126" i="8"/>
  <c r="AN127" i="8"/>
  <c r="AN128" i="8"/>
  <c r="AN129" i="8"/>
  <c r="AN130" i="8"/>
  <c r="AN131" i="8"/>
  <c r="AN132" i="8"/>
  <c r="AN133" i="8"/>
  <c r="AN134" i="8"/>
  <c r="AN135" i="8"/>
  <c r="AN136" i="8"/>
  <c r="AN137" i="8"/>
  <c r="AN138" i="8"/>
  <c r="AN139" i="8"/>
  <c r="AN140" i="8"/>
  <c r="AN141" i="8"/>
  <c r="AN142" i="8"/>
  <c r="AN143" i="8"/>
  <c r="AN144" i="8"/>
  <c r="AN145" i="8"/>
  <c r="AN146" i="8"/>
  <c r="AN147" i="8"/>
  <c r="AN148" i="8"/>
  <c r="AN149" i="8"/>
  <c r="AN150" i="8"/>
  <c r="AN151" i="8"/>
  <c r="AN152" i="8"/>
  <c r="AN153" i="8"/>
  <c r="AN154" i="8"/>
  <c r="AN155" i="8"/>
  <c r="AN156" i="8"/>
  <c r="AN157" i="8"/>
  <c r="AN158" i="8"/>
  <c r="AN159" i="8"/>
  <c r="AN160" i="8"/>
  <c r="AN161" i="8"/>
  <c r="AN162" i="8"/>
  <c r="AN163" i="8"/>
  <c r="AN164" i="8"/>
  <c r="AN165" i="8"/>
  <c r="AN166" i="8"/>
  <c r="AN167" i="8"/>
  <c r="AN168" i="8"/>
  <c r="AN169" i="8"/>
  <c r="AN170" i="8"/>
  <c r="AN171" i="8"/>
  <c r="AN172" i="8"/>
  <c r="AN173" i="8"/>
  <c r="AN174" i="8"/>
  <c r="AN175" i="8"/>
  <c r="AN176" i="8"/>
  <c r="AN177" i="8"/>
  <c r="AN178" i="8"/>
  <c r="AN179" i="8"/>
  <c r="AN180" i="8"/>
  <c r="AN181" i="8"/>
  <c r="AN182" i="8"/>
  <c r="AN183" i="8"/>
  <c r="AN184" i="8"/>
  <c r="AN185" i="8"/>
  <c r="AN186" i="8"/>
  <c r="AN187" i="8"/>
  <c r="AN188" i="8"/>
  <c r="AN189" i="8"/>
  <c r="AN190" i="8"/>
  <c r="AN191" i="8"/>
  <c r="AN192" i="8"/>
  <c r="AN193" i="8"/>
  <c r="AN194" i="8"/>
  <c r="AN195" i="8"/>
  <c r="AN196" i="8"/>
  <c r="AN197" i="8"/>
  <c r="AN198" i="8"/>
  <c r="AN199" i="8"/>
  <c r="AN200" i="8"/>
  <c r="AN201" i="8"/>
  <c r="AN202" i="8"/>
  <c r="AN203" i="8"/>
  <c r="AN2" i="8"/>
  <c r="AM3" i="8"/>
  <c r="AM4" i="8"/>
  <c r="AM5" i="8"/>
  <c r="AM6" i="8"/>
  <c r="AM7" i="8"/>
  <c r="AM8" i="8"/>
  <c r="AM9" i="8"/>
  <c r="AM10" i="8"/>
  <c r="AM11" i="8"/>
  <c r="AM12" i="8"/>
  <c r="AM13" i="8"/>
  <c r="AM14" i="8"/>
  <c r="AM15" i="8"/>
  <c r="AM16" i="8"/>
  <c r="AM1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51" i="8"/>
  <c r="AM52" i="8"/>
  <c r="AM53" i="8"/>
  <c r="AM54" i="8"/>
  <c r="AM55" i="8"/>
  <c r="AM56" i="8"/>
  <c r="AM57" i="8"/>
  <c r="AM58" i="8"/>
  <c r="AM59" i="8"/>
  <c r="AM60" i="8"/>
  <c r="AM61" i="8"/>
  <c r="AM62" i="8"/>
  <c r="AM63" i="8"/>
  <c r="AM64" i="8"/>
  <c r="AM65" i="8"/>
  <c r="AM66" i="8"/>
  <c r="AM67" i="8"/>
  <c r="AM68" i="8"/>
  <c r="AM69" i="8"/>
  <c r="AM70" i="8"/>
  <c r="AM71" i="8"/>
  <c r="AM72" i="8"/>
  <c r="AM73" i="8"/>
  <c r="AM74" i="8"/>
  <c r="AM75" i="8"/>
  <c r="AM76" i="8"/>
  <c r="AM77" i="8"/>
  <c r="AM78" i="8"/>
  <c r="AM79" i="8"/>
  <c r="AM80" i="8"/>
  <c r="AM81" i="8"/>
  <c r="AM82" i="8"/>
  <c r="AM83" i="8"/>
  <c r="AM84" i="8"/>
  <c r="AM85" i="8"/>
  <c r="AM86" i="8"/>
  <c r="AM87" i="8"/>
  <c r="AM88" i="8"/>
  <c r="AM89" i="8"/>
  <c r="AM90" i="8"/>
  <c r="AM91" i="8"/>
  <c r="AM92" i="8"/>
  <c r="AM93" i="8"/>
  <c r="AM94" i="8"/>
  <c r="AM95" i="8"/>
  <c r="AM96" i="8"/>
  <c r="AM97" i="8"/>
  <c r="AM98" i="8"/>
  <c r="AM99" i="8"/>
  <c r="AM100" i="8"/>
  <c r="AM101" i="8"/>
  <c r="AM102" i="8"/>
  <c r="AM103" i="8"/>
  <c r="AM104" i="8"/>
  <c r="AM105" i="8"/>
  <c r="AM106" i="8"/>
  <c r="AM107" i="8"/>
  <c r="AM108" i="8"/>
  <c r="AM109" i="8"/>
  <c r="AM110" i="8"/>
  <c r="AM111" i="8"/>
  <c r="AM112" i="8"/>
  <c r="AM113" i="8"/>
  <c r="AM114" i="8"/>
  <c r="AM115" i="8"/>
  <c r="AM116" i="8"/>
  <c r="AM117" i="8"/>
  <c r="AM118" i="8"/>
  <c r="AM119" i="8"/>
  <c r="AM120" i="8"/>
  <c r="AM121" i="8"/>
  <c r="AM122" i="8"/>
  <c r="AM123" i="8"/>
  <c r="AM124" i="8"/>
  <c r="AM125" i="8"/>
  <c r="AM126" i="8"/>
  <c r="AM127" i="8"/>
  <c r="AM128" i="8"/>
  <c r="AM129" i="8"/>
  <c r="AM130" i="8"/>
  <c r="AM131" i="8"/>
  <c r="AM132" i="8"/>
  <c r="AM133" i="8"/>
  <c r="AM134" i="8"/>
  <c r="AM135" i="8"/>
  <c r="AM136" i="8"/>
  <c r="AM137" i="8"/>
  <c r="AM138" i="8"/>
  <c r="AM139" i="8"/>
  <c r="AM140" i="8"/>
  <c r="AM141" i="8"/>
  <c r="AM142" i="8"/>
  <c r="AM143" i="8"/>
  <c r="AM144" i="8"/>
  <c r="AM145" i="8"/>
  <c r="AM146" i="8"/>
  <c r="AM147" i="8"/>
  <c r="AM148" i="8"/>
  <c r="AM149" i="8"/>
  <c r="AM150" i="8"/>
  <c r="AM151" i="8"/>
  <c r="AM152" i="8"/>
  <c r="AM153" i="8"/>
  <c r="AM154" i="8"/>
  <c r="AM155" i="8"/>
  <c r="AM156" i="8"/>
  <c r="AM157" i="8"/>
  <c r="AM158" i="8"/>
  <c r="AM159" i="8"/>
  <c r="AM160" i="8"/>
  <c r="AM161" i="8"/>
  <c r="AM162" i="8"/>
  <c r="AM163" i="8"/>
  <c r="AM164" i="8"/>
  <c r="AM165" i="8"/>
  <c r="AM166" i="8"/>
  <c r="AM167" i="8"/>
  <c r="AM168" i="8"/>
  <c r="AM169" i="8"/>
  <c r="AM170" i="8"/>
  <c r="AM171" i="8"/>
  <c r="AM172" i="8"/>
  <c r="AM173" i="8"/>
  <c r="AM174" i="8"/>
  <c r="AM175" i="8"/>
  <c r="AM176" i="8"/>
  <c r="AM177" i="8"/>
  <c r="AM178" i="8"/>
  <c r="AM179" i="8"/>
  <c r="AM180" i="8"/>
  <c r="AM181" i="8"/>
  <c r="AM182" i="8"/>
  <c r="AM183" i="8"/>
  <c r="AM184" i="8"/>
  <c r="AM185" i="8"/>
  <c r="AM186" i="8"/>
  <c r="AM187" i="8"/>
  <c r="AM188" i="8"/>
  <c r="AM189" i="8"/>
  <c r="AM190" i="8"/>
  <c r="AM191" i="8"/>
  <c r="AM192" i="8"/>
  <c r="AM193" i="8"/>
  <c r="AM194" i="8"/>
  <c r="AM195" i="8"/>
  <c r="AM196" i="8"/>
  <c r="AM197" i="8"/>
  <c r="AM198" i="8"/>
  <c r="AM199" i="8"/>
  <c r="AM200" i="8"/>
  <c r="AM201" i="8"/>
  <c r="AM202" i="8"/>
  <c r="AM203" i="8"/>
  <c r="AM2" i="8"/>
  <c r="AL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101" i="8"/>
  <c r="AL102" i="8"/>
  <c r="AL103" i="8"/>
  <c r="AL104" i="8"/>
  <c r="AL105" i="8"/>
  <c r="AL106" i="8"/>
  <c r="AL107" i="8"/>
  <c r="AL108" i="8"/>
  <c r="AL109" i="8"/>
  <c r="AL110" i="8"/>
  <c r="AL111" i="8"/>
  <c r="AL112" i="8"/>
  <c r="AL113" i="8"/>
  <c r="AL114" i="8"/>
  <c r="AL115" i="8"/>
  <c r="AL116" i="8"/>
  <c r="AL117" i="8"/>
  <c r="AL118" i="8"/>
  <c r="AL119" i="8"/>
  <c r="AL120" i="8"/>
  <c r="AL121" i="8"/>
  <c r="AL122" i="8"/>
  <c r="AL123" i="8"/>
  <c r="AL124" i="8"/>
  <c r="AL125" i="8"/>
  <c r="AL126" i="8"/>
  <c r="AL127" i="8"/>
  <c r="AL128" i="8"/>
  <c r="AL129" i="8"/>
  <c r="AL130" i="8"/>
  <c r="AL131" i="8"/>
  <c r="AL132" i="8"/>
  <c r="AL133" i="8"/>
  <c r="AL134" i="8"/>
  <c r="AL135" i="8"/>
  <c r="AL136" i="8"/>
  <c r="AL137" i="8"/>
  <c r="AL138" i="8"/>
  <c r="AL139" i="8"/>
  <c r="AL140" i="8"/>
  <c r="AL141" i="8"/>
  <c r="AL142" i="8"/>
  <c r="AL143" i="8"/>
  <c r="AL144" i="8"/>
  <c r="AL145" i="8"/>
  <c r="AL146" i="8"/>
  <c r="AL147" i="8"/>
  <c r="AL148" i="8"/>
  <c r="AL149" i="8"/>
  <c r="AL150" i="8"/>
  <c r="AL151" i="8"/>
  <c r="AL152" i="8"/>
  <c r="AL153" i="8"/>
  <c r="AL154" i="8"/>
  <c r="AL155" i="8"/>
  <c r="AL156" i="8"/>
  <c r="AL157" i="8"/>
  <c r="AL158" i="8"/>
  <c r="AL159" i="8"/>
  <c r="AL160" i="8"/>
  <c r="AL161" i="8"/>
  <c r="AL162" i="8"/>
  <c r="AL163" i="8"/>
  <c r="AL164" i="8"/>
  <c r="AL165" i="8"/>
  <c r="AL166" i="8"/>
  <c r="AL167" i="8"/>
  <c r="AL168" i="8"/>
  <c r="AL169" i="8"/>
  <c r="AL170" i="8"/>
  <c r="AL171" i="8"/>
  <c r="AL172" i="8"/>
  <c r="AL173" i="8"/>
  <c r="AL174" i="8"/>
  <c r="AL175" i="8"/>
  <c r="AL176" i="8"/>
  <c r="AL177" i="8"/>
  <c r="AL178" i="8"/>
  <c r="AL179" i="8"/>
  <c r="AL180" i="8"/>
  <c r="AL181" i="8"/>
  <c r="AL182" i="8"/>
  <c r="AL183" i="8"/>
  <c r="AL184" i="8"/>
  <c r="AL185" i="8"/>
  <c r="AL186" i="8"/>
  <c r="AL187" i="8"/>
  <c r="AL188" i="8"/>
  <c r="AL189" i="8"/>
  <c r="AL190" i="8"/>
  <c r="AL191" i="8"/>
  <c r="AL192" i="8"/>
  <c r="AL193" i="8"/>
  <c r="AL194" i="8"/>
  <c r="AL195" i="8"/>
  <c r="AL196" i="8"/>
  <c r="AL197" i="8"/>
  <c r="AL198" i="8"/>
  <c r="AL199" i="8"/>
  <c r="AL200" i="8"/>
  <c r="AL201" i="8"/>
  <c r="AL202" i="8"/>
  <c r="AL203" i="8"/>
  <c r="AK2"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2" i="8"/>
  <c r="AI203" i="8"/>
  <c r="AI2"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150" i="8"/>
  <c r="AH151" i="8"/>
  <c r="AH152" i="8"/>
  <c r="AH153" i="8"/>
  <c r="AH154" i="8"/>
  <c r="AH155" i="8"/>
  <c r="AH156" i="8"/>
  <c r="AH157" i="8"/>
  <c r="AH158" i="8"/>
  <c r="AH159" i="8"/>
  <c r="AH160" i="8"/>
  <c r="AH161" i="8"/>
  <c r="AH162" i="8"/>
  <c r="AH163" i="8"/>
  <c r="AH164" i="8"/>
  <c r="AH165" i="8"/>
  <c r="AH166" i="8"/>
  <c r="AH167" i="8"/>
  <c r="AH168" i="8"/>
  <c r="AH169" i="8"/>
  <c r="AH170" i="8"/>
  <c r="AH171" i="8"/>
  <c r="AH172" i="8"/>
  <c r="AH173" i="8"/>
  <c r="AH174" i="8"/>
  <c r="AH175" i="8"/>
  <c r="AH176" i="8"/>
  <c r="AH177" i="8"/>
  <c r="AH178" i="8"/>
  <c r="AH179" i="8"/>
  <c r="AH180" i="8"/>
  <c r="AH181" i="8"/>
  <c r="AH182" i="8"/>
  <c r="AH183" i="8"/>
  <c r="AH184" i="8"/>
  <c r="AH185" i="8"/>
  <c r="AH186" i="8"/>
  <c r="AH187" i="8"/>
  <c r="AH188" i="8"/>
  <c r="AH189" i="8"/>
  <c r="AH190" i="8"/>
  <c r="AH191" i="8"/>
  <c r="AH192" i="8"/>
  <c r="AH193" i="8"/>
  <c r="AH194" i="8"/>
  <c r="AH195" i="8"/>
  <c r="AH196" i="8"/>
  <c r="AH197" i="8"/>
  <c r="AH198" i="8"/>
  <c r="AH199" i="8"/>
  <c r="AH200" i="8"/>
  <c r="AH201" i="8"/>
  <c r="AH202" i="8"/>
  <c r="AH203" i="8"/>
  <c r="AH2" i="8"/>
  <c r="AG3"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113" i="8"/>
  <c r="AG114" i="8"/>
  <c r="AG115" i="8"/>
  <c r="AG116" i="8"/>
  <c r="AG117" i="8"/>
  <c r="AG118" i="8"/>
  <c r="AG119" i="8"/>
  <c r="AG120" i="8"/>
  <c r="AG121" i="8"/>
  <c r="AG122" i="8"/>
  <c r="AG123" i="8"/>
  <c r="AG124" i="8"/>
  <c r="AG125" i="8"/>
  <c r="AG126" i="8"/>
  <c r="AG127" i="8"/>
  <c r="AG128" i="8"/>
  <c r="AG129" i="8"/>
  <c r="AG130" i="8"/>
  <c r="AG131" i="8"/>
  <c r="AG132" i="8"/>
  <c r="AG133" i="8"/>
  <c r="AG134" i="8"/>
  <c r="AG135" i="8"/>
  <c r="AG136" i="8"/>
  <c r="AG137" i="8"/>
  <c r="AG138" i="8"/>
  <c r="AG139" i="8"/>
  <c r="AG140" i="8"/>
  <c r="AG141" i="8"/>
  <c r="AG142" i="8"/>
  <c r="AG143" i="8"/>
  <c r="AG144" i="8"/>
  <c r="AG145" i="8"/>
  <c r="AG146" i="8"/>
  <c r="AG147" i="8"/>
  <c r="AG148" i="8"/>
  <c r="AG149" i="8"/>
  <c r="AG150" i="8"/>
  <c r="AG151" i="8"/>
  <c r="AG152" i="8"/>
  <c r="AG153" i="8"/>
  <c r="AG154" i="8"/>
  <c r="AG155" i="8"/>
  <c r="AG156" i="8"/>
  <c r="AG157" i="8"/>
  <c r="AG158" i="8"/>
  <c r="AG159" i="8"/>
  <c r="AG160" i="8"/>
  <c r="AG161" i="8"/>
  <c r="AG162" i="8"/>
  <c r="AG163" i="8"/>
  <c r="AG164" i="8"/>
  <c r="AG165" i="8"/>
  <c r="AG166" i="8"/>
  <c r="AG167" i="8"/>
  <c r="AG168" i="8"/>
  <c r="AG169" i="8"/>
  <c r="AG170" i="8"/>
  <c r="AG171" i="8"/>
  <c r="AG172" i="8"/>
  <c r="AG173" i="8"/>
  <c r="AG174" i="8"/>
  <c r="AG175" i="8"/>
  <c r="AG176" i="8"/>
  <c r="AG177" i="8"/>
  <c r="AG178" i="8"/>
  <c r="AG179" i="8"/>
  <c r="AG180" i="8"/>
  <c r="AG181" i="8"/>
  <c r="AG182" i="8"/>
  <c r="AG183" i="8"/>
  <c r="AG184" i="8"/>
  <c r="AG185" i="8"/>
  <c r="AG186" i="8"/>
  <c r="AG187" i="8"/>
  <c r="AG188" i="8"/>
  <c r="AG189" i="8"/>
  <c r="AG190" i="8"/>
  <c r="AG191" i="8"/>
  <c r="AG192" i="8"/>
  <c r="AG193" i="8"/>
  <c r="AG194" i="8"/>
  <c r="AG195" i="8"/>
  <c r="AG196" i="8"/>
  <c r="AG197" i="8"/>
  <c r="AG198" i="8"/>
  <c r="AG199" i="8"/>
  <c r="AG200" i="8"/>
  <c r="AG201" i="8"/>
  <c r="AG202" i="8"/>
  <c r="AG203" i="8"/>
  <c r="AG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26" i="8"/>
  <c r="AD127" i="8"/>
  <c r="AD128" i="8"/>
  <c r="AD129" i="8"/>
  <c r="AD130" i="8"/>
  <c r="AD131" i="8"/>
  <c r="AD132" i="8"/>
  <c r="AD133" i="8"/>
  <c r="AD134" i="8"/>
  <c r="AD135" i="8"/>
  <c r="AD136" i="8"/>
  <c r="AD137" i="8"/>
  <c r="AD138" i="8"/>
  <c r="AD139" i="8"/>
  <c r="AD140" i="8"/>
  <c r="AD141" i="8"/>
  <c r="AD142" i="8"/>
  <c r="AD143" i="8"/>
  <c r="AD144" i="8"/>
  <c r="AD14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98"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3" i="8"/>
  <c r="AA4" i="8"/>
  <c r="AA2" i="8"/>
  <c r="Z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106" i="8"/>
  <c r="Z107" i="8"/>
  <c r="Z108" i="8"/>
  <c r="Z109" i="8"/>
  <c r="Z110" i="8"/>
  <c r="Z111" i="8"/>
  <c r="Z112" i="8"/>
  <c r="Z113" i="8"/>
  <c r="Z114" i="8"/>
  <c r="Z115" i="8"/>
  <c r="Z116" i="8"/>
  <c r="Z117" i="8"/>
  <c r="Z118" i="8"/>
  <c r="Z119" i="8"/>
  <c r="Z120" i="8"/>
  <c r="Z121" i="8"/>
  <c r="Z122" i="8"/>
  <c r="Z123" i="8"/>
  <c r="Z124" i="8"/>
  <c r="Z125" i="8"/>
  <c r="Z126" i="8"/>
  <c r="Z127" i="8"/>
  <c r="Z128" i="8"/>
  <c r="Z129" i="8"/>
  <c r="Z130" i="8"/>
  <c r="Z131" i="8"/>
  <c r="Z132" i="8"/>
  <c r="Z133" i="8"/>
  <c r="Z134" i="8"/>
  <c r="Z135" i="8"/>
  <c r="Z136" i="8"/>
  <c r="Z137" i="8"/>
  <c r="Z138" i="8"/>
  <c r="Z139" i="8"/>
  <c r="Z140" i="8"/>
  <c r="Z141" i="8"/>
  <c r="Z142" i="8"/>
  <c r="Z143" i="8"/>
  <c r="Z144" i="8"/>
  <c r="Z145" i="8"/>
  <c r="Z146" i="8"/>
  <c r="Z147" i="8"/>
  <c r="Z148" i="8"/>
  <c r="Z149" i="8"/>
  <c r="Z150" i="8"/>
  <c r="Z151" i="8"/>
  <c r="Z152" i="8"/>
  <c r="Z153" i="8"/>
  <c r="Z154" i="8"/>
  <c r="Z155" i="8"/>
  <c r="Z156" i="8"/>
  <c r="Z157" i="8"/>
  <c r="Z158" i="8"/>
  <c r="Z159" i="8"/>
  <c r="Z160" i="8"/>
  <c r="Z161" i="8"/>
  <c r="Z162" i="8"/>
  <c r="Z163" i="8"/>
  <c r="Z164" i="8"/>
  <c r="Z165" i="8"/>
  <c r="Z166" i="8"/>
  <c r="Z167" i="8"/>
  <c r="Z168" i="8"/>
  <c r="Z169" i="8"/>
  <c r="Z170" i="8"/>
  <c r="Z171" i="8"/>
  <c r="Z172" i="8"/>
  <c r="Z173" i="8"/>
  <c r="Z174" i="8"/>
  <c r="Z175" i="8"/>
  <c r="Z176" i="8"/>
  <c r="Z177" i="8"/>
  <c r="Z178" i="8"/>
  <c r="Z179" i="8"/>
  <c r="Z180" i="8"/>
  <c r="Z181" i="8"/>
  <c r="Z182" i="8"/>
  <c r="Z183" i="8"/>
  <c r="Z184" i="8"/>
  <c r="Z185" i="8"/>
  <c r="Z186" i="8"/>
  <c r="Z187" i="8"/>
  <c r="Z188" i="8"/>
  <c r="Z189" i="8"/>
  <c r="Z190" i="8"/>
  <c r="Z191" i="8"/>
  <c r="Z192" i="8"/>
  <c r="Z193" i="8"/>
  <c r="Z194" i="8"/>
  <c r="Z195" i="8"/>
  <c r="Z196" i="8"/>
  <c r="Z197" i="8"/>
  <c r="Z198" i="8"/>
  <c r="Z199" i="8"/>
  <c r="Z200" i="8"/>
  <c r="Z201" i="8"/>
  <c r="Z202" i="8"/>
  <c r="Z203"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U159" i="8"/>
  <c r="U160" i="8"/>
  <c r="U161" i="8"/>
  <c r="U162" i="8"/>
  <c r="U163" i="8"/>
  <c r="U164" i="8"/>
  <c r="U165" i="8"/>
  <c r="U166" i="8"/>
  <c r="U167" i="8"/>
  <c r="U168" i="8"/>
  <c r="U169" i="8"/>
  <c r="U170" i="8"/>
  <c r="U171" i="8"/>
  <c r="U172" i="8"/>
  <c r="U173" i="8"/>
  <c r="U174" i="8"/>
  <c r="U175" i="8"/>
  <c r="U176" i="8"/>
  <c r="U177" i="8"/>
  <c r="U178" i="8"/>
  <c r="U179" i="8"/>
  <c r="U180" i="8"/>
  <c r="U181" i="8"/>
  <c r="U182" i="8"/>
  <c r="U183" i="8"/>
  <c r="U184" i="8"/>
  <c r="U185" i="8"/>
  <c r="U186" i="8"/>
  <c r="U187" i="8"/>
  <c r="U188" i="8"/>
  <c r="U189" i="8"/>
  <c r="U190" i="8"/>
  <c r="U191" i="8"/>
  <c r="U192" i="8"/>
  <c r="U193" i="8"/>
  <c r="U194" i="8"/>
  <c r="U195" i="8"/>
  <c r="U196" i="8"/>
  <c r="U197" i="8"/>
  <c r="U198" i="8"/>
  <c r="U199" i="8"/>
  <c r="U200" i="8"/>
  <c r="U201" i="8"/>
  <c r="U202" i="8"/>
  <c r="U203" i="8"/>
  <c r="U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 i="8"/>
  <c r="S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5" i="8"/>
  <c r="P6" i="8"/>
  <c r="P7" i="8"/>
  <c r="P8" i="8"/>
  <c r="P9" i="8"/>
  <c r="P10" i="8"/>
  <c r="P11" i="8"/>
  <c r="P12" i="8"/>
  <c r="P3" i="8"/>
  <c r="P4" i="8"/>
  <c r="P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 i="8"/>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 i="8"/>
  <c r="L182" i="8"/>
  <c r="L183" i="8"/>
  <c r="L184" i="8"/>
  <c r="L185" i="8"/>
  <c r="L186" i="8"/>
  <c r="L187" i="8"/>
  <c r="L188" i="8"/>
  <c r="L189" i="8"/>
  <c r="L190" i="8"/>
  <c r="L191" i="8"/>
  <c r="L192" i="8"/>
  <c r="L193" i="8"/>
  <c r="L194" i="8"/>
  <c r="L195" i="8"/>
  <c r="L196" i="8"/>
  <c r="L197" i="8"/>
  <c r="L198" i="8"/>
  <c r="L199" i="8"/>
  <c r="L200" i="8"/>
  <c r="L201" i="8"/>
  <c r="L202" i="8"/>
  <c r="L203" i="8"/>
  <c r="L181" i="8"/>
  <c r="L173" i="8"/>
  <c r="L174" i="8"/>
  <c r="L175" i="8"/>
  <c r="L176" i="8"/>
  <c r="L177" i="8"/>
  <c r="L178" i="8"/>
  <c r="L179" i="8"/>
  <c r="L180" i="8"/>
  <c r="L172"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23"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47" i="8"/>
  <c r="L44" i="8"/>
  <c r="L45" i="8"/>
  <c r="L46" i="8"/>
  <c r="L43" i="8"/>
  <c r="L32" i="8"/>
  <c r="L33" i="8"/>
  <c r="L34" i="8"/>
  <c r="L35" i="8"/>
  <c r="L36" i="8"/>
  <c r="L37" i="8"/>
  <c r="L38" i="8"/>
  <c r="L39" i="8"/>
  <c r="L40" i="8"/>
  <c r="L41" i="8"/>
  <c r="L42" i="8"/>
  <c r="L31"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2"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125" i="8"/>
  <c r="K126" i="8"/>
  <c r="K127" i="8"/>
  <c r="K128" i="8"/>
  <c r="K111" i="8"/>
  <c r="K112" i="8"/>
  <c r="K113" i="8"/>
  <c r="K114" i="8"/>
  <c r="K115" i="8"/>
  <c r="K116" i="8"/>
  <c r="K117" i="8"/>
  <c r="K118" i="8"/>
  <c r="K119" i="8"/>
  <c r="K120" i="8"/>
  <c r="K121" i="8"/>
  <c r="K122" i="8"/>
  <c r="K123" i="8"/>
  <c r="K124" i="8"/>
  <c r="K88" i="8"/>
  <c r="K89" i="8"/>
  <c r="K90" i="8"/>
  <c r="K91" i="8"/>
  <c r="K92" i="8"/>
  <c r="K93" i="8"/>
  <c r="K94" i="8"/>
  <c r="K95" i="8"/>
  <c r="K96" i="8"/>
  <c r="K97" i="8"/>
  <c r="K98" i="8"/>
  <c r="K99" i="8"/>
  <c r="K100" i="8"/>
  <c r="K101" i="8"/>
  <c r="K102" i="8"/>
  <c r="K103" i="8"/>
  <c r="K104" i="8"/>
  <c r="K105" i="8"/>
  <c r="K106" i="8"/>
  <c r="K107" i="8"/>
  <c r="K108" i="8"/>
  <c r="K109" i="8"/>
  <c r="K110" i="8"/>
  <c r="K70" i="8"/>
  <c r="K71" i="8"/>
  <c r="K72" i="8"/>
  <c r="K73" i="8"/>
  <c r="K74" i="8"/>
  <c r="K75" i="8"/>
  <c r="K76" i="8"/>
  <c r="K77" i="8"/>
  <c r="K78" i="8"/>
  <c r="K79" i="8"/>
  <c r="K80" i="8"/>
  <c r="K81" i="8"/>
  <c r="K82" i="8"/>
  <c r="K83" i="8"/>
  <c r="K84" i="8"/>
  <c r="K85" i="8"/>
  <c r="K86" i="8"/>
  <c r="K87" i="8"/>
  <c r="K50" i="8"/>
  <c r="K51" i="8"/>
  <c r="K52" i="8"/>
  <c r="K53" i="8"/>
  <c r="K54" i="8"/>
  <c r="K55" i="8"/>
  <c r="K56" i="8"/>
  <c r="K57" i="8"/>
  <c r="K58" i="8"/>
  <c r="K59" i="8"/>
  <c r="K60" i="8"/>
  <c r="K61" i="8"/>
  <c r="K62" i="8"/>
  <c r="K63" i="8"/>
  <c r="K64" i="8"/>
  <c r="K65" i="8"/>
  <c r="K66" i="8"/>
  <c r="K67" i="8"/>
  <c r="K68" i="8"/>
  <c r="K69" i="8"/>
  <c r="K36" i="8"/>
  <c r="K37" i="8"/>
  <c r="K38" i="8"/>
  <c r="K39" i="8"/>
  <c r="K40" i="8"/>
  <c r="K41" i="8"/>
  <c r="K42" i="8"/>
  <c r="K43" i="8"/>
  <c r="K44" i="8"/>
  <c r="K45" i="8"/>
  <c r="K46" i="8"/>
  <c r="K47" i="8"/>
  <c r="K48" i="8"/>
  <c r="K49"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 i="8"/>
  <c r="K4" i="8"/>
  <c r="K2" i="8"/>
  <c r="J199" i="8"/>
  <c r="J200" i="8"/>
  <c r="J201" i="8"/>
  <c r="J202" i="8"/>
  <c r="J203" i="8"/>
  <c r="J188" i="8"/>
  <c r="J189" i="8"/>
  <c r="J190" i="8"/>
  <c r="J191" i="8"/>
  <c r="J192" i="8"/>
  <c r="J193" i="8"/>
  <c r="J194" i="8"/>
  <c r="J195" i="8"/>
  <c r="J196" i="8"/>
  <c r="J197" i="8"/>
  <c r="J198" i="8"/>
  <c r="J173" i="8"/>
  <c r="J174" i="8"/>
  <c r="J175" i="8"/>
  <c r="J176" i="8"/>
  <c r="J177" i="8"/>
  <c r="J178" i="8"/>
  <c r="J179" i="8"/>
  <c r="J180" i="8"/>
  <c r="J181" i="8"/>
  <c r="J182" i="8"/>
  <c r="J183" i="8"/>
  <c r="J184" i="8"/>
  <c r="J185" i="8"/>
  <c r="J186" i="8"/>
  <c r="J187" i="8"/>
  <c r="J157" i="8"/>
  <c r="J158" i="8"/>
  <c r="J159" i="8"/>
  <c r="J160" i="8"/>
  <c r="J161" i="8"/>
  <c r="J162" i="8"/>
  <c r="J163" i="8"/>
  <c r="J164" i="8"/>
  <c r="J165" i="8"/>
  <c r="J166" i="8"/>
  <c r="J167" i="8"/>
  <c r="J168" i="8"/>
  <c r="J169" i="8"/>
  <c r="J170" i="8"/>
  <c r="J171" i="8"/>
  <c r="J172" i="8"/>
  <c r="J133" i="8"/>
  <c r="J134" i="8"/>
  <c r="J135" i="8"/>
  <c r="J136" i="8"/>
  <c r="J137" i="8"/>
  <c r="J138" i="8"/>
  <c r="J139" i="8"/>
  <c r="J140" i="8"/>
  <c r="J141" i="8"/>
  <c r="J142" i="8"/>
  <c r="J143" i="8"/>
  <c r="J144" i="8"/>
  <c r="J145" i="8"/>
  <c r="J146" i="8"/>
  <c r="J147" i="8"/>
  <c r="J148" i="8"/>
  <c r="J149" i="8"/>
  <c r="J150" i="8"/>
  <c r="J151" i="8"/>
  <c r="J152" i="8"/>
  <c r="J153" i="8"/>
  <c r="J154" i="8"/>
  <c r="J155" i="8"/>
  <c r="J156" i="8"/>
  <c r="J113" i="8"/>
  <c r="J114" i="8"/>
  <c r="J115" i="8"/>
  <c r="J116" i="8"/>
  <c r="J117" i="8"/>
  <c r="J118" i="8"/>
  <c r="J119" i="8"/>
  <c r="J120" i="8"/>
  <c r="J121" i="8"/>
  <c r="J122" i="8"/>
  <c r="J123" i="8"/>
  <c r="J124" i="8"/>
  <c r="J125" i="8"/>
  <c r="J126" i="8"/>
  <c r="J127" i="8"/>
  <c r="J128" i="8"/>
  <c r="J129" i="8"/>
  <c r="J130" i="8"/>
  <c r="J131" i="8"/>
  <c r="J132"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74" i="8"/>
  <c r="J75" i="8"/>
  <c r="J76" i="8"/>
  <c r="J77" i="8"/>
  <c r="J78" i="8"/>
  <c r="J79" i="8"/>
  <c r="J80" i="8"/>
  <c r="J81" i="8"/>
  <c r="J82" i="8"/>
  <c r="J83"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3" i="8"/>
  <c r="J4" i="8"/>
  <c r="J5"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 i="8"/>
</calcChain>
</file>

<file path=xl/sharedStrings.xml><?xml version="1.0" encoding="utf-8"?>
<sst xmlns="http://schemas.openxmlformats.org/spreadsheetml/2006/main" count="50402" uniqueCount="2119">
  <si>
    <t>Timestamp</t>
  </si>
  <si>
    <t xml:space="preserve">আপনি কোন শ্রেণীতে পড়েন? (  which class are you in ? ) 
</t>
  </si>
  <si>
    <t>লিঙ্গ (gender)</t>
  </si>
  <si>
    <t>আপনার স্কুল / কলেজ কোন বিভাগে অবস্থিত? (Where is your school/college located? )</t>
  </si>
  <si>
    <t xml:space="preserve">
আপনার স্কুল/ কলেজ  কি গ্রামীণ এলাকায় নাকি শহরে?  (Is your school in  rural area or urban area?)</t>
  </si>
  <si>
    <t xml:space="preserve">আপনি কোন বিভাগে পড়েন? (which group are you in? )  </t>
  </si>
  <si>
    <t>আপনাদের বাড়ির মাসিক ভাড়া কত? (নিজেদের বাড়ি হলে তার আনুমানিক ভাড়া লিখুন)</t>
  </si>
  <si>
    <t>আপনি কোন কোন ডিভাইস ব্যবহার করেন? (what are the devices you are currently using?) [multiple answers]</t>
  </si>
  <si>
    <t>আপনার এলাকাতে কি ব্রডব্যান্ড ইন্টারনেট/ওয়াইফাই কানেকশন আছে ? ( Do you have broadband connection in your area?)</t>
  </si>
  <si>
    <t xml:space="preserve">কি ধরনের ইন্টারনেট কানেকশন আপনি ব্যবহার করেন? ( what type of internet connection you’re using?) (multiple answers if needed) </t>
  </si>
  <si>
    <t>আপনার সর্বশেষ বোর্ড পরীক্ষাতে প্রাপ্ত নাম্বার কত ছিলো ? [ What were your total marks in your last board exam?  ]</t>
  </si>
  <si>
    <t>সর্বশেষ বোর্ড পরীক্ষায় সাধারণ গণিতে আপনার মার্ক্স কতো রেঞ্জের মধ্যে ছিলো? [ What was your score range in the recent board exam for general mathematics?]</t>
  </si>
  <si>
    <t>ক্লাসরুমের বাইরে নিজে নিয়মিত কতক্ষণ পড়াশোনা করেন ? [ How often do you engage in regular study sessions outside of classroom hours?]</t>
  </si>
  <si>
    <t>আপনি স্কুল/কলেজের সিলেবাস শেষ করার জন্য কোন মাধ্যমের প্রাধান্য দেন? [ for completing your syllabus which medium you use primarily ? ]</t>
  </si>
  <si>
    <t>যখন কোন কঠিন বিষয় সমাধান করতে গিয়ে আটকে যান তখন সাধারণত কি করে থাকেন ? [ When you face a difficult study-related problem, how do you usually approach it?]</t>
  </si>
  <si>
    <t>আপনার স্কুল/কলেজের শিক্ষার মান নিয়ে আপনি কেমন সন্তুষ্ট? [ How satisfied are you with the quality of education provided by your school/college?]</t>
  </si>
  <si>
    <t>আপনার স্কুল/ কলেজের নাম কি? [What is your school/college name?]</t>
  </si>
  <si>
    <t xml:space="preserve">আপনার স্কুল/কলেজের মাসিক বেতন কতো? [ What is the monthly tuition fees of your school/college?] </t>
  </si>
  <si>
    <t>আপনি সবচেয়ে বেশি কোন ই-লার্নিং প্ল্যাটফর্ম / ইউটিউব চ্যানেল ব্যবহার করেন? [ what E-Learning Platforms / YouTube channel are you using most? ] (multiple answers)</t>
  </si>
  <si>
    <t xml:space="preserve">সাধারণত কোন কোন বিষয় গুলি পড়ার জন্য  ই-লার্নিং প্ল্যাটফর্ম বব্যহার করে থাকেন ?  (একের অধিক যদি প্রযোজ্য হয়) [ For which subjects do you use E-Learning platforms? ]  (multiple answers if needed) </t>
  </si>
  <si>
    <t xml:space="preserve">ই-লার্নিং প্ল্যাটফর্ম সম্পর্কে আপনি কোথায় জানতে পেরেছেন? [ Where did you get to know about E-learning platforms?]  (multiple answers if needed) </t>
  </si>
  <si>
    <t>আপনি প্রতি সপ্তাহে কতবার ই-লার্নিং প্ল্যাটফর্ম ব্যবহার করেন? [ How often do you use E-learning platforms per week?]</t>
  </si>
  <si>
    <t>নিচের বক্তব্যের সাথে আপনি কতটা একমতঃ 
"আমার বাবা -মা আমার পড়াশুনার জন্য ই-লার্নিং প্ল্যাটফর্ম  ব্যবহার  করা পছন্দ করে" ।</t>
  </si>
  <si>
    <t xml:space="preserve"> ই-লার্নিং ব্যবহার করার সময় আপনি কোন নির্দিষ্ট বৈশিষ্ট্যগুলিকে মূল্যবান বলে মনে করেন প্ল্যাটফর্ম? [ What specific features do you consider valuable when using an e-learning platform?] (multiple answers)</t>
  </si>
  <si>
    <t xml:space="preserve">প্রধানত কোন কোন কারণে আপনি ই-লার্নিং প্ল্যাটফর্মগুলি বব্যহার করে থাকেন? [ What are the primary reasons why you chose E-learning platforms overshadow educational (coaching center, private tutor) support?] (Multiple answers) </t>
  </si>
  <si>
    <t xml:space="preserve">আপনি কি মনে করেন যে ই-লার্নিং প্ল্যাটফর্মগুলি আপনার একাডেমিক / ভর্তি পরিক্ষায় ভালো রেজাল্ট করতে আপনাকে সাহায্য করেছে? ( কোচিং সেন্টারে ,প্রাইভেট টিচারের তুলনায় ) [ Do you believe that E-learning platforms have positively impacted your academic performance? (compared to your private tutor, or coaching center)] </t>
  </si>
  <si>
    <t xml:space="preserve">আপনি কি কোন ই-লার্নিং প্ল্যাটফর্মের কোর্স কিনেছেন অথবা মাসিক/এককালীন টাকা দিয়ে কোর্স করছেন? যদি হ্যাঁ হয় তাহলে কোন গুলো ?   (multiple answers if needed) </t>
  </si>
  <si>
    <t xml:space="preserve">অনলাইনে সর্বমোট কত টাকার কোর্স কিনেছেন ? </t>
  </si>
  <si>
    <t>ই-লার্নিং অভিজ্ঞতা নিয়ে আপনি কতটা সন্তুষ্ট? [ How satisfied are you with your current E-learning experience?]</t>
  </si>
  <si>
    <t xml:space="preserve">প্রধানত কোন কোন কারণে আপনি ই-লার্নিং প্ল্যাটফর্মের পরিবর্তে কোচিং সেন্টার, প্রাইভেট টিউটরের কাছে পড়েন? [ What are the main reasons for choosing shadow education over other forms of additional educational support?] (multiple answers if needed) </t>
  </si>
  <si>
    <t>ই-লার্নিং প্ল্যাটফর্ম /কোচিং সেন্টার / প্রাইভেট টিউটরের কাছে পড়ার সময় টিচারের গল্প করা বা বন্ধুদের সাথে গল্প করা কতটা গুরুত্বপূর্ণ? [ When seeking education assistance from E-learning platforms / Coaching centers / Private tutors how important is social interaction to you?]</t>
  </si>
  <si>
    <t xml:space="preserve">আপনার ই-লার্নিং প্ল্যাটফর্ম ব্যবহার না করার কারণগুলো কি কি? [If you’re not using E-learning platforms, what are the reasons you are not using them?]  (multiple answers if needed) </t>
  </si>
  <si>
    <t>আপনার যদি কোন পরামর্শ থাকে, অনুগ্রহ করে নীচে একটি মন্তব্যকরুন। (সম্পূর্ণ ঐচ্ছিক)[If you have any suggestions, please consider leaving a comment below. (Totally optional)]</t>
  </si>
  <si>
    <t>দ্বাদশ শ্রেণী</t>
  </si>
  <si>
    <t>নারী</t>
  </si>
  <si>
    <t>ঢাকা</t>
  </si>
  <si>
    <t>শহরে – সিটি কর্পোরেশন</t>
  </si>
  <si>
    <t>বিজ্ঞান</t>
  </si>
  <si>
    <t>১৫০০০-২০০০০</t>
  </si>
  <si>
    <t>মোবাইল, ট্যাব</t>
  </si>
  <si>
    <t>হ্যাঁ</t>
  </si>
  <si>
    <t>ব্রডব্যান্ড/ ওয়াইফাই</t>
  </si>
  <si>
    <t>80-100 (A+)</t>
  </si>
  <si>
    <t>খুব কমই</t>
  </si>
  <si>
    <t>কোচিং সেন্টার /প্রাইভেট টিউটর /প্রাইভেট টিউটর/ স্কুল  কলেজের টিচার</t>
  </si>
  <si>
    <t>নিজে চেষ্টা না করে শিক্ষকে জিজ্ঞাসা করি</t>
  </si>
  <si>
    <t>অসন্তুষ্ট [very dissatisfied]</t>
  </si>
  <si>
    <t xml:space="preserve">St.Francis Xavier's Girls School and College </t>
  </si>
  <si>
    <t>2000-3000</t>
  </si>
  <si>
    <t xml:space="preserve">Battles of Biology </t>
  </si>
  <si>
    <t>রসায়ন, জীববিজ্ঞান</t>
  </si>
  <si>
    <t>সোশ্যাল মিডিয়ার মাধ্যমে</t>
  </si>
  <si>
    <t>সাপ্তাহিক</t>
  </si>
  <si>
    <t>একবারে একমত  না (Highly disagree)</t>
  </si>
  <si>
    <t>রেকর্ডেড ক্লাস, লেকচার শিট, লাইভ ক্লাস</t>
  </si>
  <si>
    <t>যেইকোন সময় রেকর্ডেড ভিডিও দেখে শিখতে পারি, সময় বাচায়, বেসিক থেকে ডিটেইল এ সব কিছু পড়ায়</t>
  </si>
  <si>
    <t>হ্যাঁ, কিছুটা হলেও</t>
  </si>
  <si>
    <t>১০০-৫০০</t>
  </si>
  <si>
    <t>সন্তুষ্ট</t>
  </si>
  <si>
    <t>সরাসরি পরীক্ষাগুলো বেশি কার্যকরী দেখে, বন্ধুদের সাথে একসাথে পড়তে পারি / আড্ডা দিতে পারি ক্লাসের পরে।, সামনা সামনি ভালো পড়া বুঝি।, ই-লার্নিং প্ল্যাটফর্মের তুলনায় কোচিং/প্রাইভেট টিউটররা বেশি ভালো পড়ায় ।, কোচিং সেন্টার বা বাসার টিচারের কাছে পড়লে পড়াশুনার একটা চাপ থাকে</t>
  </si>
  <si>
    <t>ই-লার্নিং প্ল্যাটফর্ম ব্যবহারের সময় মনোযগ ধরে রাখতে পারি না (ফেসবুক ব্যবহার করা শুরু করে দেই), অনলাইনে পরিক্ষা দিয়ে নিজেকে ঠিকমত যাচাই করা যায় না দেখে, আমার বাবা-মা মোবাইল/কম্পিউটার ব্যবহার করে পড়াশুনা করা পছন্দ করে না, সামনি সামনি পড়া ভালো বুঝি, অনলাইন ক্লাসে মনোযগ ধরে রাখতে পারি না</t>
  </si>
  <si>
    <t>ভর্তি পরীক্ষার্থী/ ভর্তি পরীক্ষার্থী দিয়েছো ২০২৩ সালে।</t>
  </si>
  <si>
    <t>পুরুষ</t>
  </si>
  <si>
    <t>মোবাইল, ডেস্কটপ</t>
  </si>
  <si>
    <t>ব্রডব্যান্ড/ ওয়াইফাই, মোবাইল ডাটা</t>
  </si>
  <si>
    <t>প্রতিদিন</t>
  </si>
  <si>
    <t>ই-লার্নিং প্ল্যাটফর্ম এবং প্রাইভেট টিউটর/কোচিং সেন্টার উভয়ই</t>
  </si>
  <si>
    <t>অনলাইনে সমাধান খুজি</t>
  </si>
  <si>
    <t>সন্তুষ্ট [very dissatisfied]</t>
  </si>
  <si>
    <t>Sghsc</t>
  </si>
  <si>
    <t>1000-2000</t>
  </si>
  <si>
    <t>১০ মিনিট স্কুল, অন্যরকম পাঠশালা, বাংলাদেশের বাইরের ইউটিউব চ্যানেল (Khanacademy,byju's,unacademy,physicswala etc)</t>
  </si>
  <si>
    <t>গনিত/উচ্চতর গণিত, পদার্থবিজ্ঞান, রসায়ন, জীববিজ্ঞান</t>
  </si>
  <si>
    <t>সোশ্যাল মিডিয়ার মাধ্যমে, বন্ধুরা</t>
  </si>
  <si>
    <t>অনলাইন কুইজ, অ্যানিমেটেড ভিডিও, লেকচার শিট, লাইভ ক্লাস</t>
  </si>
  <si>
    <t>যেইকোন সময় রেকর্ডেড ভিডিও দেখে শিখতে পারি</t>
  </si>
  <si>
    <t>হ্যাঁ, উল্লেখযোগ্যভাবে</t>
  </si>
  <si>
    <t>বর্তমানে কোন ই-লার্নিং প্ল্যাটফর্ম ব্যবহার করছি না।</t>
  </si>
  <si>
    <t>১৫০০-২০০০</t>
  </si>
  <si>
    <t>সরাসরি পরীক্ষাগুলো বেশি কার্যকরী দেখে, কোচিং সেন্টার বা বাসার টিচারের কাছে পড়লে পড়াশুনার একটা চাপ থাকে</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</si>
  <si>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অনলাইন ক্লাসে মনোযগ ধরে রাখতে পারি না</t>
  </si>
  <si>
    <t>২০০০০-২৫০০০</t>
  </si>
  <si>
    <t>মোবাইল, ল্যাপটপ, ডেস্কটপ</t>
  </si>
  <si>
    <t>70-79 (A)</t>
  </si>
  <si>
    <t>St. Francis Xavier's Girl's School and College</t>
  </si>
  <si>
    <t xml:space="preserve">বাংলাদেশের বাইরের ইউটিউব চ্যানেল (Khanacademy,byju's,unacademy,physicswala etc), Battles of biology </t>
  </si>
  <si>
    <t>জীববিজ্ঞান</t>
  </si>
  <si>
    <t>কোনটি নয়।</t>
  </si>
  <si>
    <t>রেকর্ডেড ক্লাস, অনলাইন কুইজ</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</si>
  <si>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t>
  </si>
  <si>
    <t xml:space="preserve">Battles of biology </t>
  </si>
  <si>
    <t>৫০০-১০০০</t>
  </si>
  <si>
    <t>মোটামুটি সন্তুষ্ট</t>
  </si>
  <si>
    <t>সরাসরি পরীক্ষাগুলো বেশি কার্যকরী দেখে, সামনা সামনি ভালো পড়া বুঝি।, কোচিং সেন্টার/ প্রাইভেট টিচারা প্রয়োজন অনুযায়ী সময় দিয়ে থাকে, ক্লাসের মধ্যে যেইকোন সময় প্রশ্ন করা যায় টিচারদের কাছে</t>
  </si>
  <si>
    <t>সামনি সামনি পড়া ভালো বুঝি</t>
  </si>
  <si>
    <t>সপ্তাহে বেশ কয়েকবার</t>
  </si>
  <si>
    <t>মতামত নেই</t>
  </si>
  <si>
    <t>National Ideal</t>
  </si>
  <si>
    <t>স্বতন্ত্র শিক্ষক</t>
  </si>
  <si>
    <t>রসায়ন</t>
  </si>
  <si>
    <t>একবারে একমত (Highly Agree)</t>
  </si>
  <si>
    <t>রেকর্ডেড ক্লাস</t>
  </si>
  <si>
    <t>বিখ্যাত /ভালো শিক্ষকদের জন্য</t>
  </si>
  <si>
    <t>অপার ক্লাসরুম(ACS)</t>
  </si>
  <si>
    <t>৩০০০-৪০০</t>
  </si>
  <si>
    <t>সরাসরি পরীক্ষাগুলো বেশি কার্যকরী দেখে, ই-লার্নিং প্ল্যাটফর্মের তুলনায় কোচিং/প্রাইভেট টিউটররা বেশি ভালো পড়ায় ।</t>
  </si>
  <si>
    <t>প্রযোজ্য নয় (যদি ই-লার্নিং প্ল্যাটফর্ম ব্যবহার করে থাকেন)</t>
  </si>
  <si>
    <t>ডেস্কটপ</t>
  </si>
  <si>
    <t>এক বা দুবার চেষ্টা করি, তারপর আমার গাইডবুক ব্যবহার করি</t>
  </si>
  <si>
    <t xml:space="preserve">Hamdard Public College </t>
  </si>
  <si>
    <t>অন্যরকম পাঠশালা, অপার ক্লাসরুম(ACS)</t>
  </si>
  <si>
    <t>পদার্থবিজ্ঞান</t>
  </si>
  <si>
    <t>মাঝে মাঝে</t>
  </si>
  <si>
    <t>রেকর্ডেড ক্লাস, অনলাইন কুইজ, লেকচার শিট</t>
  </si>
  <si>
    <t>বেসিক থেকে ডিটেইল এ সব কিছু পড়ায়</t>
  </si>
  <si>
    <t>সরাসরি পরীক্ষাগুলো বেশি কার্যকরী দেখে, ক্লাসের মধ্যে যেইকোন সময় প্রশ্ন করা যায় টিচারদের কাছে, কোচিং সেন্টার বা বাসার টিচারের কাছে পড়লে পড়াশুনার একটা চাপ থাকে</t>
  </si>
  <si>
    <t>ই-লার্নিং প্ল্যাটফর্ম ব্যবহারের সময় মনোযগ ধরে রাখতে পারি না (ফেসবুক ব্যবহার করা শুরু করে দেই), অনলাইনে পরিক্ষা দিয়ে নিজেকে ঠিকমত যাচাই করা যায় না দেখে, অনলাইন ক্লাসে মনোযগ ধরে রাখতে পারি না</t>
  </si>
  <si>
    <t>সন্তুষ্ট [satisfied]</t>
  </si>
  <si>
    <t>ST gregorys high school and college</t>
  </si>
  <si>
    <t>গনিত/উচ্চতর গণিত, পদার্থবিজ্ঞান, রসায়ন</t>
  </si>
  <si>
    <t>বিখ্যাত /ভালো শিক্ষকদের জন্য, যেইকোন সময় রেকর্ডেড ভিডিও দেখে শিখতে পারি, বেসিক থেকে ডিটেইল এ সব কিছু পড়ায়, পরীক্ষায় প্রশ্ন কমন পড়া</t>
  </si>
  <si>
    <t>বর্তমানে কোন ই-লার্নিং প্ল্যাটফর্ম ব্যবহার করছি না।, অপার ক্লাসরুম(ACS)</t>
  </si>
  <si>
    <t>সরাসরি পরীক্ষাগুলো বেশি কার্যকরী দেখে, বন্ধুদের সাথে একসাথে পড়তে পারি / আড্ডা দিতে পারি ক্লাসের পরে।</t>
  </si>
  <si>
    <t>২৫০০০-৩০০০০</t>
  </si>
  <si>
    <t>মোবাইল, ল্যাপটপ</t>
  </si>
  <si>
    <t>মোবাইল ডাটা</t>
  </si>
  <si>
    <t>St. Francis Xavier's Girls' College</t>
  </si>
  <si>
    <t>পরীক্ষায় প্রশ্ন কমন পড়া</t>
  </si>
  <si>
    <t>ক্লাসের মধ্যে যেইকোন সময় প্রশ্ন করা যায় টিচারদের কাছে, কোচিং সেন্টার বা বাসার টিচারের কাছে পড়লে পড়াশুনার একটা চাপ থাকে</t>
  </si>
  <si>
    <t>ভালো ইন্টারনেট কানেকশন নেই</t>
  </si>
  <si>
    <t>মোবাইল</t>
  </si>
  <si>
    <t>ই-লার্নিং প্ল্যাটফর্ম (অনলাইন ক্লাস, ইউটিউব টিউটোরিয়াল, ফেসবুক লাইভ ক্লাস ইত্যাদি)</t>
  </si>
  <si>
    <t>Udayan uchha madhyamik bidyalaya</t>
  </si>
  <si>
    <t xml:space="preserve">কোচিং সেন্টার/ প্রাইভেট টিচারা প্রয়োজন অনুযায়ী সময় দিয়ে থাকে, </t>
  </si>
  <si>
    <t>অসন্তুষ্ট [dissatisfied]</t>
  </si>
  <si>
    <t>St. Francis Xavier's Girls' School &amp; College</t>
  </si>
  <si>
    <t>১০ মিনিট স্কুল</t>
  </si>
  <si>
    <t>পদার্থবিজ্ঞান, রসায়ন</t>
  </si>
  <si>
    <t>সোশ্যাল মিডিয়ার মাধ্যমে, ভাইবোন</t>
  </si>
  <si>
    <t>রেকর্ডেড ক্লাস, অ্যানিমেটেড ভিডিও, লেকচার শিট</t>
  </si>
  <si>
    <t>বিখ্যাত /ভালো শিক্ষকদের জন্য, যেইকোন সময় রেকর্ডেড ভিডিও দেখে শিখতে পারি, কম টাকায় পড়াশুনো করা যায়, সময় বাচায়, কোচিং সেন্টারে যাতায়ত করার লাগে না, বেসিক থেকে ডিটেইল এ সব কিছু পড়ায়</t>
  </si>
  <si>
    <t xml:space="preserve">১০ মিনিট স্কুল, </t>
  </si>
  <si>
    <t>খুব সন্তুষ্ট</t>
  </si>
  <si>
    <t>সামনা সামনি ভালো পড়া বুঝি।, ক্লাসের মধ্যে যেইকোন সময় প্রশ্ন করা যায় টিচারদের কাছে, কোচিং সেন্টার বা বাসার টিচারের কাছে পড়লে পড়াশুনার একটা চাপ থাকে</t>
  </si>
  <si>
    <t xml:space="preserve">Government Laboratory </t>
  </si>
  <si>
    <t>100-1000</t>
  </si>
  <si>
    <t>গনিত/উচ্চতর গণিত</t>
  </si>
  <si>
    <t>সরাসরি পরীক্ষাগুলো বেশি কার্যকরী দেখে</t>
  </si>
  <si>
    <t>১০০০০-১৫০০০</t>
  </si>
  <si>
    <t>DIC</t>
  </si>
  <si>
    <t>বন্ধি-পাঠাশালা, এজ্ কোর্স/ Edge Course / hulkstien, অপার ক্লাসরুম(ACS)</t>
  </si>
  <si>
    <t>রেকর্ডেড ক্লাস, অনলাইন কুইজ, অ্যানিমেটেড ভিডিও, লেকচার শিট, লাইভ ক্লাস</t>
  </si>
  <si>
    <t>বিখ্যাত /ভালো শিক্ষকদের জন্য, যেইকোন সময় রেকর্ডেড ভিডিও দেখে শিখতে পারি, অনলাইন কুইজ ,পরীক্ষার জন্য, কম টাকায় পড়াশুনো করা যায়, সময় বাচায়, বেসিক থেকে ডিটেইল এ সব কিছু পড়ায়</t>
  </si>
  <si>
    <t>অন্যরকম পাঠশালা /উদ্ভাস।, বন্ধি-পাঠাশালা, ফিজিক্স ম্যনিয়েক / Physics Maniac, এজ্ কোর্স/ Edge Course / hulkstien, অপার ক্লাসরুম(ACS)</t>
  </si>
  <si>
    <t>১০০০-১৫০০</t>
  </si>
  <si>
    <t>উপজেলা শহরে</t>
  </si>
  <si>
    <t>পুরো বিষয়টি পড়ে আবার সামাধান করার চেষ্টা করি</t>
  </si>
  <si>
    <t xml:space="preserve">Ideal College Dhanmondi </t>
  </si>
  <si>
    <t>বন্ধি-পাঠাশালা</t>
  </si>
  <si>
    <t>ইংরেজি, বাংলা/সমাজ/ইসলাম শিক্ষা, গনিত/উচ্চতর গণিত, পদার্থবিজ্ঞান, রসায়ন, জীববিজ্ঞান</t>
  </si>
  <si>
    <t>সময় বাচায়</t>
  </si>
  <si>
    <t>নিশ্চিত না</t>
  </si>
  <si>
    <t>ক্লাসের মধ্যে যেইকোন সময় প্রশ্ন করা যায় টিচারদের কাছে</t>
  </si>
  <si>
    <t>Ok</t>
  </si>
  <si>
    <t>St. Gregory's. College</t>
  </si>
  <si>
    <t>অন্যরকম পাঠশালা, অপার ক্লাসরুম(ACS), বনি আমিন অপু মেডিকেল / Boni Amin Apu medcial, বাংলাদেশের বাইরের ইউটিউব চ্যানেল (Khanacademy,byju's,unacademy,physicswala etc)</t>
  </si>
  <si>
    <t>ইংরেজি, গনিত/উচ্চতর গণিত, পদার্থবিজ্ঞান, রসায়ন, জীববিজ্ঞান</t>
  </si>
  <si>
    <t>রেকর্ডেড ক্লাস, লেকচার শিট</t>
  </si>
  <si>
    <t>বিখ্যাত /ভালো শিক্ষকদের জন্য, যেইকোন সময় রেকর্ডেড ভিডিও দেখে শিখতে পারি, কোচিং সেন্টারে যাতায়ত করার লাগে না, আমাদের এলাকায় ভালো শিক্ষক নেই, বেসিক থেকে ডিটেইল এ সব কিছু পড়ায়</t>
  </si>
  <si>
    <t>অন্যরকম পাঠশালা /উদ্ভাস।, অপার ক্লাসরুম(ACS), Network</t>
  </si>
  <si>
    <t>৪০০০+</t>
  </si>
  <si>
    <t>ই-লার্নিং প্ল্যাটফর্ম ব্যবহারের সময় মনোযগ ধরে রাখতে পারি না (ফেসবুক ব্যবহার করা শুরু করে দেই), অনলাইনে পরিক্ষা দিয়ে নিজেকে ঠিকমত যাচাই করা যায় না দেখে</t>
  </si>
  <si>
    <t>দশম শ্রেণী</t>
  </si>
  <si>
    <t>ideal school and college</t>
  </si>
  <si>
    <t>ইংরেজি</t>
  </si>
  <si>
    <t>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t>
  </si>
  <si>
    <t>সরাসরি পরীক্ষাগুলো বেশি কার্যকরী দেখে, বন্ধুদের সাথে একসাথে পড়তে পারি / আড্ডা দিতে পারি ক্লাসের পরে।, সামনা সামনি ভালো পড়া বুঝি।, ই-লার্নিং প্ল্যাটফর্মের তুলনায় কোচিং/প্রাইভেট টিউটররা বেশি ভালো পড়ায় ।</t>
  </si>
  <si>
    <t>ই-লার্নিং প্ল্যাটফর্ম ব্যবহারের সময় মনোযগ ধরে রাখতে পারি না (ফেসবুক ব্যবহার করা শুরু করে দেই), প্রয়োজনীয় ভাল কন্টেন্ট নেই, অনলাইনে পরিক্ষা দিয়ে নিজেকে ঠিকমত যাচাই করা যায় না দেখে, দাম বেশি কোর্স গুলোর</t>
  </si>
  <si>
    <t xml:space="preserve">Dhaka College </t>
  </si>
  <si>
    <t>0-100</t>
  </si>
  <si>
    <t>যেইকোন সময় রেকর্ডেড ভিডিও দেখে শিখতে পারি, কোচিং সেন্টারে যাতায়ত করার লাগে না</t>
  </si>
  <si>
    <t>অনলাইনে পরিক্ষা দিয়ে নিজেকে ঠিকমত যাচাই করা যায় না দেখে</t>
  </si>
  <si>
    <t>মোবাইল, ল্যাপটপ, ট্যাব</t>
  </si>
  <si>
    <t>Adamjee Cantonment College (Ex.)</t>
  </si>
  <si>
    <t>Different platforms as per need</t>
  </si>
  <si>
    <t>রেকর্ডেড ক্লাস, লাইভ ক্লাস</t>
  </si>
  <si>
    <t>যেইকোন সময় রেকর্ডেড ভিডিও দেখে শিখতে পারি, কম টাকায় পড়াশুনো করা যায়, সময় বাচায়</t>
  </si>
  <si>
    <t xml:space="preserve">I'm not admitted to any institution at this moment </t>
  </si>
  <si>
    <t>সপ্তম শ্রেণী</t>
  </si>
  <si>
    <t>গ্রামে</t>
  </si>
  <si>
    <t>০-৫০০০</t>
  </si>
  <si>
    <t>বাদ দিয়ে দেই</t>
  </si>
  <si>
    <t>ideal school</t>
  </si>
  <si>
    <t>শিখো</t>
  </si>
  <si>
    <t>ভাইবোন</t>
  </si>
  <si>
    <t>লেকচার শিট</t>
  </si>
  <si>
    <t>না, উল্লেখযোগ্যভাবে নয়</t>
  </si>
  <si>
    <t>ফিজিক্স ম্যনিয়েক / Physics Maniac, স্বতন্ত্র শিক্ষক ( ফারহান শেখ )</t>
  </si>
  <si>
    <t>বন্ধুদের সাথে একসাথে পড়তে পারি / আড্ডা দিতে পারি ক্লাসের পরে।</t>
  </si>
  <si>
    <t>ঠিকমত অনলাইন ক্লাসে প্রশ্ন করা যায় না</t>
  </si>
  <si>
    <t>রাজশাহী</t>
  </si>
  <si>
    <t>ব্যবসা শিক্ষা</t>
  </si>
  <si>
    <t>ট্যাব</t>
  </si>
  <si>
    <t>national ideal</t>
  </si>
  <si>
    <t>বন্ধি-পাঠাশালা, স্বতন্ত্র শিক্ষক</t>
  </si>
  <si>
    <t>রসায়ন, অর্থনীতি</t>
  </si>
  <si>
    <t>বন্ধুরা, ভাইবোন</t>
  </si>
  <si>
    <t>অনলাইন কুইজ ,পরীক্ষার জন্য</t>
  </si>
  <si>
    <t>১০ মিনিট স্কুল, ফিজিক্স ম্যনিয়েক / Physics Maniac</t>
  </si>
  <si>
    <t>অসন্তুষ্ট</t>
  </si>
  <si>
    <t>সামনা সামনি ভালো পড়া বুঝি।</t>
  </si>
  <si>
    <t>প্রয়োজনীয় ভাল কন্টেন্ট নেই, অনলাইনে পরিক্ষা দিয়ে নিজেকে ঠিকমত যাচাই করা যায় না দেখে</t>
  </si>
  <si>
    <t>৫০০০-১০০০০</t>
  </si>
  <si>
    <t>ল্যাপটপ</t>
  </si>
  <si>
    <t>বন্ধি-পাঠাশালা, এজ্ কোর্স/ Edge Course / hulkstien</t>
  </si>
  <si>
    <t>বাংলা/সমাজ/ইসলাম শিক্ষা, পদার্থবিজ্ঞান</t>
  </si>
  <si>
    <t>রেকর্ডেড ক্লাস, অ্যানিমেটেড ভিডিও</t>
  </si>
  <si>
    <t>যেইকোন সময় রেকর্ডেড ভিডিও দেখে শিখতে পারি, অনলাইন কুইজ ,পরীক্ষার জন্য</t>
  </si>
  <si>
    <t>১০ মিনিট স্কুল, শিখো, বন্ধি-পাঠাশালা</t>
  </si>
  <si>
    <t>ই-লার্নিং প্ল্যাটফর্মের তুলনায় কোচিং/প্রাইভেট টিউটররা বেশি ভালো পড়ায় ।, কোচিং সেন্টার/ প্রাইভেট টিচারা প্রয়োজন অনুযায়ী সময় দিয়ে থাকে</t>
  </si>
  <si>
    <t>অনলাইনে পরিক্ষা দিয়ে নিজেকে ঠিকমত যাচাই করা যায় না দেখে, আমার বাবা-মা মোবাইল/কম্পিউটার ব্যবহার করে পড়াশুনা করা পছন্দ করে না</t>
  </si>
  <si>
    <t>মানবিক বিভাগ</t>
  </si>
  <si>
    <t>ideal</t>
  </si>
  <si>
    <t>১০ মিনিট স্কুল, অন্যরকম পাঠশালা, বন্ধি-পাঠাশালা, টেকনিক ইজি এডুকেশন/Technique Easy Education, রুটস এডু/ Roots Edu</t>
  </si>
  <si>
    <t>গনিত/উচ্চতর গণিত, পদার্থবিজ্ঞান</t>
  </si>
  <si>
    <t>পিতামাতা</t>
  </si>
  <si>
    <t>যেইকোন সময় রেকর্ডেড ভিডিও দেখে শিখতে পারি, কম টাকায় পড়াশুনো করা যায়</t>
  </si>
  <si>
    <t>১০ মিনিট স্কুল, বন্ধি-পাঠাশালা</t>
  </si>
  <si>
    <t>খুব অসন্তুষ্ট</t>
  </si>
  <si>
    <t>সরাসরি পরীক্ষাগুলো বেশি কার্যকরী দেখে, সামনা সামনি ভালো পড়া বুঝি।, ক্লাসের মধ্যে যেইকোন সময় প্রশ্ন করা যায় টিচারদের কাছে</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</si>
  <si>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ঠিকমত অনলাইন ক্লাসে প্রশ্ন করা যায় না, সামনি সামনি পড়া ভালো বুঝি, দাম বেশি কোর্স গুলোর</t>
  </si>
  <si>
    <t>বরিশাল</t>
  </si>
  <si>
    <t>60-69 (A-)</t>
  </si>
  <si>
    <t>বর্তমানে কোন ই-লার্নিং প্ল্যাটফর্ম ব্যবহার করছি না।, ১০ মিনিট স্কুল</t>
  </si>
  <si>
    <t>ইংরেজি, বাংলা/সমাজ/ইসলাম শিক্ষা, গনিত/উচ্চতর গণিত, রসায়ন, জীববিজ্ঞান</t>
  </si>
  <si>
    <t>অ্যানিমেটেড ভিডিও, লেকচার শিট, লাইভ ক্লাস</t>
  </si>
  <si>
    <t>অনলাইন কুইজ ,পরীক্ষার জন্য, সময় বাচায়</t>
  </si>
  <si>
    <t>সরাসরি পরীক্ষাগুলো বেশি কার্যকরী দেখে, সামনা সামনি ভালো পড়া বুঝি।, ই-লার্নিং প্ল্যাটফর্মের তুলনায় কোচিং/প্রাইভেট টিউটররা বেশি ভালো পড়ায় ।</t>
  </si>
  <si>
    <t>প্রযোজ্য নয় (যদি ই-লার্নিং প্ল্যাটফর্ম ব্যবহার করে থাকেন), প্রয়োজনীয় ভাল কন্টেন্ট নেই, আমার বাবা-মা মোবাইল/কম্পিউটার ব্যবহার করে পড়াশুনা করা পছন্দ করে না</t>
  </si>
  <si>
    <t>ইন্টারনেট কানেকশন নেই</t>
  </si>
  <si>
    <t>40-49 (C)</t>
  </si>
  <si>
    <t xml:space="preserve">ideal school </t>
  </si>
  <si>
    <t>ইংরেজি, বাংলা/সমাজ/ইসলাম শিক্ষা, পদার্থবিজ্ঞান</t>
  </si>
  <si>
    <t>বন্ধুরা, পিতামাতা</t>
  </si>
  <si>
    <t>বিখ্যাত /ভালো শিক্ষকদের জন্য, অনলাইন কুইজ ,পরীক্ষার জন্য, কম টাকায় পড়াশুনো করা যায়, কোচিং সেন্টারে যাতায়ত করার লাগে না</t>
  </si>
  <si>
    <t>ই-লার্নিং প্ল্যাটফর্ম ব্যবহারের সময় মনোযগ ধরে রাখতে পারি না (ফেসবুক ব্যবহার করা শুরু করে দেই), অনলাইনে পরিক্ষা দিয়ে নিজেকে ঠিকমত যাচাই করা যায় না দেখে, অনলাইনের ক্লাসগুলোতে তেমন একটা কথাবার্তা বলা যায়না ।, সামনি সামনি পড়া ভালো বুঝি, দাম বেশি কোর্স গুলোর</t>
  </si>
  <si>
    <t>মোবাইল, ডেস্কটপ, ট্যাব</t>
  </si>
  <si>
    <t>ব্রডব্যান্ড/ ওয়াইফাই, মোবাইল ডাটা, ইন্টারনেট কানেকশন নেই</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</si>
  <si>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t>
  </si>
  <si>
    <t>বর্তমানে কোন ই-লার্নিং প্ল্যাটফর্ম ব্যবহার করছি না।, ১০ মিনিট স্কুল, অন্যরকম পাঠশালা /উদ্ভাস।</t>
  </si>
  <si>
    <t>সরাসরি পরীক্ষাগুলো বেশি কার্যকরী দেখে, সামনা সামনি ভালো পড়া বুঝি।, ই-লার্নিং প্ল্যাটফর্মের তুলনায় কোচিং/প্রাইভেট টিউটররা বেশি ভালো পড়ায় ।, কোচিং সেন্টার বা বাসার টিচারের কাছে পড়লে পড়াশুনার একটা চাপ থাকে</t>
  </si>
  <si>
    <t>প্রযোজ্য নয় (যদি ই-লার্নিং প্ল্যাটফর্ম ব্যবহার করে থাকেন), ই-লার্নিং প্ল্যাটফর্ম ব্যবহারের সময় মনোযগ ধরে রাখতে পারি না (ফেসবুক ব্যবহার করা শুরু করে দেই), প্রয়োজনীয় ভাল কন্টেন্ট নেই, আমার বাবা-মা মোবাইল/কম্পিউটার ব্যবহার করে পড়াশুনা করা পছন্দ করে না, অনলাইনের ক্লাসগুলোতে তেমন একটা কথাবার্তা বলা যায়না ।, ঠিকমত অনলাইন ক্লাসে প্রশ্ন করা যায় না</t>
  </si>
  <si>
    <t>১০ মিনিট স্কুল, অন্যরকম পাঠশালা, বন্ধি-পাঠাশালা, এজ্ কোর্স/ Edge Course / hulkstien, অপার ক্লাসরুম(ACS)</t>
  </si>
  <si>
    <t>বাংলা/সমাজ/ইসলাম শিক্ষা, গনিত/উচ্চতর গণিত, পদার্থবিজ্ঞান, রসায়ন</t>
  </si>
  <si>
    <t>সোশ্যাল মিডিয়ার মাধ্যমে, বন্ধুরা, ভাইবোন</t>
  </si>
  <si>
    <t>বিখ্যাত /ভালো শিক্ষকদের জন্য, অনলাইন কুইজ ,পরীক্ষার জন্য, সময় বাচায়, কোচিং সেন্টারে যাতায়ত করার লাগে না, আমাদের এলাকায় ভালো শিক্ষক নেই, পরীক্ষায় প্রশ্ন কমন পড়া</t>
  </si>
  <si>
    <t>সরাসরি পরীক্ষাগুলো বেশি কার্যকরী দেখে, সামনা সামনি ভালো পড়া বুঝি।, ই-লার্নিং প্ল্যাটফর্মের তুলনায় কোচিং/প্রাইভেট টিউটররা বেশি ভালো পড়ায় ।, ক্লাসের মধ্যে যেইকোন সময় প্রশ্ন করা যায় টিচারদের কাছে</t>
  </si>
  <si>
    <t>প্রযোজ্য নয় (যদি ই-লার্নিং প্ল্যাটফর্ম ব্যবহার করে থাকেন), ই-লার্নিং প্ল্যাটফর্ম ব্যবহারের সময় মনোযগ ধরে রাখতে পারি না (ফেসবুক ব্যবহার করা শুরু করে দেই), প্রয়োজনীয় ভাল কন্টেন্ট নেই, অনলাইনের ক্লাসগুলোতে তেমন একটা কথাবার্তা বলা যায়না ।</t>
  </si>
  <si>
    <t>একাদশ শ্রেণী</t>
  </si>
  <si>
    <t xml:space="preserve">Agrani School and College </t>
  </si>
  <si>
    <t>ইংরেজি, রসায়ন</t>
  </si>
  <si>
    <t>রেকর্ডেড ক্লাস, অনলাইন কুইজ, অ্যানিমেটেড ভিডিও</t>
  </si>
  <si>
    <t>যেইকোন সময় রেকর্ডেড ভিডিও দেখে শিখতে পারি, সময় বাচায়, কোচিং সেন্টারে যাতায়ত করার লাগে না, বেসিক থেকে ডিটেইল এ সব কিছু পড়ায়</t>
  </si>
  <si>
    <t>১০ মিনিট স্কুল, অন্যরকম পাঠশালা /উদ্ভাস।</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</si>
  <si>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t>
  </si>
  <si>
    <t>ল্যাপটপ, ডেস্কটপ</t>
  </si>
  <si>
    <t>১০ মিনিট স্কুল, শিখো</t>
  </si>
  <si>
    <t>বাংলা/সমাজ/ইসলাম শিক্ষা, পদার্থবিজ্ঞান, জীববিজ্ঞান, অর্থনীতি, হিসাববিজ্ঞান</t>
  </si>
  <si>
    <t>অনলাইন কুইজ, অ্যানিমেটেড ভিডিও, লেকচার শিট</t>
  </si>
  <si>
    <t>বিখ্যাত /ভালো শিক্ষকদের জন্য, অনলাইন কুইজ ,পরীক্ষার জন্য, সময় বাচায়</t>
  </si>
  <si>
    <t>বর্তমানে কোন ই-লার্নিং প্ল্যাটফর্ম ব্যবহার করছি না।, স্বতন্ত্র শিক্ষক ( ফারহান শেখ )</t>
  </si>
  <si>
    <t>প্রয়োজনীয় ভাল কন্টেন্ট নেই, অনলাইনে পরিক্ষা দিয়ে নিজেকে ঠিকমত যাচাই করা যায় না দেখে, আমার বাবা-মা মোবাইল/কম্পিউটার ব্যবহার করে পড়াশুনা করা পছন্দ করে না, অনলাইনের ক্লাসগুলোতে তেমন একটা কথাবার্তা বলা যায়না ।</t>
  </si>
  <si>
    <t>মোবাইল ডাটা, ইন্টারনেট কানেকশন নেই</t>
  </si>
  <si>
    <t>ইংরেজি, গনিত/উচ্চতর গণিত, রসায়ন</t>
  </si>
  <si>
    <t>বিখ্যাত /ভালো শিক্ষকদের জন্য, অনলাইন কুইজ ,পরীক্ষার জন্য, কম টাকায় পড়াশুনো করা যায়</t>
  </si>
  <si>
    <t>বর্তমানে কোন ই-লার্নিং প্ল্যাটফর্ম ব্যবহার করছি না।, ১০ মিনিট স্কুল, শিখো</t>
  </si>
  <si>
    <t>অর্থনীতি, হিসাববিজ্ঞান, ফিন্যান্স ও ব্যাংকিং</t>
  </si>
  <si>
    <t>সোশ্যাল মিডিয়ার মাধ্যমে, পিতামাতা, ভাইবোন, পোস্টার</t>
  </si>
  <si>
    <t>বিখ্যাত /ভালো শিক্ষকদের জন্য, অনলাইন কুইজ ,পরীক্ষার জন্য, আমাদের এলাকায় ভালো শিক্ষক নেই, বেসিক থেকে ডিটেইল এ সব কিছু পড়ায়</t>
  </si>
  <si>
    <t>সরাসরি পরীক্ষাগুলো বেশি কার্যকরী দেখে, সামনা সামনি ভালো পড়া বুঝি।, ই-লার্নিং প্ল্যাটফর্মের তুলনায় কোচিং/প্রাইভেট টিউটররা বেশি ভালো পড়ায় ।, কোচিং সেন্টার/ প্রাইভেট টিচারা প্রয়োজন অনুযায়ী সময় দিয়ে থাকে</t>
  </si>
  <si>
    <t>প্রয়োজনীয় ভাল কন্টেন্ট নেই, আমার বাবা-মা মোবাইল/কম্পিউটার ব্যবহার করে পড়াশুনা করা পছন্দ করে না</t>
  </si>
  <si>
    <t>সপ্তাহে একবার</t>
  </si>
  <si>
    <t>ইংরেজি, বাংলা/সমাজ/ইসলাম শিক্ষা, পদার্থবিজ্ঞান, রসায়ন, জীববিজ্ঞান</t>
  </si>
  <si>
    <t>সোশ্যাল মিডিয়ার মাধ্যমে, বন্ধুরা, পিতামাতা</t>
  </si>
  <si>
    <t>রেকর্ডেড ক্লাস, অ্যানিমেটেড ভিডিও, লাইভ ক্লাস</t>
  </si>
  <si>
    <t>বিখ্যাত /ভালো শিক্ষকদের জন্য, কোচিং সেন্টারে যাতায়ত করার লাগে না</t>
  </si>
  <si>
    <t>১০ মিনিট স্কুল, বন্ধি-পাঠাশালা, এজ্ কোর্স/ Edge Course / hulkstien, স্বতন্ত্র শিক্ষক ( ফারহান শেখ )</t>
  </si>
  <si>
    <t>বন্ধুদের সাথে একসাথে পড়তে পারি / আড্ডা দিতে পারি ক্লাসের পরে।, ই-লার্নিং প্ল্যাটফর্মের তুলনায় কোচিং/প্রাইভেট টিউটররা বেশি ভালো পড়ায় ।</t>
  </si>
  <si>
    <t>প্রযোজ্য নয় (যদি ই-লার্নিং প্ল্যাটফর্ম ব্যবহার করে থাকেন), ই-লার্নিং প্ল্যাটফর্ম ব্যবহারের সময় মনোযগ ধরে রাখতে পারি না (ফেসবুক ব্যবহার করা শুরু করে দেই), অনলাইনে পরিক্ষা দিয়ে নিজেকে ঠিকমত যাচাই করা যায় না দেখে, অনলাইনের ক্লাসগুলোতে তেমন একটা কথাবার্তা বলা যায়না ।, ঠিকমত অনলাইন ক্লাসে প্রশ্ন করা যায় না</t>
  </si>
  <si>
    <t>নবম শ্রেণী</t>
  </si>
  <si>
    <t>সিলেট</t>
  </si>
  <si>
    <t>মোবাইল, ল্যাপটপ, ডেস্কটপ, ট্যাব</t>
  </si>
  <si>
    <t>buds</t>
  </si>
  <si>
    <t>এজ্ কোর্স/ Edge Course / hulkstien</t>
  </si>
  <si>
    <t>ইংরেজি, বাংলা/সমাজ/ইসলাম শিক্ষা, গনিত/উচ্চতর গণিত, পদার্থবিজ্ঞান, রসায়ন</t>
  </si>
  <si>
    <t>বিখ্যাত /ভালো শিক্ষকদের জন্য, যেইকোন সময় রেকর্ডেড ভিডিও দেখে শিখতে পারি</t>
  </si>
  <si>
    <t>১০ মিনিট স্কুল, অন্যরকম পাঠশালা /উদ্ভাস।, ফিজিক্স ম্যনিয়েক / Physics Maniac</t>
  </si>
  <si>
    <t>২০০০-২৫০০</t>
  </si>
  <si>
    <t>na</t>
  </si>
  <si>
    <t>ডেস্কটপ, ট্যাব</t>
  </si>
  <si>
    <t>ইংরেজি, বাংলা/সমাজ/ইসলাম শিক্ষা</t>
  </si>
  <si>
    <t>রেকর্ডেড ক্লাস, অ্যানিমেটেড ভিডিও, লেকচার শিট, কোনটি নয় (যদি আপনি ই-লার্নিং প্ল্যাটফর্ম ব্যবহার না করেন)</t>
  </si>
  <si>
    <t>অনলাইন কুইজ ,পরীক্ষার জন্য, কম টাকায় পড়াশুনো করা যায়, সময় বাচায়, আমাদের এলাকায় ভালো শিক্ষক নেই</t>
  </si>
  <si>
    <t>১০ মিনিট স্কুল, শিখো, অন্যরকম পাঠশালা /উদ্ভাস।, বন্ধি-পাঠাশালা</t>
  </si>
  <si>
    <t>বন্ধুদের সাথে একসাথে পড়তে পারি / আড্ডা দিতে পারি ক্লাসের পরে।, ই-লার্নিং প্ল্যাটফর্মের তুলনায় কোচিং/প্রাইভেট টিউটররা বেশি ভালো পড়ায় ।, কোচিং সেন্টার/ প্রাইভেট টিচারা প্রয়োজন অনুযায়ী সময় দিয়ে থাকে, ক্লাসের মধ্যে যেইকোন সময় প্রশ্ন করা যায় টিচারদের কাছে</t>
  </si>
  <si>
    <t>ই-লার্নিং প্ল্যাটফর্ম ব্যবহারের সময় মনোযগ ধরে রাখতে পারি না (ফেসবুক ব্যবহার করা শুরু করে দেই), অনলাইনে পরিক্ষা দিয়ে নিজেকে ঠিকমত যাচাই করা যায় না দেখে, অনলাইনের ক্লাসগুলোতে তেমন একটা কথাবার্তা বলা যায়না ।, ঠিকমত অনলাইন ক্লাসে প্রশ্ন করা যায় না</t>
  </si>
  <si>
    <t xml:space="preserve">Ideal School and College </t>
  </si>
  <si>
    <t>১০ মিনিট স্কুল, বন্ধি-পাঠাশালা, অপার ক্লাসরুম(ACS)</t>
  </si>
  <si>
    <t>অনলাইন কুইজ, লাইভ ক্লাস</t>
  </si>
  <si>
    <t>যেইকোন সময় রেকর্ডেড ভিডিও দেখে শিখতে পারি, অনলাইন কুইজ ,পরীক্ষার জন্য, সময় বাচায়</t>
  </si>
  <si>
    <t xml:space="preserve">Notre Dame college </t>
  </si>
  <si>
    <t>বন্ধুরা</t>
  </si>
  <si>
    <t>কখনই না</t>
  </si>
  <si>
    <t>কোনটি নয় (যদি আপনি ই-লার্নিং প্ল্যাটফর্ম ব্যবহার না করেন)</t>
  </si>
  <si>
    <t>অনলাইন ক্লাসে মনোযগ ধরে রাখতে পারি না</t>
  </si>
  <si>
    <t xml:space="preserve">Shamsul houqe Khan School and College </t>
  </si>
  <si>
    <t>যেইকোন সময় রেকর্ডেড ভিডিও দেখে শিখতে পারি, অনলাইন কুইজ ,পরীক্ষার জন্য, সময় বাচায়, কোচিং সেন্টারে যাতায়ত করার লাগে না</t>
  </si>
  <si>
    <t>শিখো, অন্যরকম পাঠশালা /উদ্ভাস।</t>
  </si>
  <si>
    <t>কোচিং সেন্টার/ প্রাইভেট টিচারা প্রয়োজন অনুযায়ী সময় দিয়ে থাকে</t>
  </si>
  <si>
    <t>ই-লার্নিং প্ল্যাটফর্ম ব্যবহারের সময় মনোযগ ধরে রাখতে পারি না (ফেসবুক ব্যবহার করা শুরু করে দেই), অনলাইন ক্লাসে মনোযগ ধরে রাখতে পারি না</t>
  </si>
  <si>
    <t>৩০০০০+</t>
  </si>
  <si>
    <t>St. joseph</t>
  </si>
  <si>
    <t>অন্যরকম পাঠশালা, বাংলাদেশের বাইরের ইউটিউব চ্যানেল (Khanacademy,byju's,unacademy,physicswala etc)</t>
  </si>
  <si>
    <t>কোচিং সেন্টার/ প্রাইভেট টিচারা প্রয়োজন অনুযায়ী সময় দিয়ে থাকে, কোচিং সেন্টার বা বাসার টিচারের কাছে পড়লে পড়াশুনার একটা চাপ থাকে</t>
  </si>
  <si>
    <t>Adamjee Cantonment College</t>
  </si>
  <si>
    <t>অপার ক্লাসরুম(ACS), ফাহাদ'স টিউটোরিয়াল/ Fahad's Tutorial, রুটস এডু/ Roots Edu, বাংলাদেশের বাইরের ইউটিউব চ্যানেল (Khanacademy,byju's,unacademy,physicswala etc)</t>
  </si>
  <si>
    <t>বিখ্যাত /ভালো শিক্ষকদের জন্য, যেইকোন সময় রেকর্ডেড ভিডিও দেখে শিখতে পারি, কম টাকায় পড়াশুনো করা যায়, বেসিক থেকে ডিটেইল এ সব কিছু পড়ায়</t>
  </si>
  <si>
    <t>অপার ক্লাসরুম(ACS), রুটস এডু/ Roots Edu</t>
  </si>
  <si>
    <t>সরাসরি পরীক্ষাগুলো বেশি কার্যকরী দেখে, বন্ধুদের সাথে একসাথে পড়তে পারি / আড্ডা দিতে পারি ক্লাসের পরে।, কোচিং সেন্টার বা বাসার টিচারের কাছে পড়লে পড়াশুনার একটা চাপ থাকে</t>
  </si>
  <si>
    <t>there are some e-learning platforms who take one class for 3-4 hours which is very difficult to complete at a time as we get distracted too much by other social medias in the meantime.So I prefer the classes should not exceed more than 1.5 hours.</t>
  </si>
  <si>
    <t>ভর্তি পরীক্ষার্থী/ ভর্তি পরীক্ষা দিয়েছো ২০২৩ সালে।</t>
  </si>
  <si>
    <t xml:space="preserve">Notre Dame College </t>
  </si>
  <si>
    <t>বাংলাদেশের বাইরের ইউটিউব চ্যানেল (Khanacademy,byju's,unacademy,physicswala etc)</t>
  </si>
  <si>
    <t>বিখ্যাত /ভালো শিক্ষকদের জন্য, যেইকোন সময় রেকর্ডেড ভিডিও দেখে শিখতে পারি, বেসিক থেকে ডিটেইল এ সব কিছু পড়ায়</t>
  </si>
  <si>
    <t>সরাসরি পরীক্ষাগুলো বেশি কার্যকরী দেখে, বন্ধুদের সাথে একসাথে পড়তে পারি / আড্ডা দিতে পারি ক্লাসের পরে।, সামনা সামনি ভালো পড়া বুঝি।, ক্লাসের মধ্যে যেইকোন সময় প্রশ্ন করা যায় টিচারদের কাছে, কোচিং সেন্টার বা বাসার টিচারের কাছে পড়লে পড়াশুনার একটা চাপ থাকে</t>
  </si>
  <si>
    <t>ই-লার্নিং প্ল্যাটফর্ম ব্যবহারের সময় মনোযগ ধরে রাখতে পারি না (ফেসবুক ব্যবহার করা শুরু করে দেই), অনলাইনে পরিক্ষা দিয়ে নিজেকে ঠিকমত যাচাই করা যায় না দেখে, অনলাইনের ক্লাসগুলোতে তেমন একটা কথাবার্তা বলা যায়না ।, ঠিকমত অনলাইন ক্লাসে প্রশ্ন করা যায় না, সামনি সামনি পড়া ভালো বুঝি, অনলাইন ক্লাসে মনোযগ ধরে রাখতে পারি না</t>
  </si>
  <si>
    <t>Govt. Louhajong College</t>
  </si>
  <si>
    <t xml:space="preserve">Don't use any </t>
  </si>
  <si>
    <t>ই-লার্নিং প্ল্যাটফর্ম ব্যবহারের সময় মনোযগ ধরে রাখতে পারি না (ফেসবুক ব্যবহার করা শুরু করে দেই), সামনি সামনি পড়া ভালো বুঝি, অনলাইন ক্লাসে মনোযগ ধরে রাখতে পারি না</t>
  </si>
  <si>
    <t>Notre Dame College</t>
  </si>
  <si>
    <t xml:space="preserve">Short explanation(written format preferred) </t>
  </si>
  <si>
    <t>If i get seriously stuck in a topic</t>
  </si>
  <si>
    <t>অন্যরকম পাঠশালা /উদ্ভাস।</t>
  </si>
  <si>
    <t>সরাসরি পরীক্ষাগুলো বেশি কার্যকরী দেখে, Peer pressure</t>
  </si>
  <si>
    <t>St. Francis Xaviers Girls School &amp; College</t>
  </si>
  <si>
    <t>ই-লার্নিং প্ল্যাটফর্ম ব্যবহারের সময় মনোযগ ধরে রাখতে পারি না (ফেসবুক ব্যবহার করা শুরু করে দেই)</t>
  </si>
  <si>
    <t>Ideal School &amp; College/Dhaka College/BUET</t>
  </si>
  <si>
    <t>যেইকোন সময় রেকর্ডেড ভিডিও দেখে শিখতে পারি, সময় বাচায়, কোচিং সেন্টারে যাতায়ত করার লাগে না</t>
  </si>
  <si>
    <t>সরাসরি পরীক্ষাগুলো বেশি কার্যকরী দেখে, বন্ধুদের সাথে একসাথে পড়তে পারি / আড্ডা দিতে পারি ক্লাসের পরে।, ক্লাসের মধ্যে যেইকোন সময় প্রশ্ন করা যায় টিচারদের কাছে, কোচিং সেন্টার বা বাসার টিচারের কাছে পড়লে পড়াশুনার একটা চাপ থাকে</t>
  </si>
  <si>
    <t>saint joseph</t>
  </si>
  <si>
    <t>ইংরেজি, পদার্থবিজ্ঞান, রসায়ন, জীববিজ্ঞান</t>
  </si>
  <si>
    <t>সোশ্যাল মিডিয়ার মাধ্যমে, বন্ধুরা, পোস্টার</t>
  </si>
  <si>
    <t>বিখ্যাত /ভালো শিক্ষকদের জন্য, যেইকোন সময় রেকর্ডেড ভিডিও দেখে শিখতে পারি, কম টাকায় পড়াশুনো করা যায়, কোচিং সেন্টারে যাতায়ত করার লাগে না</t>
  </si>
  <si>
    <t>ই-লার্নিং প্ল্যাটফর্ম ব্যবহারের সময় মনোযগ ধরে রাখতে পারি না (ফেসবুক ব্যবহার করা শুরু করে দেই), প্রয়োজনীয় ভাল কন্টেন্ট নেই, অনলাইনে পরিক্ষা দিয়ে নিজেকে ঠিকমত যাচাই করা যায় না দেখে</t>
  </si>
  <si>
    <t>VNC</t>
  </si>
  <si>
    <t>বর্তমানে কোন ই-লার্নিং প্ল্যাটফর্ম ব্যবহার করছি না।, ১০ মিনিট স্কুল, ফিজিক্স ম্যনিয়েক / Physics Maniac</t>
  </si>
  <si>
    <t>ইংরেজি, বাংলা/সমাজ/ইসলাম শিক্ষা, গনিত/উচ্চতর গণিত, পদার্থবিজ্ঞান</t>
  </si>
  <si>
    <t>রেকর্ডেড ক্লাস, অ্যানিমেটেড ভিডিও, লেকচার শিট, লাইভ ক্লাস</t>
  </si>
  <si>
    <t>বিখ্যাত /ভালো শিক্ষকদের জন্য, যেইকোন সময় রেকর্ডেড ভিডিও দেখে শিখতে পারি, অনলাইন কুইজ ,পরীক্ষার জন্য, সময় বাচায়, কোচিং সেন্টারে যাতায়ত করার লাগে না, বেসিক থেকে ডিটেইল এ সব কিছু পড়ায়</t>
  </si>
  <si>
    <t>বর্তমানে কোন ই-লার্নিং প্ল্যাটফর্ম ব্যবহার করছি না।, শিখো, অন্যরকম পাঠশালা /উদ্ভাস।</t>
  </si>
  <si>
    <t>সরাসরি পরীক্ষাগুলো বেশি কার্যকরী দেখে, বন্ধুদের সাথে একসাথে পড়তে পারি / আড্ডা দিতে পারি ক্লাসের পরে।, ই-লার্নিং প্ল্যাটফর্মের তুলনায় কোচিং/প্রাইভেট টিউটররা বেশি ভালো পড়ায় ।</t>
  </si>
  <si>
    <t>প্রযোজ্য নয় (যদি ই-লার্নিং প্ল্যাটফর্ম ব্যবহার করে থাকেন), 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সামনি সামনি পড়া ভালো বুঝি, অনলাইন ক্লাসে মনোযগ ধরে রাখতে পারি না</t>
  </si>
  <si>
    <t>Saint Joseph</t>
  </si>
  <si>
    <t>বর্তমানে কোন ই-লার্নিং প্ল্যাটফর্ম ব্যবহার করছি না।, ১০ মিনিট স্কুল, অন্যরকম পাঠশালা</t>
  </si>
  <si>
    <t>সোশ্যাল মিডিয়ার মাধ্যমে, পিতামাতা, ভাইবোন</t>
  </si>
  <si>
    <t>বিখ্যাত /ভালো শিক্ষকদের জন্য, যেইকোন সময় রেকর্ডেড ভিডিও দেখে শিখতে পারি, কম টাকায় পড়াশুনো করা যায়, সময় বাচায়, কোচিং সেন্টারে যাতায়ত করার লাগে না</t>
  </si>
  <si>
    <t>সরাসরি পরীক্ষাগুলো বেশি কার্যকরী দেখে, সামনা সামনি ভালো পড়া বুঝি।, ই-লার্নিং প্ল্যাটফর্মের তুলনায় কোচিং/প্রাইভেট টিউটররা বেশি ভালো পড়ায় ।, ক্লাসের মধ্যে যেইকোন সময় প্রশ্ন করা যায় টিচারদের কাছে, কোচিং সেন্টার বা বাসার টিচারের কাছে পড়লে পড়াশুনার একটা চাপ থাকে</t>
  </si>
  <si>
    <t>প্রযোজ্য নয় (যদি ই-লার্নিং প্ল্যাটফর্ম ব্যবহার করে থাকেন), ই-লার্নিং প্ল্যাটফর্ম ব্যবহারের সময় মনোযগ ধরে রাখতে পারি না (ফেসবুক ব্যবহার করা শুরু করে দেই), অনলাইনে পরিক্ষা দিয়ে নিজেকে ঠিকমত যাচাই করা যায় না দেখে, আমার বাবা-মা মোবাইল/কম্পিউটার ব্যবহার করে পড়াশুনা করা পছন্দ করে না</t>
  </si>
  <si>
    <t>dhaka college</t>
  </si>
  <si>
    <t>বাংলা/সমাজ/ইসলাম শিক্ষা, অর্থনীতি, হিসাববিজ্ঞান, ফিন্যান্স ও ব্যাংকিং</t>
  </si>
  <si>
    <t>বিখ্যাত /ভালো শিক্ষকদের জন্য, অনলাইন কুইজ ,পরীক্ষার জন্য, কম টাকায় পড়াশুনো করা যায়, আমাদের এলাকায় ভালো শিক্ষক নেই, কোনটি নয় (যদি আপনি ই-লার্নিং প্ল্যাটফর্ম ব্যবহার না করেন)</t>
  </si>
  <si>
    <t>সরাসরি পরীক্ষাগুলো বেশি কার্যকরী দেখে, বন্ধুদের সাথে একসাথে পড়তে পারি / আড্ডা দিতে পারি ক্লাসের পরে।, ই-লার্নিং প্ল্যাটফর্মের তুলনায় কোচিং/প্রাইভেট টিউটররা বেশি ভালো পড়ায় ।, কোচিং সেন্টার/ প্রাইভেট টিচারা প্রয়োজন অনুযায়ী সময় দিয়ে থাকে</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</si>
  <si>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সামনি সামনি পড়া ভালো বুঝি</t>
  </si>
  <si>
    <t>রেকর্ডেড ক্লাস, অনলাইন কুইজ, অ্যানিমেটেড ভিডিও, কোনটি নয় (যদি আপনি ই-লার্নিং প্ল্যাটফর্ম ব্যবহার না করেন)</t>
  </si>
  <si>
    <t>বিখ্যাত /ভালো শিক্ষকদের জন্য, অনলাইন কুইজ ,পরীক্ষার জন্য, কম টাকায় পড়াশুনো করা যায়, কোচিং সেন্টারে যাতায়ত করার লাগে না, আমাদের এলাকায় ভালো শিক্ষক নেই, পরীক্ষায় প্রশ্ন কমন পড়া</t>
  </si>
  <si>
    <t>সরাসরি পরীক্ষাগুলো বেশি কার্যকরী দেখে, বন্ধুদের সাথে একসাথে পড়তে পারি / আড্ডা দিতে পারি ক্লাসের পরে।, সামনা সামনি ভালো পড়া বুঝি।,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</si>
  <si>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প্রযোজ্য নয় (যদি ই-লার্নিং প্ল্যাটফর্ম ব্যবহার করে থাকেন), ই-লার্নিং প্ল্যাটফর্ম ব্যবহারের সময় মনোযগ ধরে রাখতে পারি না (ফেসবুক ব্যবহার করা শুরু করে দেই), প্রয়োজনীয় ভাল কন্টেন্ট নেই, অনলাইনে পরিক্ষা দিয়ে নিজেকে ঠিকমত যাচাই করা যায় না দেখে, আমার বাবা-মা মোবাইল/কম্পিউটার ব্যবহার করে পড়াশুনা করা পছন্দ করে না, অনলাইনের ক্লাসগুলোতে তেমন একটা কথাবার্তা বলা যায়না ।</t>
  </si>
  <si>
    <t>Saint Gregory</t>
  </si>
  <si>
    <t>ইংরেজি, বাংলা/সমাজ/ইসলাম শিক্ষা, গনিত/উচ্চতর গণিত</t>
  </si>
  <si>
    <t>বিখ্যাত /ভালো শিক্ষকদের জন্য, কম টাকায় পড়াশুনো করা যায়, সময় বাচায়</t>
  </si>
  <si>
    <t>প্রযোজ্য নয় (যদি ই-লার্নিং প্ল্যাটফর্ম ব্যবহার করে থাকেন), ই-লার্নিং প্ল্যাটফর্ম ব্যবহারের সময় মনোযগ ধরে রাখতে পারি না (ফেসবুক ব্যবহার করা শুরু করে দেই), প্রয়োজনীয় ভাল কন্টেন্ট নেই</t>
  </si>
  <si>
    <t>50-59 (B)</t>
  </si>
  <si>
    <t>Dhaka city college</t>
  </si>
  <si>
    <t>বিখ্যাত /ভালো শিক্ষকদের জন্য, অনলাইন কুইজ ,পরীক্ষার জন্য, কম টাকায় পড়াশুনো করা যায়, কোচিং সেন্টারে যাতায়ত করার লাগে না, পরীক্ষায় প্রশ্ন কমন পড়া, কোনটি নয় (যদি আপনি ই-লার্নিং প্ল্যাটফর্ম ব্যবহার না করেন)</t>
  </si>
  <si>
    <t>সরাসরি পরীক্ষাগুলো বেশি কার্যকরী দেখে, বন্ধুদের সাথে একসাথে পড়তে পারি / আড্ডা দিতে পারি ক্লাসের পরে।, কোচিং সেন্টার/ প্রাইভেট টিচারা প্রয়োজন অনুযায়ী সময় দিয়ে থাকে</t>
  </si>
  <si>
    <t>প্রযোজ্য নয় (যদি ই-লার্নিং প্ল্যাটফর্ম ব্যবহার করে থাকেন), অনলাইনে পরিক্ষা দিয়ে নিজেকে ঠিকমত যাচাই করা যায় না দেখে, সামনি সামনি পড়া ভালো বুঝি</t>
  </si>
  <si>
    <t xml:space="preserve">Siddheswari girls college </t>
  </si>
  <si>
    <t>১০ মিনিট স্কুল, বনি আমিন অপু মেডিকেল / Boni Amin Apu medcial, বাংলাদেশের বাইরের ইউটিউব চ্যানেল (Khanacademy,byju's,unacademy,physicswala etc)</t>
  </si>
  <si>
    <t>ইংরেজি, অর্থনীতি, হিসাববিজ্ঞান, ফিন্যান্স ও ব্যাংকিং, .</t>
  </si>
  <si>
    <t>লাইভ ক্লাস, .</t>
  </si>
  <si>
    <t>বেসিক থেকে ডিটেইল এ সব কিছু পড়ায়, পরীক্ষায় প্রশ্ন কমন পড়া, Bsis.</t>
  </si>
  <si>
    <t>বর্তমানে কোন ই-লার্নিং প্ল্যাটফর্ম ব্যবহার করছি না।, Nd si.</t>
  </si>
  <si>
    <t>সরাসরি পরীক্ষাগুলো বেশি কার্যকরী দেখে, বন্ধুদের সাথে একসাথে পড়তে পারি / আড্ডা দিতে পারি ক্লাসের পরে।, সামনা সামনি ভালো পড়া বুঝি।, ক্লাসের মধ্যে যেইকোন সময় প্রশ্ন করা যায় টিচারদের কাছে</t>
  </si>
  <si>
    <t>প্রযোজ্য নয় (যদি ই-লার্নিং প্ল্যাটফর্ম ব্যবহার করে থাকেন), ই-লার্নিং প্ল্যাটফর্ম ব্যবহারের সময় মনোযগ ধরে রাখতে পারি না (ফেসবুক ব্যবহার করা শুরু করে দেই)</t>
  </si>
  <si>
    <t>National Ideal School</t>
  </si>
  <si>
    <t>১০ মিনিট স্কুল, শিখো, ফাহাদ'স টিউটোরিয়াল/ Fahad's Tutorial, টেকনিক ইজি এডুকেশন/Technique Easy Education</t>
  </si>
  <si>
    <t>বিখ্যাত /ভালো শিক্ষকদের জন্য, কম টাকায় পড়াশুনো করা যায়, সময় বাচায়, কোচিং সেন্টারে যাতায়ত করার লাগে না, বেসিক থেকে ডিটেইল এ সব কিছু পড়ায়</t>
  </si>
  <si>
    <t>অষ্টম শ্রেণী</t>
  </si>
  <si>
    <t>SFX GREENHERALD INTL. SCHOOL</t>
  </si>
  <si>
    <t>4000-5000+</t>
  </si>
  <si>
    <t xml:space="preserve">বাংলাদেশের বাইরের ইউটিউব চ্যানেল (Khanacademy,byju's,unacademy,physicswala etc), </t>
  </si>
  <si>
    <t>যেইকোন সময় রেকর্ডেড ভিডিও দেখে শিখতে পারি, কম টাকায় পড়াশুনো করা যায়, কোচিং সেন্টারে যাতায়ত করার লাগে না, বেসিক থেকে ডিটেইল এ সব কিছু পড়ায়</t>
  </si>
  <si>
    <t>I didn't purchase anything</t>
  </si>
  <si>
    <t>I use them</t>
  </si>
  <si>
    <t>British Standard School</t>
  </si>
  <si>
    <t>সামনা সামনি ভালো পড়া বুঝি।, কোচিং সেন্টার বা বাসার টিচারের কাছে পড়লে পড়াশুনার একটা চাপ থাকে</t>
  </si>
  <si>
    <t>অনলাইনের ক্লাসগুলোতে তেমন একটা কথাবার্তা বলা যায়না ।, ঠিকমত অনলাইন ক্লাসে প্রশ্ন করা যায় না</t>
  </si>
  <si>
    <t>Dhaka Residential Model College</t>
  </si>
  <si>
    <t>সরাসরি পরীক্ষাগুলো বেশি কার্যকরী দেখে, বন্ধুদের সাথে একসাথে পড়তে পারি / আড্ডা দিতে পারি ক্লাসের পরে।, সামনা সামনি ভালো পড়া বুঝি।, ই-লার্নিং প্ল্যাটফর্মের তুলনায় কোচিং/প্রাইভেট টিউটররা বেশি ভালো পড়ায় ।,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</si>
  <si>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প্রযোজ্য নয় (যদি ই-লার্নিং প্ল্যাটফর্ম ব্যবহার করে থাকেন), ই-লার্নিং প্ল্যাটফর্ম ব্যবহারের সময় মনোযগ ধরে রাখতে পারি না (ফেসবুক ব্যবহার করা শুরু করে দেই), সামনি সামনি পড়া ভালো বুঝি, অনলাইন ক্লাসে মনোযগ ধরে রাখতে পারি না</t>
  </si>
  <si>
    <t xml:space="preserve">Making e learning platforms as interactive as possible </t>
  </si>
  <si>
    <t>না</t>
  </si>
  <si>
    <t xml:space="preserve">British Standard School </t>
  </si>
  <si>
    <t>3000-4000</t>
  </si>
  <si>
    <t>None</t>
  </si>
  <si>
    <t>I don't use it</t>
  </si>
  <si>
    <t>প্রযোজ্য নয় (যদি অষ্টম শ্রেণী অথবা এর নিচের শ্রেণীতে পড়েন।)</t>
  </si>
  <si>
    <t xml:space="preserve">St. Gregory's High school and College </t>
  </si>
  <si>
    <t>অনলাইন কুইজ</t>
  </si>
  <si>
    <t>অনলাইন কুইজ ,পরীক্ষার জন্য, আমাদের এলাকায় ভালো শিক্ষক নেই</t>
  </si>
  <si>
    <t>আমার বাবা-মা মোবাইল/কম্পিউটার ব্যবহার করে পড়াশুনা করা পছন্দ করে না</t>
  </si>
  <si>
    <t>No</t>
  </si>
  <si>
    <t>Specialist</t>
  </si>
  <si>
    <t>লাইভ ক্লাস</t>
  </si>
  <si>
    <t>সরাসরি পরীক্ষাগুলো বেশি কার্যকরী দেখে, বন্ধুদের সাথে একসাথে পড়তে পারি / আড্ডা দিতে পারি ক্লাসের পরে।, সামনা সামনি ভালো পড়া বুঝি।</t>
  </si>
  <si>
    <t>প্রয়োজনীয় ভাল কন্টেন্ট নেই, ঠিকমত অনলাইন ক্লাসে প্রশ্ন করা যায় না, সামনি সামনি পড়া ভালো বুঝি</t>
  </si>
  <si>
    <t>Government Bangla college</t>
  </si>
  <si>
    <t>হিসাববিজ্ঞান</t>
  </si>
  <si>
    <t>অ্যানিমেটেড ভিডিও</t>
  </si>
  <si>
    <t>System are very good</t>
  </si>
  <si>
    <t xml:space="preserve">Dhaka Commerce college </t>
  </si>
  <si>
    <t>বাংলা/সমাজ/ইসলাম শিক্ষা, জীববিজ্ঞান</t>
  </si>
  <si>
    <t xml:space="preserve">ন্যাশনাল আইডিয়াল স্কুল </t>
  </si>
  <si>
    <t>অন্যরকম পাঠশালা</t>
  </si>
  <si>
    <t xml:space="preserve">Al sharif int school </t>
  </si>
  <si>
    <t>গনিত/উচ্চতর গণিত, হিসাববিজ্ঞান, ফিন্যান্স ও ব্যাংকিং, মার্কেটিং</t>
  </si>
  <si>
    <t>Not interest</t>
  </si>
  <si>
    <t>National Ideal Collage</t>
  </si>
  <si>
    <t>গনিত/উচ্চতর গণিত, রসায়ন</t>
  </si>
  <si>
    <t>বিখ্যাত /ভালো শিক্ষকদের জন্য, যেইকোন সময় রেকর্ডেড ভিডিও দেখে শিখতে পারি, সময় বাচায়, কোচিং সেন্টারে যাতায়ত করার লাগে না, বেসিক থেকে ডিটেইল এ সব কিছু পড়ায়</t>
  </si>
  <si>
    <t>২৫০০-৩০০০</t>
  </si>
  <si>
    <t>কোচিং সেন্টার বা বাসার টিচারের কাছে পড়লে পড়াশুনার একটা চাপ থাকে</t>
  </si>
  <si>
    <t>Dhaka residential model school and college</t>
  </si>
  <si>
    <t>Just search the topic and find  any good explanation</t>
  </si>
  <si>
    <t>বাংলা/সমাজ/ইসলাম শিক্ষা, গনিত/উচ্চতর গণিত</t>
  </si>
  <si>
    <t>১০ মিনিট স্কুল, ফাহাদ'স টিউটোরিয়াল/ Fahad's Tutorial, টেকনিক ইজি এডুকেশন/Technique Easy Education, বাংলাদেশের বাইরের ইউটিউব চ্যানেল (Khanacademy,byju's,unacademy,physicswala etc)</t>
  </si>
  <si>
    <t>I took help if unpaid resources</t>
  </si>
  <si>
    <t xml:space="preserve">অনলাইন ক্লাসে মনোযগ ধরে রাখতে পারি না, Distractio  </t>
  </si>
  <si>
    <t>১০ মিনিট স্কুল, বন্ধি-পাঠাশালা, এজ্ কোর্স/ Edge Course / hulkstien, অপার ক্লাসরুম(ACS), ফাহাদ'স টিউটোরিয়াল/ Fahad's Tutorial</t>
  </si>
  <si>
    <t>বিখ্যাত /ভালো শিক্ষকদের জন্য, কম টাকায় পড়াশুনো করা যায়, সময় বাচায়, কোচিং সেন্টারে যাতায়ত করার লাগে না</t>
  </si>
  <si>
    <t>১০ মিনিট স্কুল, অপার ক্লাসরুম(ACS)</t>
  </si>
  <si>
    <t>অনলাইনের ক্লাসগুলোতে তেমন একটা কথাবার্তা বলা যায়না ।</t>
  </si>
  <si>
    <t>Online Education is widely accepted by students nowadays</t>
  </si>
  <si>
    <t xml:space="preserve">Dhaka Residential Model College </t>
  </si>
  <si>
    <t>১০ মিনিট স্কুল, বাংলাদেশের বাইরের ইউটিউব চ্যানেল (Khanacademy,byju's,unacademy,physicswala etc)</t>
  </si>
  <si>
    <t>ইংরেজি, গনিত/উচ্চতর গণিত, রসায়ন, জীববিজ্ঞান</t>
  </si>
  <si>
    <t>বিখ্যাত /ভালো শিক্ষকদের জন্য, যেইকোন সময় রেকর্ডেড ভিডিও দেখে শিখতে পারি, কোচিং সেন্টারে যাতায়ত করার লাগে না</t>
  </si>
  <si>
    <t>সরাসরি পরীক্ষাগুলো বেশি কার্যকরী দেখে, সামনা সামনি ভালো পড়া বুঝি।, কোচিং সেন্টার বা বাসার টিচারের কাছে পড়লে পড়াশুনার একটা চাপ থাকে</t>
  </si>
  <si>
    <t>ই-লার্নিং প্ল্যাটফর্ম ব্যবহারের সময় মনোযগ ধরে রাখতে পারি না (ফেসবুক ব্যবহার করা শুরু করে দেই), প্রয়োজনীয় ভাল কন্টেন্ট নেই, আমার বাবা-মা মোবাইল/কম্পিউটার ব্যবহার করে পড়াশুনা করা পছন্দ করে না, দাম বেশি কোর্স গুলোর</t>
  </si>
  <si>
    <t>ফাহাদ'স টিউটোরিয়াল/ Fahad's Tutorial</t>
  </si>
  <si>
    <t>পদার্থবিজ্ঞান, রসায়ন, জীববিজ্ঞান</t>
  </si>
  <si>
    <t>ই-লার্নিং প্ল্যাটফর্মের তুলনায় কোচিং/প্রাইভেট টিউটররা বেশি ভালো পড়ায় ।</t>
  </si>
  <si>
    <t>Mohammadpur Govt College-DHAKA 1207</t>
  </si>
  <si>
    <t>১০ মিনিট স্কুল, এজ্ কোর্স/ Edge Course / hulkstien, রুটস এডু/ Roots Edu, # Communication Masterclass by Tahsan Khan</t>
  </si>
  <si>
    <t>যেইকোন সময় রেকর্ডেড ভিডিও দেখে শিখতে পারি, সময় বাচায়, কোচিং সেন্টারে যাতায়ত করার লাগে না, বেসিক থেকে ডিটেইল এ সব কিছু পড়ায়, পরীক্ষায় প্রশ্ন কমন পড়া</t>
  </si>
  <si>
    <t>এজ্ কোর্স/ Edge Course / hulkstien, # Communication Masterclass by Tahsan Khan</t>
  </si>
  <si>
    <t xml:space="preserve">  #Effective Time Management
 #Utilize Resources
 #Set Clear Goals 
#Network Well
 #Financial Literacy
 #Community Engagement 
#Mindfulness and Stress Management</t>
  </si>
  <si>
    <t xml:space="preserve">Viqarunnisa Noon School and College </t>
  </si>
  <si>
    <t>বন্ধি-পাঠাশালা, অপার ক্লাসরুম(ACS), ফাহাদ'স টিউটোরিয়াল/ Fahad's Tutorial</t>
  </si>
  <si>
    <t>রেকর্ডেড ক্লাস, অনলাইন কুইজ, লাইভ ক্লাস</t>
  </si>
  <si>
    <t>অন্যরকম পাঠশালা /উদ্ভাস।, অপার ক্লাসরুম(ACS), ফাহাদ'স টিউটোরিয়াল/ Fahad's Tutorial</t>
  </si>
  <si>
    <t xml:space="preserve">Dhaka Residential Model College  </t>
  </si>
  <si>
    <t>১০ মিনিট স্কুল, ফাহাদ'স টিউটোরিয়াল/ Fahad's Tutorial, টেকনিক ইজি এডুকেশন/Technique Easy Education</t>
  </si>
  <si>
    <t>সরাসরি পরীক্ষাগুলো বেশি কার্যকরী দেখে, বন্ধুদের সাথে একসাথে পড়তে পারি / আড্ডা দিতে পারি ক্লাসের পরে।, ক্লাসের মধ্যে যেইকোন সময় প্রশ্ন করা যায় টিচারদের কাছে</t>
  </si>
  <si>
    <t>DRMC</t>
  </si>
  <si>
    <t>শিখো, অন্যরকম পাঠশালা, ফিজিক্স ম্যনিয়েক / Physics Maniac, ফাহাদ'স টিউটোরিয়াল/ Fahad's Tutorial, টেকনিক ইজি এডুকেশন/Technique Easy Education, বাংলাদেশের বাইরের ইউটিউব চ্যানেল (Khanacademy,byju's,unacademy,physicswala etc)</t>
  </si>
  <si>
    <t>সোশ্যাল মিডিয়ার মাধ্যমে, বন্ধুরা, পোস্টার, অফলাইন সেমিনার বা ইভেন্ট থিকে</t>
  </si>
  <si>
    <t xml:space="preserve">অনলাইন কুইজ, লাইভ ক্লাস, To be specific: Interactive topic based learning methods alongside point to point mentoring </t>
  </si>
  <si>
    <t xml:space="preserve">Basically they tend to work as auxiliary and secondary means for competitive learning by their unique approach. </t>
  </si>
  <si>
    <t>সরাসরি পরীক্ষাগুলো বেশি কার্যকরী দেখে, To have a greater perspective of the all-out situation and first hand experiences.</t>
  </si>
  <si>
    <t xml:space="preserve">I guess after having a quick look at your research, one thing is unsettled that is whether you follow traditional or unorthodox methods in learning, the results will not be dependent on the methods rather in Bangladesh and in other countries it certainly depends on the efforts and sheer accountability of the students and their mental health and consequent environment. </t>
  </si>
  <si>
    <t xml:space="preserve">Dhaka city college </t>
  </si>
  <si>
    <t>রেকর্ডেড ক্লাস, অনলাইন কুইজ, অ্যানিমেটেড ভিডিও, লেকচার শিট</t>
  </si>
  <si>
    <t>সামনা সামনি ভালো পড়া বুঝি।,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</si>
  <si>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কোনটি নয়</t>
  </si>
  <si>
    <t xml:space="preserve">Viqarunnisa Noon School </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</si>
  <si>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সামনি সামনি পড়া ভালো বুঝি, অনলাইন ক্লাসে মনোযগ ধরে রাখতে পারি না</t>
  </si>
  <si>
    <t xml:space="preserve">Birshestho Mungsi Abdour Rouf school and College </t>
  </si>
  <si>
    <t>মার্কেটিং</t>
  </si>
  <si>
    <t>অনলাইন কুইজ, লেকচার শিট</t>
  </si>
  <si>
    <t>প্রয়োজনীয় ভাল কন্টেন্ট নেই, অনলাইনের ক্লাসগুলোতে তেমন একটা কথাবার্তা বলা যায়না ।, দাম বেশি কোর্স গুলোর</t>
  </si>
  <si>
    <t>পরামর্শ নেই</t>
  </si>
  <si>
    <t>Mitali Bidyapeeth (High School)</t>
  </si>
  <si>
    <t>বিখ্যাত /ভালো শিক্ষকদের জন্য, অনলাইন কুইজ ,পরীক্ষার জন্য</t>
  </si>
  <si>
    <t>সরাসরি পরীক্ষাগুলো বেশি কার্যকরী দেখে, সামনা সামনি ভালো পড়া বুঝি।</t>
  </si>
  <si>
    <t>Mohammadpur Kendriya College</t>
  </si>
  <si>
    <t>১০ মিনিট স্কুল, অন্যরকম পাঠশালা, বন্ধি-পাঠাশালা, অপার ক্লাসরুম(ACS), টেকনিক ইজি এডুকেশন/Technique Easy Education, রুটস এডু/ Roots Edu, বাংলাদেশের বাইরের ইউটিউব চ্যানেল (Khanacademy,byju's,unacademy,physicswala etc)</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</si>
  <si>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 পরীক্ষায় প্রশ্ন কমন পড়া</t>
  </si>
  <si>
    <t xml:space="preserve">Saint Gregory high school and college </t>
  </si>
  <si>
    <t>Bangla,logic</t>
  </si>
  <si>
    <t>ই-লার্নিং প্ল্যাটফর্ম ব্যবহারের সময় মনোযগ ধরে রাখতে পারি না (ফেসবুক ব্যবহার করা শুরু করে দেই), সামনি সামনি পড়া ভালো বুঝি, ভালো ইন্টারনেট কানেকশন নেই</t>
  </si>
  <si>
    <t>বেসিক ধারণা পেতে এটি অন্যতম একটি উপায়</t>
  </si>
  <si>
    <t xml:space="preserve">National ideal school </t>
  </si>
  <si>
    <t>গনিত/উচ্চতর গণিত, পদার্থবিজ্ঞান, জীববিজ্ঞান</t>
  </si>
  <si>
    <t>বিখ্যাত /ভালো শিক্ষকদের জন্য, যেইকোন সময় রেকর্ডেড ভিডিও দেখে শিখতে পারি, কম টাকায় পড়াশুনো করা যায়, সময় বাচায়</t>
  </si>
  <si>
    <t>চট্রগ্রাম</t>
  </si>
  <si>
    <t xml:space="preserve">Enayet Bazar Mohila College </t>
  </si>
  <si>
    <t xml:space="preserve">ইংরেজি, </t>
  </si>
  <si>
    <t>DMRC</t>
  </si>
  <si>
    <t>১০ মিনিট স্কুল, শিখো, বন্ধি-পাঠাশালা, ফাহাদ'স টিউটোরিয়াল/ Fahad's Tutorial, রুটস এডু/ Roots Edu</t>
  </si>
  <si>
    <t>বিখ্যাত /ভালো শিক্ষকদের জন্য, যেইকোন সময় রেকর্ডেড ভিডিও দেখে শিখতে পারি, কোচিং সেন্টারে যাতায়ত করার লাগে না, আমাদের এলাকায় ভালো শিক্ষক নেই, বেসিক থেকে ডিটেইল এ সব কিছু পড়ায়, পরীক্ষায় প্রশ্ন কমন পড়া</t>
  </si>
  <si>
    <t>ই-লার্নিং প্ল্যাটফর্মের তুলনায় কোচিং/প্রাইভেট টিউটররা বেশি ভালো পড়ায় ।, কোচিং সেন্টার/ প্রাইভেট টিচারা প্রয়োজন অনুযায়ী সময় দিয়ে থাকে, ক্লাসের মধ্যে যেইকোন সময় প্রশ্ন করা যায় টিচারদের কাছে</t>
  </si>
  <si>
    <t>ই-লার্নিং প্ল্যাটফর্ম ব্যবহারের সময় মনোযগ ধরে রাখতে পারি না (ফেসবুক ব্যবহার করা শুরু করে দেই), ঠিকমত অনলাইন ক্লাসে প্রশ্ন করা যায় না, সামনি সামনি পড়া ভালো বুঝি, দাম বেশি কোর্স গুলোর</t>
  </si>
  <si>
    <t xml:space="preserve">Ideal college </t>
  </si>
  <si>
    <t>বিখ্যাত /ভালো শিক্ষকদের জন্য, যেইকোন সময় রেকর্ডেড ভিডিও দেখে শিখতে পারি, কম টাকায় পড়াশুনো করা যায়, সময় বাচায়, কোচিং সেন্টারে যাতায়ত করার লাগে না, বেসিক থেকে ডিটেইল এ সব কিছু পড়ায়, পরীক্ষায় প্রশ্ন কমন পড়া</t>
  </si>
  <si>
    <t>সরাসরি পরীক্ষাগুলো বেশি কার্যকরী দেখে, ক্লাসের মধ্যে যেইকোন সময় প্রশ্ন করা যায় টিচারদের কাছে</t>
  </si>
  <si>
    <t xml:space="preserve">Adamjee Cantonment Public School </t>
  </si>
  <si>
    <t>১০ মিনিট স্কুল, শিখো, ফাহাদ'স টিউটোরিয়াল/ Fahad's Tutorial</t>
  </si>
  <si>
    <t>সোশ্যাল মিডিয়ার মাধ্যমে, বন্ধুরা, অফলাইন সেমিনার বা ইভেন্ট থিকে</t>
  </si>
  <si>
    <t>যেইকোন সময় রেকর্ডেড ভিডিও দেখে শিখতে পারি, অনলাইন কুইজ ,পরীক্ষার জন্য, সময় বাচায়, কোচিং সেন্টারে যাতায়ত করার লাগে না, বেসিক থেকে ডিটেইল এ সব কিছু পড়ায়</t>
  </si>
  <si>
    <t>ই-লার্নিং প্ল্যাটফর্ম ব্যবহারের সময় মনোযগ ধরে রাখতে পারি না (ফেসবুক ব্যবহার করা শুরু করে দেই), অনলাইনে পরিক্ষা দিয়ে নিজেকে ঠিকমত যাচাই করা যায় না দেখে, ঠিকমত অনলাইন ক্লাসে প্রশ্ন করা যায় না, সামনি সামনি পড়া ভালো বুঝি, অনলাইন ক্লাসে মনোযগ ধরে রাখতে পারি না</t>
  </si>
  <si>
    <t xml:space="preserve">Dohar Nawabganj college and University </t>
  </si>
  <si>
    <t xml:space="preserve">Bondhi patsala </t>
  </si>
  <si>
    <t xml:space="preserve">Gov. Dohar nowbabgonj College </t>
  </si>
  <si>
    <t>Dr. Mahbubur Rahman Mollah College</t>
  </si>
  <si>
    <t>বিখ্যাত /ভালো শিক্ষকদের জন্য, যেইকোন সময় রেকর্ডেড ভিডিও দেখে শিখতে পারি, কম টাকায় পড়াশুনো করা যায়</t>
  </si>
  <si>
    <t>E-learning is good.
কিন্তু এইটা ডিস্ট্রাকশন বাড়ায়।এমন একটা way যদি বের করা যায় যে যেখানে ডিস্ট্রাক্ট হওয়ার পসিবিলিটি কম।
সফটওয়্যার কেন্দ্রীক ব্যবস্থা এন্ড যখন অই সফটওয়্যার এ থাকবো ততক্ষণ অটোমেটিক সকল সামাজিক এন্ড ডিস্ট্রাক্টিভ কিছু বন্ধ থাকবে মোবাইলে।</t>
  </si>
  <si>
    <t>Udvash, Khan Academy, Kurzegsagt</t>
  </si>
  <si>
    <t>রেকর্ডেড ক্লাস, অনলাইন কুইজ, অ্যানিমেটেড ভিডিও, লাইভ ক্লাস</t>
  </si>
  <si>
    <t>যেইকোন সময় রেকর্ডেড ভিডিও দেখে শিখতে পারি, অনলাইন কুইজ ,পরীক্ষার জন্য, বেসিক থেকে ডিটেইল এ সব কিছু পড়ায়</t>
  </si>
  <si>
    <t>বন্ধুদের সাথে একসাথে পড়তে পারি / আড্ডা দিতে পারি ক্লাসের পরে।, ই-লার্নিং প্ল্যাটফর্মের তুলনায় কোচিং/প্রাইভেট টিউটররা বেশি ভালো পড়ায় ।,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</si>
  <si>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Question kom korben</t>
  </si>
  <si>
    <t>St. Gregory's College</t>
  </si>
  <si>
    <t>বন্ধি-পাঠাশালা, অপার ক্লাসরুম(ACS)</t>
  </si>
  <si>
    <t>যেইকোন সময় রেকর্ডেড ভিডিও দেখে শিখতে পারি, কম টাকায় পড়াশুনো করা যায়, সময় বাচায়, কোচিং সেন্টারে যাতায়ত করার লাগে না, বেসিক থেকে ডিটেইল এ সব কিছু পড়ায়, পরীক্ষায় প্রশ্ন কমন পড়া</t>
  </si>
  <si>
    <t>অফলাইনে পড়ি না।</t>
  </si>
  <si>
    <t>dr mahabubur rahman mollah college</t>
  </si>
  <si>
    <t>অন্যরকম পাঠশালা, বন্ধি-পাঠাশালা, অপার ক্লাসরুম(ACS), বায়োলজি হেটার্স/Biology Haters</t>
  </si>
  <si>
    <t>অপার ক্লাসরুম(ACS), বনি আমিন অপু মেডিকেল / Boni Amin Apu medcial</t>
  </si>
  <si>
    <t xml:space="preserve">SGHSC </t>
  </si>
  <si>
    <t xml:space="preserve">১০ মিনিট স্কুল, অপার ক্লাসরুম(ACS), রুটস এডু/ Roots Edu, বনি আমিন অপু মেডিকেল / Boni Amin Apu medcial, বাংলাদেশের বাইরের ইউটিউব চ্যানেল (Khanacademy,byju's,unacademy,physicswala etc), Battles of biology </t>
  </si>
  <si>
    <t>১০ মিনিট স্কুল, অপার ক্লাসরুম(ACS), বনি আমিন অপু মেডিকেল / Boni Amin Apu medcial</t>
  </si>
  <si>
    <t>পরি না</t>
  </si>
  <si>
    <t>১০ মিনিট স্কুল, স্বতন্ত্র শিক্ষক</t>
  </si>
  <si>
    <t>যেইকোন সময় রেকর্ডেড ভিডিও দেখে শিখতে পারি, বেসিক থেকে ডিটেইল এ সব কিছু পড়ায়</t>
  </si>
  <si>
    <t>ঠিকমত অনলাইন ক্লাসে প্রশ্ন করা যায় না, সামনি সামনি পড়া ভালো বুঝি, অনলাইন ক্লাসে মনোযগ ধরে রাখতে পারি না</t>
  </si>
  <si>
    <t>St. Gregory's High School &amp; College</t>
  </si>
  <si>
    <t>ফাহাদ'স টিউটোরিয়াল/ Fahad's Tutorial, টেকনিক ইজি এডুকেশন/Technique Easy Education</t>
  </si>
  <si>
    <t>Pause and rewind option</t>
  </si>
  <si>
    <t>সরাসরি পরীক্ষাগুলো বেশি কার্যকরী দেখে, বন্ধুদের সাথে একসাথে পড়তে পারি / আড্ডা দিতে পারি ক্লাসের পরে।, কোচিং সেন্টার/ প্রাইভেট টিচারা প্রয়োজন অনুযায়ী সময় দিয়ে থাকে, ক্লাসের মধ্যে যেইকোন সময় প্রশ্ন করা যায় টিচারদের কাছে</t>
  </si>
  <si>
    <t xml:space="preserve">St Gregory's High School and College </t>
  </si>
  <si>
    <t>অনলাইন কুইজ, অ্যানিমেটেড ভিডিও, লাইভ ক্লাস</t>
  </si>
  <si>
    <t>বিখ্যাত /ভালো শিক্ষকদের জন্য, সময় বাচায়, কোচিং সেন্টারে যাতায়ত করার লাগে না, বেসিক থেকে ডিটেইল এ সব কিছু পড়ায়</t>
  </si>
  <si>
    <t>SGHSC</t>
  </si>
  <si>
    <t>১০ মিনিট স্কুল, অপার ক্লাসরুম(ACS), বাংলাদেশের বাইরের ইউটিউব চ্যানেল (Khanacademy,byju's,unacademy,physicswala etc)</t>
  </si>
  <si>
    <t xml:space="preserve">যদি মনযোগ দিয়ে ঠিকভাবে পড়া যায়, তাহলে E learning সকলের জন্যই সুবিধার </t>
  </si>
  <si>
    <t xml:space="preserve">Dr.Mahbubur Rahman College </t>
  </si>
  <si>
    <t>ইংরেজি, গনিত/উচ্চতর গণিত, পদার্থবিজ্ঞান, রসায়ন</t>
  </si>
  <si>
    <t>অন্যরকম পাঠশালা /উদ্ভাস।, বন্ধি-পাঠাশালা, এজ্ কোর্স/ Edge Course / hulkstien, অপার ক্লাসরুম(ACS)</t>
  </si>
  <si>
    <t>No advise</t>
  </si>
  <si>
    <t>খুলনা</t>
  </si>
  <si>
    <t>Reverend Paul's High School</t>
  </si>
  <si>
    <t>Coursera</t>
  </si>
  <si>
    <t>সরাসরি পরীক্ষাগুলো বেশি কার্যকরী দেখে, বন্ধুদের সাথে একসাথে পড়তে পারি / আড্ডা দিতে পারি ক্লাসের পরে।,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 মা-বাবা মনে করে- অনলাইনে পড়লে সোশ্যাল মিডিয়া বা অন্যান্য সাইটে সময় নষ্ট বেশি হয়</t>
  </si>
  <si>
    <t>why am i answering these questions? 🙂</t>
  </si>
  <si>
    <t xml:space="preserve">Reverend Paul's high school </t>
  </si>
  <si>
    <t xml:space="preserve">ST. Gregory's HIGH SCHOOL AND COLLEGE </t>
  </si>
  <si>
    <t>ইংরেজি, গনিত/উচ্চতর গণিত</t>
  </si>
  <si>
    <t>Bangladesh Korea Technical Training Centre (BKTTC)</t>
  </si>
  <si>
    <t>রেকর্ডেড ক্লাস, অনলাইন কুইজ, লেকচার শিট, লাইভ ক্লাস</t>
  </si>
  <si>
    <t>বিখ্যাত /ভালো শিক্ষকদের জন্য, যেইকোন সময় রেকর্ডেড ভিডিও দেখে শিখতে পারি, অনলাইন কুইজ ,পরীক্ষার জন্য, সময় বাচায়, বেসিক থেকে ডিটেইল এ সব কিছু পড়ায়, পরীক্ষায় প্রশ্ন কমন পড়া</t>
  </si>
  <si>
    <t>Try to create  E-learning platforms for polytechnic students</t>
  </si>
  <si>
    <t xml:space="preserve">Naogaon Government College </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</si>
  <si>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t>
  </si>
  <si>
    <t>SBGCR</t>
  </si>
  <si>
    <t>অন্যরকম পাঠশালা, বন্ধি-পাঠাশালা, বাংলাদেশের বাইরের ইউটিউব চ্যানেল (Khanacademy,byju's,unacademy,physicswala etc)</t>
  </si>
  <si>
    <t>Bgps</t>
  </si>
  <si>
    <t>কোচিং সেন্টারে যাতায়ত করার লাগে না</t>
  </si>
  <si>
    <t xml:space="preserve">Sabujbagh govt college </t>
  </si>
  <si>
    <t>১০ মিনিট স্কুল, অন্যরকম পাঠশালা, বন্ধি-পাঠাশালা, ফাহাদ'স টিউটোরিয়াল/ Fahad's Tutorial, রুটস এডু/ Roots Edu</t>
  </si>
  <si>
    <t>সময় বাচায়, কোচিং সেন্টারে যাতায়ত করার লাগে না, বেসিক থেকে ডিটেইল এ সব কিছু পড়ায়</t>
  </si>
  <si>
    <t>১০ মিনিট স্কুল, অন্যরকম পাঠশালা /উদ্ভাস।, বন্ধি-পাঠাশালা</t>
  </si>
  <si>
    <t xml:space="preserve">North South University </t>
  </si>
  <si>
    <t>বিখ্যাত /ভালো শিক্ষকদের জন্য, অনলাইন কুইজ ,পরীক্ষার জন্য, কম টাকায় পড়াশুনো করা যায়, সময় বাচায়, কোচিং সেন্টারে যাতায়ত করার লাগে না</t>
  </si>
  <si>
    <t>ই-লার্নিং প্ল্যাটফর্ম ব্যবহারের সময় মনোযগ ধরে রাখতে পারি না (ফেসবুক ব্যবহার করা শুরু করে দেই), সামনি সামনি পড়া ভালো বুঝি</t>
  </si>
  <si>
    <t>টেকনিক ইজি এডুকেশন/Technique Easy Education</t>
  </si>
  <si>
    <t>no</t>
  </si>
  <si>
    <t>Govt. Science College</t>
  </si>
  <si>
    <t>সোশ্যাল মিডিয়ার মাধ্যমে, বন্ধুরা, পিতামাতা, ভাইবোন, পোস্টার, অফলাইন সেমিনার বা ইভেন্ট থিকে</t>
  </si>
  <si>
    <t>বিখ্যাত /ভালো শিক্ষকদের জন্য, যেইকোন সময় রেকর্ডেড ভিডিও দেখে শিখতে পারি, কম টাকায় পড়াশুনো করা যায়, সময় বাচায়, কোচিং সেন্টারে যাতায়ত করার লাগে না, আমাদের এলাকায় ভালো শিক্ষক নেই, বেসিক থেকে ডিটেইল এ সব কিছু পড়ায়</t>
  </si>
  <si>
    <t>Government Science College</t>
  </si>
  <si>
    <t>ক্লাসের মধ্যে যেইকোন সময় প্রশ্ন করা যায় টিচারদের কাছে, কোচিং সেন্টার বা বাসার টিচারের কাছে পড়লে পড়াশুনার একটা চাপ থাকে, choto belar obbhash comfortable</t>
  </si>
  <si>
    <t xml:space="preserve">National Ideal college </t>
  </si>
  <si>
    <t xml:space="preserve">RAJUK Uttara Model College </t>
  </si>
  <si>
    <t>১০ মিনিট স্কুল, অন্যরকম পাঠশালা, অপার ক্লাসরুম(ACS)</t>
  </si>
  <si>
    <t>Motijheel Ideal School (Mugda Branch), Dhaka College</t>
  </si>
  <si>
    <t>none</t>
  </si>
  <si>
    <t>বন্ধুদের সাথে একসাথে পড়তে পারি / আড্ডা দিতে পারি ক্লাসের পরে।, সামনা সামনি ভালো পড়া বুঝি।,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</si>
  <si>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ই-লার্নিং প্ল্যাটফর্ম ব্যবহারের সময় মনোযগ ধরে রাখতে পারি না (ফেসবুক ব্যবহার করা শুরু করে দেই), অনলাইনে পরিক্ষা দিয়ে নিজেকে ঠিকমত যাচাই করা যায় না দেখে, আমার বাবা-মা মোবাইল/কম্পিউটার ব্যবহার করে পড়াশুনা করা পছন্দ করে না, অনলাইনের ক্লাসগুলোতে তেমন একটা কথাবার্তা বলা যায়না ।, ঠিকমত অনলাইন ক্লাসে প্রশ্ন করা যায় না, সামনি সামনি পড়া ভালো বুঝি, অনলাইন ক্লাসে মনোযগ ধরে রাখতে পারি না</t>
  </si>
  <si>
    <t>National ideal college</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</si>
  <si>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 পরীক্ষায় প্রশ্ন কমন পড়া</t>
  </si>
  <si>
    <t xml:space="preserve">Motijheel Model School And College </t>
  </si>
  <si>
    <t>বন্ধুদের সাথে একসাথে পড়তে পারি / আড্ডা দিতে পারি ক্লাসের পরে।, সামনা সামনি ভালো পড়া বুঝি।, ক্লাসের মধ্যে যেইকোন সময় প্রশ্ন করা যায় টিচারদের কাছে</t>
  </si>
  <si>
    <t>33-39 (D)</t>
  </si>
  <si>
    <t>Motijheel Model school</t>
  </si>
  <si>
    <t>১০ মিনিট স্কুল, ফাহাদ'স টিউটোরিয়াল/ Fahad's Tutorial, Unique Teaching Method</t>
  </si>
  <si>
    <t>BCIC</t>
  </si>
  <si>
    <t>অফলাইন সেমিনার বা ইভেন্ট থিকে</t>
  </si>
  <si>
    <t>অন্যরকম পাঠশালা, অপার ক্লাসরুম(ACS), বাংলাদেশের বাইরের ইউটিউব চ্যানেল (Khanacademy,byju's,unacademy,physicswala etc)</t>
  </si>
  <si>
    <t>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 পরীক্ষায় প্রশ্ন কমন পড়া</t>
  </si>
  <si>
    <t>ই-লার্নিং প্ল্যাটফর্ম ব্যবহারের সময় মনোযগ ধরে রাখতে পারি না (ফেসবুক ব্যবহার করা শুরু করে দেই), অনলাইনের ক্লাসগুলোতে তেমন একটা কথাবার্তা বলা যায়না ।, ঠিকমত অনলাইন ক্লাসে প্রশ্ন করা যায় না</t>
  </si>
  <si>
    <t xml:space="preserve">Navy school and college </t>
  </si>
  <si>
    <t>বর্তমানে কোন ই-লার্নিং প্ল্যাটফর্ম ব্যবহার করছি না।, বাংলাদেশের বাইরের ইউটিউব চ্যানেল (Khanacademy,byju's,unacademy,physicswala etc)</t>
  </si>
  <si>
    <t>গনিত/উচ্চতর গণিত, অর্থনীতি</t>
  </si>
  <si>
    <t>বন্ধুদের সাথে একসাথে পড়তে পারি / আড্ডা দিতে পারি ক্লাসের পরে।, কোচিং সেন্টার বা বাসার টিচারের কাছে পড়লে পড়াশুনার একটা চাপ থাকে</t>
  </si>
  <si>
    <t xml:space="preserve">Government Laboratory High School, Dhaka. </t>
  </si>
  <si>
    <t>এজ্ কোর্স/ Edge Course / hulkstien, অপার ক্লাসরুম(ACS), স্বতন্ত্র শিক্ষক, ফাহাদ'স টিউটোরিয়াল/ Fahad's Tutorial, বায়োলজি হেটার্স/Biology Haters, বাংলাদেশের বাইরের ইউটিউব চ্যানেল (Khanacademy,byju's,unacademy,physicswala etc)</t>
  </si>
  <si>
    <t>সোশ্যাল মিডিয়ার মাধ্যমে, বন্ধুরা, ভাইবোন, অফলাইন সেমিনার বা ইভেন্ট থিকে</t>
  </si>
  <si>
    <t>বিখ্যাত /ভালো শিক্ষকদের জন্য, অনলাইন কুইজ ,পরীক্ষার জন্য, কম টাকায় পড়াশুনো করা যায়, আমাদের এলাকায় ভালো শিক্ষক নেই, বেসিক থেকে ডিটেইল এ সব কিছু পড়ায়</t>
  </si>
  <si>
    <t>১০ মিনিট স্কুল, অপার ক্লাসরুম(ACS), ফাহাদ'স টিউটোরিয়াল/ Fahad's Tutorial, রুটস এডু/ Roots Edu, বায়োলজি হেটার্স/Biology Haters</t>
  </si>
  <si>
    <t>বন্ধুদের সাথে একসাথে পড়তে পারি / আড্ডা দিতে পারি ক্লাসের পরে।, সামনা সামনি ভালো পড়া বুঝি।, কোচিং সেন্টার/ প্রাইভেট টিচারা প্রয়োজন অনুযায়ী সময় দিয়ে থাকে, ক্লাসের মধ্যে যেইকোন সময় প্রশ্ন করা যায় টিচারদের কাছে</t>
  </si>
  <si>
    <t>দাম বেশি কোর্স গুলোর, অনলাইন ক্লাসে মনোযগ ধরে রাখতে পারি না</t>
  </si>
  <si>
    <t>N/A</t>
  </si>
  <si>
    <t>Govt Laboratory High School</t>
  </si>
  <si>
    <t>ইংরেজি, পদার্থবিজ্ঞান, রসায়ন</t>
  </si>
  <si>
    <t xml:space="preserve">Government laboratory high school </t>
  </si>
  <si>
    <t>বিখ্যাত /ভালো শিক্ষকদের জন্য, যেইকোন সময় রেকর্ডেড ভিডিও দেখে শিখতে পারি, অনলাইন কুইজ ,পরীক্ষার জন্য</t>
  </si>
  <si>
    <t>১০ মিনিট স্কুল, শিখো, অন্যরকম পাঠশালা /উদ্ভাস।</t>
  </si>
  <si>
    <t>Government Laboratory High School</t>
  </si>
  <si>
    <t>অন্যরকম পাঠশালা, ফাহাদ'স টিউটোরিয়াল/ Fahad's Tutorial, টেকনিক ইজি এডুকেশন/Technique Easy Education</t>
  </si>
  <si>
    <t>যেইকোন সময় রেকর্ডেড ভিডিও দেখে শিখতে পারি, কম টাকায় পড়াশুনো করা যায়, সময় বাচায়, কোচিং সেন্টারে যাতায়ত করার লাগে না, বেসিক থেকে ডিটেইল এ সব কিছু পড়ায়</t>
  </si>
  <si>
    <t>অনলাইনে পরিক্ষা দিয়ে নিজেকে ঠিকমত যাচাই করা যায় না দেখে, অনলাইন ক্লাসে মনোযগ ধরে রাখতে পারি না</t>
  </si>
  <si>
    <t>Government Laboratory High School, Dhaka</t>
  </si>
  <si>
    <t>বাংলা/সমাজ/ইসলাম শিক্ষা</t>
  </si>
  <si>
    <t>প্রয়োজনীয় ভাল কন্টেন্ট নেই</t>
  </si>
  <si>
    <t xml:space="preserve">Government Laboratory high school, Dhaka </t>
  </si>
  <si>
    <t>বন্ধি-পাঠাশালা, ফাহাদ'স টিউটোরিয়াল/ Fahad's Tutorial</t>
  </si>
  <si>
    <t>প্রযোজ্য নয় (যদি ই-লার্নিং প্ল্যাটফর্ম ব্যবহার করে থাকেন), আমার বাবা-মা মোবাইল/কম্পিউটার ব্যবহার করে পড়াশুনা করা পছন্দ করে না, অনলাইনের ক্লাসগুলোতে তেমন একটা কথাবার্তা বলা যায়না ।, ঠিকমত অনলাইন ক্লাসে প্রশ্ন করা যায় না, ভালো ইন্টারনেট কানেকশন নেই</t>
  </si>
  <si>
    <t>E learning onk valo. But everyone cant afford it. And Bangladesh e besir vaag e learning e paid content hoye jaitese</t>
  </si>
  <si>
    <t>Governments Laboratory high school</t>
  </si>
  <si>
    <t>কম টাকায় পড়াশুনো করা যায়</t>
  </si>
  <si>
    <t xml:space="preserve">government laboratory high school </t>
  </si>
  <si>
    <t>ইংরেজি, পদার্থবিজ্ঞান, হিসাববিজ্ঞান, ফিন্যান্স ও ব্যাংকিং, মার্কেটিং</t>
  </si>
  <si>
    <t>RUMC</t>
  </si>
  <si>
    <t>১০ মিনিট স্কুল, ফিজিক্স ম্যনিয়েক / Physics Maniac, অপার ক্লাসরুম(ACS), স্বতন্ত্র শিক্ষক</t>
  </si>
  <si>
    <t>ইংরেজি, গনিত/উচ্চতর গণিত, পদার্থবিজ্ঞান</t>
  </si>
  <si>
    <t>বিখ্যাত /ভালো শিক্ষকদের জন্য, যেইকোন সময় রেকর্ডেড ভিডিও দেখে শিখতে পারি, কম টাকায় পড়াশুনো করা যায়, কোচিং সেন্টারে যাতায়ত করার লাগে না, বেসিক থেকে ডিটেইল এ সব কিছু পড়ায়, পরীক্ষায় প্রশ্ন কমন পড়া</t>
  </si>
  <si>
    <t>প্রযোজ্য নয় (যদি ই-লার্নিং প্ল্যাটফর্ম ব্যবহার করে থাকেন), ই-লার্নিং প্ল্যাটফর্ম ব্যবহারের সময় মনোযগ ধরে রাখতে পারি না (ফেসবুক ব্যবহার করা শুরু করে দেই), অনলাইনে পরিক্ষা দিয়ে নিজেকে ঠিকমত যাচাই করা যায় না দেখে, ঠিকমত অনলাইন ক্লাসে প্রশ্ন করা যায় না, অনলাইন ক্লাসে মনোযগ ধরে রাখতে পারি না</t>
  </si>
  <si>
    <t>Tnx</t>
  </si>
  <si>
    <t>Motijheel Ideal School And College</t>
  </si>
  <si>
    <t>ইংরেজি, জীববিজ্ঞান</t>
  </si>
  <si>
    <t>ই-লার্নিং প্ল্যাটফর্ম ব্যবহারের সময় মনোযগ ধরে রাখতে পারি না (ফেসবুক ব্যবহার করা শুরু করে দেই), আমার বাবা-মা মোবাইল/কম্পিউটার ব্যবহার করে পড়াশুনা করা পছন্দ করে না, সামনি সামনি পড়া ভালো বুঝি, দাম বেশি কোর্স গুলোর, অনলাইন ক্লাসে মনোযগ ধরে রাখতে পারি না</t>
  </si>
  <si>
    <t>আমার মনে হয় ফ্রি ই-লার্নিং কোর্স গুলো আমাকে বেশ সাহায্য করেছে।</t>
  </si>
  <si>
    <t xml:space="preserve">BARNAMALA ADARSH HIGH SCHOOL &amp; COLLEGE </t>
  </si>
  <si>
    <t>সামনা সামনি ভালো পড়া বুঝি।, ক্লাসের মধ্যে যেইকোন সময় প্রশ্ন করা যায় টিচারদের কাছে</t>
  </si>
  <si>
    <t>Ideal School and College, Motijheel, Dhaka-1000</t>
  </si>
  <si>
    <t>Never really used it.</t>
  </si>
  <si>
    <t xml:space="preserve">I never signed up for anything in e-learning platform. </t>
  </si>
  <si>
    <t xml:space="preserve">I don’t </t>
  </si>
  <si>
    <t>দাম বেশি কোর্স গুলোর</t>
  </si>
  <si>
    <t>Ideal School and College</t>
  </si>
  <si>
    <t xml:space="preserve">১০ মিনিট স্কুল, বাংলাদেশের বাইরের ইউটিউব চ্যানেল (Khanacademy,byju's,unacademy,physicswala etc), </t>
  </si>
  <si>
    <t>বিখ্যাত /ভালো শিক্ষকদের জন্য, সময় বাচায়</t>
  </si>
  <si>
    <t>technique easy education</t>
  </si>
  <si>
    <t>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t>
  </si>
  <si>
    <t xml:space="preserve">Safiuddin Sarkar Academy and College </t>
  </si>
  <si>
    <t>১০ মিনিট স্কুল, অন্যরকম পাঠশালা, বন্ধি-পাঠাশালা, ফাহাদ'স টিউটোরিয়াল/ Fahad's Tutorial, টেকনিক ইজি এডুকেশন/Technique Easy Education</t>
  </si>
  <si>
    <t>সরাসরি পরীক্ষাগুলো বেশি কার্যকরী দেখে, সামনা সামনি ভালো পড়া বুঝি।, কোচিং সেন্টার/ প্রাইভেট টিচারা প্রয়োজন অনুযায়ী সময় দিয়ে থাকে, কোচিং সেন্টার বা বাসার টিচারের কাছে পড়লে পড়াশুনার একটা চাপ থাকে</t>
  </si>
  <si>
    <t>ই-লার্নিং প্ল্যাটফর্ম ব্যবহারের সময় মনোযগ ধরে রাখতে পারি না (ফেসবুক ব্যবহার করা শুরু করে দেই), প্রয়োজনীয় ভাল কন্টেন্ট নেই, সামনি সামনি পড়া ভালো বুঝি, দাম বেশি কোর্স গুলোর, অনলাইন ক্লাসে মনোযগ ধরে রাখতে পারি না</t>
  </si>
  <si>
    <t>Safiuddin  sarker Academy  and college</t>
  </si>
  <si>
    <t>অনলাইন কুইজ, লেকচার শিট, লাইভ ক্লাস</t>
  </si>
  <si>
    <t>অনলাইন কুইজ ,পরীক্ষার জন্য, বেসিক থেকে ডিটেইল এ সব কিছু পড়ায়</t>
  </si>
  <si>
    <t>Saac</t>
  </si>
  <si>
    <t>বাংলা/সমাজ/ইসলাম শিক্ষা, গনিত/উচ্চতর গণিত, পদার্থবিজ্ঞান, রসায়ন, জীববিজ্ঞান</t>
  </si>
  <si>
    <t>অনলাইন কুইজ ,পরীক্ষার জন্য, আমাদের এলাকায় ভালো শিক্ষক নেই, বেসিক থেকে ডিটেইল এ সব কিছু পড়ায়, পরীক্ষায় প্রশ্ন কমন পড়া</t>
  </si>
  <si>
    <t>সরাসরি পরীক্ষাগুলো বেশি কার্যকরী দেখে, সামনা সামনি ভালো পড়া বুঝি।, কোচিং সেন্টার/ প্রাইভেট টিচারা প্রয়োজন অনুযায়ী সময় দিয়ে থাকে</t>
  </si>
  <si>
    <t>ই-লার্নিং প্ল্যাটফর্ম ব্যবহারের সময় মনোযগ ধরে রাখতে পারি না (ফেসবুক ব্যবহার করা শুরু করে দেই), প্রয়োজনীয় ভাল কন্টেন্ট নেই, অনলাইনে পরিক্ষা দিয়ে নিজেকে ঠিকমত যাচাই করা যায় না দেখে, দাম বেশি কোর্স গুলোর, ভালো ইন্টারনেট কানেকশন নেই</t>
  </si>
  <si>
    <t>ssac</t>
  </si>
  <si>
    <t>কম টাকায় পড়াশুনো করা যায়, আমাদের এলাকায় ভালো শিক্ষক নেই, বেসিক থেকে ডিটেইল এ সব কিছু পড়ায়</t>
  </si>
  <si>
    <t>kini nai</t>
  </si>
  <si>
    <t>বন্ধুদের সাথে একসাথে পড়তে পারি / আড্ডা দিতে পারি ক্লাসের পরে।, সামনা সামনি ভালো পড়া বুঝি।</t>
  </si>
  <si>
    <t>দাম বেশি কোর্স গুলোর, ভালো ইন্টারনেট কানেকশন নেই</t>
  </si>
  <si>
    <t xml:space="preserve">Safiuddin Sarkar Academy and college </t>
  </si>
  <si>
    <t>বনি আমিন অপু মেডিকেল / Boni Amin Apu medcial</t>
  </si>
  <si>
    <t>Ideal School And College , Motijheel</t>
  </si>
  <si>
    <t>গনিত/উচ্চতর গণিত, Bangladesh and global studies</t>
  </si>
  <si>
    <t>Ideal School &amp; College</t>
  </si>
  <si>
    <t>বাংলাদেশের বাইরের ইউটিউব চ্যানেল (Khanacademy,byju's,unacademy,physicswala etc), Random youtube channels, whatever suits my needs for that certain topic.</t>
  </si>
  <si>
    <t>N?A</t>
  </si>
  <si>
    <t xml:space="preserve">Siddheswari girls school &amp; College </t>
  </si>
  <si>
    <t>১০ মিনিট স্কুল, স্বতন্ত্র শিক্ষক, টেকনিক ইজি এডুকেশন/Technique Easy Education, রুটস এডু/ Roots Edu, বাংলাদেশের বাইরের ইউটিউব চ্যানেল (Khanacademy,byju's,unacademy,physicswala etc)</t>
  </si>
  <si>
    <t>ইংরেজি, গনিত/উচ্চতর গণিত, হিসাববিজ্ঞান, ফিন্যান্স ও ব্যাংকিং</t>
  </si>
  <si>
    <t>সোশ্যাল মিডিয়ার মাধ্যমে, অফলাইন সেমিনার বা ইভেন্ট থিকে</t>
  </si>
  <si>
    <t>যেইকোন সময় রেকর্ডেড ভিডিও দেখে শিখতে পারি, সময় বাচায়</t>
  </si>
  <si>
    <t>১০ মিনিট স্কুল, অন্যরকম পাঠশালা /উদ্ভাস।, অপার ক্লাসরুম(ACS), ফাহাদ'স টিউটোরিয়াল/ Fahad's Tutorial</t>
  </si>
  <si>
    <t>বন্ধুদের সাথে একসাথে পড়তে পারি / আড্ডা দিতে পারি ক্লাসের পরে।, ই-লার্নিং প্ল্যাটফর্মের তুলনায় কোচিং/প্রাইভেট টিউটররা বেশি ভালো পড়ায় ।, ক্লাসের মধ্যে যেইকোন সময় প্রশ্ন করা যায় টিচারদের কাছে</t>
  </si>
  <si>
    <t>ই-লার্নিং প্ল্যাটফর্ম ব্যবহারের সময় মনোযগ ধরে রাখতে পারি না (ফেসবুক ব্যবহার করা শুরু করে দেই), অনলাইনে পরিক্ষা দিয়ে নিজেকে ঠিকমত যাচাই করা যায় না দেখে, ঠিকমত অনলাইন ক্লাসে প্রশ্ন করা যায় না, সামনি সামনি পড়া ভালো বুঝি, দাম বেশি কোর্স গুলোর</t>
  </si>
  <si>
    <t xml:space="preserve">Milestone College </t>
  </si>
  <si>
    <t>Konoti noy</t>
  </si>
  <si>
    <t xml:space="preserve">Motijheel model school </t>
  </si>
  <si>
    <t>যেইকোন সময় রেকর্ডেড ভিডিও দেখে শিখতে পারি, কম টাকায় পড়াশুনো করা যায়, সময় বাচায়, আমাদের এলাকায় ভালো শিক্ষক নেই</t>
  </si>
  <si>
    <t>১০ মিনিট স্কুল, শিখো, অন্যরকম পাঠশালা /উদ্ভাস।, ফিজিক্স ম্যনিয়েক / Physics Maniac</t>
  </si>
  <si>
    <t>গনিত/উচ্চতর গণিত, পদার্থবিজ্ঞান, রসায়ন, জীববিজ্ঞান, ICT</t>
  </si>
  <si>
    <t>ই -লার্নিং কেইপ্রাধান্য দিয়ে থাকি</t>
  </si>
  <si>
    <t>ই লার্নিং বেস্ট</t>
  </si>
  <si>
    <t xml:space="preserve">N/A (SSC 23 - College not selected) </t>
  </si>
  <si>
    <t>১০ মিনিট স্কুল, বন্ধি-পাঠাশালা, অপার ক্লাসরুম(ACS), টেকনিক ইজি এডুকেশন/Technique Easy Education, বায়োলজি হেটার্স/Biology Haters, Battles of Biology, DMC Station, English Moja, অবেলার বাংলা, Omar Faruq</t>
  </si>
  <si>
    <t>রেকর্ডেড ক্লাস, অনলাইন কুইজ, লেকচার শিট, লাইভ ক্লাস, Practice sheet, weekly exam, doubt solve class, problem solving class</t>
  </si>
  <si>
    <t>অপার ক্লাসরুম(ACS), বায়োলজি হেটার্স/Biology Haters</t>
  </si>
  <si>
    <t>সরাসরি পরীক্ষাগুলো বেশি কার্যকরী দেখে, পরীক্ষা দেওয়ার সুযোগ না থাকলে ব্যবহার করব না। তাই প্রযোজ্য নয়।</t>
  </si>
  <si>
    <t xml:space="preserve">Class completion chechking system should be added. Guideline session is recommended. </t>
  </si>
  <si>
    <t>গনিত/উচ্চতর গণিত, হিসাববিজ্ঞান, ফিন্যান্স ও ব্যাংকিং</t>
  </si>
  <si>
    <t>বিখ্যাত /ভালো শিক্ষকদের জন্য, যেইকোন সময় রেকর্ডেড ভিডিও দেখে শিখতে পারি, সময় বাচায়, বেসিক থেকে ডিটেইল এ সব কিছু পড়ায়</t>
  </si>
  <si>
    <t>বন্ধুদের সাথে একসাথে পড়তে পারি / আড্ডা দিতে পারি ক্লাসের পরে।, সামনা সামনি ভালো পড়া বুঝি।, ক্লাসের মধ্যে যেইকোন সময় প্রশ্ন করা যায় টিচারদের কাছে, কোচিং সেন্টার বা বাসার টিচারের কাছে পড়লে পড়াশুনার একটা চাপ থাকে</t>
  </si>
  <si>
    <t xml:space="preserve">Safiuddin Sarker Academy And College </t>
  </si>
  <si>
    <t>সময় বাচায়, কোচিং সেন্টারে যাতায়ত করার লাগে না</t>
  </si>
  <si>
    <t>প্রয়োজনীয় ভাল কন্টেন্ট নেই, অনলাইনের ক্লাসগুলোতে তেমন একটা কথাবার্তা বলা যায়না ।, অনলাইন ক্লাসে মনোযগ ধরে রাখতে পারি না</t>
  </si>
  <si>
    <t>0-32 (F)</t>
  </si>
  <si>
    <t>দেবিদ্বার সরকারি রেয়াজ উদ্দিন পাইলট মডেল উচ্চ বিদ্যালয়</t>
  </si>
  <si>
    <t xml:space="preserve">Holy Cross College </t>
  </si>
  <si>
    <t>অনলাইন কুইজ ,পরীক্ষার জন্য, সময় বাচায়, কোচিং সেন্টারে যাতায়ত করার লাগে না</t>
  </si>
  <si>
    <t>Dhumketu public School</t>
  </si>
  <si>
    <t>১০ মিনিট স্কুল, শিখো, অন্যরকম পাঠশালা, এজ্ কোর্স/ Edge Course / hulkstien, অপার ক্লাসরুম(ACS), স্বতন্ত্র শিক্ষক, ফাহাদ'স টিউটোরিয়াল/ Fahad's Tutorial, বাংলাদেশের বাইরের ইউটিউব চ্যানেল (Khanacademy,byju's,unacademy,physicswala etc)</t>
  </si>
  <si>
    <t>যেইকোন সময় রেকর্ডেড ভিডিও দেখে শিখতে পারি, সময় বাচায়, আমাদের এলাকায় ভালো শিক্ষক নেই, পরীক্ষায় প্রশ্ন কমন পড়া</t>
  </si>
  <si>
    <t>১০ মিনিট স্কুল, শিখো, বন্ধি-পাঠাশালা, এজ্ কোর্স/ Edge Course / hulkstien, অপার ক্লাসরুম(ACS), স্বতন্ত্র শিক্ষক ( ফারহান শেখ ), রুটস এডু/ Roots Edu</t>
  </si>
  <si>
    <t>সরাসরি পরীক্ষাগুলো বেশি কার্যকরী দেখে, বন্ধুদের সাথে একসাথে পড়তে পারি / আড্ডা দিতে পারি ক্লাসের পরে।, সামনা সামনি ভালো পড়া বুঝি।, ই-লার্নিং প্ল্যাটফর্মের তুলনায় কোচিং/প্রাইভেট টিউটররা বেশি ভালো পড়ায় ।, কোচিং সেন্টার/ প্রাইভেট টিচারা প্রয়োজন অনুযায়ী সময় দিয়ে থাকে</t>
  </si>
  <si>
    <t>প্রয়োজনীয় ভাল কন্টেন্ট নেই, অনলাইনে পরিক্ষা দিয়ে নিজেকে ঠিকমত যাচাই করা যায় না দেখে, আমার বাবা-মা মোবাইল/কম্পিউটার ব্যবহার করে পড়াশুনা করা পছন্দ করে না, সামনি সামনি পড়া ভালো বুঝি, অনলাইন ক্লাসে মনোযগ ধরে রাখতে পারি না, ভালো ইন্টারনেট কানেকশন নেই</t>
  </si>
  <si>
    <t>Viqarunnisa noon school</t>
  </si>
  <si>
    <t>ই-লার্নিং প্ল্যাটফর্ম ব্যবহারের সময় মনোযগ ধরে রাখতে পারি না (ফেসবুক ব্যবহার করা শুরু করে দেই), ঠিকমত অনলাইন ক্লাসে প্রশ্ন করা যায় না, সামনি সামনি পড়া ভালো বুঝি</t>
  </si>
  <si>
    <t>Badda Alatunnessa school and collage</t>
  </si>
  <si>
    <t xml:space="preserve"> ই-লার্নিং প্ল্যাটফর্ম খুব ভালো </t>
  </si>
  <si>
    <t>BAF Shaheen College Dhaka</t>
  </si>
  <si>
    <t>১০ মিনিট স্কুল, বন্ধি-পাঠাশালা, বায়োলজি হেটার্স/Biology Haters</t>
  </si>
  <si>
    <t>ইংরেজি, রসায়ন, জীববিজ্ঞান</t>
  </si>
  <si>
    <t>যেইকোন সময় রেকর্ডেড ভিডিও দেখে শিখতে পারি, অনলাইন কুইজ ,পরীক্ষার জন্য, কোচিং সেন্টারে যাতায়ত করার লাগে না, বেসিক থেকে ডিটেইল এ সব কিছু পড়ায়</t>
  </si>
  <si>
    <t>No comments</t>
  </si>
  <si>
    <t xml:space="preserve">Mirpur Bangla school &amp; College </t>
  </si>
  <si>
    <t>১০ মিনিট স্কুল, বন্ধি-পাঠাশালা, ফাহাদ'স টিউটোরিয়াল/ Fahad's Tutorial, টেকনিক ইজি এডুকেশন/Technique Easy Education</t>
  </si>
  <si>
    <t xml:space="preserve">National Ideal school </t>
  </si>
  <si>
    <t>অনলাইনে পরিক্ষা দিয়ে নিজেকে ঠিকমত যাচাই করা যায় না দেখে, ঠিকমত অনলাইন ক্লাসে প্রশ্ন করা যায় না, সামনি সামনি পড়া ভালো বুঝি</t>
  </si>
  <si>
    <t xml:space="preserve">Viqarunnisa noon school </t>
  </si>
  <si>
    <t>১০ মিনিট স্কুল, ফিজিক্স ম্যনিয়েক / Physics Maniac, অপার ক্লাসরুম(ACS), ফাহাদ'স টিউটোরিয়াল/ Fahad's Tutorial</t>
  </si>
  <si>
    <t>বাংলা/সমাজ/ইসলাম শিক্ষা, পদার্থবিজ্ঞান, জীববিজ্ঞান</t>
  </si>
  <si>
    <t>Dhaka Commerce College</t>
  </si>
  <si>
    <t>ইংরেজি, বাংলা/সমাজ/ইসলাম শিক্ষা, হিসাববিজ্ঞান, ফিন্যান্স ও ব্যাংকিং, মার্কেটিং</t>
  </si>
  <si>
    <t>South Point School &amp; College</t>
  </si>
  <si>
    <t>পদার্থবিজ্ঞান, জীববিজ্ঞান</t>
  </si>
  <si>
    <t>সামনা সামনি ভালো পড়া বুঝি।, কোচিং সেন্টার/ প্রাইভেট টিচারা প্রয়োজন অনুযায়ী সময় দিয়ে থাকে</t>
  </si>
  <si>
    <t xml:space="preserve">National Bangla high school </t>
  </si>
  <si>
    <t xml:space="preserve">I.E.T Govt High School </t>
  </si>
  <si>
    <t>বর্তমানে কোন ই-লার্নিং প্ল্যাটফর্ম ব্যবহার করছি না।, ফাহাদ'স টিউটোরিয়াল/ Fahad's Tutorial</t>
  </si>
  <si>
    <t>বর্তমানে কোন ই-লার্নিং প্ল্যাটফর্ম ব্যবহার করছি না।, শিখো</t>
  </si>
  <si>
    <t xml:space="preserve">কোচিং সেন্টার বা বাসার টিচারের কাছে পড়লে পড়াশুনার একটা চাপ থাকে, </t>
  </si>
  <si>
    <t>আমার বাবা-মা মোবাইল/কম্পিউটার ব্যবহার করে পড়াশুনা করা পছন্দ করে না, অনলাইনের ক্লাসগুলোতে তেমন একটা কথাবার্তা বলা যায়না ।</t>
  </si>
  <si>
    <t>Good</t>
  </si>
  <si>
    <t>Motijheel Model School and College</t>
  </si>
  <si>
    <t>১০ মিনিট স্কুল, ফাহাদ'স টিউটোরিয়াল/ Fahad's Tutorial</t>
  </si>
  <si>
    <t>সরাসরি পরীক্ষাগুলো বেশি কার্যকরী দেখে, সামনা সামনি ভালো পড়া বুঝি।, ক্লাসের মধ্যে যেইকোন সময় প্রশ্ন করা যায় টিচারদের কাছে, কোচিং সেন্টার বা বাসার টিচারের কাছে পড়লে পড়াশুনার একটা চাপ থাকে</t>
  </si>
  <si>
    <t>ঠিকমত অনলাইন ক্লাসে প্রশ্ন করা যায় না, সামনি সামনি পড়া ভালো বুঝি</t>
  </si>
  <si>
    <t xml:space="preserve">Viqarunnisa noon school and College </t>
  </si>
  <si>
    <t xml:space="preserve">সরাসরি পরীক্ষাগুলো বেশি কার্যকরী দেখে, </t>
  </si>
  <si>
    <t xml:space="preserve">School - Motijheel Govt. Boys' High School. College - Dhaka College </t>
  </si>
  <si>
    <t>বন্ধি-পাঠাশালা, অপার ক্লাসরুম(ACS), Fox math lab, Math and science nerds, Lobdhi, Learn with hemel</t>
  </si>
  <si>
    <t>প্রযোজ্য নয় (যদি ই-লার্নিং প্ল্যাটফর্ম ব্যবহার করে থাকেন), ই-লার্নিং প্ল্যাটফর্ম ব্যবহারের সময় মনোযগ ধরে রাখতে পারি না (ফেসবুক ব্যবহার করা শুরু করে দেই), অনলাইন ক্লাসে মনোযগ ধরে রাখতে পারি না</t>
  </si>
  <si>
    <t>Long info..but feeling good to answer</t>
  </si>
  <si>
    <t xml:space="preserve">Motijheel Model School &amp; College </t>
  </si>
  <si>
    <t xml:space="preserve">Viqarunnisa </t>
  </si>
  <si>
    <t xml:space="preserve">Mothijheel Model School And College </t>
  </si>
  <si>
    <t xml:space="preserve">Sabujhbag Govt College </t>
  </si>
  <si>
    <t>অপার ক্লাসরুম(ACS), বায়োলজি হেটার্স/Biology Haters, বাংলাদেশের বাইরের ইউটিউব চ্যানেল (Khanacademy,byju's,unacademy,physicswala etc)</t>
  </si>
  <si>
    <t>বিখ্যাত /ভালো শিক্ষকদের জন্য, যেইকোন সময় রেকর্ডেড ভিডিও দেখে শিখতে পারি, অনলাইন কুইজ ,পরীক্ষার জন্য, সময় বাচায়, বেসিক থেকে ডিটেইল এ সব কিছু পড়ায়</t>
  </si>
  <si>
    <t>সরাসরি পরীক্ষাগুলো বেশি কার্যকরী দেখে, সামনা সামনি ভালো পড়া বুঝি।, কোচিং সেন্টার/ প্রাইভেট টিচারা প্রয়োজন অনুযায়ী সময় দিয়ে থাকে, ক্লাসের মধ্যে যেইকোন সময় প্রশ্ন করা যায় টিচারদের কাছে, কোচিং সেন্টার বা বাসার টিচারের কাছে পড়লে পড়াশুনার একটা চাপ থাকে</t>
  </si>
  <si>
    <t>আমার বাবা-মা মোবাইল/কম্পিউটার ব্যবহার করে পড়াশুনা করা পছন্দ করে না, সামনি সামনি পড়া ভালো বুঝি</t>
  </si>
  <si>
    <t xml:space="preserve">Willes Little Flower School and College </t>
  </si>
  <si>
    <t>১০ মিনিট স্কুল, শিখো, অন্যরকম পাঠশালা, বন্ধি-পাঠাশালা</t>
  </si>
  <si>
    <t>Dr.Mahbubur Rahman Molla college</t>
  </si>
  <si>
    <t>Abhi Datta Tushar</t>
  </si>
  <si>
    <t xml:space="preserve">Wills little flower School and College </t>
  </si>
  <si>
    <t>ই-লার্নিং প্ল্যাটফর্ম ব্যবহারের সময় মনোযগ ধরে রাখতে পারি না (ফেসবুক ব্যবহার করা শুরু করে দেই), অনলাইনে পরিক্ষা দিয়ে নিজেকে ঠিকমত যাচাই করা যায় না দেখে, ঠিকমত অনলাইন ক্লাসে প্রশ্ন করা যায় না</t>
  </si>
  <si>
    <t>হিসাববিজ্ঞান, ফিন্যান্স ও ব্যাংকিং</t>
  </si>
  <si>
    <t>Dhaka imperial college</t>
  </si>
  <si>
    <t>Kinibnai</t>
  </si>
  <si>
    <t>নাই</t>
  </si>
  <si>
    <t xml:space="preserve">National ideal school and College </t>
  </si>
  <si>
    <t>১০ মিনিট স্কুল, অন্যরকম পাঠশালা, বন্ধি-পাঠাশালা, ফিজিক্স ম্যনিয়েক / Physics Maniac, রুটস এডু/ Roots Edu, বায়োলজি হেটার্স/Biology Haters, বাংলাদেশের বাইরের ইউটিউব চ্যানেল (Khanacademy,byju's,unacademy,physicswala etc)</t>
  </si>
  <si>
    <t xml:space="preserve">১০ মিনিট স্কুল, অপার ক্লাসরুম(ACS), </t>
  </si>
  <si>
    <t>Nahid24,new commerce coaching centre</t>
  </si>
  <si>
    <t>বাংলা/সমাজ/ইসলাম শিক্ষা, হিসাববিজ্ঞান</t>
  </si>
  <si>
    <t xml:space="preserve">Engineering universitie school and college </t>
  </si>
  <si>
    <t>Ict and revision er jonno oneshot classes</t>
  </si>
  <si>
    <t>সামনা সামনি ভালো পড়া বুঝি।, কোচিং সেন্টার/ প্রাইভেট টিচারা প্রয়োজন অনুযায়ী সময় দিয়ে থাকে, কোচিং সেন্টার বা বাসার টিচারের কাছে পড়লে পড়াশুনার একটা চাপ থাকে</t>
  </si>
  <si>
    <t>Dhaka college</t>
  </si>
  <si>
    <t>১০ মিনিট স্কুল, অপার ক্লাসরুম(ACS), বায়োলজি হেটার্স/Biology Haters</t>
  </si>
  <si>
    <t>বিখ্যাত /ভালো শিক্ষকদের জন্য, যেইকোন সময় রেকর্ডেড ভিডিও দেখে শিখতে পারি, কম টাকায় পড়াশুনো করা যায়, বেসিক থেকে ডিটেইল এ সব কিছু পড়ায়, পরীক্ষায় প্রশ্ন কমন পড়া</t>
  </si>
  <si>
    <t xml:space="preserve">Dhaka City college </t>
  </si>
  <si>
    <t>যেইকোন সময় রেকর্ডেড ভিডিও দেখে শিখতে পারি, সময় বাচায়, আমাদের এলাকায় ভালো শিক্ষক নেই</t>
  </si>
  <si>
    <t>Nah</t>
  </si>
  <si>
    <t>BNMPC</t>
  </si>
  <si>
    <t xml:space="preserve">Dhaka City Collage </t>
  </si>
  <si>
    <t>ইংরেজি, বাংলা/সমাজ/ইসলাম শিক্ষা, ফিন্যান্স ও ব্যাংকিং, মার্কেটিং</t>
  </si>
  <si>
    <t xml:space="preserve">Nothing </t>
  </si>
  <si>
    <t>Wlfsc</t>
  </si>
  <si>
    <t>Govt science</t>
  </si>
  <si>
    <t>BAFSD</t>
  </si>
  <si>
    <t>গনিত/উচ্চতর গণিত, অর্থনীতি, হিসাববিজ্ঞান, ফিন্যান্স ও ব্যাংকিং, মার্কেটিং</t>
  </si>
  <si>
    <t>বিখ্যাত /ভালো শিক্ষকদের জন্য, কম টাকায় পড়াশুনো করা যায়, সময় বাচায়, বেসিক থেকে ডিটেইল এ সব কিছু পড়ায়</t>
  </si>
  <si>
    <t>no suggestions</t>
  </si>
  <si>
    <t xml:space="preserve">Ideal school and college </t>
  </si>
  <si>
    <t>যেইকোন সময় রেকর্ডেড ভিডিও দেখে শিখতে পারি, কম টাকায় পড়াশুনো করা যায়, কোচিং সেন্টারে যাতায়ত করার লাগে না</t>
  </si>
  <si>
    <t>অন্যরকম পাঠশালা /উদ্ভাস।, বন্ধি-পাঠাশালা</t>
  </si>
  <si>
    <t>অনলাইনে পরিক্ষা দিয়ে নিজেকে ঠিকমত যাচাই করা যায় না দেখে, সামনি সামনি পড়া ভালো বুঝি, অনলাইন ক্লাসে মনোযগ ধরে রাখতে পারি না</t>
  </si>
  <si>
    <t>Dhaka College</t>
  </si>
  <si>
    <t xml:space="preserve">Viqarunnisa Noon college </t>
  </si>
  <si>
    <t>১০ মিনিট স্কুল, অন্যরকম পাঠশালা</t>
  </si>
  <si>
    <t>বন্ধুদের সাথে একসাথে পড়তে পারি / আড্ডা দিতে পারি ক্লাসের পরে।, সামনা সামনি ভালো পড়া বুঝি।, ই-লার্নিং প্ল্যাটফর্মের তুলনায় কোচিং/প্রাইভেট টিউটররা বেশি ভালো পড়ায় ।</t>
  </si>
  <si>
    <t>ই-লার্নিং প্ল্যাটফর্ম ব্যবহারের সময় মনোযগ ধরে রাখতে পারি না (ফেসবুক ব্যবহার করা শুরু করে দেই), অনলাইনের ক্লাসগুলোতে তেমন একটা কথাবার্তা বলা যায়না ।</t>
  </si>
  <si>
    <t xml:space="preserve">পোগোজ ল্যাবরেটরি স্কুল এন্ড কলেজ, জগ্ননাথ বিশ্ববিদ্যালয়। </t>
  </si>
  <si>
    <t>১০ মিনিট স্কুল, টেকনিক ইজি এডুকেশন/Technique Easy Education</t>
  </si>
  <si>
    <t>ইংরেজি, বাংলা/সমাজ/ইসলাম শিক্ষা, গনিত/উচ্চতর গণিত, হিসাববিজ্ঞান, ফিন্যান্স ও ব্যাংকিং</t>
  </si>
  <si>
    <t>যেইকোন সময় রেকর্ডেড ভিডিও দেখে শিখতে পারি, সময় বাচায়, পরীক্ষায় প্রশ্ন কমন পড়া</t>
  </si>
  <si>
    <t>মন্তব্য নেই।</t>
  </si>
  <si>
    <t xml:space="preserve">Motijheel model school and College </t>
  </si>
  <si>
    <t>Nahid 24</t>
  </si>
  <si>
    <t>ইংরেজি, বাংলা/সমাজ/ইসলাম শিক্ষা, হিসাববিজ্ঞান, ফিন্যান্স ও ব্যাংকিং, ICT</t>
  </si>
  <si>
    <t>অনলাইনের ক্লাসগুলোতে তেমন একটা কথাবার্তা বলা যায়না ।, সামনি সামনি পড়া ভালো বুঝি, দাম বেশি কোর্স গুলোর</t>
  </si>
  <si>
    <t>টেকনিক ইজি এডুকেশন/Technique Easy Education, Cholo sikhi</t>
  </si>
  <si>
    <t>ইংরেজি, বাংলা/সমাজ/ইসলাম শিক্ষা, হিসাববিজ্ঞান, ফিন্যান্স ও ব্যাংকিং</t>
  </si>
  <si>
    <t>বিখ্যাত /ভালো শিক্ষকদের জন্য, কম টাকায় পড়াশুনো করা যায়, কোচিং সেন্টারে যাতায়ত করার লাগে না, পরীক্ষায় প্রশ্ন কমন পড়া</t>
  </si>
  <si>
    <t xml:space="preserve">Viqarunnisa Noon School &amp; College </t>
  </si>
  <si>
    <t>সামনা সামনি ভালো পড়া বুঝি।, কোচিং সেন্টার/ প্রাইভেট টিচারা প্রয়োজন অনুযায়ী সময় দিয়ে থাকে, ক্লাসের মধ্যে যেইকোন সময় প্রশ্ন করা যায় টিচারদের কাছে</t>
  </si>
  <si>
    <t>অনলাইনে পরিক্ষা দিয়ে নিজেকে ঠিকমত যাচাই করা যায় না দেখে, আমার বাবা-মা মোবাইল/কম্পিউটার ব্যবহার করে পড়াশুনা করা পছন্দ করে না, সামনি সামনি পড়া ভালো বুঝি, অনলাইন ক্লাসে মনোযগ ধরে রাখতে পারি না</t>
  </si>
  <si>
    <t>Bright four laboratory School</t>
  </si>
  <si>
    <t>বর্তমানে কোন ই-লার্নিং প্ল্যাটফর্ম ব্যবহার করছি না।, এজ্ কোর্স/ Edge Course / hulkstien</t>
  </si>
  <si>
    <t>প্রয়োজনীয় ভাল কন্টেন্ট নেই, আমার বাবা-মা মোবাইল/কম্পিউটার ব্যবহার করে পড়াশুনা করা পছন্দ করে না, অনলাইনের ক্লাসগুলোতে তেমন একটা কথাবার্তা বলা যায়না ।, দাম বেশি কোর্স গুলোর</t>
  </si>
  <si>
    <t>******</t>
  </si>
  <si>
    <t>ISC</t>
  </si>
  <si>
    <t>অর্থনীতি</t>
  </si>
  <si>
    <t>ঠিকমত অনলাইন ক্লাসে প্রশ্ন করা যায় না, ভালো ইন্টারনেট কানেকশন নেই</t>
  </si>
  <si>
    <t>Ideal school and college</t>
  </si>
  <si>
    <t>Poralehka</t>
  </si>
  <si>
    <t>ইংরেজি, অর্থনীতি</t>
  </si>
  <si>
    <t>বিখ্যাত /ভালো শিক্ষকদের জন্য, যেইকোন সময় রেকর্ডেড ভিডিও দেখে শিখতে পারি, কম টাকায় পড়াশুনো করা যায়, কোচিং সেন্টারে যাতায়ত করার লাগে না, বেসিক থেকে ডিটেইল এ সব কিছু পড়ায়</t>
  </si>
  <si>
    <t xml:space="preserve">Poralehka and pabel </t>
  </si>
  <si>
    <t xml:space="preserve">Motijheel model college </t>
  </si>
  <si>
    <t xml:space="preserve">Dhaka Imperial College </t>
  </si>
  <si>
    <t xml:space="preserve">which class are you in?
</t>
  </si>
  <si>
    <t>Gender</t>
  </si>
  <si>
    <t>Where is your school/college located?</t>
  </si>
  <si>
    <t>Is your school in  rural area or urban area?</t>
  </si>
  <si>
    <t>Which group are you in?</t>
  </si>
  <si>
    <t>Monthly rent of the house</t>
  </si>
  <si>
    <t>What are the devices you are currently using?) [multiple answers]</t>
  </si>
  <si>
    <t xml:space="preserve"> ট্যাব</t>
  </si>
  <si>
    <t xml:space="preserve"> ডেস্কটপ</t>
  </si>
  <si>
    <t xml:space="preserve"> ল্যাপটপ</t>
  </si>
  <si>
    <t>Column1</t>
  </si>
  <si>
    <t>Column2</t>
  </si>
  <si>
    <t>Column3</t>
  </si>
  <si>
    <t>Do you have broadband connection in your area?</t>
  </si>
  <si>
    <t>what type of internet connection you’re using?) (multiple answers if needed</t>
  </si>
  <si>
    <t>আপনি কি মনে করেন যে ই-লার্নিং প্ল্যাটফর্মগুলি আপনার একাডেমিক / ভর্তি পরিক্ষায় ভালো রেজাল্ট করতে আপনাকে সাহায্য করেছে? ( কোচিং সেন্টারে ,প্রাইভেট টিচারের তুলনায় ) [ Do you believe that E-learning platforms have positively impacted your academic performance</t>
  </si>
  <si>
    <t>ই-লার্নিং প্ল্যাটফর্ম /কোচিং সেন্টার / প্রাইভেট টিউটরের কাছে পড়ার সময় টিচারের গল্প করা বা বন্ধুদের সাথে গল্প করা কতটা গুরুত্বপূর্ণ? [ When seeking education assistance from E-learning platforms / Coaching centers / Private tutors how important is social i</t>
  </si>
  <si>
    <t xml:space="preserve"> মোবাইল ডাটা</t>
  </si>
  <si>
    <t>What were your total marks in your last board exam?</t>
  </si>
  <si>
    <t>What was your score range in the recent board exam for general mathematics?</t>
  </si>
  <si>
    <t>How often do you engage in regular study sessions outside of classroom hours?</t>
  </si>
  <si>
    <t>for completing your syllabus which medium you use primarily ?</t>
  </si>
  <si>
    <t>When you face a difficult study-related problem, how do you usually approach it?</t>
  </si>
  <si>
    <t>How satisfied are you with the quality of education provided by your school/college?</t>
  </si>
  <si>
    <t>What is your school/college name?</t>
  </si>
  <si>
    <t>What is the monthly tuition fees of your school/college?</t>
  </si>
  <si>
    <t>what E-Learning Platforms / YouTube channel are you using most? ] (multiple answers)</t>
  </si>
  <si>
    <t>Column4</t>
  </si>
  <si>
    <t>Column5</t>
  </si>
  <si>
    <t>Column6</t>
  </si>
  <si>
    <t>Column7</t>
  </si>
  <si>
    <t>Column8</t>
  </si>
  <si>
    <t>Column9</t>
  </si>
  <si>
    <t>Column10</t>
  </si>
  <si>
    <t>Column11</t>
  </si>
  <si>
    <t>Column52</t>
  </si>
  <si>
    <t>Column53</t>
  </si>
  <si>
    <t>Column54</t>
  </si>
  <si>
    <t xml:space="preserve"> অন্যরকম পাঠশালা</t>
  </si>
  <si>
    <t xml:space="preserve"> Battles of biology </t>
  </si>
  <si>
    <t xml:space="preserve"> অপার ক্লাসরুম(ACS)</t>
  </si>
  <si>
    <t xml:space="preserve"> এজ্ কোর্স/ Edge Course / hulkstien</t>
  </si>
  <si>
    <t xml:space="preserve"> বনি আমিন অপু মেডিকেল / Boni Amin Apu medcial</t>
  </si>
  <si>
    <t xml:space="preserve"> স্বতন্ত্র শিক্ষক</t>
  </si>
  <si>
    <t xml:space="preserve"> বন্ধি-পাঠাশালা</t>
  </si>
  <si>
    <t xml:space="preserve"> টেকনিক ইজি এডুকেশন/Technique Easy Education</t>
  </si>
  <si>
    <t xml:space="preserve"> রুটস এডু/ Roots Edu</t>
  </si>
  <si>
    <t xml:space="preserve"> ১০ মিনিট স্কুল</t>
  </si>
  <si>
    <t xml:space="preserve"> শিখো</t>
  </si>
  <si>
    <t xml:space="preserve"> ফাহাদ'স টিউটোরিয়াল/ Fahad's Tutorial</t>
  </si>
  <si>
    <t xml:space="preserve"> ফিজিক্স ম্যনিয়েক / Physics Maniac</t>
  </si>
  <si>
    <t xml:space="preserve"> </t>
  </si>
  <si>
    <t xml:space="preserve"> # Communication Masterclass by Tahsan Khan</t>
  </si>
  <si>
    <t>Udvash</t>
  </si>
  <si>
    <t xml:space="preserve"> Khan Academy</t>
  </si>
  <si>
    <t xml:space="preserve"> Kurzegsagt</t>
  </si>
  <si>
    <t xml:space="preserve"> বায়োলজি হেটার্স/Biology Haters</t>
  </si>
  <si>
    <t xml:space="preserve"> Unique Teaching Method</t>
  </si>
  <si>
    <t xml:space="preserve"> Random youtube channels</t>
  </si>
  <si>
    <t xml:space="preserve"> whatever suits my needs for that certain topic.</t>
  </si>
  <si>
    <t xml:space="preserve"> Battles of Biology</t>
  </si>
  <si>
    <t xml:space="preserve"> DMC Station</t>
  </si>
  <si>
    <t xml:space="preserve"> English Moja</t>
  </si>
  <si>
    <t xml:space="preserve"> অবেলার বাংলা</t>
  </si>
  <si>
    <t xml:space="preserve"> Omar Faruq</t>
  </si>
  <si>
    <t xml:space="preserve"> Fox math lab</t>
  </si>
  <si>
    <t xml:space="preserve"> Math and science nerds</t>
  </si>
  <si>
    <t xml:space="preserve"> Lobdhi</t>
  </si>
  <si>
    <t xml:space="preserve"> Learn with hemel</t>
  </si>
  <si>
    <t>Nahid24</t>
  </si>
  <si>
    <t>new commerce coaching centre</t>
  </si>
  <si>
    <t xml:space="preserve"> Cholo sikhi</t>
  </si>
  <si>
    <t>১০ মিনিট স্কুল, অন্যরকম পাঠশালা, বাংলাদেশের বাইরের ইউটিউব চ্যানেল</t>
  </si>
  <si>
    <t xml:space="preserve">বাংলাদেশের বাইরের ইউটিউব চ্যানেল, Battles of biology </t>
  </si>
  <si>
    <t>অন্যরকম পাঠশালা, অপার ক্লাসরুম(ACS), বনি আমিন অপু মেডিকেল / Boni Amin Apu medcial, বাংলাদেশের বাইরের ইউটিউব চ্যানেল</t>
  </si>
  <si>
    <t>অন্যরকম পাঠশালা, বাংলাদেশের বাইরের ইউটিউব চ্যানেল</t>
  </si>
  <si>
    <t>অপার ক্লাসরুম(ACS), ফাহাদ'স টিউটোরিয়াল/ Fahad's Tutorial, রুটস এডু/ Roots Edu, বাংলাদেশের বাইরের ইউটিউব চ্যানেল</t>
  </si>
  <si>
    <t>বাংলাদেশের বাইরের ইউটিউব চ্যানেল</t>
  </si>
  <si>
    <t>১০ মিনিট স্কুল, বনি আমিন অপু মেডিকেল / Boni Amin Apu medcial, বাংলাদেশের বাইরের ইউটিউব চ্যানেল</t>
  </si>
  <si>
    <t xml:space="preserve">বাংলাদেশের বাইরের ইউটিউব চ্যানেল, </t>
  </si>
  <si>
    <t>১০ মিনিট স্কুল, ফাহাদ'স টিউটোরিয়াল/ Fahad's Tutorial, টেকনিক ইজি এডুকেশন/Technique Easy Education, বাংলাদেশের বাইরের ইউটিউব চ্যানেল</t>
  </si>
  <si>
    <t>১০ মিনিট স্কুল, বাংলাদেশের বাইরের ইউটিউব চ্যানেল</t>
  </si>
  <si>
    <t>শিখো, অন্যরকম পাঠশালা, ফিজিক্স ম্যনিয়েক / Physics Maniac, ফাহাদ'স টিউটোরিয়াল/ Fahad's Tutorial, টেকনিক ইজি এডুকেশন/Technique Easy Education, বাংলাদেশের বাইরের ইউটিউব চ্যানেল</t>
  </si>
  <si>
    <t>১০ মিনিট স্কুল, অন্যরকম পাঠশালা, বন্ধি-পাঠাশালা, অপার ক্লাসরুম(ACS), টেকনিক ইজি এডুকেশন/Technique Easy Education, রুটস এডু/ Roots Edu, বাংলাদেশের বাইরের ইউটিউব চ্যানেল</t>
  </si>
  <si>
    <t xml:space="preserve">১০ মিনিট স্কুল, অপার ক্লাসরুম(ACS), রুটস এডু/ Roots Edu, বনি আমিন অপু মেডিকেল / Boni Amin Apu medcial, বাংলাদেশের বাইরের ইউটিউব চ্যানেল, Battles of biology </t>
  </si>
  <si>
    <t>১০ মিনিট স্কুল, অপার ক্লাসরুম(ACS), বাংলাদেশের বাইরের ইউটিউব চ্যানেল</t>
  </si>
  <si>
    <t>অন্যরকম পাঠশালা, বন্ধি-পাঠাশালা, বাংলাদেশের বাইরের ইউটিউব চ্যানেল</t>
  </si>
  <si>
    <t>অন্যরকম পাঠশালা, অপার ক্লাসরুম(ACS), বাংলাদেশের বাইরের ইউটিউব চ্যানেল</t>
  </si>
  <si>
    <t>বর্তমানে কোন ই-লার্নিং প্ল্যাটফর্ম ব্যবহার করছি না।, বাংলাদেশের বাইরের ইউটিউব চ্যানেল</t>
  </si>
  <si>
    <t>এজ্ কোর্স/ Edge Course / hulkstien, অপার ক্লাসরুম(ACS), স্বতন্ত্র শিক্ষক, ফাহাদ'স টিউটোরিয়াল/ Fahad's Tutorial, বায়োলজি হেটার্স/Biology Haters, বাংলাদেশের বাইরের ইউটিউব চ্যানেল</t>
  </si>
  <si>
    <t xml:space="preserve">১০ মিনিট স্কুল, বাংলাদেশের বাইরের ইউটিউব চ্যানেল, </t>
  </si>
  <si>
    <t>বাংলাদেশের বাইরের ইউটিউব চ্যানেল, Random youtube channels, whatever suits my needs for that certain topic.</t>
  </si>
  <si>
    <t>১০ মিনিট স্কুল, স্বতন্ত্র শিক্ষক, টেকনিক ইজি এডুকেশন/Technique Easy Education, রুটস এডু/ Roots Edu, বাংলাদেশের বাইরের ইউটিউব চ্যানেল</t>
  </si>
  <si>
    <t>১০ মিনিট স্কুল, শিখো, অন্যরকম পাঠশালা, এজ্ কোর্স/ Edge Course / hulkstien, অপার ক্লাসরুম(ACS), স্বতন্ত্র শিক্ষক, ফাহাদ'স টিউটোরিয়াল/ Fahad's Tutorial, বাংলাদেশের বাইরের ইউটিউব চ্যানেল</t>
  </si>
  <si>
    <t>অপার ক্লাসরুম(ACS), বায়োলজি হেটার্স/Biology Haters, বাংলাদেশের বাইরের ইউটিউব চ্যানেল</t>
  </si>
  <si>
    <t>১০ মিনিট স্কুল, অন্যরকম পাঠশালা, বন্ধি-পাঠাশালা, ফিজিক্স ম্যনিয়েক / Physics Maniac, রুটস এডু/ Roots Edu, বায়োলজি হেটার্স/Biology Haters, বাংলাদেশের বাইরের ইউটিউব চ্যানেল</t>
  </si>
  <si>
    <t xml:space="preserve"> বাংলাদেশের বাইরের ইউটিউব চ্যানেল</t>
  </si>
  <si>
    <t>For which subjects do you use E-Learning platforms?  (multiple answers if needed)</t>
  </si>
  <si>
    <t>Column12</t>
  </si>
  <si>
    <t>Column13</t>
  </si>
  <si>
    <t>Column14</t>
  </si>
  <si>
    <t>Column15</t>
  </si>
  <si>
    <t>Column16</t>
  </si>
  <si>
    <t>Column17</t>
  </si>
  <si>
    <t>Column18</t>
  </si>
  <si>
    <t>Column19</t>
  </si>
  <si>
    <t>Column20</t>
  </si>
  <si>
    <t>Column21</t>
  </si>
  <si>
    <t>Column22</t>
  </si>
  <si>
    <t>Column23</t>
  </si>
  <si>
    <t>Column24</t>
  </si>
  <si>
    <t>Column25</t>
  </si>
  <si>
    <t xml:space="preserve"> জীববিজ্ঞান</t>
  </si>
  <si>
    <t xml:space="preserve"> পদার্থবিজ্ঞান</t>
  </si>
  <si>
    <t xml:space="preserve"> রসায়ন</t>
  </si>
  <si>
    <t xml:space="preserve"> বাংলা/সমাজ/ইসলাম শিক্ষা</t>
  </si>
  <si>
    <t xml:space="preserve"> গনিত/উচ্চতর গণিত</t>
  </si>
  <si>
    <t xml:space="preserve"> অর্থনীতি</t>
  </si>
  <si>
    <t xml:space="preserve"> হিসাববিজ্ঞান</t>
  </si>
  <si>
    <t xml:space="preserve"> ফিন্যান্স ও ব্যাংকিং</t>
  </si>
  <si>
    <t xml:space="preserve"> .</t>
  </si>
  <si>
    <t xml:space="preserve"> মার্কেটিং</t>
  </si>
  <si>
    <t>Bangla</t>
  </si>
  <si>
    <t>logic</t>
  </si>
  <si>
    <t xml:space="preserve"> Bangladesh and global studies</t>
  </si>
  <si>
    <t xml:space="preserve"> ICT</t>
  </si>
  <si>
    <t xml:space="preserve">Where did you get to know about E-learning platforms?  (multiple answers if needed) </t>
  </si>
  <si>
    <t>Column42</t>
  </si>
  <si>
    <t>Column43</t>
  </si>
  <si>
    <t>Column44</t>
  </si>
  <si>
    <t xml:space="preserve"> বন্ধুরা</t>
  </si>
  <si>
    <t xml:space="preserve"> ভাইবোন</t>
  </si>
  <si>
    <t xml:space="preserve"> পিতামাতা</t>
  </si>
  <si>
    <t xml:space="preserve"> পোস্টার</t>
  </si>
  <si>
    <t xml:space="preserve"> অফলাইন সেমিনার বা ইভেন্ট থিকে</t>
  </si>
  <si>
    <t>Column422</t>
  </si>
  <si>
    <t>Column423</t>
  </si>
  <si>
    <t>How often do you use E-learning platforms per week?</t>
  </si>
  <si>
    <t>Parents perception about E-learning</t>
  </si>
  <si>
    <t>What specific features do you consider valuable when using an e-learning platform? (multiple answers)</t>
  </si>
  <si>
    <t>Column182</t>
  </si>
  <si>
    <t>Column183</t>
  </si>
  <si>
    <t>Column26</t>
  </si>
  <si>
    <t>Column27</t>
  </si>
  <si>
    <t xml:space="preserve"> লেকচার শিট</t>
  </si>
  <si>
    <t xml:space="preserve"> লাইভ ক্লাস</t>
  </si>
  <si>
    <t xml:space="preserve"> অ্যানিমেটেড ভিডিও</t>
  </si>
  <si>
    <t xml:space="preserve"> অনলাইন কুইজ</t>
  </si>
  <si>
    <t xml:space="preserve"> কোনটি নয় (যদি আপনি ই-লার্নিং প্ল্যাটফর্ম ব্যবহার না করেন)</t>
  </si>
  <si>
    <t xml:space="preserve"> To be specific: Interactive topic based learning methods alongside point to point mentoring </t>
  </si>
  <si>
    <t xml:space="preserve"> Practice sheet</t>
  </si>
  <si>
    <t xml:space="preserve"> weekly exam</t>
  </si>
  <si>
    <t xml:space="preserve"> doubt solve class</t>
  </si>
  <si>
    <t xml:space="preserve"> problem solving class</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</si>
  <si>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t>
  </si>
  <si>
    <t>বিখ্যাত /ভালো শিক্ষকদের জন্য, যেইকোন সময় রেকর্ডেড ভিডিও দেখে শিখতে পারি, অনলাইন কুইজ; পরীক্ষার জন্য, কম টাকায় পড়াশুনো করা যায়, সময় বাচায়, বেসিক থেকে ডিটেইল এ সব কিছু পড়ায়</t>
  </si>
  <si>
    <t>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t>
  </si>
  <si>
    <t>অনলাইন কুইজ; পরীক্ষার জন্য</t>
  </si>
  <si>
    <t>যেইকোন সময় রেকর্ডেড ভিডিও দেখে শিখতে পারি, অনলাইন কুইজ; পরীক্ষার জন্য</t>
  </si>
  <si>
    <t>অনলাইন কুইজ; পরীক্ষার জন্য, সময় বাচায়</t>
  </si>
  <si>
    <t>বিখ্যাত /ভালো শিক্ষকদের জন্য, অনলাইন কুইজ; পরীক্ষার জন্য, কম টাকায় পড়াশুনো করা যায়, কোচিং সেন্টারে যাতায়ত করার লাগে না</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</si>
  <si>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t>
  </si>
  <si>
    <t>বিখ্যাত /ভালো শিক্ষকদের জন্য, অনলাইন কুইজ; পরীক্ষার জন্য, সময় বাচায়, কোচিং সেন্টারে যাতায়ত করার লাগে না, আমাদের এলাকায় ভালো শিক্ষক নেই, পরীক্ষায় প্রশ্ন কমন পড়া</t>
  </si>
  <si>
    <t>বিখ্যাত /ভালো শিক্ষকদের জন্য, অনলাইন কুইজ; পরীক্ষার জন্য, সময় বাচায়</t>
  </si>
  <si>
    <t>বিখ্যাত /ভালো শিক্ষকদের জন্য, অনলাইন কুইজ; পরীক্ষার জন্য, কম টাকায় পড়াশুনো করা যায়</t>
  </si>
  <si>
    <t>বিখ্যাত /ভালো শিক্ষকদের জন্য, অনলাইন কুইজ; পরীক্ষার জন্য, আমাদের এলাকায় ভালো শিক্ষক নেই, বেসিক থেকে ডিটেইল এ সব কিছু পড়ায়</t>
  </si>
  <si>
    <t>অনলাইন কুইজ; পরীক্ষার জন্য, কম টাকায় পড়াশুনো করা যায়, সময় বাচায়, আমাদের এলাকায় ভালো শিক্ষক নেই</t>
  </si>
  <si>
    <t>যেইকোন সময় রেকর্ডেড ভিডিও দেখে শিখতে পারি, অনলাইন কুইজ; পরীক্ষার জন্য, সময় বাচায়</t>
  </si>
  <si>
    <t>যেইকোন সময় রেকর্ডেড ভিডিও দেখে শিখতে পারি, অনলাইন কুইজ; পরীক্ষার জন্য, সময় বাচায়, কোচিং সেন্টারে যাতায়ত করার লাগে না</t>
  </si>
  <si>
    <t>বিখ্যাত /ভালো শিক্ষকদের জন্য, যেইকোন সময় রেকর্ডেড ভিডিও দেখে শিখতে পারি, অনলাইন কুইজ; পরীক্ষার জন্য, সময় বাচায়, কোচিং সেন্টারে যাতায়ত করার লাগে না, বেসিক থেকে ডিটেইল এ সব কিছু পড়ায়</t>
  </si>
  <si>
    <t>বিখ্যাত /ভালো শিক্ষকদের জন্য, অনলাইন কুইজ; পরীক্ষার জন্য, কম টাকায় পড়াশুনো করা যায়, আমাদের এলাকায় ভালো শিক্ষক নেই, কোনটি নয় (যদি আপনি ই-লার্নিং প্ল্যাটফর্ম ব্যবহার না করেন)</t>
  </si>
  <si>
    <t>বিখ্যাত /ভালো শিক্ষকদের জন্য, অনলাইন কুইজ; পরীক্ষার জন্য, কম টাকায় পড়াশুনো করা যায়, কোচিং সেন্টারে যাতায়ত করার লাগে না, আমাদের এলাকায় ভালো শিক্ষক নেই, পরীক্ষায় প্রশ্ন কমন পড়া</t>
  </si>
  <si>
    <t>বিখ্যাত /ভালো শিক্ষকদের জন্য, অনলাইন কুইজ; পরীক্ষার জন্য, কম টাকায় পড়াশুনো করা যায়, কোচিং সেন্টারে যাতায়ত করার লাগে না, পরীক্ষায় প্রশ্ন কমন পড়া, কোনটি নয় (যদি আপনি ই-লার্নিং প্ল্যাটফর্ম ব্যবহার না করেন)</t>
  </si>
  <si>
    <t>অনলাইন কুইজ; পরীক্ষার জন্য, আমাদের এলাকায় ভালো শিক্ষক নেই</t>
  </si>
  <si>
    <t>বিখ্যাত /ভালো শিক্ষকদের জন্য, অনলাইন কুইজ; পরীক্ষার জন্য</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</si>
  <si>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 পরীক্ষায় প্রশ্ন কমন পড়া</t>
  </si>
  <si>
    <t>যেইকোন সময় রেকর্ডেড ভিডিও দেখে শিখতে পারি, অনলাইন কুইজ; পরীক্ষার জন্য, সময় বাচায়, কোচিং সেন্টারে যাতায়ত করার লাগে না, বেসিক থেকে ডিটেইল এ সব কিছু পড়ায়</t>
  </si>
  <si>
    <t>যেইকোন সময় রেকর্ডেড ভিডিও দেখে শিখতে পারি, অনলাইন কুইজ; পরীক্ষার জন্য, বেসিক থেকে ডিটেইল এ সব কিছু পড়ায়</t>
  </si>
  <si>
    <t>বিখ্যাত /ভালো শিক্ষকদের জন্য, যেইকোন সময় রেকর্ডেড ভিডিও দেখে শিখতে পারি, অনলাইন কুইজ; পরীক্ষার জন্য, সময় বাচায়, বেসিক থেকে ডিটেইল এ সব কিছু পড়ায়, পরীক্ষায় প্রশ্ন কমন পড়া</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</si>
  <si>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t>
  </si>
  <si>
    <t>বিখ্যাত /ভালো শিক্ষকদের জন্য, অনলাইন কুইজ; পরীক্ষার জন্য, কম টাকায় পড়াশুনো করা যায়, সময় বাচায়, কোচিং সেন্টারে যাতায়ত করার লাগে না</t>
  </si>
  <si>
    <t>বিখ্যাত /ভালো শিক্ষকদের জন্য, যেইকোন সময় রেকর্ডেড ভিডিও দেখে শিখতে পারি, অনলাইন কুইজ; পরীক্ষার জন্য, কম টাকায় পড়াশুনো করা যায়, সময় বাচায়, কোচিং সেন্টারে যাতায়ত করার লাগে না, আমাদের এলাকায় ভালো শিক্ষক নেই, বেসিক থেকে ডিটেইল এ সব কিছু পড়ায়, পরীক্ষায় প্রশ্ন কমন পড়া</t>
  </si>
  <si>
    <t>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 পরীক্ষায় প্রশ্ন কমন পড়া</t>
  </si>
  <si>
    <t>বিখ্যাত /ভালো শিক্ষকদের জন্য, অনলাইন কুইজ; পরীক্ষার জন্য, কম টাকায় পড়াশুনো করা যায়, আমাদের এলাকায় ভালো শিক্ষক নেই, বেসিক থেকে ডিটেইল এ সব কিছু পড়ায়</t>
  </si>
  <si>
    <t>বিখ্যাত /ভালো শিক্ষকদের জন্য, যেইকোন সময় রেকর্ডেড ভিডিও দেখে শিখতে পারি, অনলাইন কুইজ; পরীক্ষার জন্য</t>
  </si>
  <si>
    <t>যেইকোন সময় রেকর্ডেড ভিডিও দেখে শিখতে পারি, অনলাইন কুইজ; পরীক্ষার জন্য, কম টাকায় পড়াশুনো করা যায়, সময় বাচায়, কোচিং সেন্টারে যাতায়ত করার লাগে না, বেসিক থেকে ডিটেইল এ সব কিছু পড়ায়</t>
  </si>
  <si>
    <t>অনলাইন কুইজ; পরীক্ষার জন্য, বেসিক থেকে ডিটেইল এ সব কিছু পড়ায়</t>
  </si>
  <si>
    <t>অনলাইন কুইজ; পরীক্ষার জন্য, আমাদের এলাকায় ভালো শিক্ষক নেই, বেসিক থেকে ডিটেইল এ সব কিছু পড়ায়, পরীক্ষায় প্রশ্ন কমন পড়া</t>
  </si>
  <si>
    <t>অনলাইন কুইজ; পরীক্ষার জন্য, সময় বাচায়, কোচিং সেন্টারে যাতায়ত করার লাগে না</t>
  </si>
  <si>
    <t>যেইকোন সময় রেকর্ডেড ভিডিও দেখে শিখতে পারি, অনলাইন কুইজ; পরীক্ষার জন্য, কোচিং সেন্টারে যাতায়ত করার লাগে না, বেসিক থেকে ডিটেইল এ সব কিছু পড়ায়</t>
  </si>
  <si>
    <t>বিখ্যাত /ভালো শিক্ষকদের জন্য, যেইকোন সময় রেকর্ডেড ভিডিও দেখে শিখতে পারি, অনলাইন কুইজ; পরীক্ষার জন্য, সময় বাচায়, বেসিক থেকে ডিটেইল এ সব কিছু পড়ায়</t>
  </si>
  <si>
    <t>Column28</t>
  </si>
  <si>
    <t>Column29</t>
  </si>
  <si>
    <t>Column30</t>
  </si>
  <si>
    <t>Column162</t>
  </si>
  <si>
    <t>Column163</t>
  </si>
  <si>
    <t>Column164</t>
  </si>
  <si>
    <t>Column165</t>
  </si>
  <si>
    <t xml:space="preserve">What are the primary reasons why you chose E-learning platforms overshadow educational support? (Multiple answers) </t>
  </si>
  <si>
    <t xml:space="preserve"> সময় বাচায়</t>
  </si>
  <si>
    <t xml:space="preserve"> বেসিক থেকে ডিটেইল এ সব কিছু পড়ায়</t>
  </si>
  <si>
    <t xml:space="preserve"> যেইকোন সময় রেকর্ডেড ভিডিও দেখে শিখতে পারি</t>
  </si>
  <si>
    <t xml:space="preserve"> অনলাইন কুইজ; পরীক্ষার জন্য</t>
  </si>
  <si>
    <t xml:space="preserve"> কম টাকায় পড়াশুনো করা যায়</t>
  </si>
  <si>
    <t xml:space="preserve"> কোচিং সেন্টারে যাতায়ত করার লাগে না</t>
  </si>
  <si>
    <t xml:space="preserve"> পরীক্ষায় প্রশ্ন কমন পড়া</t>
  </si>
  <si>
    <t xml:space="preserve"> আমাদের এলাকায় ভালো শিক্ষক নেই</t>
  </si>
  <si>
    <t xml:space="preserve"> Bsis.</t>
  </si>
  <si>
    <t xml:space="preserve">Do you believe that E-learning platforms have positively impacted your academic performance? (compared to your private tutor, or coaching center)] </t>
  </si>
  <si>
    <t>Column31</t>
  </si>
  <si>
    <t>Column32</t>
  </si>
  <si>
    <t>Column33</t>
  </si>
  <si>
    <t>Column34</t>
  </si>
  <si>
    <t>Column35</t>
  </si>
  <si>
    <t>Column36</t>
  </si>
  <si>
    <t>Column37</t>
  </si>
  <si>
    <t>Column38</t>
  </si>
  <si>
    <t>Column39</t>
  </si>
  <si>
    <t>Do you pay for any online learning platform to help with your school/college? Studies? If so, which one?</t>
  </si>
  <si>
    <t xml:space="preserve"> Network</t>
  </si>
  <si>
    <t>ফিজিক্স ম্যনিয়েক / Physics Maniac</t>
  </si>
  <si>
    <t xml:space="preserve"> স্বতন্ত্র শিক্ষক ( ফারহান শেখ )</t>
  </si>
  <si>
    <t xml:space="preserve"> অন্যরকম পাঠশালা /উদ্ভাস।</t>
  </si>
  <si>
    <t xml:space="preserve"> Nd si.</t>
  </si>
  <si>
    <t>Spending amount on e-learning platform</t>
  </si>
  <si>
    <t>How satisfied are you with your current E-learning experience?</t>
  </si>
  <si>
    <t>Column342</t>
  </si>
  <si>
    <t xml:space="preserve"> What are the main reasons for choosing shadow education over other forms of additional educational support? (multiple answers if needed) </t>
  </si>
  <si>
    <t xml:space="preserve"> বন্ধুদের সাথে একসাথে পড়তে পারি / আড্ডা দিতে পারি ক্লাসের পরে।</t>
  </si>
  <si>
    <t xml:space="preserve"> সামনা সামনি ভালো পড়া বুঝি।</t>
  </si>
  <si>
    <t xml:space="preserve"> ই-লার্নিং প্ল্যাটফর্মের তুলনায় কোচিং/প্রাইভেট টিউটররা বেশি ভালো পড়ায় ।</t>
  </si>
  <si>
    <t xml:space="preserve"> কোচিং সেন্টার বা বাসার টিচারের কাছে পড়লে পড়াশুনার একটা চাপ থাকে</t>
  </si>
  <si>
    <t xml:space="preserve"> কোচিং সেন্টার/ প্রাইভেট টিচারা প্রয়োজন অনুযায়ী সময় দিয়ে থাকে</t>
  </si>
  <si>
    <t xml:space="preserve"> ক্লাসের মধ্যে যেইকোন সময় প্রশ্ন করা যায় টিচারদের কাছে</t>
  </si>
  <si>
    <t xml:space="preserve"> Peer pressure</t>
  </si>
  <si>
    <t xml:space="preserve"> To have a greater perspective of the all-out situation and first hand experiences.</t>
  </si>
  <si>
    <t xml:space="preserve"> মা-বাবা মনে করে- অনলাইনে পড়লে সোশ্যাল মিডিয়া বা অন্যান্য সাইটে সময় নষ্ট বেশি হয়</t>
  </si>
  <si>
    <t xml:space="preserve"> choto belar obbhash comfortable</t>
  </si>
  <si>
    <t xml:space="preserve"> পরীক্ষা দেওয়ার সুযোগ না থাকলে ব্যবহার করব না। তাই প্রযোজ্য নয়।</t>
  </si>
  <si>
    <t>Column343</t>
  </si>
  <si>
    <t>Column344</t>
  </si>
  <si>
    <t>When seeking education assistance from E-learning platforms / Coaching centers / Private tutors how important is social interaction to you?</t>
  </si>
  <si>
    <t>Column49</t>
  </si>
  <si>
    <t>Column50</t>
  </si>
  <si>
    <t>Column51</t>
  </si>
  <si>
    <t>Column512</t>
  </si>
  <si>
    <t>Column513</t>
  </si>
  <si>
    <t>Column514</t>
  </si>
  <si>
    <t>Column515</t>
  </si>
  <si>
    <t xml:space="preserve">If you’re not using E-learning platforms, what are the reasons you are not using them? (multiple answers if needed) </t>
  </si>
  <si>
    <t xml:space="preserve"> অনলাইনে পরিক্ষা দিয়ে নিজেকে ঠিকমত যাচাই করা যায় না দেখে</t>
  </si>
  <si>
    <t xml:space="preserve"> আমার বাবা-মা মোবাইল/কম্পিউটার ব্যবহার করে পড়াশুনা করা পছন্দ করে না</t>
  </si>
  <si>
    <t xml:space="preserve"> সামনি সামনি পড়া ভালো বুঝি</t>
  </si>
  <si>
    <t xml:space="preserve"> অনলাইন ক্লাসে মনোযগ ধরে রাখতে পারি না</t>
  </si>
  <si>
    <t xml:space="preserve"> প্রয়োজনীয় ভাল কন্টেন্ট নেই</t>
  </si>
  <si>
    <t xml:space="preserve"> দাম বেশি কোর্স গুলোর</t>
  </si>
  <si>
    <t xml:space="preserve"> ঠিকমত অনলাইন ক্লাসে প্রশ্ন করা যায় না</t>
  </si>
  <si>
    <t xml:space="preserve"> অনলাইনের ক্লাসগুলোতে তেমন একটা কথাবার্তা বলা যায়না ।</t>
  </si>
  <si>
    <t xml:space="preserve"> ই-লার্নিং প্ল্যাটফর্ম ব্যবহারের সময় মনোযগ ধরে রাখতে পারি না (ফেসবুক ব্যবহার করা শুরু করে দেই)</t>
  </si>
  <si>
    <t xml:space="preserve"> Distractio  </t>
  </si>
  <si>
    <t xml:space="preserve"> ভালো ইন্টারনেট কানেকশন নেই</t>
  </si>
  <si>
    <t>If you have any suggestions, please consider leaving a comment below. (Totally optional)</t>
  </si>
  <si>
    <t xml:space="preserve">what type of internet connection you’re using? (multiple answers if needed) </t>
  </si>
  <si>
    <t>what are the devices you are currently using?) [multiple answers]</t>
  </si>
  <si>
    <t>G</t>
  </si>
  <si>
    <t>A</t>
  </si>
  <si>
    <t>B</t>
  </si>
  <si>
    <t>S</t>
  </si>
  <si>
    <t>O</t>
  </si>
  <si>
    <t>C</t>
  </si>
  <si>
    <t>D</t>
  </si>
  <si>
    <t>E</t>
  </si>
  <si>
    <t>F</t>
  </si>
  <si>
    <t>G_1</t>
  </si>
  <si>
    <t>G_2</t>
  </si>
  <si>
    <t>G_3</t>
  </si>
  <si>
    <t>G_4</t>
  </si>
  <si>
    <t>H</t>
  </si>
  <si>
    <t>I</t>
  </si>
  <si>
    <t>I_1</t>
  </si>
  <si>
    <t>I_2</t>
  </si>
  <si>
    <t>J</t>
  </si>
  <si>
    <t>K</t>
  </si>
  <si>
    <t>L</t>
  </si>
  <si>
    <t>M</t>
  </si>
  <si>
    <t>N</t>
  </si>
  <si>
    <t>P</t>
  </si>
  <si>
    <t>Q</t>
  </si>
  <si>
    <t>R</t>
  </si>
  <si>
    <t>R_1</t>
  </si>
  <si>
    <t>R_2</t>
  </si>
  <si>
    <t>R_3</t>
  </si>
  <si>
    <t>R_4</t>
  </si>
  <si>
    <t>R_5</t>
  </si>
  <si>
    <t>R_6</t>
  </si>
  <si>
    <t>R_7</t>
  </si>
  <si>
    <t>R_8</t>
  </si>
  <si>
    <t>R_9</t>
  </si>
  <si>
    <t>R_10</t>
  </si>
  <si>
    <t>S_1</t>
  </si>
  <si>
    <t>S_2</t>
  </si>
  <si>
    <t>S_3</t>
  </si>
  <si>
    <t>S_4</t>
  </si>
  <si>
    <t>S_5</t>
  </si>
  <si>
    <t>S_6</t>
  </si>
  <si>
    <t>T</t>
  </si>
  <si>
    <t>T_1</t>
  </si>
  <si>
    <t>T_2</t>
  </si>
  <si>
    <t>T_3</t>
  </si>
  <si>
    <t>T_4</t>
  </si>
  <si>
    <t>T_5</t>
  </si>
  <si>
    <t>T_6</t>
  </si>
  <si>
    <t>U</t>
  </si>
  <si>
    <t>V</t>
  </si>
  <si>
    <t>W</t>
  </si>
  <si>
    <t>W_1</t>
  </si>
  <si>
    <t>W_2</t>
  </si>
  <si>
    <t>W_3</t>
  </si>
  <si>
    <t>W_4</t>
  </si>
  <si>
    <t>W_5</t>
  </si>
  <si>
    <t>W_6</t>
  </si>
  <si>
    <t>W_7</t>
  </si>
  <si>
    <t>W_8</t>
  </si>
  <si>
    <t>X</t>
  </si>
  <si>
    <t>X_1</t>
  </si>
  <si>
    <t>X_2</t>
  </si>
  <si>
    <t>X_3</t>
  </si>
  <si>
    <t>X_4</t>
  </si>
  <si>
    <t>X_5</t>
  </si>
  <si>
    <t>X_6</t>
  </si>
  <si>
    <t>X_7</t>
  </si>
  <si>
    <t>X_8</t>
  </si>
  <si>
    <t>X_9</t>
  </si>
  <si>
    <t>Y</t>
  </si>
  <si>
    <t>Z</t>
  </si>
  <si>
    <t>Z_1</t>
  </si>
  <si>
    <t>Z_2</t>
  </si>
  <si>
    <t>Z_3</t>
  </si>
  <si>
    <t>Z_4</t>
  </si>
  <si>
    <t>Z_5</t>
  </si>
  <si>
    <t>Z_6</t>
  </si>
  <si>
    <t>Z_7</t>
  </si>
  <si>
    <t>ZA</t>
  </si>
  <si>
    <t>ZB</t>
  </si>
  <si>
    <t>ZC</t>
  </si>
  <si>
    <t>ZC_1</t>
  </si>
  <si>
    <t>ZC_2</t>
  </si>
  <si>
    <t>ZC_3</t>
  </si>
  <si>
    <t>ZC_4</t>
  </si>
  <si>
    <t>ZC_5</t>
  </si>
  <si>
    <t>ZC_6</t>
  </si>
  <si>
    <t>ZC_7</t>
  </si>
  <si>
    <t>ZD</t>
  </si>
  <si>
    <t>ZE</t>
  </si>
  <si>
    <t>ZE_1</t>
  </si>
  <si>
    <t>ZE_2</t>
  </si>
  <si>
    <t>ZE_3</t>
  </si>
  <si>
    <t>ZE_4</t>
  </si>
  <si>
    <t>ZE_5</t>
  </si>
  <si>
    <t>ZE_6</t>
  </si>
  <si>
    <t>ZE_7</t>
  </si>
  <si>
    <t>ZF</t>
  </si>
  <si>
    <t>Male</t>
  </si>
  <si>
    <t>Female</t>
  </si>
  <si>
    <t>DHAKA</t>
  </si>
  <si>
    <t>RAJSHAHI</t>
  </si>
  <si>
    <t>BARISHAL</t>
  </si>
  <si>
    <t>SYLHET</t>
  </si>
  <si>
    <t>CHITTAGONG</t>
  </si>
  <si>
    <t>KHULNA</t>
  </si>
  <si>
    <t>City corporation</t>
  </si>
  <si>
    <t>Upazilla city</t>
  </si>
  <si>
    <t>Village</t>
  </si>
  <si>
    <t>Science</t>
  </si>
  <si>
    <t>Business Srudies</t>
  </si>
  <si>
    <t>Humanities</t>
  </si>
  <si>
    <t>Not Applicable</t>
  </si>
  <si>
    <t>15000-20000</t>
  </si>
  <si>
    <t>20000-25000</t>
  </si>
  <si>
    <t>25000-30000</t>
  </si>
  <si>
    <t>10000-15000</t>
  </si>
  <si>
    <t>0-5000</t>
  </si>
  <si>
    <t>5000-10000</t>
  </si>
  <si>
    <t>30000+</t>
  </si>
  <si>
    <t>Mobile</t>
  </si>
  <si>
    <t>Desktop</t>
  </si>
  <si>
    <t>Tab</t>
  </si>
  <si>
    <t>Not any</t>
  </si>
  <si>
    <t>Laptop</t>
  </si>
  <si>
    <t>Yes</t>
  </si>
  <si>
    <t>Broadband/ WiFi</t>
  </si>
  <si>
    <t>Mobile Data</t>
  </si>
  <si>
    <t>Very less</t>
  </si>
  <si>
    <t>Everyday</t>
  </si>
  <si>
    <t>Few times in a week</t>
  </si>
  <si>
    <t>Once in a week</t>
  </si>
  <si>
    <t>Shadow Education</t>
  </si>
  <si>
    <t>E-learning</t>
  </si>
  <si>
    <t>Both</t>
  </si>
  <si>
    <t>Guidebook</t>
  </si>
  <si>
    <t>Online</t>
  </si>
  <si>
    <t>Re-read and Solve</t>
  </si>
  <si>
    <t>Leave it</t>
  </si>
  <si>
    <t>Teachers help</t>
  </si>
  <si>
    <t>Dissatisfied</t>
  </si>
  <si>
    <t>Satisfied</t>
  </si>
  <si>
    <t>No Comments</t>
  </si>
  <si>
    <t>r</t>
  </si>
  <si>
    <t>t</t>
  </si>
  <si>
    <t>Battles of Biology</t>
  </si>
  <si>
    <t>Just search the topic and find any good explanation</t>
  </si>
  <si>
    <t>0</t>
  </si>
  <si>
    <t>Random youtube channels</t>
  </si>
  <si>
    <t>বায়োলজি হেটার্স/Biology Haters</t>
  </si>
  <si>
    <t>Cholo sikhi</t>
  </si>
  <si>
    <t>রুটস এডু/ Roots Edu</t>
  </si>
  <si>
    <t>Kurzegsagt</t>
  </si>
  <si>
    <t>Unique Teaching Method</t>
  </si>
  <si>
    <t>whatever suits my needs for that certain topic.</t>
  </si>
  <si>
    <t>Fox math lab</t>
  </si>
  <si>
    <t>Math and science nerds</t>
  </si>
  <si>
    <t>Lobdhi</t>
  </si>
  <si>
    <t>Learn with hemel</t>
  </si>
  <si>
    <t>DMC Station</t>
  </si>
  <si>
    <t>English Moja</t>
  </si>
  <si>
    <t>অবেলার বাংলা</t>
  </si>
  <si>
    <t>Omar Faruq</t>
  </si>
  <si>
    <t>১০ মিনিট স্কুল, এজ্ কোর্স/ Edge Course / hulkstien, রুটস এডু/ Roots Edu, ১০ মিনিট স্কুল</t>
  </si>
  <si>
    <t>এজ্ কোর্স/ Edge Course / hulkstien, ১০ মিনিট স্কুল</t>
  </si>
  <si>
    <t xml:space="preserve">বন্ধি-পাঠাশালা </t>
  </si>
  <si>
    <t>টেকনিক ইজি এডুকেশন/টেকনিক ইজি এডুকেশন/Technique Easy Education</t>
  </si>
  <si>
    <t>টেকনিক ইজি এডুকেশন/টেকনিক ইজি এডুকেশন/Technique Easy Education, Cholo sikhi</t>
  </si>
  <si>
    <t>১০ মিনিট স্কুল, অন্যরকম পাঠশালা, বন্ধি-পাঠাশালা,টেকনিক ইজি এডুকেশন/Technique Easy Education, রুটস এডু/ Roots Edu</t>
  </si>
  <si>
    <t>১০ মিনিট স্কুল, শিখো, ফাহাদ'স টিউটোরিয়াল/ Fahad's Tutorial,টেকনিক ইজি এডুকেশন/Technique Easy Education</t>
  </si>
  <si>
    <t>১০ মিনিট স্কুল, ফাহাদ'স টিউটোরিয়াল/ Fahad's Tutorial,টেকনিক ইজি এডুকেশন/Technique Easy Education, বাংলাদেশের বাইরের ইউটিউব চ্যানেল</t>
  </si>
  <si>
    <t>১০ মিনিট স্কুল, ফাহাদ'স টিউটোরিয়াল/ Fahad's Tutorial,টেকনিক ইজি এডুকেশন/Technique Easy Education</t>
  </si>
  <si>
    <t>শিখো, অন্যরকম পাঠশালা, ফিজিক্স ম্যনিয়েক / Physics Maniac, ফাহাদ'স টিউটোরিয়াল/ Fahad's Tutorial,টেকনিক ইজি এডুকেশন/Technique Easy Education, বাংলাদেশের বাইরের ইউটিউব চ্যানেল</t>
  </si>
  <si>
    <t>১০ মিনিট স্কুল, অন্যরকম পাঠশালা, বন্ধি-পাঠাশালা, অপার ক্লাসরুম(ACS),টেকনিক ইজি এডুকেশন/Technique Easy Education, রুটস এডু/ Roots Edu, বাংলাদেশের বাইরের ইউটিউব চ্যানেল</t>
  </si>
  <si>
    <t>ফাহাদ'স টিউটোরিয়াল/ Fahad's Tutorial,টেকনিক ইজি এডুকেশন/Technique Easy Education</t>
  </si>
  <si>
    <t>অন্যরকম পাঠশালা, ফাহাদ'স টিউটোরিয়াল/ Fahad's Tutorial,টেকনিক ইজি এডুকেশন/Technique Easy Education</t>
  </si>
  <si>
    <t>১০ মিনিট স্কুল, অন্যরকম পাঠশালা, বন্ধি-পাঠাশালা, ফাহাদ'স টিউটোরিয়াল/ Fahad's Tutorial,টেকনিক ইজি এডুকেশন/Technique Easy Education</t>
  </si>
  <si>
    <t>১০ মিনিট স্কুল, স্বতন্ত্র শিক্ষক,টেকনিক ইজি এডুকেশন/Technique Easy Education, রুটস এডু/ Roots Edu, বাংলাদেশের বাইরের ইউটিউব চ্যানেল</t>
  </si>
  <si>
    <t>১০ মিনিট স্কুল, বন্ধি-পাঠাশালা, অপার ক্লাসরুম(ACS),টেকনিক ইজি এডুকেশন/Technique Easy Education, বায়োলজি হেটার্স/Biology Haters, Battles of Biology, DMC Station, English Moja, অবেলার বাংলা, Omar Faruq</t>
  </si>
  <si>
    <t>১০ মিনিট স্কুল, বন্ধি-পাঠাশালা, ফাহাদ'স টিউটোরিয়াল/ Fahad's Tutorial,টেকনিক ইজি এডুকেশন/Technique Easy Education</t>
  </si>
  <si>
    <t>১০ মিনিট স্কুল,টেকনিক ইজি এডুকেশন/Technique Easy Education</t>
  </si>
  <si>
    <t>others</t>
  </si>
  <si>
    <t>অন্যরকম পাঠশালা, বাংলাদেশের বাইরের ইউটিউব চ্যানেল, Kurzegsagt</t>
  </si>
  <si>
    <t>Ss</t>
  </si>
  <si>
    <t/>
  </si>
  <si>
    <t>ফিন্যান্স ও ব্যাংকিং</t>
  </si>
  <si>
    <t>ICT</t>
  </si>
  <si>
    <t>Chemistry</t>
  </si>
  <si>
    <t>Math/Higher Math</t>
  </si>
  <si>
    <t>Biology</t>
  </si>
  <si>
    <t>Physics</t>
  </si>
  <si>
    <t>English</t>
  </si>
  <si>
    <t>Bengali/Social Science/Islam</t>
  </si>
  <si>
    <t>Economics</t>
  </si>
  <si>
    <t>Accounting</t>
  </si>
  <si>
    <t>Marketing</t>
  </si>
  <si>
    <t>Logic</t>
  </si>
  <si>
    <t>Finance and Banking</t>
  </si>
  <si>
    <t xml:space="preserve">None </t>
  </si>
  <si>
    <t>Government বাংলা/সমাজ/ইসলাম শিক্ষা college</t>
  </si>
  <si>
    <t xml:space="preserve">I guess after having a quick look at your research, one thing is unsettled that is whether you follow traditional or unorthodox methods in learning, the results will not be dependent on the methods rather in বাংলা/সমাজ/ইসলাম শিক্ষাdesh and in other countries it certainly depends on the efforts and sheer accountability of the students and their mental health and consequent environment. </t>
  </si>
  <si>
    <t>বাংলা/সমাজ/ইসলাম শিক্ষা,logic</t>
  </si>
  <si>
    <t>বাংলা/সমাজ/ইসলাম শিক্ষাdesh Korea Technical Training Centre (BKTTC)</t>
  </si>
  <si>
    <t>E learning onk valo. But everyone cant afford it. And বাংলা/সমাজ/ইসলাম শিক্ষাdesh e besir vaag e learning e paid content hoye jaitese</t>
  </si>
  <si>
    <t xml:space="preserve">Mirpur বাংলা/সমাজ/ইসলাম শিক্ষা school &amp; College </t>
  </si>
  <si>
    <t xml:space="preserve">National বাংলা/সমাজ/ইসলাম শিক্ষা high school </t>
  </si>
  <si>
    <t>গনিত/উচ্চতর গণিত, বাংলা/সমাজ/ইসলাম শিক্ষাবাংলা/সমাজ/ইসলাম শিক্ষা</t>
  </si>
  <si>
    <t xml:space="preserve"> বাংলা/সমাজ/ইসলাম শিক্ষাবাংলা/সমাজ/ইসলাম শিক্ষা</t>
  </si>
  <si>
    <t>Tt</t>
  </si>
  <si>
    <t>পোস্টার</t>
  </si>
  <si>
    <t>Social Media</t>
  </si>
  <si>
    <t>Siblings</t>
  </si>
  <si>
    <t>Friends</t>
  </si>
  <si>
    <t>Parents</t>
  </si>
  <si>
    <t>Offline Seminer/Event</t>
  </si>
  <si>
    <t>Poster</t>
  </si>
  <si>
    <t>Vv</t>
  </si>
  <si>
    <t>Weekly</t>
  </si>
  <si>
    <t>Daily</t>
  </si>
  <si>
    <t>Somethimes</t>
  </si>
  <si>
    <t>Never</t>
  </si>
  <si>
    <t>Highly disagree</t>
  </si>
  <si>
    <t>Highly agree</t>
  </si>
  <si>
    <t>Short explanation(written format preferred)</t>
  </si>
  <si>
    <t>To be specific: Interactive topic based learning methods alongside point to point mentoring</t>
  </si>
  <si>
    <t>problem solving class</t>
  </si>
  <si>
    <t>রেকর্ডেড ক্লাস, অনলাইন কুইজ, লেকচার শিট, লাইভ ক্লাস, লেকচার শিট, অনলাইন কুইজ, problem solving class, problem solving class</t>
  </si>
  <si>
    <t>Recorded class</t>
  </si>
  <si>
    <t>Lecture sheet</t>
  </si>
  <si>
    <t>Online quiz</t>
  </si>
  <si>
    <t>Live class</t>
  </si>
  <si>
    <t>Interactive topic based learning</t>
  </si>
  <si>
    <t>Problem solving class</t>
  </si>
  <si>
    <t>আমাদের এলাকায় ভালো শিক্ষক নেই</t>
  </si>
  <si>
    <t xml:space="preserve">বেসিক থেকে ডিটেইল এ সব কিছু পড়ায়, পরীক্ষায় প্রশ্ন কমন পড়া, </t>
  </si>
  <si>
    <t>Learning through recording at anytime</t>
  </si>
  <si>
    <t>For famous/good teachers,</t>
  </si>
  <si>
    <t>It covers everything in detail from basics</t>
  </si>
  <si>
    <t>Saves time</t>
  </si>
  <si>
    <t>Not applicable (if you do not use an e-learning platform)</t>
  </si>
  <si>
    <t>If I get seriously stuck in a topic</t>
  </si>
  <si>
    <t>Basically, they tend to work as auxiliary and secondary means for competitive learning by their unique approach.</t>
  </si>
  <si>
    <t>There is no need to commute to coaching centers</t>
  </si>
  <si>
    <t>It can be done at a low cost</t>
  </si>
  <si>
    <t>We don't have good teachers in our area.</t>
  </si>
  <si>
    <t>Online quizzes/ exams</t>
  </si>
  <si>
    <t>Xx</t>
  </si>
  <si>
    <t>Basically they tend to work as auxiliary and secondary means for competitive learning by their unique approach.</t>
  </si>
  <si>
    <t>Yes, significantly</t>
  </si>
  <si>
    <t>Not sure</t>
  </si>
  <si>
    <t>Not that significant</t>
  </si>
  <si>
    <t>Zz</t>
  </si>
  <si>
    <t>Poralehka and pabel</t>
  </si>
  <si>
    <t>স্বতন্ত্র শিক্ষক ( ফারহান শেখ )</t>
  </si>
  <si>
    <t>Network</t>
  </si>
  <si>
    <t xml:space="preserve">বর্তমানে কোন ই-লার্নিং প্ল্যাটফর্ম ব্যবহার করছি না। </t>
  </si>
  <si>
    <t>Technique Easy Education</t>
  </si>
  <si>
    <t>Biology Haters</t>
  </si>
  <si>
    <t>10 MS</t>
  </si>
  <si>
    <t>ACS</t>
  </si>
  <si>
    <t>Bondhi Pathsala</t>
  </si>
  <si>
    <t>Not using any e-learning platform at the moment</t>
  </si>
  <si>
    <t>Sikho</t>
  </si>
  <si>
    <t>Individual teacher</t>
  </si>
  <si>
    <t>Edge Course</t>
  </si>
  <si>
    <t>Fahad's Tutorial</t>
  </si>
  <si>
    <t>Physics Maniac</t>
  </si>
  <si>
    <t>Boni Amin Apu medcial</t>
  </si>
  <si>
    <t>Roots Edu</t>
  </si>
  <si>
    <t>100-500</t>
  </si>
  <si>
    <t>1500-2000</t>
  </si>
  <si>
    <t>500-1000</t>
  </si>
  <si>
    <t>1000-1500</t>
  </si>
  <si>
    <t>4000+</t>
  </si>
  <si>
    <t>2000-2500</t>
  </si>
  <si>
    <t>2500-3000</t>
  </si>
  <si>
    <t>Very satisfied</t>
  </si>
  <si>
    <t>Very dissatisfied</t>
  </si>
  <si>
    <t>Moderately satisfied</t>
  </si>
  <si>
    <t>ZCc</t>
  </si>
  <si>
    <t>To have a greater perspective of the all-out situation and first hand experiences.</t>
  </si>
  <si>
    <t>choto belar obbhash comfortable</t>
  </si>
  <si>
    <t>মা-বাবা মনে করে- অনলাইনে পড়লে সোশ্যাল মিডিয়া বা অন্যান্য সাইটে সময় নষ্ট বেশি হয়</t>
  </si>
  <si>
    <t>I find direct examinations to be more effective.</t>
  </si>
  <si>
    <t>I can ask questions to teachers anytime during class.</t>
  </si>
  <si>
    <t>I understand the study material better face-to-face.</t>
  </si>
  <si>
    <t>I can study with friends or socialize after class.</t>
  </si>
  <si>
    <t>There is pressure to perform when studying at a coaching center or with a home tutor.</t>
  </si>
  <si>
    <t>I don't study offline.</t>
  </si>
  <si>
    <t>Parents think that studying online wastes more time on social media or other websites.</t>
  </si>
  <si>
    <t>To gain a broader perspective of the overall situation and firsthand experiences.</t>
  </si>
  <si>
    <t>Childhood habit</t>
  </si>
  <si>
    <t>সরাসরি পরীক্ষাগুলো বেশি কার্যকরী দেখে, সরাসরি পরীক্ষাগুলো বেশি কার্যকরী দেখে</t>
  </si>
  <si>
    <t xml:space="preserve"> সরাসরি পরীক্ষাগুলো বেশি কার্যকরী দেখে</t>
  </si>
  <si>
    <t>Three</t>
  </si>
  <si>
    <t>Four</t>
  </si>
  <si>
    <t>One</t>
  </si>
  <si>
    <t>Five</t>
  </si>
  <si>
    <t>Two</t>
  </si>
  <si>
    <t>ZEe</t>
  </si>
  <si>
    <t xml:space="preserve">প্রযোজ্য নয় (যদি ই-লার্নিং প্ল্যাটফর্ম ব্যবহার করে থাকেন) </t>
  </si>
  <si>
    <t xml:space="preserve">অনলাইন ক্লাসে মনোযগ ধরে রাখতে পারি না, ই-লার্নিং প্ল্যাটফর্ম ব্যবহারের সময় মনোযগ ধরে রাখতে পারি না (ফেসবুক ব্যবহার করা শুরু করে দেই)  </t>
  </si>
  <si>
    <t xml:space="preserve"> ই-লার্নিং প্ল্যাটফর্ম ব্যবহারের সময় মনোযগ ধরে রাখতে পারি না (ফেসবুক ব্যবহার করা শুরু করে দেই)  </t>
  </si>
  <si>
    <t>Not applicable (if using an e-learning platform).</t>
  </si>
  <si>
    <t>I don't have a good internet connection.</t>
  </si>
  <si>
    <t>Self-assessment through online exams is not possible to check.</t>
  </si>
  <si>
    <t>Can't ask questions properly in online classes.</t>
  </si>
  <si>
    <t>Lack of necessary good content.</t>
  </si>
  <si>
    <t>I can't focus in online classes.</t>
  </si>
  <si>
    <t>There is no such interaction in online classes.</t>
  </si>
  <si>
    <t>My parents don't prefer studying using mobile</t>
  </si>
  <si>
    <t>The courses are expensive</t>
  </si>
  <si>
    <t>When using the e-learning platform, I can't concentrate (let's start using Facebook).</t>
  </si>
  <si>
    <t>I understand better when studying face-to-face.</t>
  </si>
  <si>
    <t>broad_wifi</t>
  </si>
  <si>
    <t>mob_data</t>
  </si>
  <si>
    <t>i</t>
  </si>
  <si>
    <t>10 Minute School</t>
  </si>
  <si>
    <t>Foreign youtube channel</t>
  </si>
  <si>
    <t>Onnorokom pathasala</t>
  </si>
  <si>
    <t>Currently not using any E-learning platform</t>
  </si>
  <si>
    <t>Bondhi pathsala</t>
  </si>
  <si>
    <t>Edge course</t>
  </si>
  <si>
    <t>Fahad's tutorial</t>
  </si>
  <si>
    <t>bat_of_bio</t>
  </si>
  <si>
    <t>10_ms</t>
  </si>
  <si>
    <t>fore_yt_cha</t>
  </si>
  <si>
    <t>ind_teacher</t>
  </si>
  <si>
    <t>onno_path</t>
  </si>
  <si>
    <t>not_using_any</t>
  </si>
  <si>
    <t>acs</t>
  </si>
  <si>
    <t>bond_path</t>
  </si>
  <si>
    <t>sikho</t>
  </si>
  <si>
    <t>edg_cou</t>
  </si>
  <si>
    <t>fah_tut</t>
  </si>
  <si>
    <t>tec_eas_edu</t>
  </si>
  <si>
    <t>boni_amin</t>
  </si>
  <si>
    <t>phy_maniac</t>
  </si>
  <si>
    <t>bio_hat</t>
  </si>
  <si>
    <t>roots_edu</t>
  </si>
  <si>
    <t>s</t>
  </si>
  <si>
    <t>physics</t>
  </si>
  <si>
    <t>chemistry</t>
  </si>
  <si>
    <t>biology</t>
  </si>
  <si>
    <t>english</t>
  </si>
  <si>
    <t>economics</t>
  </si>
  <si>
    <t>science</t>
  </si>
  <si>
    <t>accounting</t>
  </si>
  <si>
    <t>marketing</t>
  </si>
  <si>
    <t>ict</t>
  </si>
  <si>
    <t>ben_soc_sci_islam</t>
  </si>
  <si>
    <t>fin_banking</t>
  </si>
  <si>
    <t>off_seminer</t>
  </si>
  <si>
    <t>soc_media</t>
  </si>
  <si>
    <t>siblings</t>
  </si>
  <si>
    <t>friends</t>
  </si>
  <si>
    <t>parents</t>
  </si>
  <si>
    <t>poster</t>
  </si>
  <si>
    <t>w</t>
  </si>
  <si>
    <t>rec_cls</t>
  </si>
  <si>
    <t>onl_quiz</t>
  </si>
  <si>
    <t>lec_sht</t>
  </si>
  <si>
    <t>short</t>
  </si>
  <si>
    <t>Animated Video</t>
  </si>
  <si>
    <t>anim_vid</t>
  </si>
  <si>
    <t>live_cls</t>
  </si>
  <si>
    <t>pause_rewind</t>
  </si>
  <si>
    <t>int_topic</t>
  </si>
  <si>
    <t>prob_solving</t>
  </si>
  <si>
    <t>x</t>
  </si>
  <si>
    <t>rec_vid</t>
  </si>
  <si>
    <t>gd_teach</t>
  </si>
  <si>
    <t>cov_ever</t>
  </si>
  <si>
    <t>Suggestion</t>
  </si>
  <si>
    <t>sugg</t>
  </si>
  <si>
    <t>sav_time</t>
  </si>
  <si>
    <t>not_using</t>
  </si>
  <si>
    <t>stuck_topic</t>
  </si>
  <si>
    <t>complement</t>
  </si>
  <si>
    <t>no_travel</t>
  </si>
  <si>
    <t>affordable</t>
  </si>
  <si>
    <t>teach_shortage</t>
  </si>
  <si>
    <t>z</t>
  </si>
  <si>
    <t>bat_bio</t>
  </si>
  <si>
    <t>network</t>
  </si>
  <si>
    <t>por_pabel</t>
  </si>
  <si>
    <t>udvash</t>
  </si>
  <si>
    <t>edge_cou</t>
  </si>
  <si>
    <t>tech_eas_edu</t>
  </si>
  <si>
    <t>fahad_tut</t>
  </si>
  <si>
    <t>bondhi_path</t>
  </si>
  <si>
    <t>bio_haters</t>
  </si>
  <si>
    <t>zc</t>
  </si>
  <si>
    <t>eff_exam</t>
  </si>
  <si>
    <t>ask_que</t>
  </si>
  <si>
    <t>coac_cen</t>
  </si>
  <si>
    <t>Coaching centers gives time as per needed</t>
  </si>
  <si>
    <t>fac_fac</t>
  </si>
  <si>
    <t>socialization</t>
  </si>
  <si>
    <t>shadow_bett</t>
  </si>
  <si>
    <t>In comparison to e-learning platforms, coaches/private tutors are better at teaching</t>
  </si>
  <si>
    <t>pressure</t>
  </si>
  <si>
    <t>not_offline</t>
  </si>
  <si>
    <t>parent_neg</t>
  </si>
  <si>
    <t>broad_persp</t>
  </si>
  <si>
    <t>child_habit</t>
  </si>
  <si>
    <t>ze</t>
  </si>
  <si>
    <t>lack_conc</t>
  </si>
  <si>
    <t>face_face</t>
  </si>
  <si>
    <t>not_appl</t>
  </si>
  <si>
    <t>no_internet</t>
  </si>
  <si>
    <t>self_assess</t>
  </si>
  <si>
    <t>ask_ques</t>
  </si>
  <si>
    <t>insuf_cont</t>
  </si>
  <si>
    <t>lack_focus</t>
  </si>
  <si>
    <t>no_interc</t>
  </si>
  <si>
    <t>parent_disag</t>
  </si>
  <si>
    <t>expensive</t>
  </si>
  <si>
    <t>math_higher_math</t>
  </si>
  <si>
    <t>gen i__mob_data = .</t>
  </si>
  <si>
    <t>gen r__others = .</t>
  </si>
  <si>
    <t>gen r__bat_of_bio = .</t>
  </si>
  <si>
    <t>gen r__10_ms = .</t>
  </si>
  <si>
    <t>gen r__fore_yt_cha = .</t>
  </si>
  <si>
    <t>gen r__ind_teacher = .</t>
  </si>
  <si>
    <t>gen r__onno_path = .</t>
  </si>
  <si>
    <t>gen r__not_using_any = .</t>
  </si>
  <si>
    <t>gen r__acs = .</t>
  </si>
  <si>
    <t>gen r__bond_path = .</t>
  </si>
  <si>
    <t>gen r__sikho = .</t>
  </si>
  <si>
    <t>gen r__edg_cou = .</t>
  </si>
  <si>
    <t>gen r__fah_tut = .</t>
  </si>
  <si>
    <t>gen r__tec_eas_edu = .</t>
  </si>
  <si>
    <t>gen r__boni_amin = .</t>
  </si>
  <si>
    <t>gen r__phy_maniac = .</t>
  </si>
  <si>
    <t>gen r__bio_hat = .</t>
  </si>
  <si>
    <t>gen r__roots_edu = .</t>
  </si>
  <si>
    <t>gen s__physics = .</t>
  </si>
  <si>
    <t>gen s__chemistry = .</t>
  </si>
  <si>
    <t>gen s__math_higher_math = .</t>
  </si>
  <si>
    <t>gen s__biology = .</t>
  </si>
  <si>
    <t>gen s__english = .</t>
  </si>
  <si>
    <t>gen s__ben_soc_sci_islam = .</t>
  </si>
  <si>
    <t>gen s__economics = .</t>
  </si>
  <si>
    <t>gen s__none = .</t>
  </si>
  <si>
    <t>gen s__science = .</t>
  </si>
  <si>
    <t>gen s__accounting = .</t>
  </si>
  <si>
    <t>gen s__marketing = .</t>
  </si>
  <si>
    <t>gen s__logic = .</t>
  </si>
  <si>
    <t>gen s__fin_banking = .</t>
  </si>
  <si>
    <t>gen s__ict = .</t>
  </si>
  <si>
    <t>gen t__off_seminer = .</t>
  </si>
  <si>
    <t>gen t__soc_media = .</t>
  </si>
  <si>
    <t>gen t__siblings = .</t>
  </si>
  <si>
    <t>gen t__friends = .</t>
  </si>
  <si>
    <t>gen t__parents = .</t>
  </si>
  <si>
    <t>gen t__poster = .</t>
  </si>
  <si>
    <t>gen w__rec_cls = .</t>
  </si>
  <si>
    <t>gen w__onl_quiz = .</t>
  </si>
  <si>
    <t>gen w__lec_sht = .</t>
  </si>
  <si>
    <t>gen w__anim_vid = .</t>
  </si>
  <si>
    <t>gen w__none = .</t>
  </si>
  <si>
    <t>gen w__short = .</t>
  </si>
  <si>
    <t>gen w__live_cls = .</t>
  </si>
  <si>
    <t>gen w__pause_rewind = .</t>
  </si>
  <si>
    <t>gen w__int_topic = .</t>
  </si>
  <si>
    <t>gen w__prob_solving = .</t>
  </si>
  <si>
    <t>gen x__rec_vid = .</t>
  </si>
  <si>
    <t>gen x__gd_teach = .</t>
  </si>
  <si>
    <t>gen x__cov_ever = .</t>
  </si>
  <si>
    <t>gen x__sugg = .</t>
  </si>
  <si>
    <t>gen x__sav_time = .</t>
  </si>
  <si>
    <t>gen x__onl_quiz = .</t>
  </si>
  <si>
    <t>gen x__not_using = .</t>
  </si>
  <si>
    <t>gen x__stuck_topic = .</t>
  </si>
  <si>
    <t>gen x__complement = .</t>
  </si>
  <si>
    <t>gen x__no_travel = .</t>
  </si>
  <si>
    <t>gen x__affordable = .</t>
  </si>
  <si>
    <t>gen x__teach_shortage = .</t>
  </si>
  <si>
    <t>gen z__bat_bio = .</t>
  </si>
  <si>
    <t>gen z__network = .</t>
  </si>
  <si>
    <t>gen z__por_pabel = .</t>
  </si>
  <si>
    <t>gen z__10_ms = .</t>
  </si>
  <si>
    <t>gen z__udvash = .</t>
  </si>
  <si>
    <t>gen z__acs = .</t>
  </si>
  <si>
    <t>gen z__edge_cou = .</t>
  </si>
  <si>
    <t>gen z__tech_eas_edu = .</t>
  </si>
  <si>
    <t>gen z__fahad_tut = .</t>
  </si>
  <si>
    <t>gen z__phy_maniac = .</t>
  </si>
  <si>
    <t>gen z__boni_amin = .</t>
  </si>
  <si>
    <t>gen z__bondhi_path = .</t>
  </si>
  <si>
    <t>gen z__not_using_any = .</t>
  </si>
  <si>
    <t>gen z__bio_haters = .</t>
  </si>
  <si>
    <t>gen z__roots_edu = .</t>
  </si>
  <si>
    <t>gen z__sikho = .</t>
  </si>
  <si>
    <t>gen z__ind_teacher = .</t>
  </si>
  <si>
    <t>gen zc__eff_exam = .</t>
  </si>
  <si>
    <t>gen zc__ask_que = .</t>
  </si>
  <si>
    <t>gen zc__coac_cen = .</t>
  </si>
  <si>
    <t>gen zc__fac_fac = .</t>
  </si>
  <si>
    <t>gen zc__socialization = .</t>
  </si>
  <si>
    <t>gen zc__shadow_bett = .</t>
  </si>
  <si>
    <t>gen zc__pressure = .</t>
  </si>
  <si>
    <t>gen zc__not_offline = .</t>
  </si>
  <si>
    <t>gen zc__parent_neg = .</t>
  </si>
  <si>
    <t>gen zc__broad_persp = .</t>
  </si>
  <si>
    <t>gen zc__child_habit = .</t>
  </si>
  <si>
    <t>gen ze__lack_conc = .</t>
  </si>
  <si>
    <t>gen ze__face_face = .</t>
  </si>
  <si>
    <t>gen ze__not_appl = .</t>
  </si>
  <si>
    <t>gen ze__no_internet = .</t>
  </si>
  <si>
    <t>gen ze__self_assess = .</t>
  </si>
  <si>
    <t>gen ze__ask_ques = .</t>
  </si>
  <si>
    <t>gen ze__insuf_cont = .</t>
  </si>
  <si>
    <t>gen ze__lack_focus = .</t>
  </si>
  <si>
    <t>gen ze__no_interc = .</t>
  </si>
  <si>
    <t>gen ze__parent_disag = .</t>
  </si>
  <si>
    <t>gen ze__expensive = .</t>
  </si>
  <si>
    <t>Which class are you in?</t>
  </si>
  <si>
    <t>Division of School</t>
  </si>
  <si>
    <t>Rural or Urban area</t>
  </si>
  <si>
    <t>Which group</t>
  </si>
  <si>
    <t>House rent</t>
  </si>
  <si>
    <t>Currently using device</t>
  </si>
  <si>
    <t>Broadband connection in your area</t>
  </si>
  <si>
    <t>Grade of Mathmatics</t>
  </si>
  <si>
    <t>Engage in regular study</t>
  </si>
  <si>
    <t>Medium of study</t>
  </si>
  <si>
    <t>Self effication</t>
  </si>
  <si>
    <t>Satisfaction of with the quality of education provided by school and college</t>
  </si>
  <si>
    <t>Tuition fees of school</t>
  </si>
  <si>
    <t>Uses of e-learning platform per month</t>
  </si>
  <si>
    <t>Parents positive perception</t>
  </si>
  <si>
    <t>E-learning platforms make positive impact on academic performace</t>
  </si>
  <si>
    <t>Total spending on e-learning platform</t>
  </si>
  <si>
    <t>Satisfaction with e-learning platforms</t>
  </si>
  <si>
    <t>Socialization with teachers and friends</t>
  </si>
  <si>
    <t>label variable A "Which class are you in?"</t>
  </si>
  <si>
    <t>label variable B "Gender"</t>
  </si>
  <si>
    <t>label variable C "Division of School"</t>
  </si>
  <si>
    <t>label variable D "Rural or Urban area"</t>
  </si>
  <si>
    <t>label variable E "Which group"</t>
  </si>
  <si>
    <t>label variable F "House rent"</t>
  </si>
  <si>
    <t>label variable G "Currently using device"</t>
  </si>
  <si>
    <t>label variable H "Broadband connection in your area"</t>
  </si>
  <si>
    <t>label variable i__broad_wifi "Broadband/ WiFi"</t>
  </si>
  <si>
    <t>label variable i__mob_data "Mobile Data"</t>
  </si>
  <si>
    <t>label variable K "Grade of Mathmatics"</t>
  </si>
  <si>
    <t>label variable L "Engage in regular study"</t>
  </si>
  <si>
    <t>label variable M "Medium of study"</t>
  </si>
  <si>
    <t>label variable N "Self effication"</t>
  </si>
  <si>
    <t>label variable O "Satisfaction of with the quality of education provided by school and college"</t>
  </si>
  <si>
    <t>label variable Q "Tuition fees of school"</t>
  </si>
  <si>
    <t>label variable r__others "others"</t>
  </si>
  <si>
    <t>label variable r__bat_of_bio "Battles of Biology"</t>
  </si>
  <si>
    <t>label variable r__10_ms "10 Minute School"</t>
  </si>
  <si>
    <t>label variable r__fore_yt_cha "Foreign youtube channel"</t>
  </si>
  <si>
    <t>label variable r__ind_teacher "Individual teacher"</t>
  </si>
  <si>
    <t>label variable r__onno_path "Onnorokom pathasala"</t>
  </si>
  <si>
    <t>label variable r__not_using_any "Currently not using any E-learning platform"</t>
  </si>
  <si>
    <t>label variable r__acs "ACS"</t>
  </si>
  <si>
    <t>label variable r__bond_path "Bondhi pathsala"</t>
  </si>
  <si>
    <t>label variable r__sikho "Sikho"</t>
  </si>
  <si>
    <t>label variable r__edg_cou "Edge course"</t>
  </si>
  <si>
    <t>label variable r__fah_tut "Fahad's tutorial"</t>
  </si>
  <si>
    <t>label variable r__tec_eas_edu "Technique Easy Education"</t>
  </si>
  <si>
    <t>label variable r__boni_amin "Boni Amin Apu medcial"</t>
  </si>
  <si>
    <t>label variable r__phy_maniac "Physics Maniac"</t>
  </si>
  <si>
    <t>label variable r__bio_hat "Biology Haters"</t>
  </si>
  <si>
    <t>label variable r__roots_edu "Roots Edu"</t>
  </si>
  <si>
    <t>label variable s__physics "Physics"</t>
  </si>
  <si>
    <t>label variable s__chemistry "Chemistry"</t>
  </si>
  <si>
    <t>label variable s__math_higher_math "Math/Higher Math"</t>
  </si>
  <si>
    <t>label variable s__biology "Biology"</t>
  </si>
  <si>
    <t>label variable s__english "English"</t>
  </si>
  <si>
    <t>label variable s__ben_soc_sci_islam "Bengali/Social Science/Islam"</t>
  </si>
  <si>
    <t>label variable s__economics "Economics"</t>
  </si>
  <si>
    <t>label variable s__none "None"</t>
  </si>
  <si>
    <t>label variable s__science "Science"</t>
  </si>
  <si>
    <t>label variable s__accounting "Accounting"</t>
  </si>
  <si>
    <t>label variable s__marketing "Marketing"</t>
  </si>
  <si>
    <t>label variable s__logic "Logic"</t>
  </si>
  <si>
    <t>label variable s__fin_banking "Finance and Banking"</t>
  </si>
  <si>
    <t>label variable s__ict "ICT"</t>
  </si>
  <si>
    <t>label variable t__off_seminer "Offline Seminer/Event"</t>
  </si>
  <si>
    <t>label variable t__soc_media "Social Media"</t>
  </si>
  <si>
    <t>label variable t__siblings "Siblings"</t>
  </si>
  <si>
    <t>label variable t__friends "Friends"</t>
  </si>
  <si>
    <t>label variable t__parents "Parents"</t>
  </si>
  <si>
    <t>label variable t__poster "Poster"</t>
  </si>
  <si>
    <t>label variable U "Uses of e-learning platform per month"</t>
  </si>
  <si>
    <t>label variable V "Parents positive perception"</t>
  </si>
  <si>
    <t>label variable w__rec_cls "Recorded class"</t>
  </si>
  <si>
    <t>label variable w__onl_quiz "Online quiz"</t>
  </si>
  <si>
    <t>label variable w__lec_sht "Lecture sheet"</t>
  </si>
  <si>
    <t>label variable w__anim_vid "Animated Video"</t>
  </si>
  <si>
    <t>label variable w__none "None"</t>
  </si>
  <si>
    <t>label variable w__short "Short explanation(written format preferred)"</t>
  </si>
  <si>
    <t>label variable w__live_cls "Live class"</t>
  </si>
  <si>
    <t>label variable w__pause_rewind "Pause and rewind option"</t>
  </si>
  <si>
    <t>label variable w__int_topic "Interactive topic based learning"</t>
  </si>
  <si>
    <t>label variable w__prob_solving "Problem solving class"</t>
  </si>
  <si>
    <t>label variable x__rec_vid "Learning through recording at anytime"</t>
  </si>
  <si>
    <t>label variable x__gd_teach "For famous/good teachers,"</t>
  </si>
  <si>
    <t>label variable x__cov_ever "It covers everything in detail from basics"</t>
  </si>
  <si>
    <t>label variable x__sugg "Suggestion"</t>
  </si>
  <si>
    <t>label variable x__sav_time "Saves time"</t>
  </si>
  <si>
    <t>label variable x__onl_quiz "Online quizzes/ exams"</t>
  </si>
  <si>
    <t>label variable x__not_using "Not applicable (if you do not use an e-learning platform)"</t>
  </si>
  <si>
    <t>label variable x__stuck_topic "If I get seriously stuck in a topic"</t>
  </si>
  <si>
    <t>label variable x__complement "Basically, they tend to work as auxiliary and secondary means for competitive learning by their unique approach."</t>
  </si>
  <si>
    <t>label variable x__no_travel "There is no need to commute to coaching centers"</t>
  </si>
  <si>
    <t>label variable x__affordable "It can be done at a low cost"</t>
  </si>
  <si>
    <t>label variable x__teach_shortage "We don't have good teachers in our area."</t>
  </si>
  <si>
    <t>label variable Y "E-learning platforms make positive impact on academic performace"</t>
  </si>
  <si>
    <t>label variable z__bat_bio "Battles of Biology"</t>
  </si>
  <si>
    <t>label variable z__network "Network"</t>
  </si>
  <si>
    <t>label variable z__por_pabel "Poralehka and pabel"</t>
  </si>
  <si>
    <t>label variable z__10_ms "10 MS"</t>
  </si>
  <si>
    <t>label variable z__udvash "Udvash"</t>
  </si>
  <si>
    <t>label variable z__acs "ACS"</t>
  </si>
  <si>
    <t>label variable z__edge_cou "Edge Course"</t>
  </si>
  <si>
    <t>label variable z__tech_eas_edu "Technique Easy Education"</t>
  </si>
  <si>
    <t>label variable z__fahad_tut "Fahad's Tutorial"</t>
  </si>
  <si>
    <t>label variable z__phy_maniac "Physics Maniac"</t>
  </si>
  <si>
    <t>label variable z__boni_amin "Boni Amin Apu medcial"</t>
  </si>
  <si>
    <t>label variable z__bondhi_path "Bondhi Pathsala"</t>
  </si>
  <si>
    <t>label variable z__not_using_any "Not using any e-learning platform at the moment"</t>
  </si>
  <si>
    <t>label variable z__bio_haters "Biology Haters"</t>
  </si>
  <si>
    <t>label variable z__roots_edu "Roots Edu"</t>
  </si>
  <si>
    <t>label variable z__sikho "Sikho"</t>
  </si>
  <si>
    <t>label variable z__ind_teacher "Individual teacher"</t>
  </si>
  <si>
    <t>label variable ZA "Total spending on e-learning platform"</t>
  </si>
  <si>
    <t>label variable ZB "Satisfaction with e-learning platforms"</t>
  </si>
  <si>
    <t>label variable zc__eff_exam "I find direct examinations to be more effective."</t>
  </si>
  <si>
    <t>label variable zc__ask_que "I can ask questions to teachers anytime during class."</t>
  </si>
  <si>
    <t>label variable zc__coac_cen "Coaching centers gives time as per needed"</t>
  </si>
  <si>
    <t>label variable zc__fac_fac "I understand the study material better face-to-face."</t>
  </si>
  <si>
    <t>label variable zc__socialization "I can study with friends or socialize after class."</t>
  </si>
  <si>
    <t>label variable zc__shadow_bett "In comparison to e-learning platforms, coaches/private tutors are better at teaching"</t>
  </si>
  <si>
    <t>label variable zc__pressure "There is pressure to perform when studying at a coaching center or with a home tutor."</t>
  </si>
  <si>
    <t>label variable zc__not_offline "I don't study offline."</t>
  </si>
  <si>
    <t>label variable zc__parent_neg "Parents think that studying online wastes more time on social media or other websites."</t>
  </si>
  <si>
    <t>label variable zc__broad_persp "To gain a broader perspective of the overall situation and firsthand experiences."</t>
  </si>
  <si>
    <t>label variable zc__child_habit "Childhood habit"</t>
  </si>
  <si>
    <t>label variable ZD "Socialization with teachers and friends"</t>
  </si>
  <si>
    <t>label variable ze__lack_conc "When using the e-learning platform, I can't concentrate (let's start using Facebook)."</t>
  </si>
  <si>
    <t>label variable ze__face_face "I understand better when studying face-to-face."</t>
  </si>
  <si>
    <t>label variable ze__not_appl "Not applicable (if using an e-learning platform)."</t>
  </si>
  <si>
    <t>label variable ze__no_internet "I don't have a good internet connection."</t>
  </si>
  <si>
    <t>label variable ze__self_assess "Self-assessment through online exams is not possible to check."</t>
  </si>
  <si>
    <t>label variable ze__ask_ques "Can't ask questions properly in online classes."</t>
  </si>
  <si>
    <t>label variable ze__insuf_cont "Lack of necessary good content."</t>
  </si>
  <si>
    <t>label variable ze__lack_focus "I can't focus in online classes."</t>
  </si>
  <si>
    <t>label variable ze__no_interc "There is no such interaction in online classes."</t>
  </si>
  <si>
    <t>label variable ze__parent_disag "My parents don't prefer studying using mobile"</t>
  </si>
  <si>
    <t>label variable ze__expensive "The courses are expensive"</t>
  </si>
  <si>
    <t>i__broad_wifi</t>
  </si>
  <si>
    <t>i__mob_data</t>
  </si>
  <si>
    <t>r__others</t>
  </si>
  <si>
    <t>r__bat_of_bio</t>
  </si>
  <si>
    <t>r__10_ms</t>
  </si>
  <si>
    <t>r__fore_yt_cha</t>
  </si>
  <si>
    <t>r__ind_teacher</t>
  </si>
  <si>
    <t>r__onno_path</t>
  </si>
  <si>
    <t>r__not_using_any</t>
  </si>
  <si>
    <t>r__acs</t>
  </si>
  <si>
    <t>r__bond_path</t>
  </si>
  <si>
    <t>r__sikho</t>
  </si>
  <si>
    <t>r__edg_cou</t>
  </si>
  <si>
    <t>r__fah_tut</t>
  </si>
  <si>
    <t>r__tec_eas_edu</t>
  </si>
  <si>
    <t>r__boni_amin</t>
  </si>
  <si>
    <t>r__phy_maniac</t>
  </si>
  <si>
    <t>r__bio_hat</t>
  </si>
  <si>
    <t>r__roots_edu</t>
  </si>
  <si>
    <t>s__physics</t>
  </si>
  <si>
    <t>s__chemistry</t>
  </si>
  <si>
    <t>s__math_higher_math</t>
  </si>
  <si>
    <t>s__biology</t>
  </si>
  <si>
    <t>s__english</t>
  </si>
  <si>
    <t>s__ben_soc_sci_islam</t>
  </si>
  <si>
    <t>s__economics</t>
  </si>
  <si>
    <t>s__none</t>
  </si>
  <si>
    <t>s__science</t>
  </si>
  <si>
    <t>s__accounting</t>
  </si>
  <si>
    <t>s__marketing</t>
  </si>
  <si>
    <t>s__logic</t>
  </si>
  <si>
    <t>s__fin_banking</t>
  </si>
  <si>
    <t>s__ict</t>
  </si>
  <si>
    <t>t__off_seminer</t>
  </si>
  <si>
    <t>t__soc_media</t>
  </si>
  <si>
    <t>t__siblings</t>
  </si>
  <si>
    <t>t__friends</t>
  </si>
  <si>
    <t>t__parents</t>
  </si>
  <si>
    <t>t__poster</t>
  </si>
  <si>
    <t>w__rec_cls</t>
  </si>
  <si>
    <t>w__onl_quiz</t>
  </si>
  <si>
    <t>w__lec_sht</t>
  </si>
  <si>
    <t>w__anim_vid</t>
  </si>
  <si>
    <t>w__none</t>
  </si>
  <si>
    <t>w__short</t>
  </si>
  <si>
    <t>w__live_cls</t>
  </si>
  <si>
    <t>w__pause_rewind</t>
  </si>
  <si>
    <t>w__int_topic</t>
  </si>
  <si>
    <t>w__prob_solving</t>
  </si>
  <si>
    <t>x__rec_vid</t>
  </si>
  <si>
    <t>x__gd_teach</t>
  </si>
  <si>
    <t>x__cov_ever</t>
  </si>
  <si>
    <t>x__sugg</t>
  </si>
  <si>
    <t>x__sav_time</t>
  </si>
  <si>
    <t>x__onl_quiz</t>
  </si>
  <si>
    <t>x__not_using</t>
  </si>
  <si>
    <t>x__stuck_topic</t>
  </si>
  <si>
    <t>x__complement</t>
  </si>
  <si>
    <t>x__no_travel</t>
  </si>
  <si>
    <t>x__affordable</t>
  </si>
  <si>
    <t>x__teach_shortage</t>
  </si>
  <si>
    <t>z__bat_bio</t>
  </si>
  <si>
    <t>z__network</t>
  </si>
  <si>
    <t>z__por_pabel</t>
  </si>
  <si>
    <t>z__10_ms</t>
  </si>
  <si>
    <t>z__udvash</t>
  </si>
  <si>
    <t>z__acs</t>
  </si>
  <si>
    <t>z__edge_cou</t>
  </si>
  <si>
    <t>z__tech_eas_edu</t>
  </si>
  <si>
    <t>z__fahad_tut</t>
  </si>
  <si>
    <t>z__phy_maniac</t>
  </si>
  <si>
    <t>z__boni_amin</t>
  </si>
  <si>
    <t>z__bondhi_path</t>
  </si>
  <si>
    <t>z__not_using_any</t>
  </si>
  <si>
    <t>z__bio_haters</t>
  </si>
  <si>
    <t>z__roots_edu</t>
  </si>
  <si>
    <t>z__sikho</t>
  </si>
  <si>
    <t>z__ind_teacher</t>
  </si>
  <si>
    <t>zc__eff_exam</t>
  </si>
  <si>
    <t>zc__ask_que</t>
  </si>
  <si>
    <t>zc__coac_cen</t>
  </si>
  <si>
    <t>zc__fac_fac</t>
  </si>
  <si>
    <t>zc__socialization</t>
  </si>
  <si>
    <t>zc__shadow_bett</t>
  </si>
  <si>
    <t>zc__pressure</t>
  </si>
  <si>
    <t>zc__not_offline</t>
  </si>
  <si>
    <t>zc__parent_neg</t>
  </si>
  <si>
    <t>zc__broad_persp</t>
  </si>
  <si>
    <t>zc__child_habit</t>
  </si>
  <si>
    <t>ze__lack_conc</t>
  </si>
  <si>
    <t>ze__face_face</t>
  </si>
  <si>
    <t>ze__not_appl</t>
  </si>
  <si>
    <t>ze__no_internet</t>
  </si>
  <si>
    <t>ze__self_assess</t>
  </si>
  <si>
    <t>ze__ask_ques</t>
  </si>
  <si>
    <t>ze__insuf_cont</t>
  </si>
  <si>
    <t>ze__lack_focus</t>
  </si>
  <si>
    <t>ze__no_interc</t>
  </si>
  <si>
    <t>ze__parent_disag</t>
  </si>
  <si>
    <t>ze__expensive</t>
  </si>
  <si>
    <t>g__mobile</t>
  </si>
  <si>
    <t>g__desktop</t>
  </si>
  <si>
    <t>g__tab</t>
  </si>
  <si>
    <t>g__laptop</t>
  </si>
  <si>
    <t>g__none</t>
  </si>
  <si>
    <t>g</t>
  </si>
  <si>
    <t>mobile</t>
  </si>
  <si>
    <t>desktop</t>
  </si>
  <si>
    <t>tab</t>
  </si>
  <si>
    <t>laptop</t>
  </si>
  <si>
    <t>gen g__mobile = .</t>
  </si>
  <si>
    <t>gen g__desktop = .</t>
  </si>
  <si>
    <t>gen g__tab = .</t>
  </si>
  <si>
    <t>gen g__laptop = .</t>
  </si>
  <si>
    <t>gen g__none = .</t>
  </si>
  <si>
    <t>label variable g__mobile "Mobile"</t>
  </si>
  <si>
    <t>label variable g__desktop "Desktop"</t>
  </si>
  <si>
    <t>label variable g__tab "Tab"</t>
  </si>
  <si>
    <t>label variable g__laptop "Laptop"</t>
  </si>
  <si>
    <t>label variable g__none "Not any"</t>
  </si>
  <si>
    <t>replace g__mobile = 1 if G_1 == 1 | G_2 == 1 | G_3 == 1 | G_4 == 1</t>
  </si>
  <si>
    <t>replace g__desktop = 1 if G_1 == 2 | G_2 == 2 | G_3 == 2 | G_4 == 2</t>
  </si>
  <si>
    <t>replace g__tab = 1 if G_1 == 3 | G_2 == 3 | G_3 == 3 | G_4 == 3</t>
  </si>
  <si>
    <t>replace g__laptop = 1 if G_1 == 4 | G_2 == 4 | G_3 == 4 | G_4 == 4</t>
  </si>
  <si>
    <t>replace g__none = 1 if G_1 == 5 | G_2 == 5 | G_3 == 5 | G_4 == 5</t>
  </si>
  <si>
    <t>replace r__others = 1 if R_1 == 0 | R_2 == 0 | R_3 == 0 | R_4 == 0 | R_5 == 0 | R_6 == 0 | R_7 == 0 | R_8 == 0 | R_9 == 0 | R_10 == 0</t>
  </si>
  <si>
    <t>replace r__bat_of_bio = 1 if R_1 == 1 | R_2 == 1 | R_3 == 1 | R_4 == 1 | R_5 == 1 | R_6 == 1 | R_7 == 1 | R_8 == 1 | R_9 == 1 | R_10 == 1</t>
  </si>
  <si>
    <t>replace r__10_ms = 1 if R_1 == 2 | R_2 == 2 | R_3 == 2 | R_4 == 2 | R_5 == 2 | R_6 == 2 | R_7 == 2 | R_8 == 2 | R_9 == 2 | R_10 == 2</t>
  </si>
  <si>
    <t xml:space="preserve">replace r__fore_yt_cha = 1 if R_1 == 3 | R_2 == 3 | R_3 == 3 | R_4 == 3 | R_5 == 3 | R_6 == 3 | R_7 == 3 | R_8 == 3 | R_9 == 3 | R_10 == 3        </t>
  </si>
  <si>
    <t xml:space="preserve">replace r__ind_teacher = 1 if R_1 == 4 | R_2 == 4 | R_3 == 4 | R_4 == 4 | R_5 == 4 | R_6 == 4 | R_7 == 4 | R_8 == 4 | R_9 == 4 | R_10 == 4        </t>
  </si>
  <si>
    <t>replace r__onno_path = 1 if R_1 == 5 | R_2 == 5 | R_3 == 5 | R_4 == 5 | R_5 == 5 | R_6 == 5 | R_7 == 5 | R_8 == 5 | R_9 == 5 | R_10 == 5</t>
  </si>
  <si>
    <t xml:space="preserve">replace r__not_using_any = 1 if R_1 == 6 | R_2 == 6 | R_3 == 6 | R_4 == 6 | R_5 == 6 | R_6 == 6 | R_7 == 6 | R_8 == 6 | R_9 == 6 | R_10 == 6      </t>
  </si>
  <si>
    <t>replace r__acs = 1 if R_1 == 7 | R_2 == 7 | R_3 == 7 | R_4 == 7 | R_5 == 7 | R_6 == 7 | R_7 == 7 | R_8 == 7 | R_9 == 7 | R_10 == 7</t>
  </si>
  <si>
    <t>replace r__bond_path = 1 if R_1 == 8 | R_2 == 8 | R_3 == 8 | R_4 == 8 | R_5 == 8 | R_6 == 8 | R_7 == 8 | R_8 == 8 | R_9 == 8 | R_10 == 8</t>
  </si>
  <si>
    <t>replace r__sikho = 1 if R_1 == 9 | R_2 == 9 | R_3 == 9 | R_4 == 9 | R_5 == 9 | R_6 == 9 | R_7 == 9 | R_8 == 9 | R_9 == 9 | R_10 == 9</t>
  </si>
  <si>
    <t xml:space="preserve">replace r__edg_cou = 1 if R_1 == 10 | R_2 == 10 | R_3 == 10 | R_4 == 10 | R_5 == 10 | R_6 == 10 | R_7 == 10 | R_8 == 10 | R_9 == 10 | R_10 == 10  </t>
  </si>
  <si>
    <t xml:space="preserve">replace r__fah_tut = 1 if R_1 == 11 | R_2 == 11 | R_3 == 11 | R_4 == 11 | R_5 == 11 | R_6 == 11 | R_7 == 11 | R_8 == 11 | R_9 == 11 | R_10 == 11  </t>
  </si>
  <si>
    <t>replace r__tec_eas_edu = 1 if R_1 == 12 | R_2 == 12 | R_3 == 12 | R_4 == 12 | R_5 == 12 | R_6 == 12 | R_7 == 12 | R_8 == 12 | R_9 == 12 | R_10 == 12</t>
  </si>
  <si>
    <t>replace r__boni_amin = 1 if R_1 == 13 | R_2 == 13 | R_3 == 13 | R_4 == 13 | R_5 == 13 | R_6 == 13 | R_7 == 13 | R_8 == 13 | R_9 == 13 | R_10 == 13</t>
  </si>
  <si>
    <t>replace r__phy_maniac = 1 if R_1 == 14 | R_2 == 14 | R_3 == 14 | R_4 == 14 | R_5 == 14 | R_6 == 14 | R_7 == 14 | R_8 == 14 | R_9 == 14 | R_10 == 14</t>
  </si>
  <si>
    <t xml:space="preserve">replace r__bio_hat = 1 if R_1 == 15 | R_2 == 15 | R_3 == 15 | R_4 == 15 | R_5 == 15 | R_6 == 15 | R_7 == 15 | R_8 == 15 | R_9 == 15 | R_10 == 15  </t>
  </si>
  <si>
    <t>replace r__roots_edu = 1 if R_1 == 16 | R_2 == 16 | R_3 == 16 | R_4 == 16 | R_5 == 16 | R_6 == 16 | R_7 == 16 | R_8 == 16 | R_9 == 16 | R_10 == 16</t>
  </si>
  <si>
    <t>replace s__physics = 1 if S_1 == 1 | S_2 == 1 | S_3 == 1 | S_4 == 1 | S_5 == 1 | S_6 == 1</t>
  </si>
  <si>
    <t>replace s__chemistry = 1 if S_1 == 2 | S_2 == 2 | S_3 == 2 | S_4 == 2 | S_5 == 2 | S_6 == 2</t>
  </si>
  <si>
    <t>replace s__math_higher_math = 1 if S_1 == 3 | S_2 == 3 | S_3 == 3 | S_4 == 3 | S_5 == 3 | S_6 == 3</t>
  </si>
  <si>
    <t>replace s__biology = 1 if S_1 == 4 | S_2 == 4 | S_3 == 4 | S_4 == 4 | S_5 == 4 | S_6 == 4</t>
  </si>
  <si>
    <t>replace s__english = 1 if S_1 == 5 | S_2 == 5 | S_3 == 5 | S_4 == 5 | S_5 == 5 | S_6 == 5</t>
  </si>
  <si>
    <t>replace s__ben_soc_sci_islam = 1 if S_1 == 6 | S_2 == 6 | S_3 == 6 | S_4 == 6 | S_5 == 6 | S_6 == 6</t>
  </si>
  <si>
    <t>replace s__economics = 1 if S_1 == 7 | S_2 == 7 | S_3 == 7 | S_4 == 7 | S_5 == 7 | S_6 == 7</t>
  </si>
  <si>
    <t>replace s__none = 1 if S_1 == 8 | S_2 == 8 | S_3 == 8 | S_4 == 8 | S_5 == 8 | S_6 == 8</t>
  </si>
  <si>
    <t>replace s__science = 1 if S_1 == 9 | S_2 == 9 | S_3 == 9 | S_4 == 9 | S_5 == 9 | S_6 == 9</t>
  </si>
  <si>
    <t>replace s__accounting = 1 if S_1 == 10 | S_2 == 10 | S_3 == 10 | S_4 == 10 | S_5 == 10 | S_6 == 10</t>
  </si>
  <si>
    <t>replace s__marketing = 1 if S_1 == 11 | S_2 == 11 | S_3 == 11 | S_4 == 11 | S_5 == 11 | S_6 == 11</t>
  </si>
  <si>
    <t>replace s__logic = 1 if S_1 == 12 | S_2 == 12 | S_3 == 12 | S_4 == 12 | S_5 == 12 | S_6 == 12</t>
  </si>
  <si>
    <t>replace s__fin_banking = 1 if S_1 == 13 | S_2 == 13 | S_3 == 13 | S_4 == 13 | S_5 == 13 | S_6 == 13</t>
  </si>
  <si>
    <t>replace s__ict = 1 if S_1 == 14 | S_2 == 14 | S_3 == 14 | S_4 == 14 | S_5 == 14 | S_6 == 14</t>
  </si>
  <si>
    <t>replace t__off_seminer = 1 if T_1 == 1 | T_2 == 1 | T_3 == 1 | T_4 == 1 | T_5 == 1 | T_6 == 1</t>
  </si>
  <si>
    <t>replace t__soc_media = 1 if T_1 == 2 | T_2 == 2 | T_3 == 2 | T_4 == 2 | T_5 == 2 | T_6 == 2</t>
  </si>
  <si>
    <t>replace t__siblings = 1 if T_1 == 3 | T_2 == 3 | T_3 == 3 | T_4 == 3 | T_5 == 3 | T_6 == 3</t>
  </si>
  <si>
    <t>replace t__friends = 1 if T_1 == 4 | T_2 == 4 | T_3 == 4 | T_4 == 4 | T_5 == 4 | T_6 == 4</t>
  </si>
  <si>
    <t>replace t__parents = 1 if T_1 == 5 | T_2 == 5 | T_3 == 5 | T_4 == 5 | T_5 == 5 | T_6 == 5</t>
  </si>
  <si>
    <t>replace t__poster = 1 if T_1 == 6 | T_2 == 6 | T_3 == 6 | T_4 == 6 | T_5 == 6 | T_6 == 6</t>
  </si>
  <si>
    <t>replace w__rec_cls = 1 if W_1 == 1 | W_2 == 1 | W_3 == 1 | W_4 == 1 | W_5 == 1 | W_6 == 1 | W_7 == 1 | W_8 == 1</t>
  </si>
  <si>
    <t>replace w__onl_quiz = 1 if W_1 == 2 | W_2 == 2 | W_3 == 2 | W_4 == 2 | W_5 == 2 | W_6 == 2 | W_7 == 2 | W_8 == 2</t>
  </si>
  <si>
    <t>replace w__lec_sht = 1 if W_1 == 3 | W_2 == 3 | W_3 == 3 | W_4 == 3 | W_5 == 3 | W_6 == 3 | W_7 == 3 | W_8 == 3</t>
  </si>
  <si>
    <t>replace w__anim_vid = 1 if W_1 == 4 | W_2 == 4 | W_3 == 4 | W_4 == 4 | W_5 == 4 | W_6 == 4 | W_7 == 4 | W_8 == 4</t>
  </si>
  <si>
    <t>replace w__none = 1 if W_1 == 5 | W_2 == 5 | W_3 == 5 | W_4 == 5 | W_5 == 5 | W_6 == 5 | W_7 == 5 | W_8 == 5</t>
  </si>
  <si>
    <t>replace w__short = 1 if W_1 == 6 | W_2 == 6 | W_3 == 6 | W_4 == 6 | W_5 == 6 | W_6 == 6 | W_7 == 6 | W_8 == 6</t>
  </si>
  <si>
    <t>replace w__live_cls = 1 if W_1 == 7 | W_2 == 7 | W_3 == 7 | W_4 == 7 | W_5 == 7 | W_6 == 7 | W_7 == 7 | W_8 == 7</t>
  </si>
  <si>
    <t>replace w__pause_rewind = 1 if W_1 == 8 | W_2 == 8 | W_3 == 8 | W_4 == 8 | W_5 == 8 | W_6 == 8 | W_7 == 8 | W_8 == 8</t>
  </si>
  <si>
    <t>replace w__int_topic = 1 if W_1 == 9 | W_2 == 9 | W_3 == 9 | W_4 == 9 | W_5 == 9 | W_6 == 9 | W_7 == 9 | W_8 == 9</t>
  </si>
  <si>
    <t>replace w__prob_solving = 1 if W_1 == 10 | W_2 == 10 | W_3 == 10 | W_4 == 10 | W_5 == 10 | W_6 == 10 | W_7 == 10 | W_8 == 10</t>
  </si>
  <si>
    <t>replace x__rec_vid = 1 if X_1 == 1 | X_2 == 1 | X_3 == 1 | X_4 == 1 | X_5 == 1 | X_6 == 1 | X_7 == 1 | X_8 == 1 | X_9 == 1</t>
  </si>
  <si>
    <t>replace x__gd_teach = 1 if X_1 == 2 | X_2 == 2 | X_3 == 2 | X_4 == 2 | X_5 == 2 | X_6 == 2 | X_7 == 2 | X_8 == 2 | X_9 == 2</t>
  </si>
  <si>
    <t>replace x__cov_ever = 1 if X_1 == 3 | X_2 == 3 | X_3 == 3 | X_4 == 3 | X_5 == 3 | X_6 == 3 | X_7 == 3 | X_8 == 3 | X_9 == 3</t>
  </si>
  <si>
    <t>replace x__sugg = 1 if X_1 == 4 | X_2 == 4 | X_3 == 4 | X_4 == 4 | X_5 == 4 | X_6 == 4 | X_7 == 4 | X_8 == 4 | X_9 == 4</t>
  </si>
  <si>
    <t>replace x__sav_time = 1 if X_1 == 5 | X_2 == 5 | X_3 == 5 | X_4 == 5 | X_5 == 5 | X_6 == 5 | X_7 == 5 | X_8 == 5 | X_9 == 5</t>
  </si>
  <si>
    <t>replace x__onl_quiz = 1 if X_1 == 6 | X_2 == 6 | X_3 == 6 | X_4 == 6 | X_5 == 6 | X_6 == 6 | X_7 == 6 | X_8 == 6 | X_9 == 6</t>
  </si>
  <si>
    <t>replace x__not_using = 1 if X_1 == 7 | X_2 == 7 | X_3 == 7 | X_4 == 7 | X_5 == 7 | X_6 == 7 | X_7 == 7 | X_8 == 7 | X_9 == 7</t>
  </si>
  <si>
    <t>replace x__stuck_topic = 1 if X_1 == 8 | X_2 == 8 | X_3 == 8 | X_4 == 8 | X_5 == 8 | X_6 == 8 | X_7 == 8 | X_8 == 8 | X_9 == 8</t>
  </si>
  <si>
    <t>replace x__complement = 1 if X_1 == 9 | X_2 == 9 | X_3 == 9 | X_4 == 9 | X_5 == 9 | X_6 == 9 | X_7 == 9 | X_8 == 9 | X_9 == 9</t>
  </si>
  <si>
    <t>replace x__no_travel = 1 if X_1 == 10 | X_2 == 10 | X_3 == 10 | X_4 == 10 | X_5 == 10 | X_6 == 10 | X_7 == 10 | X_8 == 10 | X_9 == 10</t>
  </si>
  <si>
    <t>replace x__affordable = 1 if X_1 == 11 | X_2 == 11 | X_3 == 11 | X_4 == 11 | X_5 == 11 | X_6 == 11 | X_7 == 11 | X_8 == 11 | X_9 == 11</t>
  </si>
  <si>
    <t>replace x__teach_shortage = 1 if X_1 == 12 | X_2 == 12 | X_3 == 12 | X_4 == 12 | X_5 == 12 | X_6 == 12 | X_7 == 12 | X_8 == 12 | X_9 == 12</t>
  </si>
  <si>
    <t>replace z__bat_bio = 1 if Z_1 == 1 | Z_2 == 1 | Z_3 == 1 | Z_4 == 1 | Z_5 == 1 | Z_6 == 1 | Z_7 == 1</t>
  </si>
  <si>
    <t>replace z__network = 1 if Z_1 == 2 | Z_2 == 2 | Z_3 == 2 | Z_4 == 2 | Z_5 == 2 | Z_6 == 2 | Z_7 == 2</t>
  </si>
  <si>
    <t>replace z__por_pabel = 1 if Z_1 == 3 | Z_2 == 3 | Z_3 == 3 | Z_4 == 3 | Z_5 == 3 | Z_6 == 3 | Z_7 == 3</t>
  </si>
  <si>
    <t>replace z__10_ms = 1 if Z_1 == 4 | Z_2 == 4 | Z_3 == 4 | Z_4 == 4 | Z_5 == 4 | Z_6 == 4 | Z_7 == 4</t>
  </si>
  <si>
    <t>replace z__udvash = 1 if Z_1 == 5 | Z_2 == 5 | Z_3 == 5 | Z_4 == 5 | Z_5 == 5 | Z_6 == 5 | Z_7 == 5</t>
  </si>
  <si>
    <t>replace z__acs = 1 if Z_1 == 6 | Z_2 == 6 | Z_3 == 6 | Z_4 == 6 | Z_5 == 6 | Z_6 == 6 | Z_7 == 6</t>
  </si>
  <si>
    <t>replace z__edge_cou = 1 if Z_1 == 7 | Z_2 == 7 | Z_3 == 7 | Z_4 == 7 | Z_5 == 7 | Z_6 == 7 | Z_7 == 7</t>
  </si>
  <si>
    <t>replace z__tech_eas_edu = 1 if Z_1 == 8 | Z_2 == 8 | Z_3 == 8 | Z_4 == 8 | Z_5 == 8 | Z_6 == 8 | Z_7 == 8</t>
  </si>
  <si>
    <t>replace z__fahad_tut = 1 if Z_1 == 9 | Z_2 == 9 | Z_3 == 9 | Z_4 == 9 | Z_5 == 9 | Z_6 == 9 | Z_7 == 9</t>
  </si>
  <si>
    <t>replace z__phy_maniac = 1 if Z_1 == 10 | Z_2 == 10 | Z_3 == 10 | Z_4 == 10 | Z_5 == 10 | Z_6 == 10 | Z_7 == 10</t>
  </si>
  <si>
    <t>replace z__boni_amin = 1 if Z_1 == 11 | Z_2 == 11 | Z_3 == 11 | Z_4 == 11 | Z_5 == 11 | Z_6 == 11 | Z_7 == 11</t>
  </si>
  <si>
    <t>replace z__bondhi_path = 1 if Z_1 == 12 | Z_2 == 12 | Z_3 == 12 | Z_4 == 12 | Z_5 == 12 | Z_6 == 12 | Z_7 == 12</t>
  </si>
  <si>
    <t>replace z__not_using_any = 1 if Z_1 == 13 | Z_2 == 13 | Z_3 == 13 | Z_4 == 13 | Z_5 == 13 | Z_6 == 13 | Z_7 == 13</t>
  </si>
  <si>
    <t>replace z__bio_haters = 1 if Z_1 == 14 | Z_2 == 14 | Z_3 == 14 | Z_4 == 14 | Z_5 == 14 | Z_6 == 14 | Z_7 == 14</t>
  </si>
  <si>
    <t>replace z__roots_edu = 1 if Z_1 == 15 | Z_2 == 15 | Z_3 == 15 | Z_4 == 15 | Z_5 == 15 | Z_6 == 15 | Z_7 == 15</t>
  </si>
  <si>
    <t>replace z__sikho = 1 if Z_1 == 16 | Z_2 == 16 | Z_3 == 16 | Z_4 == 16 | Z_5 == 16 | Z_6 == 16 | Z_7 == 16</t>
  </si>
  <si>
    <t>replace z__ind_teacher = 1 if Z_1 == 17 | Z_2 == 17 | Z_3 == 17 | Z_4 == 17 | Z_5 == 17 | Z_6 == 17 | Z_7 == 17</t>
  </si>
  <si>
    <t>replace zc__eff_exam = 1 if ZC_1 == 1 | ZC_2 == 1 | ZC_3 == 1 | ZC_4 == 1 | ZC_5 == 1 | ZC_6 == 1 | ZC_7 == 1</t>
  </si>
  <si>
    <t>replace zc__ask_que = 1 if ZC_1 == 2 | ZC_2 == 2 | ZC_3 == 2 | ZC_4 == 2 | ZC_5 == 2 | ZC_6 == 2 | ZC_7 == 2</t>
  </si>
  <si>
    <t>replace zc__coac_cen = 1 if ZC_1 == 3 | ZC_2 == 3 | ZC_3 == 3 | ZC_4 == 3 | ZC_5 == 3 | ZC_6 == 3 | ZC_7 == 3</t>
  </si>
  <si>
    <t>replace zc__fac_fac = 1 if ZC_1 == 4 | ZC_2 == 4 | ZC_3 == 4 | ZC_4 == 4 | ZC_5 == 4 | ZC_6 == 4 | ZC_7 == 4</t>
  </si>
  <si>
    <t>replace zc__socialization = 1 if ZC_1 == 5 | ZC_2 == 5 | ZC_3 == 5 | ZC_4 == 5 | ZC_5 == 5 | ZC_6 == 5 | ZC_7 == 5</t>
  </si>
  <si>
    <t>replace zc__shadow_bett = 1 if ZC_1 == 6 | ZC_2 == 6 | ZC_3 == 6 | ZC_4 == 6 | ZC_5 == 6 | ZC_6 == 6 | ZC_7 == 6</t>
  </si>
  <si>
    <t>replace zc__pressure = 1 if ZC_1 == 7 | ZC_2 == 7 | ZC_3 == 7 | ZC_4 == 7 | ZC_5 == 7 | ZC_6 == 7 | ZC_7 == 7</t>
  </si>
  <si>
    <t>replace zc__not_offline = 1 if ZC_1 == 8 | ZC_2 == 8 | ZC_3 == 8 | ZC_4 == 8 | ZC_5 == 8 | ZC_6 == 8 | ZC_7 == 8</t>
  </si>
  <si>
    <t>replace zc__parent_neg = 1 if ZC_1 == 9 | ZC_2 == 9 | ZC_3 == 9 | ZC_4 == 9 | ZC_5 == 9 | ZC_6 == 9 | ZC_7 == 9</t>
  </si>
  <si>
    <t>replace zc__broad_persp = 1 if ZC_1 == 10 | ZC_2 == 10 | ZC_3 == 10 | ZC_4 == 10 | ZC_5 == 10 | ZC_6 == 10 | ZC_7 == 10</t>
  </si>
  <si>
    <t>replace zc__child_habit = 1 if ZC_1 == 11 | ZC_2 == 11 | ZC_3 == 11 | ZC_4 == 11 | ZC_5 == 11 | ZC_6 == 11 | ZC_7 == 11</t>
  </si>
  <si>
    <t>replace ze__lack_conc = 1 if ZE_1 == 1 | ZE_2 == 1 | ZE_3 == 1 | ZE_4 == 1 | ZE_5 == 1 | ZE_6 == 1 | ZE_7 == 1</t>
  </si>
  <si>
    <t>replace ze__face_face = 1 if ZE_1 == 2 | ZE_2 == 2 | ZE_3 == 2 | ZE_4 == 2 | ZE_5 == 2 | ZE_6 == 2 | ZE_7 == 2</t>
  </si>
  <si>
    <t>replace ze__not_appl = 1 if ZE_1 == 3 | ZE_2 == 3 | ZE_3 == 3 | ZE_4 == 3 | ZE_5 == 3 | ZE_6 == 3 | ZE_7 == 3</t>
  </si>
  <si>
    <t>replace ze__no_internet = 1 if ZE_1 == 4 | ZE_2 == 4 | ZE_3 == 4 | ZE_4 == 4 | ZE_5 == 4 | ZE_6 == 4 | ZE_7 == 4</t>
  </si>
  <si>
    <t>replace ze__self_assess = 1 if ZE_1 == 5 | ZE_2 == 5 | ZE_3 == 5 | ZE_4 == 5 | ZE_5 == 5 | ZE_6 == 5 | ZE_7 == 5</t>
  </si>
  <si>
    <t>replace ze__ask_ques = 1 if ZE_1 == 6 | ZE_2 == 6 | ZE_3 == 6 | ZE_4 == 6 | ZE_5 == 6 | ZE_6 == 6 | ZE_7 == 6</t>
  </si>
  <si>
    <t>replace ze__insuf_cont = 1 if ZE_1 == 7 | ZE_2 == 7 | ZE_3 == 7 | ZE_4 == 7 | ZE_5 == 7 | ZE_6 == 7 | ZE_7 == 7</t>
  </si>
  <si>
    <t>replace ze__lack_focus = 1 if ZE_1 == 8 | ZE_2 == 8 | ZE_3 == 8 | ZE_4 == 8 | ZE_5 == 8 | ZE_6 == 8 | ZE_7 == 8</t>
  </si>
  <si>
    <t>replace ze__no_interc = 1 if ZE_1 == 9 | ZE_2 == 9 | ZE_3 == 9 | ZE_4 == 9 | ZE_5 == 9 | ZE_6 == 9 | ZE_7 == 9</t>
  </si>
  <si>
    <t>replace ze__parent_disag = 1 if ZE_1 == 10 | ZE_2 == 10 | ZE_3 == 10 | ZE_4 == 10 | ZE_5 == 10 | ZE_6 == 10 | ZE_7 == 10</t>
  </si>
  <si>
    <t>replace ze__expensive = 1 if ZE_1 == 11 | ZE_2 == 11 | ZE_3 == 11 | ZE_4 == 11 | ZE_5 == 11 | ZE_6 == 11 | ZE_7 == 11</t>
  </si>
  <si>
    <t>Class 7</t>
  </si>
  <si>
    <t>Class 8</t>
  </si>
  <si>
    <t>Class 9</t>
  </si>
  <si>
    <t>Class 10</t>
  </si>
  <si>
    <t>Class 11</t>
  </si>
  <si>
    <t>Class 12</t>
  </si>
  <si>
    <t>Admission candidate</t>
  </si>
  <si>
    <t>label define  A 1 "Class 7" 2 "Class 8" 3 "Class 9" 4 "Class 10" 5 "Class 11" 6 "Class 12" 7 "Admission candidate"</t>
  </si>
  <si>
    <t>label define  B 0 "Male" 1 "Female"</t>
  </si>
  <si>
    <t>label define  C 1 "DHAKA" 2 "CHITTAGONG" 3 "RAJSHAHI" 4 "KHULNA" 5 "BARISHAL" 6 "SYLHET"</t>
  </si>
  <si>
    <t>label define  D 1 "City corporation" 2 "Upazilla city" 3 "Village"</t>
  </si>
  <si>
    <t>label define  E 1 "Science" 2 "Business Srudies" 3 "Humanities" 4 "Not Applicable"</t>
  </si>
  <si>
    <t>label define  F 4 "15000-20000" 5 "20000-25000" 6 "25000-30000" 3 "10000-15000" 1 "0-5000" 2 "5000-10000" 7 "30000+"</t>
  </si>
  <si>
    <t>label define  H 1 "Yes" 0 "No"</t>
  </si>
  <si>
    <t>label define  K 1 "80-100 (A+)" 2 "70-79 (A)" 3 "60-69 (A-)" 5 "40-49 (C)" 4 "50-59 (B)" 6 "33-39 (D)"</t>
  </si>
  <si>
    <t>label define  L 4 "Very less" 1 "Everyday" 2 "Few times in a week" 3 "Once in a week"</t>
  </si>
  <si>
    <t>label define  M 1 "Shadow Education" 3 "Both" 2 "E-learning"</t>
  </si>
  <si>
    <t>label define  N 1 "Teachers help" 2 "Online" 3 "Guidebook" 4 "Re-read and Solve" 5 "Leave it"</t>
  </si>
  <si>
    <t>label define  O 2 "Dissatisfied" 1 "Satisfied" 3 "No Comments"</t>
  </si>
  <si>
    <t>label define  Q 1 "0-100" 2 "1000-2000" 3 "100-1000" 4 "2000-3000" 5 "3000-4000" 6 "4000-5000+"</t>
  </si>
  <si>
    <t>label define  U 1 "Daily" 2 "Weekly" 3 "Somethimes" 4 "Never"</t>
  </si>
  <si>
    <t>label define  Y 1 "Yes" 2 "Yes, significantly" 3 "Not sure" 4 "Not that significant"</t>
  </si>
  <si>
    <t>label define  ZA 0 "0" 1 "100-500" 2 "500-1000" 3 "1000-1500" 4 "1500-2000" 5 "2000-2500" 6 "2500-3000" 7 "3000-4000" 8 "4000+"</t>
  </si>
  <si>
    <t>label define  ZB 1 "Very dissatisfied" 2 "Dissatisfied" 3 "Moderately satisfied" 4 "Satisfied" 5 "Very satisfied"</t>
  </si>
  <si>
    <t>label define  ZD 1 "One" 2 "Two" 3 "Three" 4 "Four" 5 "Five"</t>
  </si>
  <si>
    <t>label define g__mobile 1 "g__mobile"</t>
  </si>
  <si>
    <t>label define g__desktop 1 "g__desktop"</t>
  </si>
  <si>
    <t>label define g__tab 1 "g__tab"</t>
  </si>
  <si>
    <t>label define g__laptop 1 "g__laptop"</t>
  </si>
  <si>
    <t>label define g__none 1 "g__none"</t>
  </si>
  <si>
    <t>label define i__broad_wifi 1 "i__broad_wifi"</t>
  </si>
  <si>
    <t>label define i__mob_data 1 "i__mob_data"</t>
  </si>
  <si>
    <t>label define r__others 1 "r__others"</t>
  </si>
  <si>
    <t>label define r__bat_of_bio 1 "r__bat_of_bio"</t>
  </si>
  <si>
    <t>label define r__10_ms 1 "r__10_ms"</t>
  </si>
  <si>
    <t>label define r__fore_yt_cha 1 "r__fore_yt_cha"</t>
  </si>
  <si>
    <t>label define r__ind_teacher 1 "r__ind_teacher"</t>
  </si>
  <si>
    <t>label define r__onno_path 1 "r__onno_path"</t>
  </si>
  <si>
    <t>label define r__not_using_any 1 "r__not_using_any"</t>
  </si>
  <si>
    <t>label define r__acs 1 "r__acs"</t>
  </si>
  <si>
    <t>label define r__bond_path 1 "r__bond_path"</t>
  </si>
  <si>
    <t>label define r__sikho 1 "r__sikho"</t>
  </si>
  <si>
    <t>label define r__edg_cou 1 "r__edg_cou"</t>
  </si>
  <si>
    <t>label define r__fah_tut 1 "r__fah_tut"</t>
  </si>
  <si>
    <t>label define r__tec_eas_edu 1 "r__tec_eas_edu"</t>
  </si>
  <si>
    <t>label define r__boni_amin 1 "r__boni_amin"</t>
  </si>
  <si>
    <t>label define r__phy_maniac 1 "r__phy_maniac"</t>
  </si>
  <si>
    <t>label define r__bio_hat 1 "r__bio_hat"</t>
  </si>
  <si>
    <t>label define r__roots_edu 1 "r__roots_edu"</t>
  </si>
  <si>
    <t>label define s__physics 1 "s__physics"</t>
  </si>
  <si>
    <t>label define s__chemistry 1 "s__chemistry"</t>
  </si>
  <si>
    <t>label define s__math_higher_math 1 "s__math_higher_math"</t>
  </si>
  <si>
    <t>label define s__biology 1 "s__biology"</t>
  </si>
  <si>
    <t>label define s__english 1 "s__english"</t>
  </si>
  <si>
    <t>label define s__ben_soc_sci_islam 1 "s__ben_soc_sci_islam"</t>
  </si>
  <si>
    <t>label define s__economics 1 "s__economics"</t>
  </si>
  <si>
    <t>label define s__none 1 "s__none"</t>
  </si>
  <si>
    <t>label define s__science 1 "s__science"</t>
  </si>
  <si>
    <t>label define s__accounting 1 "s__accounting"</t>
  </si>
  <si>
    <t>label define s__marketing 1 "s__marketing"</t>
  </si>
  <si>
    <t>label define s__logic 1 "s__logic"</t>
  </si>
  <si>
    <t>label define s__fin_banking 1 "s__fin_banking"</t>
  </si>
  <si>
    <t>label define s__ict 1 "s__ict"</t>
  </si>
  <si>
    <t>label define t__off_seminer 1 "t__off_seminer"</t>
  </si>
  <si>
    <t>label define t__soc_media 1 "t__soc_media"</t>
  </si>
  <si>
    <t>label define t__siblings 1 "t__siblings"</t>
  </si>
  <si>
    <t>label define t__friends 1 "t__friends"</t>
  </si>
  <si>
    <t>label define t__parents 1 "t__parents"</t>
  </si>
  <si>
    <t>label define t__poster 1 "t__poster"</t>
  </si>
  <si>
    <t>label define w__rec_cls 1 "w__rec_cls"</t>
  </si>
  <si>
    <t>label define w__onl_quiz 1 "w__onl_quiz"</t>
  </si>
  <si>
    <t>label define w__lec_sht 1 "w__lec_sht"</t>
  </si>
  <si>
    <t>label define w__anim_vid 1 "w__anim_vid"</t>
  </si>
  <si>
    <t>label define w__none 1 "w__none"</t>
  </si>
  <si>
    <t>label define w__short 1 "w__short"</t>
  </si>
  <si>
    <t>label define w__live_cls 1 "w__live_cls"</t>
  </si>
  <si>
    <t>label define w__pause_rewind 1 "w__pause_rewind"</t>
  </si>
  <si>
    <t>label define w__int_topic 1 "w__int_topic"</t>
  </si>
  <si>
    <t>label define w__prob_solving 1 "w__prob_solving"</t>
  </si>
  <si>
    <t>label define x__rec_vid 1 "x__rec_vid"</t>
  </si>
  <si>
    <t>label define x__gd_teach 1 "x__gd_teach"</t>
  </si>
  <si>
    <t>label define x__cov_ever 1 "x__cov_ever"</t>
  </si>
  <si>
    <t>label define x__sugg 1 "x__sugg"</t>
  </si>
  <si>
    <t>label define x__sav_time 1 "x__sav_time"</t>
  </si>
  <si>
    <t>label define x__onl_quiz 1 "x__onl_quiz"</t>
  </si>
  <si>
    <t>label define x__not_using 1 "x__not_using"</t>
  </si>
  <si>
    <t>label define x__stuck_topic 1 "x__stuck_topic"</t>
  </si>
  <si>
    <t>label define x__complement 1 "x__complement"</t>
  </si>
  <si>
    <t>label define x__no_travel 1 "x__no_travel"</t>
  </si>
  <si>
    <t>label define x__affordable 1 "x__affordable"</t>
  </si>
  <si>
    <t>label define x__teach_shortage 1 "x__teach_shortage"</t>
  </si>
  <si>
    <t>label define z__bat_bio 1 "z__bat_bio"</t>
  </si>
  <si>
    <t>label define z__network 1 "z__network"</t>
  </si>
  <si>
    <t>label define z__por_pabel 1 "z__por_pabel"</t>
  </si>
  <si>
    <t>label define z__10_ms 1 "z__10_ms"</t>
  </si>
  <si>
    <t>label define z__udvash 1 "z__udvash"</t>
  </si>
  <si>
    <t>label define z__acs 1 "z__acs"</t>
  </si>
  <si>
    <t>label define z__edge_cou 1 "z__edge_cou"</t>
  </si>
  <si>
    <t>label define z__tech_eas_edu 1 "z__tech_eas_edu"</t>
  </si>
  <si>
    <t>label define z__fahad_tut 1 "z__fahad_tut"</t>
  </si>
  <si>
    <t>label define z__phy_maniac 1 "z__phy_maniac"</t>
  </si>
  <si>
    <t>label define z__boni_amin 1 "z__boni_amin"</t>
  </si>
  <si>
    <t>label define z__bondhi_path 1 "z__bondhi_path"</t>
  </si>
  <si>
    <t>label define z__not_using_any 1 "z__not_using_any"</t>
  </si>
  <si>
    <t>label define z__bio_haters 1 "z__bio_haters"</t>
  </si>
  <si>
    <t>label define z__roots_edu 1 "z__roots_edu"</t>
  </si>
  <si>
    <t>label define z__sikho 1 "z__sikho"</t>
  </si>
  <si>
    <t>label define z__ind_teacher 1 "z__ind_teacher"</t>
  </si>
  <si>
    <t>label define zc__eff_exam 1 "zc__eff_exam"</t>
  </si>
  <si>
    <t>label define zc__ask_que 1 "zc__ask_que"</t>
  </si>
  <si>
    <t>label define zc__coac_cen 1 "zc__coac_cen"</t>
  </si>
  <si>
    <t>label define zc__fac_fac 1 "zc__fac_fac"</t>
  </si>
  <si>
    <t>label define zc__socialization 1 "zc__socialization"</t>
  </si>
  <si>
    <t>label define zc__shadow_bett 1 "zc__shadow_bett"</t>
  </si>
  <si>
    <t>label define zc__pressure 1 "zc__pressure"</t>
  </si>
  <si>
    <t>label define zc__not_offline 1 "zc__not_offline"</t>
  </si>
  <si>
    <t>label define zc__parent_neg 1 "zc__parent_neg"</t>
  </si>
  <si>
    <t>label define zc__broad_persp 1 "zc__broad_persp"</t>
  </si>
  <si>
    <t>label define zc__child_habit 1 "zc__child_habit"</t>
  </si>
  <si>
    <t>label define ze__lack_conc 1 "ze__lack_conc"</t>
  </si>
  <si>
    <t>label define ze__face_face 1 "ze__face_face"</t>
  </si>
  <si>
    <t>label define ze__not_appl 1 "ze__not_appl"</t>
  </si>
  <si>
    <t>label define ze__no_internet 1 "ze__no_internet"</t>
  </si>
  <si>
    <t>label define ze__self_assess 1 "ze__self_assess"</t>
  </si>
  <si>
    <t>label define ze__ask_ques 1 "ze__ask_ques"</t>
  </si>
  <si>
    <t>label define ze__insuf_cont 1 "ze__insuf_cont"</t>
  </si>
  <si>
    <t>label define ze__lack_focus 1 "ze__lack_focus"</t>
  </si>
  <si>
    <t>label define ze__no_interc 1 "ze__no_interc"</t>
  </si>
  <si>
    <t>label define ze__parent_disag 1 "ze__parent_disag"</t>
  </si>
  <si>
    <t>label define ze__expensive 1 "ze__expensive"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</si>
</sst>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5000445]0"/>
  </numFmts>
  <fonts count="4" x14ac:knownFonts="1">
    <font>
      <sz val="10"/>
      <color rgb="FF000000"/>
      <name val="Arial"/>
      <scheme val="minor"/>
    </font>
    <font>
      <sz val="10"/>
      <color theme="1"/>
      <name val="Arial"/>
      <family val="2"/>
      <scheme val="minor"/>
    </font>
    <font>
      <sz val="10"/>
      <color rgb="FF000000"/>
      <name val="Arial"/>
      <family val="2"/>
      <scheme val="minor"/>
    </font>
    <font>
      <sz val="8"/>
      <name val="Aria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165" fontId="0" fillId="0" borderId="0" xfId="0" applyNumberFormat="1"/>
    <xf numFmtId="49" fontId="0" fillId="0" borderId="0" xfId="0" applyNumberFormat="1"/>
    <xf numFmtId="0" fontId="2" fillId="2" borderId="0" xfId="0" applyFont="1" applyFill="1"/>
    <xf numFmtId="0" fontId="2" fillId="0" borderId="0" xfId="0" applyFont="1" applyAlignment="1">
      <alignment horizontal="left"/>
    </xf>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xf numFmtId="0" fontId="1" fillId="0" borderId="1" xfId="0" applyFont="1" applyBorder="1"/>
    <xf numFmtId="0" fontId="2" fillId="0" borderId="0" xfId="0" applyFont="1" applyFill="1" applyBorder="1"/>
  </cellXfs>
  <cellStyles count="1">
    <cellStyle name="Normal" xfId="0" builtinId="0"/>
  </cellStyles>
  <dxfs count="157">
    <dxf>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m/d/yyyy\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1" defaultTableStyle="TableStyleMedium2" defaultPivotStyle="PivotStyleLight16">
    <tableStyle name="Invisible" pivot="0" table="0" count="0" xr9:uid="{78D34A30-0658-4F07-B0DE-E4BBE8DB318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C04074-13BD-4E05-978B-355AE19123B9}" name="Table1" displayName="Table1" ref="A1:K204" totalsRowShown="0" headerRowDxfId="156" dataDxfId="155">
  <autoFilter ref="A1:K204" xr:uid="{ECC04074-13BD-4E05-978B-355AE19123B9}"/>
  <tableColumns count="11">
    <tableColumn id="1" xr3:uid="{8C087A4F-E8DA-4C31-BF64-4277841DBCD7}" name="Timestamp" dataDxfId="154"/>
    <tableColumn id="2" xr3:uid="{9711C3FF-2D5B-467C-81F0-2A8E26EB3C1B}" name="আপনি কোন শ্রেণীতে পড়েন? (  which class are you in ? ) _x000a_" dataDxfId="153"/>
    <tableColumn id="3" xr3:uid="{B80F14A7-37F9-4D7E-A157-51D2BAA4F6DA}" name="লিঙ্গ (gender)" dataDxfId="152"/>
    <tableColumn id="4" xr3:uid="{3B73472D-E961-4C68-9C6D-E2962593F29B}" name="আপনার স্কুল / কলেজ কোন বিভাগে অবস্থিত? (Where is your school/college located? )" dataDxfId="151"/>
    <tableColumn id="5" xr3:uid="{69A58B62-D404-4FC1-9F6C-35F1E1BA75A4}" name="_x000a_আপনার স্কুল/ কলেজ  কি গ্রামীণ এলাকায় নাকি শহরে?  (Is your school in  rural area or urban area?)" dataDxfId="150"/>
    <tableColumn id="6" xr3:uid="{F03B10B7-DA69-4766-9B9B-6BEE928FE793}" name="আপনি কোন বিভাগে পড়েন? (which group are you in? )  " dataDxfId="149"/>
    <tableColumn id="7" xr3:uid="{4C91B103-F492-495F-9A35-4D4401018140}" name="আপনাদের বাড়ির মাসিক ভাড়া কত? (নিজেদের বাড়ি হলে তার আনুমানিক ভাড়া লিখুন)" dataDxfId="148"/>
    <tableColumn id="8" xr3:uid="{5813FAA2-5DDF-42D3-B2E4-AF46783BEF41}" name="আপনি কোন কোন ডিভাইস ব্যবহার করেন? (what are the devices you are currently using?) [multiple answers]" dataDxfId="147"/>
    <tableColumn id="9" xr3:uid="{4A357E61-DF4B-4290-84C5-FE54DCAD3256}" name="Column1" dataDxfId="146"/>
    <tableColumn id="10" xr3:uid="{BD7F4C7B-9CFE-4CC9-86EE-41D384AE0174}" name="Column2" dataDxfId="145"/>
    <tableColumn id="11" xr3:uid="{E1E61F83-664E-412A-BAA0-B8DD50353A28}" name="Column3" dataDxfId="14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8460385-9047-4B32-8C8A-0B180E746E09}" name="Table22" displayName="Table22" ref="F42:H47" totalsRowShown="0" headerRowDxfId="42">
  <autoFilter ref="F42:H47" xr:uid="{78460385-9047-4B32-8C8A-0B180E746E09}"/>
  <tableColumns count="3">
    <tableColumn id="1" xr3:uid="{6D22CF2E-3956-4F66-8712-E6F2DCECD735}" name="G"/>
    <tableColumn id="2" xr3:uid="{7F5A5FBF-BFFF-4705-A3F4-E6719E64EB11}" name="S" dataDxfId="41"/>
    <tableColumn id="3" xr3:uid="{348120BB-81D6-4485-81B6-D47648CB0D62}" name="V"/>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DB670F7-066A-49A0-8252-563AB058F0C1}" name="Table23" displayName="Table23" ref="F49:H51" totalsRowShown="0" headerRowDxfId="40">
  <autoFilter ref="F49:H51" xr:uid="{8DB670F7-066A-49A0-8252-563AB058F0C1}"/>
  <tableColumns count="3">
    <tableColumn id="1" xr3:uid="{8A3B4AD5-8615-4654-A009-99A1C123FD77}" name="H"/>
    <tableColumn id="2" xr3:uid="{40FB68EB-C429-4A68-A56B-D60D21696017}" name="S" dataDxfId="39"/>
    <tableColumn id="3" xr3:uid="{616BAAC6-6F00-45A9-A3F7-306412EB65FC}" name="V"/>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BA37B58-7FE3-466C-B32D-6A185A3DEC79}" name="Table25" displayName="Table25" ref="F53:H55" totalsRowShown="0" headerRowDxfId="38">
  <autoFilter ref="F53:H55" xr:uid="{6BA37B58-7FE3-466C-B32D-6A185A3DEC79}"/>
  <tableColumns count="3">
    <tableColumn id="1" xr3:uid="{202983FC-DADE-4256-973B-31AE6DC1DCA8}" name="I"/>
    <tableColumn id="2" xr3:uid="{7A10AC61-0929-4EC4-A020-60FBF0686223}" name="S" dataDxfId="37"/>
    <tableColumn id="3" xr3:uid="{E3B6F47F-0B66-4F38-BB99-3468176A9FE5}" name="V"/>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67CC63A-F607-479F-898D-CC83957670B6}" name="Table27" displayName="Table27" ref="F57:H64" totalsRowShown="0" headerRowDxfId="36">
  <autoFilter ref="F57:H64" xr:uid="{667CC63A-F607-479F-898D-CC83957670B6}"/>
  <tableColumns count="3">
    <tableColumn id="1" xr3:uid="{1161272B-F88E-43B9-B6C9-6151BFCBAA80}" name="K"/>
    <tableColumn id="2" xr3:uid="{5B77A6FD-6702-4E03-8AEC-9C3201C137F2}" name="S"/>
    <tableColumn id="3" xr3:uid="{C83C508B-1A4C-46BB-8EDC-3A02DD2C43B6}" name="V"/>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611C58D5-BA46-4A64-A25E-00B10511718C}" name="Table28" displayName="Table28" ref="F66:H70" totalsRowShown="0" headerRowDxfId="35">
  <autoFilter ref="F66:H70" xr:uid="{611C58D5-BA46-4A64-A25E-00B10511718C}"/>
  <tableColumns count="3">
    <tableColumn id="1" xr3:uid="{26DEB9FA-6C05-4204-96D8-9088B822E503}" name="L"/>
    <tableColumn id="2" xr3:uid="{8DBF221A-C8F1-42FE-9D2D-4DC673E43A4F}" name="S" dataDxfId="34"/>
    <tableColumn id="3" xr3:uid="{80C4992A-2F68-4C79-AFB1-91EA0D9B1F5F}" name="V"/>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88154FF-2151-43F7-922A-2D58CCE05317}" name="Table9" displayName="Table9" ref="F72:H75" totalsRowShown="0">
  <autoFilter ref="F72:H75" xr:uid="{E88154FF-2151-43F7-922A-2D58CCE05317}"/>
  <tableColumns count="3">
    <tableColumn id="1" xr3:uid="{AD9D0B5C-8D4C-4BD7-AFFE-AAD28271EEB0}" name="M"/>
    <tableColumn id="2" xr3:uid="{3A08D6DD-B11B-4ADB-800B-F89094D39B87}" name="S" dataDxfId="33"/>
    <tableColumn id="3" xr3:uid="{BFC1E776-FC7A-496F-B093-AC0E2E11A8EC}" name="V"/>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DED3C3D-EA1B-4592-B888-E8147C541518}" name="Table11" displayName="Table11" ref="F77:H82" totalsRowShown="0">
  <autoFilter ref="F77:H82" xr:uid="{9DED3C3D-EA1B-4592-B888-E8147C541518}"/>
  <tableColumns count="3">
    <tableColumn id="1" xr3:uid="{66713AAB-EEB8-48C1-A474-EDC7DF2BEE7E}" name="N"/>
    <tableColumn id="2" xr3:uid="{1F4BFD86-AFBF-49F5-AC02-596175981E99}" name="S" dataDxfId="32"/>
    <tableColumn id="3" xr3:uid="{0F58F06F-DB30-48D7-AC6E-4BDA1D48597A}" name="V"/>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3E7FB03-F294-4BD5-9950-5474EBCC014D}" name="Table15" displayName="Table15" ref="F84:H87" totalsRowShown="0">
  <autoFilter ref="F84:H87" xr:uid="{03E7FB03-F294-4BD5-9950-5474EBCC014D}"/>
  <tableColumns count="3">
    <tableColumn id="1" xr3:uid="{3F1C2800-B17B-46DB-8840-B11057AA747D}" name="O"/>
    <tableColumn id="2" xr3:uid="{13611119-642E-4BCF-9310-640E103691A8}" name="S" dataDxfId="31"/>
    <tableColumn id="3" xr3:uid="{09DCD705-A029-4DFB-A741-D941B04A0D55}" name="V"/>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8D24AF1-CEE5-420E-B714-173ED38D3CFA}" name="Table19" displayName="Table19" ref="F89:H95" totalsRowShown="0">
  <autoFilter ref="F89:H95" xr:uid="{58D24AF1-CEE5-420E-B714-173ED38D3CFA}"/>
  <tableColumns count="3">
    <tableColumn id="1" xr3:uid="{35FFC0BF-B008-4337-888F-2028082C61DB}" name="Q"/>
    <tableColumn id="2" xr3:uid="{62041294-9F43-48E1-A24C-0A300FBF0B04}" name="S"/>
    <tableColumn id="3" xr3:uid="{EED4534D-A071-4FC5-A5DC-7B1CE4376570}" name="V"/>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145F190-8410-40A7-A2A4-AB09D45F49A9}" name="Table21" displayName="Table21" ref="F97:H134" totalsRowShown="0" headerRowDxfId="30">
  <autoFilter ref="F97:H134" xr:uid="{5145F190-8410-40A7-A2A4-AB09D45F49A9}"/>
  <tableColumns count="3">
    <tableColumn id="1" xr3:uid="{DD7C9AF7-C089-4DC0-834B-18E822A56C4C}" name="R_1"/>
    <tableColumn id="2" xr3:uid="{D0C4DB00-479E-47C1-99BC-119A946FAF3D}" name="S"/>
    <tableColumn id="3" xr3:uid="{D8F810F8-CCC8-4D7B-BE30-C0A6B6AD1662}" name="V"/>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92532-B364-4658-8790-8ADE78B44A41}" name="Table2" displayName="Table2" ref="L1:CS204" totalsRowShown="0" headerRowDxfId="143" dataDxfId="142">
  <autoFilter ref="L1:CS204" xr:uid="{AFA92532-B364-4658-8790-8ADE78B44A41}"/>
  <tableColumns count="86">
    <tableColumn id="1" xr3:uid="{26D5CD3B-B616-428B-9CFE-D7FB076BECBB}" name="আপনার এলাকাতে কি ব্রডব্যান্ড ইন্টারনেট/ওয়াইফাই কানেকশন আছে ? ( Do you have broadband connection in your area?)" dataDxfId="141"/>
    <tableColumn id="2" xr3:uid="{2209ADBE-9C17-446C-B23E-AACC24845F62}" name="কি ধরনের ইন্টারনেট কানেকশন আপনি ব্যবহার করেন? ( what type of internet connection you’re using?) (multiple answers if needed) " dataDxfId="140"/>
    <tableColumn id="27" xr3:uid="{401D8FC0-2E31-496A-862F-D4CC87DAD153}" name="Column2" dataDxfId="139"/>
    <tableColumn id="3" xr3:uid="{0292ABDF-71C0-4298-A6C8-2F907AEA4AAD}" name="আপনার সর্বশেষ বোর্ড পরীক্ষাতে প্রাপ্ত নাম্বার কত ছিলো ? [ What were your total marks in your last board exam?  ]" dataDxfId="138"/>
    <tableColumn id="4" xr3:uid="{18411F4C-F6BE-4265-8922-EA823945FB44}" name="সর্বশেষ বোর্ড পরীক্ষায় সাধারণ গণিতে আপনার মার্ক্স কতো রেঞ্জের মধ্যে ছিলো? [ What was your score range in the recent board exam for general mathematics?]" dataDxfId="137"/>
    <tableColumn id="5" xr3:uid="{6980C81E-11CE-443C-A32D-681FA88E0B96}" name="ক্লাসরুমের বাইরে নিজে নিয়মিত কতক্ষণ পড়াশোনা করেন ? [ How often do you engage in regular study sessions outside of classroom hours?]" dataDxfId="136"/>
    <tableColumn id="6" xr3:uid="{0F589E51-0512-4ADA-817F-96363ED62534}" name="আপনি স্কুল/কলেজের সিলেবাস শেষ করার জন্য কোন মাধ্যমের প্রাধান্য দেন? [ for completing your syllabus which medium you use primarily ? ]" dataDxfId="135"/>
    <tableColumn id="7" xr3:uid="{FA071824-F0F3-42CE-AA5F-E779B01B4D5E}" name="যখন কোন কঠিন বিষয় সমাধান করতে গিয়ে আটকে যান তখন সাধারণত কি করে থাকেন ? [ When you face a difficult study-related problem, how do you usually approach it?]" dataDxfId="134"/>
    <tableColumn id="8" xr3:uid="{475C78FD-E2ED-4EC4-A3D4-56F9FCD40FDE}" name="আপনার স্কুল/কলেজের শিক্ষার মান নিয়ে আপনি কেমন সন্তুষ্ট? [ How satisfied are you with the quality of education provided by your school/college?]" dataDxfId="133"/>
    <tableColumn id="9" xr3:uid="{1851518F-A95C-47F5-A0BE-46E3D652343E}" name="আপনার স্কুল/ কলেজের নাম কি? [What is your school/college name?]" dataDxfId="132"/>
    <tableColumn id="10" xr3:uid="{5C5E3CFF-C1C6-4210-9D04-0FFEFB79F930}" name="আপনার স্কুল/কলেজের মাসিক বেতন কতো? [ What is the monthly tuition fees of your school/college?] " dataDxfId="131"/>
    <tableColumn id="11" xr3:uid="{D46DAE78-EF8A-413C-896C-A97527474870}" name="আপনি সবচেয়ে বেশি কোন ই-লার্নিং প্ল্যাটফর্ম / ইউটিউব চ্যানেল ব্যবহার করেন? [ what E-Learning Platforms / YouTube channel are you using most? ] (multiple answers)" dataDxfId="130"/>
    <tableColumn id="34" xr3:uid="{87E0C68F-CD47-496F-BF43-6250CCD0660A}" name="Column7" dataDxfId="129"/>
    <tableColumn id="35" xr3:uid="{422D92AF-8772-4F7B-B2F6-7B545E161C6D}" name="Column8" dataDxfId="128"/>
    <tableColumn id="36" xr3:uid="{B6880A99-2BF6-46F6-9120-6CD7D31E733A}" name="Column9" dataDxfId="127"/>
    <tableColumn id="37" xr3:uid="{818BD1A1-5ECA-4362-A0AD-4086D3D67656}" name="Column10" dataDxfId="126"/>
    <tableColumn id="38" xr3:uid="{7EAD166B-E719-4F58-8D90-7A2CA2A75F47}" name="Column11" dataDxfId="125"/>
    <tableColumn id="33" xr3:uid="{B81E76AC-0295-48C0-AD49-64D4C0D9FE0B}" name="Column6" dataDxfId="124"/>
    <tableColumn id="32" xr3:uid="{66898B1F-E11F-45A3-A310-6F238E6E1296}" name="Column5" dataDxfId="123"/>
    <tableColumn id="39" xr3:uid="{F348605C-199B-49BE-9CF0-E157447C70CE}" name="Column52" dataDxfId="122"/>
    <tableColumn id="40" xr3:uid="{77DE101B-ACDB-434B-8824-0BD8E8FB7A7A}" name="Column53" dataDxfId="121"/>
    <tableColumn id="41" xr3:uid="{B7E50C38-04AC-47C5-BD3A-97B385D51B2A}" name="Column54" dataDxfId="120"/>
    <tableColumn id="12" xr3:uid="{2E601C79-CEE8-4C08-AE37-2030CADD347D}" name="সাধারণত কোন কোন বিষয় গুলি পড়ার জন্য  ই-লার্নিং প্ল্যাটফর্ম বব্যহার করে থাকেন ?  (একের অধিক যদি প্রযোজ্য হয়) [ For which subjects do you use E-Learning platforms? ]  (multiple answers if needed) " dataDxfId="119"/>
    <tableColumn id="55" xr3:uid="{EF5E9CA5-7B0E-4778-8C5D-9D225C9FB589}" name="Column19" dataDxfId="118"/>
    <tableColumn id="56" xr3:uid="{C5F80108-5F12-4BDA-A2CA-AB028B14F6EA}" name="Column20" dataDxfId="117"/>
    <tableColumn id="57" xr3:uid="{4E54FD57-40B5-4519-8460-D9595C804713}" name="Column21" dataDxfId="116"/>
    <tableColumn id="58" xr3:uid="{6DFE4810-735C-4F23-94E1-501F84BD4543}" name="Column22" dataDxfId="115"/>
    <tableColumn id="59" xr3:uid="{C9A9011A-1D5B-4685-A6AF-0C55D0F384A0}" name="Column23" dataDxfId="114"/>
    <tableColumn id="60" xr3:uid="{2D4352EB-F38B-4252-9A73-B4162EA0BDA8}" name="Column24" dataDxfId="113"/>
    <tableColumn id="13" xr3:uid="{B30BBBC4-D52C-4508-A5D9-6FF6C37E10AE}" name="ই-লার্নিং প্ল্যাটফর্ম সম্পর্কে আপনি কোথায় জানতে পেরেছেন? [ Where did you get to know about E-learning platforms?]  (multiple answers if needed) " dataDxfId="112"/>
    <tableColumn id="64" xr3:uid="{E0C5AC1C-D0D6-4C56-A4B5-968F92B520D1}" name="Column4" dataDxfId="111"/>
    <tableColumn id="65" xr3:uid="{29AD8DD7-F5D4-47CA-BD0E-7DD87196A969}" name="Column42" dataDxfId="110"/>
    <tableColumn id="69" xr3:uid="{7B9FF53A-AFDB-4833-8510-F1099ED4C76F}" name="Column423" dataDxfId="109"/>
    <tableColumn id="68" xr3:uid="{F1981A33-40ED-43FF-8E43-6F21C885B1BC}" name="Column422" dataDxfId="108"/>
    <tableColumn id="66" xr3:uid="{31C80DEC-DB35-4166-8706-BB8FECD59255}" name="Column43" dataDxfId="107"/>
    <tableColumn id="67" xr3:uid="{65F64417-4ECB-451B-B456-891464FEEAA2}" name="Column44" dataDxfId="106"/>
    <tableColumn id="14" xr3:uid="{DC28B879-132E-4A77-9497-E7082BB0B160}" name="আপনি প্রতি সপ্তাহে কতবার ই-লার্নিং প্ল্যাটফর্ম ব্যবহার করেন? [ How often do you use E-learning platforms per week?]" dataDxfId="105"/>
    <tableColumn id="15" xr3:uid="{7B2B0272-66E1-491C-9C7C-8500B7BC4010}" name="নিচের বক্তব্যের সাথে আপনি কতটা একমতঃ _x000a_&quot;আমার বাবা -মা আমার পড়াশুনার জন্য ই-লার্নিং প্ল্যাটফর্ম  ব্যবহার  করা পছন্দ করে&quot; ।" dataDxfId="104"/>
    <tableColumn id="16" xr3:uid="{7278927C-52D4-49B7-9EF2-EAE9B7750345}" name=" ই-লার্নিং ব্যবহার করার সময় আপনি কোন নির্দিষ্ট বৈশিষ্ট্যগুলিকে মূল্যবান বলে মনে করেন প্ল্যাটফর্ম? [ What specific features do you consider valuable when using an e-learning platform?] (multiple answers)" dataDxfId="103"/>
    <tableColumn id="81" xr3:uid="{64240C25-CA70-4574-9CD3-92EE106E3DC5}" name="Column25" dataDxfId="102"/>
    <tableColumn id="82" xr3:uid="{3DEAA6E1-8378-4668-B2C0-4D38F9686BE1}" name="Column26" dataDxfId="101"/>
    <tableColumn id="83" xr3:uid="{941D42E8-777D-4D30-AFC5-B8B389870B71}" name="Column27" dataDxfId="100"/>
    <tableColumn id="77" xr3:uid="{39597495-0882-4996-81B2-6FE84B4E0A36}" name="Column17" dataDxfId="99"/>
    <tableColumn id="78" xr3:uid="{338882CA-FDCE-4F6B-84C3-F4B7B4DB1F2C}" name="Column18" dataDxfId="98"/>
    <tableColumn id="79" xr3:uid="{B9FD5936-B5A9-4CE2-B2C4-EB891E445D34}" name="Column182" dataDxfId="97"/>
    <tableColumn id="80" xr3:uid="{EB616CD7-F434-48D2-9CAC-2DFEC1C68E3B}" name="Column183" dataDxfId="96"/>
    <tableColumn id="74" xr3:uid="{2D8AE699-57A1-4CFB-8272-C4D19F00E9E2}" name="Column14" dataDxfId="95"/>
    <tableColumn id="17" xr3:uid="{12755486-016C-42E8-BD7E-68DE047E2920}" name="প্রধানত কোন কোন কারণে আপনি ই-লার্নিং প্ল্যাটফর্মগুলি বব্যহার করে থাকেন? [ What are the primary reasons why you chose E-learning platforms overshadow educational (coaching center, private tutor) support?] (Multiple answers) " dataDxfId="94"/>
    <tableColumn id="92" xr3:uid="{26B3D946-8541-4FC1-8CA6-A262402F7B14}" name="Column30" dataDxfId="93"/>
    <tableColumn id="91" xr3:uid="{F125EEAB-65B0-43A7-8BB6-2B42BCA89B16}" name="Column29" dataDxfId="92"/>
    <tableColumn id="90" xr3:uid="{F1985FA0-9530-432C-B7A1-7A7D9A73E9C2}" name="Column28" dataDxfId="91"/>
    <tableColumn id="89" xr3:uid="{F5ECD127-4832-4999-BE0F-68C0015A7F60}" name="Column16" dataDxfId="90"/>
    <tableColumn id="93" xr3:uid="{96705430-4EAD-4EF2-84BD-62DA5346FBDB}" name="Column162" dataDxfId="89"/>
    <tableColumn id="94" xr3:uid="{9E84AF2F-1503-4075-96D0-DC6F798DFFED}" name="Column163" dataDxfId="88"/>
    <tableColumn id="95" xr3:uid="{7DF53948-01A3-4A07-8951-BD038DEBCB42}" name="Column164" dataDxfId="87"/>
    <tableColumn id="96" xr3:uid="{7C2BA20C-A086-473E-B512-A8829F52C9CE}" name="Column165" dataDxfId="86"/>
    <tableColumn id="88" xr3:uid="{7CD99B26-6E10-496B-A0D9-99B185EBCB49}" name="Column15" dataDxfId="85"/>
    <tableColumn id="18" xr3:uid="{346ED108-44C7-424C-AD7F-B19EEFBD02AC}" name="আপনি কি মনে করেন যে ই-লার্নিং প্ল্যাটফর্মগুলি আপনার একাডেমিক / ভর্তি পরিক্ষায় ভালো রেজাল্ট করতে আপনাকে সাহায্য করেছে? ( কোচিং সেন্টারে ,প্রাইভেট টিচারের তুলনায় ) [ Do you believe that E-learning platforms have positively impacted your academic performance" dataDxfId="84"/>
    <tableColumn id="19" xr3:uid="{7B8E1D9B-904F-4B40-B261-01EF4F06127A}" name="আপনি কি কোন ই-লার্নিং প্ল্যাটফর্মের কোর্স কিনেছেন অথবা মাসিক/এককালীন টাকা দিয়ে কোর্স করছেন? যদি হ্যাঁ হয় তাহলে কোন গুলো ?   (multiple answers if needed) " dataDxfId="83"/>
    <tableColumn id="105" xr3:uid="{6F5771DD-8298-41BD-AC7B-93BED478148F}" name="Column35" dataDxfId="82"/>
    <tableColumn id="106" xr3:uid="{AF482E23-D1F6-46F0-8611-EBA4BA1A639A}" name="Column36" dataDxfId="81"/>
    <tableColumn id="107" xr3:uid="{11A3A80E-DBD6-4F5F-AE47-2815CB68E1EF}" name="Column37" dataDxfId="80"/>
    <tableColumn id="108" xr3:uid="{7CBBBD03-FFCE-45FD-9426-D2B804571EAC}" name="Column38" dataDxfId="79"/>
    <tableColumn id="109" xr3:uid="{7BF62F5A-1241-4E0A-AA11-85C6CC81D428}" name="Column39" dataDxfId="78"/>
    <tableColumn id="101" xr3:uid="{BC2BA552-39B9-44E7-9E14-354F3A7B1782}" name="Column31" dataDxfId="77"/>
    <tableColumn id="102" xr3:uid="{DE951264-FC25-48F1-96C6-01E15B96BA2E}" name="Column32" dataDxfId="76"/>
    <tableColumn id="20" xr3:uid="{E8E95A17-38EA-4837-9E7C-AC9315A35686}" name="অনলাইনে সর্বমোট কত টাকার কোর্স কিনেছেন ? " dataDxfId="75"/>
    <tableColumn id="21" xr3:uid="{EE7B08D9-B21B-4A1E-AFFD-001A281A0A4F}" name="ই-লার্নিং অভিজ্ঞতা নিয়ে আপনি কতটা সন্তুষ্ট? [ How satisfied are you with your current E-learning experience?]" dataDxfId="74"/>
    <tableColumn id="22" xr3:uid="{28A9F5AC-CC2E-46D4-BECF-21CA91F904A7}" name="প্রধানত কোন কোন কারণে আপনি ই-লার্নিং প্ল্যাটফর্মের পরিবর্তে কোচিং সেন্টার, প্রাইভেট টিউটরের কাছে পড়েন? [ What are the main reasons for choosing shadow education over other forms of additional educational support?] (multiple answers if needed) " dataDxfId="73"/>
    <tableColumn id="114" xr3:uid="{248145EA-8C0D-4782-A7EB-126E7325CF96}" name="Column33" dataDxfId="72"/>
    <tableColumn id="115" xr3:uid="{95C52535-7612-44B0-8535-495F917A4BBF}" name="Column34" dataDxfId="71"/>
    <tableColumn id="116" xr3:uid="{67A4EA65-C3C1-4B56-8F73-6BC5C87E7D0E}" name="Column342" dataDxfId="70"/>
    <tableColumn id="117" xr3:uid="{0E1013E5-4093-4325-9900-ECD86BC6D851}" name="Column343" dataDxfId="69"/>
    <tableColumn id="118" xr3:uid="{8EB7E163-E578-464F-AF3A-3A4BF337FFE3}" name="Column344" dataDxfId="68"/>
    <tableColumn id="113" xr3:uid="{FF6AA5F2-BDEA-4945-BDAF-E17552578EA4}" name="Column13" dataDxfId="67"/>
    <tableColumn id="112" xr3:uid="{C605BBC6-FE3F-47C8-BF7B-7D5FB79A1E3D}" name="Column12" dataDxfId="66"/>
    <tableColumn id="23" xr3:uid="{C1C880F4-DF26-4B0B-A942-0E829ED16A26}" name="ই-লার্নিং প্ল্যাটফর্ম /কোচিং সেন্টার / প্রাইভেট টিউটরের কাছে পড়ার সময় টিচারের গল্প করা বা বন্ধুদের সাথে গল্প করা কতটা গুরুত্বপূর্ণ? [ When seeking education assistance from E-learning platforms / Coaching centers / Private tutors how important is social i" dataDxfId="65"/>
    <tableColumn id="24" xr3:uid="{3A17809E-6665-470E-8D03-0295AC39D24D}" name="আপনার ই-লার্নিং প্ল্যাটফর্ম ব্যবহার না করার কারণগুলো কি কি? [If you’re not using E-learning platforms, what are the reasons you are not using them?]  (multiple answers if needed) " dataDxfId="64"/>
    <tableColumn id="127" xr3:uid="{7B1FD254-5A87-408C-A3ED-DEA7FA740A45}" name="Column49" dataDxfId="63"/>
    <tableColumn id="128" xr3:uid="{E6DFE16E-12F0-4139-AEDC-30127E38DF51}" name="Column50" dataDxfId="62"/>
    <tableColumn id="129" xr3:uid="{C6D95AB2-3468-41DC-B45C-73474FE0D705}" name="Column51" dataDxfId="61"/>
    <tableColumn id="130" xr3:uid="{0A1EED7F-C79E-4CD8-90CA-36CBCD00E48D}" name="Column512" dataDxfId="60"/>
    <tableColumn id="131" xr3:uid="{423A9AD2-ECAB-41CF-99A1-EDB613CC5C62}" name="Column513" dataDxfId="59"/>
    <tableColumn id="132" xr3:uid="{C90CEAFC-1B3A-4F86-9512-07942FA50223}" name="Column514" dataDxfId="58"/>
    <tableColumn id="133" xr3:uid="{8FE673D2-7EB2-4B53-B18C-5CB0E68FFDA9}" name="Column515" dataDxfId="57"/>
    <tableColumn id="25" xr3:uid="{EECFC2A0-2842-4CE8-B77A-31823B10C85B}" name="আপনার যদি কোন পরামর্শ থাকে, অনুগ্রহ করে নীচে একটি মন্তব্যকরুন। (সম্পূর্ণ ঐচ্ছিক)[If you have any suggestions, please consider leaving a comment below. (Totally optional)]"/>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CB6E530-75F2-4310-8EAD-DE117DBDE131}" name="Table24" displayName="Table24" ref="F136:H150" totalsRowShown="0" headerRowDxfId="29" dataDxfId="28">
  <autoFilter ref="F136:H150" xr:uid="{8CB6E530-75F2-4310-8EAD-DE117DBDE131}"/>
  <tableColumns count="3">
    <tableColumn id="1" xr3:uid="{B3FB47BD-572F-4F56-943D-5891090C485E}" name="Ss" dataDxfId="27"/>
    <tableColumn id="2" xr3:uid="{D27E85EE-FE9B-4304-BADB-BCDEFA457AB4}" name="S" dataDxfId="26"/>
    <tableColumn id="3" xr3:uid="{9C6BF48D-0EB9-4BE4-A3B1-3474DA95A0CB}" name="V" dataDxfId="2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69E5F74-CA4C-4FED-9C67-CE3F0D178065}" name="Table26" displayName="Table26" ref="F152:H158" totalsRowShown="0" headerRowDxfId="24">
  <autoFilter ref="F152:H158" xr:uid="{369E5F74-CA4C-4FED-9C67-CE3F0D178065}"/>
  <tableColumns count="3">
    <tableColumn id="1" xr3:uid="{B6E1C450-FF37-4CCB-8F57-3C2DC886F671}" name="Tt"/>
    <tableColumn id="2" xr3:uid="{DB4A5C67-88A2-4E9A-8F2E-AF04718528BE}" name="S" dataDxfId="23"/>
    <tableColumn id="3" xr3:uid="{468F7216-D2E1-43FF-ABDD-9FE0AFE88FBC}" name="V"/>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18D0ABE-CA2C-4BDD-A636-7222FC16D6CA}" name="Table29" displayName="Table29" ref="F160:H164" totalsRowShown="0" headerRowDxfId="22">
  <autoFilter ref="F160:H164" xr:uid="{B18D0ABE-CA2C-4BDD-A636-7222FC16D6CA}"/>
  <tableColumns count="3">
    <tableColumn id="1" xr3:uid="{49E297DE-E265-434D-B00B-A8B200E43153}" name="U"/>
    <tableColumn id="2" xr3:uid="{9FF7752F-8521-4069-8377-A4A53ADF99BD}" name="S" dataDxfId="21"/>
    <tableColumn id="3" xr3:uid="{A8D5F4BD-7B78-4B10-8B51-D5DD10441C70}" name="V"/>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7126F12-B252-42C5-A810-67A607ADC657}" name="Table30" displayName="Table30" ref="F166:H169" totalsRowShown="0" headerRowDxfId="20">
  <autoFilter ref="F166:H169" xr:uid="{E7126F12-B252-42C5-A810-67A607ADC657}"/>
  <tableColumns count="3">
    <tableColumn id="1" xr3:uid="{DDED573A-7777-4C39-871A-B886566B1DAF}" name="Vv"/>
    <tableColumn id="2" xr3:uid="{A3D104A6-C207-49AB-A914-2A91C33EF161}" name="S" dataDxfId="19"/>
    <tableColumn id="3" xr3:uid="{BBECB013-AA00-4EBD-8DC1-C32DF6BB78C8}" name="V"/>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EC739BA-D7B0-4415-9D37-220614C3A247}" name="Table31" displayName="Table31" ref="F171:H181" totalsRowShown="0" headerRowDxfId="18">
  <autoFilter ref="F171:H181" xr:uid="{DEC739BA-D7B0-4415-9D37-220614C3A247}"/>
  <tableColumns count="3">
    <tableColumn id="1" xr3:uid="{5D5581CA-D6BD-40D5-983A-E47ED0850E01}" name="W"/>
    <tableColumn id="2" xr3:uid="{9B0D262D-3454-45BE-99F2-22825F411DA6}" name="S" dataDxfId="17"/>
    <tableColumn id="3" xr3:uid="{4C56D796-1794-4A00-B916-9BE68C2D5A2F}" name="V"/>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A59A9428-A2DE-48C9-92CE-0E170AE7CE66}" name="Table32" displayName="Table32" ref="F183:H195" totalsRowShown="0" headerRowDxfId="16">
  <autoFilter ref="F183:H195" xr:uid="{A59A9428-A2DE-48C9-92CE-0E170AE7CE66}"/>
  <tableColumns count="3">
    <tableColumn id="1" xr3:uid="{9C154495-B455-484B-B1E6-F2A4603D4F07}" name="Xx"/>
    <tableColumn id="2" xr3:uid="{2F91FC4C-CDF5-4553-9097-5EA8E0963170}" name="S"/>
    <tableColumn id="3" xr3:uid="{216AB181-6DF7-42B3-85D8-7CFF8E821F30}" name="V"/>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A269151-2D5D-466F-A3D4-72B4AEDD81AF}" name="Table33" displayName="Table33" ref="F197:H201" totalsRowShown="0" headerRowDxfId="15">
  <autoFilter ref="F197:H201" xr:uid="{4A269151-2D5D-466F-A3D4-72B4AEDD81AF}"/>
  <tableColumns count="3">
    <tableColumn id="1" xr3:uid="{5F4B8682-5EAB-4D93-9475-695763048383}" name="Y"/>
    <tableColumn id="2" xr3:uid="{0603A391-83AF-4705-8A08-32983AADDDAE}" name="S"/>
    <tableColumn id="3" xr3:uid="{B4799C59-10E7-4E99-A53D-E04725BDEA80}" name="V"/>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6CBD16C-42CE-464D-8254-29980C7D0951}" name="Table34" displayName="Table34" ref="F203:H220" totalsRowShown="0" headerRowDxfId="14">
  <autoFilter ref="F203:H220" xr:uid="{76CBD16C-42CE-464D-8254-29980C7D0951}"/>
  <tableColumns count="3">
    <tableColumn id="1" xr3:uid="{8AD095EB-F692-465E-80B2-F1BADE54A542}" name="Zz"/>
    <tableColumn id="2" xr3:uid="{B81F5C61-71A9-49EC-B877-135FC27BAEA9}" name="S"/>
    <tableColumn id="3" xr3:uid="{7D43D94B-C38D-4F6B-9223-EF33D7F86BCE}" name="V"/>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D37481E-496C-4469-8FED-4C0E6C988ED6}" name="Table36" displayName="Table36" ref="F222:H231" totalsRowShown="0" headerRowDxfId="13">
  <autoFilter ref="F222:H231" xr:uid="{8D37481E-496C-4469-8FED-4C0E6C988ED6}"/>
  <tableColumns count="3">
    <tableColumn id="1" xr3:uid="{04D79B79-4A5F-418A-9AB5-BFBFBCCDECB0}" name="ZA"/>
    <tableColumn id="2" xr3:uid="{CF535C59-4350-4157-9EBE-318BF66B7794}" name="S" dataDxfId="12"/>
    <tableColumn id="3" xr3:uid="{1F622C75-3AA6-4FCB-BC16-ADCBE7999E92}" name="V"/>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5FCBB84B-FDCD-44DB-8140-22DAF6A12D6A}" name="Table37" displayName="Table37" ref="F233:H238" totalsRowShown="0" headerRowDxfId="11">
  <autoFilter ref="F233:H238" xr:uid="{5FCBB84B-FDCD-44DB-8140-22DAF6A12D6A}"/>
  <sortState xmlns:xlrd2="http://schemas.microsoft.com/office/spreadsheetml/2017/richdata2" ref="F234:H238">
    <sortCondition ref="H234:H238"/>
  </sortState>
  <tableColumns count="3">
    <tableColumn id="1" xr3:uid="{4F1BDA3D-6EF2-4033-80F3-82019A0ED377}" name="ZB"/>
    <tableColumn id="2" xr3:uid="{0DFBC1FE-9111-4B7A-B4F2-29DF192D4572}" name="S"/>
    <tableColumn id="3" xr3:uid="{7A834766-3007-4B98-BF18-515150D9077B}" name="V"/>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C38BC4-6E1B-4939-A7FA-42CA48F3DA84}" name="Table4" displayName="Table4" ref="A1:CU203" totalsRowShown="0" headerRowDxfId="56">
  <autoFilter ref="A1:CU203" xr:uid="{B1C38BC4-6E1B-4939-A7FA-42CA48F3DA84}"/>
  <tableColumns count="99">
    <tableColumn id="1" xr3:uid="{AD936D6B-5A64-4095-B4A8-A424A08215B3}" name="Timestamp"/>
    <tableColumn id="2" xr3:uid="{324AE826-8D41-4DD7-9C35-0ACC4ABFF791}" name="A"/>
    <tableColumn id="3" xr3:uid="{A639D879-58E6-4D4D-BB83-A318B74CC363}" name="B"/>
    <tableColumn id="4" xr3:uid="{1483B107-E39E-4B50-B2F3-ADA324241321}" name="C"/>
    <tableColumn id="5" xr3:uid="{FAA966C5-86EC-45F7-8671-501E7F6A3DB4}" name="D"/>
    <tableColumn id="6" xr3:uid="{2E1E80BD-107B-45DC-B41B-025B2FE9A97D}" name="E"/>
    <tableColumn id="7" xr3:uid="{912D4BD7-9DCB-4FED-9418-4A8778D5CC35}" name="F"/>
    <tableColumn id="8" xr3:uid="{20B2AB85-5FE9-4D57-9492-9A3EC7BE2E27}" name="G"/>
    <tableColumn id="9" xr3:uid="{ED59D1F2-66ED-4DBA-979D-119171AD71E2}" name="G_1" dataDxfId="55"/>
    <tableColumn id="10" xr3:uid="{4CB7CF02-B37F-44B3-952C-13FAD3121B90}" name="G_2"/>
    <tableColumn id="11" xr3:uid="{1E61C847-CB00-485B-8B2C-A1F48D66BD7F}" name="G_3"/>
    <tableColumn id="12" xr3:uid="{86634DCF-0C54-44A7-B515-6B3E323ACA40}" name="G_4"/>
    <tableColumn id="13" xr3:uid="{BA245C62-74E8-485B-83FA-36DD6E5EFD77}" name="H"/>
    <tableColumn id="14" xr3:uid="{288ECB2A-3E90-47B0-803B-E44816BF8C9E}" name="I" dataDxfId="54"/>
    <tableColumn id="15" xr3:uid="{D4719ADF-5696-4576-AB9E-37CAE947A78D}" name="I_1"/>
    <tableColumn id="16" xr3:uid="{15CDAC01-E4CC-48C6-A821-0D7375FDBF15}" name="I_2"/>
    <tableColumn id="17" xr3:uid="{B393D06B-6886-41AD-A68E-5B4101FE4313}" name="J"/>
    <tableColumn id="18" xr3:uid="{F4121752-6D81-47EA-BE54-235FDBACEBA0}" name="K"/>
    <tableColumn id="19" xr3:uid="{9A5F9653-9BF6-488E-BB1E-D40CB4B6CD84}" name="L"/>
    <tableColumn id="20" xr3:uid="{267A0E51-A902-485B-9B0C-5B47B3D56711}" name="M"/>
    <tableColumn id="21" xr3:uid="{87CEFD25-7692-431C-A792-93CF70890713}" name="N"/>
    <tableColumn id="22" xr3:uid="{075AB436-9800-4B8B-A6A6-1BC4F400B0FB}" name="O"/>
    <tableColumn id="23" xr3:uid="{A51B3792-BD12-4B98-9E38-7C053B2A5113}" name="P"/>
    <tableColumn id="24" xr3:uid="{75F219D4-1CEA-4E9F-85D1-663ABB17EE4C}" name="Q"/>
    <tableColumn id="25" xr3:uid="{AA0D85E6-7390-4854-A6C1-1C636871B3C4}" name="R"/>
    <tableColumn id="26" xr3:uid="{3B35C9C8-D50F-43F0-94DB-66D057D43B42}" name="R_1"/>
    <tableColumn id="27" xr3:uid="{CE79DFA8-CC49-4E9F-8504-473840758DE9}" name="R_2"/>
    <tableColumn id="28" xr3:uid="{4376FAFD-5DBC-4A11-B2AE-6E0D3816F7EB}" name="R_3"/>
    <tableColumn id="29" xr3:uid="{9E2924CC-BC89-4F08-9AF2-EFE1D7B5A059}" name="R_4"/>
    <tableColumn id="30" xr3:uid="{45CE05CF-EA18-495F-AC0A-1A1268A46D8E}" name="R_5"/>
    <tableColumn id="31" xr3:uid="{81EBF0F1-69BA-4DE5-A812-A1E07708EDDB}" name="R_6"/>
    <tableColumn id="32" xr3:uid="{8ED92D60-F093-4BF5-A64A-AB462C78C79A}" name="R_7"/>
    <tableColumn id="33" xr3:uid="{64045330-4DFC-4AC0-AF59-82F57B7E928B}" name="R_8"/>
    <tableColumn id="34" xr3:uid="{CB3E13DC-45CE-4375-8638-73F513F8A8D0}" name="R_9"/>
    <tableColumn id="35" xr3:uid="{DAC9B0F4-55E8-423E-9C0D-D16A41EDEC3B}" name="R_10"/>
    <tableColumn id="36" xr3:uid="{CF6368CF-99A5-4EEA-9D7D-A68C8796CDAD}" name="S"/>
    <tableColumn id="37" xr3:uid="{7E602090-E8E9-4D52-8AA0-7818879A86CB}" name="S_1"/>
    <tableColumn id="38" xr3:uid="{45A0ECD3-1D74-403C-9135-DDBBF3154BE7}" name="S_2"/>
    <tableColumn id="39" xr3:uid="{CEA60A37-98E1-472B-9C4A-C19E8BFDF528}" name="S_3"/>
    <tableColumn id="40" xr3:uid="{C45073AF-7204-4071-94FE-1738FDB9B34B}" name="S_4"/>
    <tableColumn id="41" xr3:uid="{9E667C72-ECF9-4AFE-8C0B-20D20C90F3BB}" name="S_5"/>
    <tableColumn id="42" xr3:uid="{BE588EDD-37D9-4376-810C-E01EAB212025}" name="S_6"/>
    <tableColumn id="43" xr3:uid="{2B44846E-C82A-42B9-A7F0-4F6EC2AB3845}" name="T"/>
    <tableColumn id="44" xr3:uid="{16028090-367C-4612-B548-45A4F3B390A9}" name="T_1"/>
    <tableColumn id="45" xr3:uid="{38B2C7B7-1535-4F28-8442-D29A64F35357}" name="T_2"/>
    <tableColumn id="46" xr3:uid="{03DEB4F6-92C2-462F-8531-B6F2ED7FDF1D}" name="T_3"/>
    <tableColumn id="47" xr3:uid="{8303F7B1-E228-4601-A2FA-527494784A5B}" name="T_4"/>
    <tableColumn id="48" xr3:uid="{A1B52DB6-F5EF-42AC-8455-6F4CDFE8CC16}" name="T_5"/>
    <tableColumn id="49" xr3:uid="{DAFBFBEC-9887-4923-9F63-77B5FD855427}" name="T_6"/>
    <tableColumn id="50" xr3:uid="{63D0EB29-C1F3-4362-9952-B9B51F151718}" name="U"/>
    <tableColumn id="51" xr3:uid="{F55154CC-DBB5-4CE0-9277-E368BF3A9AD1}" name="V"/>
    <tableColumn id="52" xr3:uid="{CF801CCB-1CCF-4786-87D0-6443EEBFCC48}" name="W"/>
    <tableColumn id="53" xr3:uid="{4DC4B18A-4983-440A-A8F5-D9692DED1833}" name="W_1"/>
    <tableColumn id="54" xr3:uid="{6F759ABF-AD24-4925-BCB1-7DA2ED943A99}" name="W_2"/>
    <tableColumn id="55" xr3:uid="{DBD05D36-80FD-4157-B2E0-CC60A83BDAEB}" name="W_3"/>
    <tableColumn id="56" xr3:uid="{73BC261D-8242-4D60-9609-3DD50C808715}" name="W_4"/>
    <tableColumn id="57" xr3:uid="{DF813F69-60C3-49F6-9694-A5CF329A8067}" name="W_5"/>
    <tableColumn id="58" xr3:uid="{866E1189-42FE-433B-9658-C99D9369296E}" name="W_6"/>
    <tableColumn id="59" xr3:uid="{82B518B6-D1B8-4626-9B44-21EB9017B3A0}" name="W_7"/>
    <tableColumn id="60" xr3:uid="{122761E0-3562-4075-9FF3-A8874F33FDFD}" name="W_8"/>
    <tableColumn id="61" xr3:uid="{9E2E9701-140F-4BDE-BCCC-E0A3CE768C95}" name="X"/>
    <tableColumn id="62" xr3:uid="{FF5A161F-0CCA-4F32-92DA-E71B655A03E7}" name="X_1"/>
    <tableColumn id="63" xr3:uid="{BDFE51AB-1BEB-43EF-805A-4944CFE8AB08}" name="X_2"/>
    <tableColumn id="64" xr3:uid="{CED9C536-8774-499F-A298-9BD3EA4365FC}" name="X_3"/>
    <tableColumn id="65" xr3:uid="{08316BF6-E02D-4634-8610-9979B82FE763}" name="X_4"/>
    <tableColumn id="66" xr3:uid="{7BB6201F-142D-471D-A3E7-7E09725725F5}" name="X_5"/>
    <tableColumn id="67" xr3:uid="{ED771153-EB52-4FDE-B4AB-218E9CA08CD1}" name="X_6"/>
    <tableColumn id="68" xr3:uid="{CA6EA9B5-E920-4260-9443-2865E06332A2}" name="X_7"/>
    <tableColumn id="69" xr3:uid="{D2DD3200-7529-492A-978B-838D1DE51BAE}" name="X_8"/>
    <tableColumn id="70" xr3:uid="{F9AD4F0D-F3FD-4CF3-BD28-5199DAC19917}" name="X_9"/>
    <tableColumn id="71" xr3:uid="{63781B80-16A9-497A-B25D-71EE0C11F132}" name="Y"/>
    <tableColumn id="72" xr3:uid="{0703E9DD-F597-4DE0-A640-998C09074231}" name="Z"/>
    <tableColumn id="73" xr3:uid="{885A16AF-F2F1-4844-879D-A0DCF0E25C2F}" name="Z_1"/>
    <tableColumn id="74" xr3:uid="{AE181102-9C1C-4212-A850-ACC5CBBCEFD6}" name="Z_2"/>
    <tableColumn id="75" xr3:uid="{38AFB1D5-5C9A-441E-A4F8-35C5DEF56016}" name="Z_3"/>
    <tableColumn id="76" xr3:uid="{4DF2D42D-396C-4380-A628-DC01DBBC50D8}" name="Z_4"/>
    <tableColumn id="77" xr3:uid="{C72A3C27-05EF-44D3-A62A-E7910958A3C3}" name="Z_5"/>
    <tableColumn id="78" xr3:uid="{F65E59E7-FC73-4B3C-9AE2-D0EE4FB9B5BB}" name="Z_6"/>
    <tableColumn id="79" xr3:uid="{EA31F687-6B19-4BCB-B611-556BEF5AC975}" name="Z_7"/>
    <tableColumn id="80" xr3:uid="{2FEB350A-EFD8-465B-B462-353CF8B06E21}" name="ZA"/>
    <tableColumn id="81" xr3:uid="{F74B41C4-017D-40AB-AF99-7F7B12BF4E83}" name="ZB"/>
    <tableColumn id="82" xr3:uid="{7022CF13-98B0-4198-B559-FE0B33408362}" name="ZC"/>
    <tableColumn id="83" xr3:uid="{CFA5D4F6-4D05-4623-A0FF-2F91E3B68536}" name="ZC_1"/>
    <tableColumn id="84" xr3:uid="{371F342A-D743-4779-AB69-CBBC16F014D7}" name="ZC_2"/>
    <tableColumn id="85" xr3:uid="{FB2F2856-8043-4E8E-B84D-EE2D058E1AE4}" name="ZC_3"/>
    <tableColumn id="86" xr3:uid="{2DAB8DE7-B94F-4331-ADB5-7A008430B8C1}" name="ZC_4"/>
    <tableColumn id="87" xr3:uid="{C8952598-38E5-4D82-82D3-DFF865AA9B03}" name="ZC_5"/>
    <tableColumn id="88" xr3:uid="{4C587C43-27C0-447A-AEE8-3D60A155026C}" name="ZC_6"/>
    <tableColumn id="89" xr3:uid="{23BE5748-40C9-4B20-8BEB-2C8B51D4A192}" name="ZC_7"/>
    <tableColumn id="90" xr3:uid="{85E1A754-7483-4F89-BE5D-F5B756CF3211}" name="ZD"/>
    <tableColumn id="91" xr3:uid="{5F28E0FC-0467-409D-A7DF-0F036C96DE5C}" name="ZE"/>
    <tableColumn id="92" xr3:uid="{A3C2DA68-08C1-4839-8795-41A1D1AB00F6}" name="ZE_1"/>
    <tableColumn id="93" xr3:uid="{6EA4BDEA-DA15-4E52-8409-3E6C2391626F}" name="ZE_2"/>
    <tableColumn id="94" xr3:uid="{61AA41BA-17CF-4910-B0A6-3A4DF7F51075}" name="ZE_3"/>
    <tableColumn id="95" xr3:uid="{7A702F4A-AF4D-46EB-B7EC-C40D95A920B2}" name="ZE_4"/>
    <tableColumn id="96" xr3:uid="{5F44FBE5-3E51-45D5-8E42-F0ECCBBF99D8}" name="ZE_5"/>
    <tableColumn id="97" xr3:uid="{359225FF-D2F8-4E4B-BAD1-E33E2B65DBE4}" name="ZE_6"/>
    <tableColumn id="98" xr3:uid="{E6988E5E-3334-4918-AA41-EE970D9D62AD}" name="ZE_7"/>
    <tableColumn id="99" xr3:uid="{D7EEC3ED-0D92-4145-B9F6-FE0187F164D5}" name="ZF"/>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8A20681-C3CF-4EE4-A5D6-F06342263C7F}" name="Table38" displayName="Table38" ref="F240:H251" totalsRowShown="0" headerRowDxfId="10">
  <autoFilter ref="F240:H251" xr:uid="{38A20681-C3CF-4EE4-A5D6-F06342263C7F}"/>
  <tableColumns count="3">
    <tableColumn id="1" xr3:uid="{E390F37C-5C69-40FB-A4B8-5BD0E0148A05}" name="ZCc"/>
    <tableColumn id="2" xr3:uid="{BE7F0EA5-C7E5-4448-A909-D219BD993C80}" name="S"/>
    <tableColumn id="3" xr3:uid="{B504D109-777D-4650-BDA3-DC5CDF40543E}" name="V"/>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C9568C5-B7D8-4706-B5C0-6B4CB68C0D64}" name="Table39" displayName="Table39" ref="F253:H258" totalsRowShown="0" headerRowDxfId="9">
  <autoFilter ref="F253:H258" xr:uid="{EC9568C5-B7D8-4706-B5C0-6B4CB68C0D64}"/>
  <tableColumns count="3">
    <tableColumn id="1" xr3:uid="{236643EC-FD64-4366-A949-FB11A00276F5}" name="ZD"/>
    <tableColumn id="2" xr3:uid="{E6A69B5D-C4D6-40C6-AB55-A21EF9B9181E}" name="S" dataDxfId="8"/>
    <tableColumn id="3" xr3:uid="{A59B73DE-045B-43D9-BDD4-61BB4EC63BAF}" name="V"/>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3648492-EDBA-49DE-9252-D0AE7CFF33AD}" name="Table40" displayName="Table40" ref="F260:H271" totalsRowShown="0" headerRowDxfId="7">
  <autoFilter ref="F260:H271" xr:uid="{63648492-EDBA-49DE-9252-D0AE7CFF33AD}"/>
  <tableColumns count="3">
    <tableColumn id="1" xr3:uid="{FFFC24D5-2C1C-44F4-AF84-431207B05EDD}" name="ZEe"/>
    <tableColumn id="2" xr3:uid="{0116F7F4-DD2A-4861-8A6A-D15C507028AB}" name="S"/>
    <tableColumn id="3" xr3:uid="{86BC8B66-C932-4582-8BE4-4E589ABA2BD9}" name="V"/>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072ECB5-F997-4C8A-84FD-CCD14BA648A2}" name="Table47" displayName="Table47" ref="A1:CU203" totalsRowShown="0" headerRowDxfId="6">
  <autoFilter ref="A1:CU203" xr:uid="{F072ECB5-F997-4C8A-84FD-CCD14BA648A2}">
    <filterColumn colId="71">
      <filters>
        <filter val="বর্তমানে কোন ই-লার্নিং প্ল্যাটফর্ম ব্যবহার করছি না।"/>
      </filters>
    </filterColumn>
    <filterColumn colId="79">
      <filters>
        <filter val="0"/>
        <filter val="০"/>
      </filters>
    </filterColumn>
  </autoFilter>
  <tableColumns count="99">
    <tableColumn id="1" xr3:uid="{4BE3B4AA-BD5A-4DF8-9A31-1911F30D1FD8}" name="Timestamp"/>
    <tableColumn id="2" xr3:uid="{27909ED1-CCF9-4F53-ACA7-E4D16C182AC2}" name="A"/>
    <tableColumn id="3" xr3:uid="{6A6782BA-29A0-46CB-BB98-4507F5E71479}" name="B"/>
    <tableColumn id="4" xr3:uid="{23647BE5-A473-4C52-B568-2CEC52960CBF}" name="C"/>
    <tableColumn id="5" xr3:uid="{EEE82059-6696-471E-9CC8-21EA60A023C6}" name="D"/>
    <tableColumn id="6" xr3:uid="{161D5F91-F6E2-423C-A498-ADF68A69F90C}" name="E"/>
    <tableColumn id="7" xr3:uid="{26AB6AAB-DA93-4077-8F7E-ABCEC6CAF363}" name="F"/>
    <tableColumn id="8" xr3:uid="{8374DCA9-30A7-4FF4-A2E2-24E068614D37}" name="G"/>
    <tableColumn id="9" xr3:uid="{19A62D16-5909-4560-BAC3-A06622DD9DF3}" name="G_1" dataDxfId="5"/>
    <tableColumn id="10" xr3:uid="{89B9EAF9-1D9F-45FD-9785-6DCECF164DB4}" name="G_2"/>
    <tableColumn id="11" xr3:uid="{8A60910D-DFD9-4BED-9F34-742B13513B05}" name="G_3"/>
    <tableColumn id="12" xr3:uid="{4F82893C-919A-4598-B400-E261DE6C6BCC}" name="G_4"/>
    <tableColumn id="13" xr3:uid="{838F8650-4661-4B6A-AF34-52A7F5F4290F}" name="H"/>
    <tableColumn id="14" xr3:uid="{82DC9BCA-8A6D-4CB4-BA5B-5E2678B262FE}" name="I" dataDxfId="4"/>
    <tableColumn id="15" xr3:uid="{D096CB0A-8AD5-4D0B-9283-969F1E44A11B}" name="I_1"/>
    <tableColumn id="16" xr3:uid="{57BA1752-709E-4F08-BBAD-8503DB6E3AB5}" name="I_2"/>
    <tableColumn id="17" xr3:uid="{ECAF7AAC-9041-48BC-9158-5A840E515302}" name="J"/>
    <tableColumn id="18" xr3:uid="{87629AEB-C37B-4D69-B58F-4C8D6CEBEEE0}" name="K"/>
    <tableColumn id="19" xr3:uid="{236D4819-8BAB-4451-99BC-11AC23CC75A9}" name="L"/>
    <tableColumn id="20" xr3:uid="{4E0E606F-7852-4110-979D-26B1E8BCB4C7}" name="M"/>
    <tableColumn id="21" xr3:uid="{C7C772A1-794F-413B-84DB-6D3832E8D45F}" name="N"/>
    <tableColumn id="22" xr3:uid="{029D2DB5-BCF4-4E27-BD84-3854325A9BF0}" name="O"/>
    <tableColumn id="23" xr3:uid="{C356BA36-1708-4135-BC66-BE9B2A98682D}" name="P"/>
    <tableColumn id="24" xr3:uid="{454A3069-835C-4527-A1EC-D75B1BBAD51D}" name="Q"/>
    <tableColumn id="25" xr3:uid="{550A8B89-D528-4B10-BF4F-20CA0AA6AA8E}" name="R"/>
    <tableColumn id="26" xr3:uid="{D9A2C8CB-3075-43A6-96BE-9BA4EE6D2316}" name="R_1"/>
    <tableColumn id="27" xr3:uid="{5ACDE174-E275-4C76-9033-935001FD17FB}" name="R_2"/>
    <tableColumn id="28" xr3:uid="{51D5CEF7-C811-4917-BCD6-B462434AF816}" name="R_3"/>
    <tableColumn id="29" xr3:uid="{C54117E6-B301-4D15-9F32-360B196D3D9B}" name="R_4"/>
    <tableColumn id="30" xr3:uid="{056154F8-4B0F-41F7-9FB1-369D2B7DEAFE}" name="R_5"/>
    <tableColumn id="31" xr3:uid="{FD193BFB-5D62-4BC4-9FBA-453C49E80CB6}" name="R_6"/>
    <tableColumn id="32" xr3:uid="{22B7CC5F-F064-474E-AAC6-8EBE33F12B99}" name="R_7"/>
    <tableColumn id="33" xr3:uid="{8F0FEE5E-C9AC-4C77-A681-8C95D90E7E60}" name="R_8"/>
    <tableColumn id="34" xr3:uid="{10086B67-843A-40C4-A682-CFC333449490}" name="R_9"/>
    <tableColumn id="35" xr3:uid="{C669A116-CE3D-4F1A-9730-0A84F57841FA}" name="R_10"/>
    <tableColumn id="36" xr3:uid="{2B35A2C0-C11B-4B81-A587-64DD91B59740}" name="S"/>
    <tableColumn id="37" xr3:uid="{51207706-76BF-4ECF-84FF-B7EAAF2801E2}" name="S_1"/>
    <tableColumn id="38" xr3:uid="{13FD7CA6-20B0-47E3-B627-843297754192}" name="S_2"/>
    <tableColumn id="39" xr3:uid="{31DB3A11-71DF-4A29-BA36-130224C7DDB5}" name="S_3"/>
    <tableColumn id="40" xr3:uid="{AE8D1388-973C-4868-93F6-98B762005787}" name="S_4"/>
    <tableColumn id="41" xr3:uid="{A956D75D-01A5-4C67-888D-EB2BCB42EC70}" name="S_5"/>
    <tableColumn id="42" xr3:uid="{8A296B25-6676-4B07-BB16-EC3CF940B401}" name="S_6"/>
    <tableColumn id="43" xr3:uid="{4ACA48BC-6820-4C32-B16D-79C7A35BD1D5}" name="T"/>
    <tableColumn id="44" xr3:uid="{826028A3-2DDE-449C-A128-16F8792F3DDE}" name="T_1"/>
    <tableColumn id="45" xr3:uid="{FB68806D-4649-428F-B128-E38F70A97B31}" name="T_2"/>
    <tableColumn id="46" xr3:uid="{E2821466-CEEE-4262-8CC5-8E958A1B83AB}" name="T_3"/>
    <tableColumn id="47" xr3:uid="{2EA61C37-8127-4129-8CEC-3E8035105A7A}" name="T_4"/>
    <tableColumn id="48" xr3:uid="{B478C33E-E964-45BC-BA86-5DAD721A781C}" name="T_5"/>
    <tableColumn id="49" xr3:uid="{D7819B36-6285-4945-950A-11B5972130F1}" name="T_6"/>
    <tableColumn id="50" xr3:uid="{7AB71D95-AD16-4A64-A592-7F9946DE7C6E}" name="U"/>
    <tableColumn id="51" xr3:uid="{7DAB16DA-9CC6-4CD8-BCB8-0C9B08CDE420}" name="V"/>
    <tableColumn id="52" xr3:uid="{FCA046C8-B547-462F-949F-DF1061E7C811}" name="W"/>
    <tableColumn id="53" xr3:uid="{45BBE1F5-65F3-48B2-9DB9-5F8A6AA545BB}" name="W_1"/>
    <tableColumn id="54" xr3:uid="{DFBFD682-3662-4C62-83C6-32777CDEB050}" name="W_2"/>
    <tableColumn id="55" xr3:uid="{2246AA6F-680A-49D4-892D-9A38B8A4CF6C}" name="W_3"/>
    <tableColumn id="56" xr3:uid="{12D2530E-2521-4022-89FA-218F8E74C5EE}" name="W_4"/>
    <tableColumn id="57" xr3:uid="{36137B5C-7056-4440-8A7A-61A2F98ABED1}" name="W_5"/>
    <tableColumn id="58" xr3:uid="{C0B0C0D6-04AA-4F8E-BD63-8713504A408A}" name="W_6"/>
    <tableColumn id="59" xr3:uid="{72106142-2802-4D1E-B7C9-44C9EC5314D0}" name="W_7"/>
    <tableColumn id="60" xr3:uid="{DC89620A-612A-439F-9363-366032972ED0}" name="W_8"/>
    <tableColumn id="61" xr3:uid="{6E0AA3A5-B2EA-467C-B76C-8DFD1BE67E30}" name="X"/>
    <tableColumn id="62" xr3:uid="{3AA48A7E-3A65-4F77-A720-0B0926668263}" name="X_1"/>
    <tableColumn id="63" xr3:uid="{601140BF-D386-48A1-AE07-C8A0399572D8}" name="X_2"/>
    <tableColumn id="64" xr3:uid="{F54E8692-244E-436D-A108-D9B23D642D72}" name="X_3"/>
    <tableColumn id="65" xr3:uid="{A7EF3E22-D337-40AE-B5AA-06600790CB08}" name="X_4"/>
    <tableColumn id="66" xr3:uid="{F5042F35-1B75-47C7-896A-96541708603C}" name="X_5"/>
    <tableColumn id="67" xr3:uid="{21674B50-6818-4840-8BDD-61FC5BE1113A}" name="X_6"/>
    <tableColumn id="68" xr3:uid="{7EB08A28-00C1-46E1-AEEB-2E7952ACC1AF}" name="X_7"/>
    <tableColumn id="69" xr3:uid="{E13534DB-3724-4C1A-9B85-12EFF86976EB}" name="X_8"/>
    <tableColumn id="70" xr3:uid="{CCE0B06C-251C-4102-8FDC-08DBD68DC9F2}" name="X_9"/>
    <tableColumn id="71" xr3:uid="{CC2C3DB2-0F28-4DD5-835B-807F2B5159A6}" name="Y"/>
    <tableColumn id="72" xr3:uid="{885A8B33-994A-445A-B600-5339EBF5E9A2}" name="Z"/>
    <tableColumn id="73" xr3:uid="{9C29C64D-E3EA-4A48-B019-9AC0559B04C1}" name="Z_1"/>
    <tableColumn id="74" xr3:uid="{62C6E8D6-0A82-4F3D-B645-7B5BBC38DF2A}" name="Z_2"/>
    <tableColumn id="75" xr3:uid="{D9B547CE-CC67-468C-A21E-3A0DB2F7B10B}" name="Z_3"/>
    <tableColumn id="76" xr3:uid="{8741DC65-ECB3-46A2-826B-5B9493C3A8D4}" name="Z_4"/>
    <tableColumn id="77" xr3:uid="{ACED8CE3-9832-487E-A43D-C1A4DD801770}" name="Z_5"/>
    <tableColumn id="78" xr3:uid="{E338AFAA-CB0D-491E-8D44-A255CFDA55C9}" name="Z_6"/>
    <tableColumn id="79" xr3:uid="{254F7A41-02ED-4FAA-8865-710F66967AE9}" name="Z_7"/>
    <tableColumn id="80" xr3:uid="{A71C6485-BB76-4644-832E-510142E3F331}" name="ZA"/>
    <tableColumn id="81" xr3:uid="{4271BBD4-654B-49DF-89DE-6AFDB9E6BB60}" name="ZB"/>
    <tableColumn id="82" xr3:uid="{08D773BD-5740-480A-8529-B06A95D07DD1}" name="ZC"/>
    <tableColumn id="83" xr3:uid="{97BA5A04-7A06-461B-83E4-B65D23CA122B}" name="ZC_1"/>
    <tableColumn id="84" xr3:uid="{FF3A57D0-5015-4324-8B3C-C8EB250FA10E}" name="ZC_2"/>
    <tableColumn id="85" xr3:uid="{E52EC8B1-DB04-4926-BC2A-9F91D90FF6B0}" name="ZC_3"/>
    <tableColumn id="86" xr3:uid="{C79D5AFA-E476-442E-99F1-009B7CB6B4B6}" name="ZC_4"/>
    <tableColumn id="87" xr3:uid="{6163D4E5-54AD-4AAD-AD72-15DF0175235C}" name="ZC_5"/>
    <tableColumn id="88" xr3:uid="{1379DD12-FE6F-40CF-BED5-613A5CB68C86}" name="ZC_6"/>
    <tableColumn id="89" xr3:uid="{8FD950C0-5CA0-4C18-91A5-C22AA837235B}" name="ZC_7"/>
    <tableColumn id="90" xr3:uid="{116E9778-E837-4FF3-A322-274253596CC7}" name="ZD"/>
    <tableColumn id="91" xr3:uid="{D77D467F-D2AF-4B71-919B-168388BAD589}" name="ZE"/>
    <tableColumn id="92" xr3:uid="{03572664-7201-4950-91AF-01F442B34D80}" name="ZE_1"/>
    <tableColumn id="93" xr3:uid="{295EC2C2-9C2A-41C7-B376-6242F28B38B0}" name="ZE_2"/>
    <tableColumn id="94" xr3:uid="{A6958C69-5701-4110-8736-03E0668ABE65}" name="ZE_3"/>
    <tableColumn id="95" xr3:uid="{3B49A2A2-259F-450B-BCE9-4BEC46F63D1E}" name="ZE_4"/>
    <tableColumn id="96" xr3:uid="{2574A11A-5DA0-48DD-B231-A46CC0AD2D8F}" name="ZE_5"/>
    <tableColumn id="97" xr3:uid="{EEEA07C9-E27F-4470-84F8-C217B4A01612}" name="ZE_6"/>
    <tableColumn id="98" xr3:uid="{25EB8180-C7AD-49F3-B2FB-9F6812B8746A}" name="ZE_7"/>
    <tableColumn id="99" xr3:uid="{8CC90A05-B7BF-4348-BBC3-2C266D61B1DA}" name="ZF"/>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823495-BAF1-4968-A1A0-DF7CF0741AFD}" name="Table479" displayName="Table479" ref="A1:CU203" totalsRowShown="0" headerRowDxfId="3">
  <autoFilter ref="A1:CU203" xr:uid="{F072ECB5-F997-4C8A-84FD-CCD14BA648A2}"/>
  <tableColumns count="99">
    <tableColumn id="1" xr3:uid="{B6F4F9BE-1B76-4311-9C8E-ABDE43C3E2DF}" name="Timestamp"/>
    <tableColumn id="2" xr3:uid="{A63B0BDC-8D93-4D18-84B2-F16814F8190F}" name="A" dataDxfId="0">
      <calculatedColumnFormula>VLOOKUP(Table47[[#This Row],[A]],Table7[#All],3, FALSE)</calculatedColumnFormula>
    </tableColumn>
    <tableColumn id="3" xr3:uid="{E314D68F-41DE-44D7-8CFE-8B4B7498B816}" name="B">
      <calculatedColumnFormula>VLOOKUP(Table47[[#This Row],[B]],Table12[#All],3,FALSE)</calculatedColumnFormula>
    </tableColumn>
    <tableColumn id="4" xr3:uid="{DA47EC09-958F-4450-A351-7B013022FB43}" name="C">
      <calculatedColumnFormula>VLOOKUP(Table47[[#This Row],[C]],Table14[#All],3,FALSE)</calculatedColumnFormula>
    </tableColumn>
    <tableColumn id="5" xr3:uid="{44650C2D-4495-4979-B7F6-3DB252450802}" name="D">
      <calculatedColumnFormula>VLOOKUP(Table47[[#This Row],[D]],Table16[#All],3,FALSE)</calculatedColumnFormula>
    </tableColumn>
    <tableColumn id="6" xr3:uid="{B241CFEF-4C3D-4D83-A012-AB42546DB908}" name="E">
      <calculatedColumnFormula>VLOOKUP(Table47[[#This Row],[E]],Table18[#All],3,FALSE)</calculatedColumnFormula>
    </tableColumn>
    <tableColumn id="7" xr3:uid="{F8D49344-C520-4C01-862D-6F74105C810C}" name="F">
      <calculatedColumnFormula>VLOOKUP(Table47[[#This Row],[F]],Table20[#All],3,FALSE)</calculatedColumnFormula>
    </tableColumn>
    <tableColumn id="9" xr3:uid="{128F5362-63B0-4C79-B51F-78721F00C094}" name="G" dataDxfId="2"/>
    <tableColumn id="8" xr3:uid="{A715115B-676E-4131-8CAC-BA8407806F4B}" name="G_1">
      <calculatedColumnFormula>VLOOKUP(Table47[[#This Row],[G]],Table22[#All],3,FALSE)</calculatedColumnFormula>
    </tableColumn>
    <tableColumn id="10" xr3:uid="{82A898CA-EA5A-4A82-8CE1-48C0A5AD0988}" name="G_2"/>
    <tableColumn id="11" xr3:uid="{F3FAA24C-7136-4657-9BF3-C55415E0D5B7}" name="G_3"/>
    <tableColumn id="12" xr3:uid="{18A30CEB-4115-4F35-89E5-D27CDF716B9B}" name="G_4">
      <calculatedColumnFormula>VLOOKUP(TRIM(Table47[[#This Row],[G_4]]),Table22[#All],3,FALSE)</calculatedColumnFormula>
    </tableColumn>
    <tableColumn id="13" xr3:uid="{BBB2A3A7-0F6E-47E5-B2DD-3DCCD85A613B}" name="H">
      <calculatedColumnFormula>VLOOKUP(Table47[[#This Row],[H]],Table23[#All],3,FALSE)</calculatedColumnFormula>
    </tableColumn>
    <tableColumn id="14" xr3:uid="{3CB3B5CF-0EE3-43BE-BD83-DBD2F944AAF7}" name="I" dataDxfId="1"/>
    <tableColumn id="15" xr3:uid="{697E17D1-A864-4258-A9F8-A310B99F44D4}" name="I_1">
      <calculatedColumnFormula>VLOOKUP(Table47[[#This Row],[I_1]],Table25[#All], 3, FALSE)</calculatedColumnFormula>
    </tableColumn>
    <tableColumn id="16" xr3:uid="{424916C0-8B73-4BA8-9A63-653C51DA2230}" name="I_2">
      <calculatedColumnFormula>VLOOKUP(TRIM(Table47[[#This Row],[I_2]]),Table25[#All], 3, FALSE)</calculatedColumnFormula>
    </tableColumn>
    <tableColumn id="17" xr3:uid="{5E00AAB7-7B9D-4953-8FE6-8BAB2E7968A3}" name="J"/>
    <tableColumn id="18" xr3:uid="{08E96276-A1E2-4A5A-9667-DFC64E456BC2}" name="K">
      <calculatedColumnFormula>VLOOKUP(TRIM(Table47[[#This Row],[K]]),Table27[#All],3,FALSE)</calculatedColumnFormula>
    </tableColumn>
    <tableColumn id="19" xr3:uid="{47C46B66-8D58-4302-951F-8F749CBAE2C6}" name="L">
      <calculatedColumnFormula>VLOOKUP(TRIM(Table47[[#This Row],[L]]),Table28[#All],3,FALSE)</calculatedColumnFormula>
    </tableColumn>
    <tableColumn id="20" xr3:uid="{C4F3BCAD-C5FA-483C-8F89-B1539923989E}" name="M">
      <calculatedColumnFormula>VLOOKUP(Table47[[#This Row],[M]],Table9[#All],3,FALSE)</calculatedColumnFormula>
    </tableColumn>
    <tableColumn id="21" xr3:uid="{E64AC60D-06AA-4664-AAD9-09B87672E0D8}" name="N">
      <calculatedColumnFormula>VLOOKUP(Table47[[#This Row],[N]],Table11[#All],3,FALSE)</calculatedColumnFormula>
    </tableColumn>
    <tableColumn id="22" xr3:uid="{FDE6B02F-1B47-4A69-B206-6565607EC3EE}" name="O">
      <calculatedColumnFormula>VLOOKUP(Table47[[#This Row],[O]],Table15[#All],3,FALSE)</calculatedColumnFormula>
    </tableColumn>
    <tableColumn id="23" xr3:uid="{98A51DAA-1211-4528-AC5C-65B6714A088A}" name="P"/>
    <tableColumn id="24" xr3:uid="{F1D1137C-58CA-44F0-BEFD-2193D272039F}" name="Q">
      <calculatedColumnFormula>VLOOKUP(Table47[[#This Row],[Q]],Table19[#All],3,FALSE)</calculatedColumnFormula>
    </tableColumn>
    <tableColumn id="25" xr3:uid="{66A34AA0-70EC-43F4-BB5C-E849A0CF88AB}" name="R"/>
    <tableColumn id="26" xr3:uid="{3C6D8F04-F05C-4C19-909F-EEE0D5A2CB3D}" name="R_1">
      <calculatedColumnFormula>VLOOKUP(TRIM(Table47[[#This Row],[R_1]]),Table21[#All],3,FALSE)</calculatedColumnFormula>
    </tableColumn>
    <tableColumn id="27" xr3:uid="{2A523D24-825D-47FB-9581-2565D0F6187E}" name="R_2">
      <calculatedColumnFormula>VLOOKUP(TRIM(Table47[[#This Row],[R_2]]),Table21[#All],3,FALSE)</calculatedColumnFormula>
    </tableColumn>
    <tableColumn id="28" xr3:uid="{CDC131EB-0137-4F1E-B2C1-8075A2463164}" name="R_3">
      <calculatedColumnFormula>VLOOKUP(TRIM(Table47[[#This Row],[R_3]]),Table21[#All],3,FALSE)</calculatedColumnFormula>
    </tableColumn>
    <tableColumn id="29" xr3:uid="{C7E32473-5FEA-470A-ADDD-FE2605967EEC}" name="R_4">
      <calculatedColumnFormula>VLOOKUP(TRIM(Table47[[#This Row],[R_4]]),Table21[#All],3,FALSE)</calculatedColumnFormula>
    </tableColumn>
    <tableColumn id="30" xr3:uid="{7B34EB72-1610-40C1-96AD-469BDBB25C69}" name="R_5">
      <calculatedColumnFormula>VLOOKUP(TRIM(Table47[[#This Row],[R_5]]),Table21[#All],3,FALSE)</calculatedColumnFormula>
    </tableColumn>
    <tableColumn id="31" xr3:uid="{F3433305-D456-4376-AC24-22FB8B16979D}" name="R_6">
      <calculatedColumnFormula>VLOOKUP(TRIM(Table47[[#This Row],[R_6]]),Table21[#All],3,FALSE)</calculatedColumnFormula>
    </tableColumn>
    <tableColumn id="32" xr3:uid="{CF55057C-5B6A-4B7E-A6DF-F874F512B4C9}" name="R_7">
      <calculatedColumnFormula>VLOOKUP(TRIM(Table47[[#This Row],[R_7]]),Table21[#All],3,FALSE)</calculatedColumnFormula>
    </tableColumn>
    <tableColumn id="33" xr3:uid="{04A61793-93CD-477B-A737-34E89B2CCE1B}" name="R_8">
      <calculatedColumnFormula>VLOOKUP(TRIM(Table47[[#This Row],[R_8]]),Table21[#All],3,FALSE)</calculatedColumnFormula>
    </tableColumn>
    <tableColumn id="34" xr3:uid="{A84EE8F1-3892-4054-8AF5-F0161D8B81B4}" name="R_9">
      <calculatedColumnFormula>VLOOKUP(TRIM(Table47[[#This Row],[R_9]]),Table21[#All],3,FALSE)</calculatedColumnFormula>
    </tableColumn>
    <tableColumn id="35" xr3:uid="{026512BB-BA49-4670-9B90-68BDFA2A48C2}" name="R_10">
      <calculatedColumnFormula>VLOOKUP(TRIM(Table47[[#This Row],[R_10]]),Table21[#All],3,FALSE)</calculatedColumnFormula>
    </tableColumn>
    <tableColumn id="36" xr3:uid="{B93F0728-FDD9-4BAD-A816-5447CF1C3C0F}" name="S"/>
    <tableColumn id="37" xr3:uid="{6F2455CE-C14D-4522-BA8D-19A5392CD2AB}" name="S_1">
      <calculatedColumnFormula>VLOOKUP(TRIM(Table47[[#This Row],[S_1]]),Table24[#All],3,FALSE)</calculatedColumnFormula>
    </tableColumn>
    <tableColumn id="38" xr3:uid="{A35C5E74-4575-4158-B4F8-68CCE5E61639}" name="S_2">
      <calculatedColumnFormula>VLOOKUP(TRIM(Table47[[#This Row],[S_2]]),Table24[#All],3,FALSE)</calculatedColumnFormula>
    </tableColumn>
    <tableColumn id="39" xr3:uid="{DB601CB6-0D91-4B7E-9B40-A5678233E0E2}" name="S_3">
      <calculatedColumnFormula>VLOOKUP(TRIM(Table47[[#This Row],[S_3]]),Table24[#All],3,FALSE)</calculatedColumnFormula>
    </tableColumn>
    <tableColumn id="40" xr3:uid="{CB64460C-EE7B-4599-A690-B6135BB704CB}" name="S_4">
      <calculatedColumnFormula>VLOOKUP(TRIM(Table47[[#This Row],[S_4]]),Table24[#All],3,FALSE)</calculatedColumnFormula>
    </tableColumn>
    <tableColumn id="41" xr3:uid="{D33B1A6E-F89E-48A6-AF77-5C0376103AEC}" name="S_5">
      <calculatedColumnFormula>VLOOKUP(TRIM(Table47[[#This Row],[S_5]]),Table24[#All],3,FALSE)</calculatedColumnFormula>
    </tableColumn>
    <tableColumn id="42" xr3:uid="{7D743D59-2067-497D-B2BE-0E5F5F24C475}" name="S_6">
      <calculatedColumnFormula>VLOOKUP(TRIM(Table47[[#This Row],[S_6]]),Table24[#All],3,FALSE)</calculatedColumnFormula>
    </tableColumn>
    <tableColumn id="43" xr3:uid="{335588C8-7D78-4477-898C-6C89140057CD}" name="T"/>
    <tableColumn id="44" xr3:uid="{CF8E895E-1CC1-44F7-81EF-6A72958F5189}" name="T_1">
      <calculatedColumnFormula>VLOOKUP(TRIM(Table47[[#This Row],[T_1]]),Table26[#All],3,FALSE)</calculatedColumnFormula>
    </tableColumn>
    <tableColumn id="45" xr3:uid="{8A74E8E4-82F2-4686-9099-64192F23FD1E}" name="T_2">
      <calculatedColumnFormula>VLOOKUP(TRIM(Table47[[#This Row],[T_2]]),Table26[#All],3,FALSE)</calculatedColumnFormula>
    </tableColumn>
    <tableColumn id="46" xr3:uid="{0394860E-F3F7-4594-BCE5-8E6D612EFFA3}" name="T_3">
      <calculatedColumnFormula>VLOOKUP(TRIM(Table47[[#This Row],[T_3]]),Table26[#All],3,FALSE)</calculatedColumnFormula>
    </tableColumn>
    <tableColumn id="47" xr3:uid="{8D84697B-0C95-407F-8B91-BE59B79B474D}" name="T_4">
      <calculatedColumnFormula>VLOOKUP(TRIM(Table47[[#This Row],[T_4]]),Table26[#All],3,FALSE)</calculatedColumnFormula>
    </tableColumn>
    <tableColumn id="48" xr3:uid="{0C294ADC-8DCE-498B-B0B9-FAC40B2E613D}" name="T_5">
      <calculatedColumnFormula>VLOOKUP(TRIM(Table47[[#This Row],[T_5]]),Table26[#All],3,FALSE)</calculatedColumnFormula>
    </tableColumn>
    <tableColumn id="49" xr3:uid="{57FD81FC-3481-495F-94D5-06386D5CE4A5}" name="T_6">
      <calculatedColumnFormula>VLOOKUP(TRIM(Table47[[#This Row],[T_6]]),Table26[#All],3,FALSE)</calculatedColumnFormula>
    </tableColumn>
    <tableColumn id="50" xr3:uid="{45F356AE-DF97-4420-9761-B63925E4D578}" name="U">
      <calculatedColumnFormula>VLOOKUP(Table47[[#This Row],[U]],Table29[#All],3,FALSE)</calculatedColumnFormula>
    </tableColumn>
    <tableColumn id="51" xr3:uid="{EB657C65-D188-4373-9FDD-923F9F2F3CD1}" name="V">
      <calculatedColumnFormula>VLOOKUP(Table47[[#This Row],[V]],Table30[#All],3,FALSE)</calculatedColumnFormula>
    </tableColumn>
    <tableColumn id="52" xr3:uid="{C803A54F-7CF6-4CC3-B475-711260D60874}" name="W"/>
    <tableColumn id="53" xr3:uid="{B04FA7A4-E265-4521-8C6E-BDD900631A61}" name="W_1">
      <calculatedColumnFormula>VLOOKUP(TRIM(Table47[[#This Row],[W_1]]),Table31[#All],3,FALSE)</calculatedColumnFormula>
    </tableColumn>
    <tableColumn id="54" xr3:uid="{AB83370B-9EC8-49A1-AA7B-D1AAA4ACAB0A}" name="W_2">
      <calculatedColumnFormula>VLOOKUP(TRIM(Table47[[#This Row],[W_2]]),Table31[#All],3,FALSE)</calculatedColumnFormula>
    </tableColumn>
    <tableColumn id="55" xr3:uid="{47E737B2-82A2-4513-9EA2-19AF1FCAA9DD}" name="W_3">
      <calculatedColumnFormula>VLOOKUP(TRIM(Table47[[#This Row],[W_3]]),Table31[#All],3,FALSE)</calculatedColumnFormula>
    </tableColumn>
    <tableColumn id="56" xr3:uid="{8B5DE0A2-A1A6-4B71-9710-F2278FA3F702}" name="W_4">
      <calculatedColumnFormula>VLOOKUP(TRIM(Table47[[#This Row],[W_4]]),Table31[#All],3,FALSE)</calculatedColumnFormula>
    </tableColumn>
    <tableColumn id="57" xr3:uid="{CBF5BE13-405D-46D4-80C2-853A03C221D2}" name="W_5">
      <calculatedColumnFormula>VLOOKUP(TRIM(Table47[[#This Row],[W_5]]),Table31[#All],3,FALSE)</calculatedColumnFormula>
    </tableColumn>
    <tableColumn id="58" xr3:uid="{1EBA90BC-D0B2-4460-8292-487D77679418}" name="W_6">
      <calculatedColumnFormula>VLOOKUP(TRIM(Table47[[#This Row],[W_6]]),Table31[#All],3,FALSE)</calculatedColumnFormula>
    </tableColumn>
    <tableColumn id="59" xr3:uid="{862EB6A1-1DFD-4121-B8BB-B0A6DDE68C51}" name="W_7">
      <calculatedColumnFormula>VLOOKUP(TRIM(Table47[[#This Row],[W_7]]),Table31[#All],3,FALSE)</calculatedColumnFormula>
    </tableColumn>
    <tableColumn id="60" xr3:uid="{E575B3A1-C71D-4E4D-86C8-8B8D8295EED9}" name="W_8">
      <calculatedColumnFormula>VLOOKUP(TRIM(Table47[[#This Row],[W_8]]),Table31[#All],3,FALSE)</calculatedColumnFormula>
    </tableColumn>
    <tableColumn id="61" xr3:uid="{D313E8CD-CBD8-4B6F-B86D-F2F0EBD39CB8}" name="X"/>
    <tableColumn id="62" xr3:uid="{59CC5AC9-4D48-4679-B6A5-1F6D61258508}" name="X_1">
      <calculatedColumnFormula>VLOOKUP(TRIM(Table47[[#This Row],[X_1]]),Table32[#All],3,FALSE)</calculatedColumnFormula>
    </tableColumn>
    <tableColumn id="63" xr3:uid="{E86170F9-01FB-46D8-8793-46B4CDAC960E}" name="X_2">
      <calculatedColumnFormula>VLOOKUP(TRIM(Table47[[#This Row],[X_2]]),Table32[#All],3,FALSE)</calculatedColumnFormula>
    </tableColumn>
    <tableColumn id="64" xr3:uid="{C0B8FCAC-B33E-4B20-8D1F-BA1775BB45BD}" name="X_3">
      <calculatedColumnFormula>VLOOKUP(TRIM(Table47[[#This Row],[X_3]]),Table32[#All],3,FALSE)</calculatedColumnFormula>
    </tableColumn>
    <tableColumn id="65" xr3:uid="{182AD5F1-FFCF-4BF5-B387-47ECE80D8C3A}" name="X_4">
      <calculatedColumnFormula>VLOOKUP(TRIM(Table47[[#This Row],[X_4]]),Table32[#All],3,FALSE)</calculatedColumnFormula>
    </tableColumn>
    <tableColumn id="66" xr3:uid="{2CE56EB1-D546-4580-BC0E-4F39FE4F9580}" name="X_5">
      <calculatedColumnFormula>VLOOKUP(TRIM(Table47[[#This Row],[X_5]]),Table32[#All],3,FALSE)</calculatedColumnFormula>
    </tableColumn>
    <tableColumn id="67" xr3:uid="{6DB569A4-BD81-4409-8619-AA010AF2C3AE}" name="X_6">
      <calculatedColumnFormula>VLOOKUP(TRIM(Table47[[#This Row],[X_6]]),Table32[#All],3,FALSE)</calculatedColumnFormula>
    </tableColumn>
    <tableColumn id="68" xr3:uid="{244879B2-A7AE-42BF-BE5F-F04EBDF05ACB}" name="X_7">
      <calculatedColumnFormula>VLOOKUP(TRIM(Table47[[#This Row],[X_7]]),Table32[#All],3,FALSE)</calculatedColumnFormula>
    </tableColumn>
    <tableColumn id="69" xr3:uid="{78829BE2-9112-4E66-A438-40C95B9088ED}" name="X_8">
      <calculatedColumnFormula>VLOOKUP(TRIM(Table47[[#This Row],[X_8]]),Table32[#All],3,FALSE)</calculatedColumnFormula>
    </tableColumn>
    <tableColumn id="70" xr3:uid="{C2460BE5-E633-4CEB-BA0C-40B249AEFA17}" name="X_9">
      <calculatedColumnFormula>VLOOKUP(TRIM(Table47[[#This Row],[X_9]]),Table32[#All],3,FALSE)</calculatedColumnFormula>
    </tableColumn>
    <tableColumn id="71" xr3:uid="{DFDC7CF4-0808-4D40-90C0-62053B42776E}" name="Y">
      <calculatedColumnFormula>VLOOKUP(Table47[[#This Row],[Y]], Table33[#All], 3, FALSE)</calculatedColumnFormula>
    </tableColumn>
    <tableColumn id="72" xr3:uid="{BB0D2509-C121-44DC-A5DB-7B5EC4D17552}" name="Z"/>
    <tableColumn id="73" xr3:uid="{792DA283-5E04-4033-9275-C0DB3737BFD1}" name="Z_1"/>
    <tableColumn id="74" xr3:uid="{0831623C-03E4-4CB1-B8BA-075DCB70FC4A}" name="Z_2">
      <calculatedColumnFormula>VLOOKUP(TRIM(Table47[[#This Row],[Z_2]]),Table34[#All],3,FALSE)</calculatedColumnFormula>
    </tableColumn>
    <tableColumn id="75" xr3:uid="{B5DD7BC0-8F8F-4B6E-9BAC-BCEDE381AB77}" name="Z_3">
      <calculatedColumnFormula>VLOOKUP(TRIM(Table47[[#This Row],[Z_3]]),Table34[#All],3,FALSE)</calculatedColumnFormula>
    </tableColumn>
    <tableColumn id="76" xr3:uid="{D1823CEF-23E9-46BD-B6AD-2FD4E473A3E1}" name="Z_4">
      <calculatedColumnFormula>VLOOKUP(TRIM(Table47[[#This Row],[Z_4]]),Table34[#All],3,FALSE)</calculatedColumnFormula>
    </tableColumn>
    <tableColumn id="77" xr3:uid="{D9EA5604-B2D6-4978-8EC1-87986778A0A7}" name="Z_5">
      <calculatedColumnFormula>VLOOKUP(TRIM(Table47[[#This Row],[Z_5]]),Table34[#All],3,FALSE)</calculatedColumnFormula>
    </tableColumn>
    <tableColumn id="78" xr3:uid="{974C5174-E53C-4A3A-A27A-F0C5E0196E01}" name="Z_6">
      <calculatedColumnFormula>VLOOKUP(TRIM(Table47[[#This Row],[Z_6]]),Table34[#All],3,FALSE)</calculatedColumnFormula>
    </tableColumn>
    <tableColumn id="79" xr3:uid="{DBE24BAC-66D6-41CD-8895-6E8D92C89536}" name="Z_7">
      <calculatedColumnFormula>VLOOKUP(TRIM(Table47[[#This Row],[Z_7]]),Table34[#All],3,FALSE)</calculatedColumnFormula>
    </tableColumn>
    <tableColumn id="80" xr3:uid="{F09F04F2-327E-4055-B914-CEE372955A13}" name="ZA">
      <calculatedColumnFormula>VLOOKUP(Table47[[#This Row],[ZA]],Table36[#All],3,FALSE)</calculatedColumnFormula>
    </tableColumn>
    <tableColumn id="81" xr3:uid="{CA437E2A-ADD0-4CB5-BA90-FD13AB632D39}" name="ZB">
      <calculatedColumnFormula>VLOOKUP(Table47[[#This Row],[ZB]],Table37[#All],3,FALSE)</calculatedColumnFormula>
    </tableColumn>
    <tableColumn id="82" xr3:uid="{EF309E35-3BE2-4D00-A995-D5FA0FFBD617}" name="ZC"/>
    <tableColumn id="83" xr3:uid="{2497A777-1EB5-4BEB-8E44-6FA972ABC2CE}" name="ZC_1">
      <calculatedColumnFormula>VLOOKUP(TRIM(Table47[[#This Row],[ZC_1]]),Table38[#All],3,FALSE)</calculatedColumnFormula>
    </tableColumn>
    <tableColumn id="84" xr3:uid="{F0604D3C-E0DA-442B-B3DF-363DD68D9D64}" name="ZC_2">
      <calculatedColumnFormula>VLOOKUP(TRIM(Table47[[#This Row],[ZC_2]]),Table38[#All],3,FALSE)</calculatedColumnFormula>
    </tableColumn>
    <tableColumn id="85" xr3:uid="{B34F3484-F85D-4817-80DB-3E499D8D27A8}" name="ZC_3">
      <calculatedColumnFormula>VLOOKUP(TRIM(Table47[[#This Row],[ZC_3]]),Table38[#All],3,FALSE)</calculatedColumnFormula>
    </tableColumn>
    <tableColumn id="86" xr3:uid="{E54669A1-0FCC-4869-870C-3880030A5488}" name="ZC_4">
      <calculatedColumnFormula>VLOOKUP(TRIM(Table47[[#This Row],[ZC_4]]),Table38[#All],3,FALSE)</calculatedColumnFormula>
    </tableColumn>
    <tableColumn id="87" xr3:uid="{CE087C73-C02B-4BD0-BA59-37FDD779CEF2}" name="ZC_5">
      <calculatedColumnFormula>VLOOKUP(TRIM(Table47[[#This Row],[ZC_5]]),Table38[#All],3,FALSE)</calculatedColumnFormula>
    </tableColumn>
    <tableColumn id="88" xr3:uid="{F1E09E6D-8557-40C6-81D8-B4C92EAE681A}" name="ZC_6">
      <calculatedColumnFormula>VLOOKUP(TRIM(Table47[[#This Row],[ZC_6]]),Table38[#All],3,FALSE)</calculatedColumnFormula>
    </tableColumn>
    <tableColumn id="89" xr3:uid="{5D8AC6FD-32D7-462B-AA9A-67B3F7BF2E04}" name="ZC_7"/>
    <tableColumn id="90" xr3:uid="{ED7A7A3F-F6B5-471C-9C6D-8FC3A5095423}" name="ZD"/>
    <tableColumn id="91" xr3:uid="{945C36FA-276F-475C-9FB6-0846F32E3108}" name="ZE"/>
    <tableColumn id="92" xr3:uid="{11E0F293-C910-4973-9FC6-E439279B4132}" name="ZE_1">
      <calculatedColumnFormula>VLOOKUP(TRIM(Table47[[#This Row],[ZE_1]]),Table40[#All],3,FALSE)</calculatedColumnFormula>
    </tableColumn>
    <tableColumn id="93" xr3:uid="{CADD59D4-4BE9-433B-A584-5C9B1C46AABB}" name="ZE_2">
      <calculatedColumnFormula>VLOOKUP(TRIM(Table47[[#This Row],[ZE_2]]),Table40[#All],3,FALSE)</calculatedColumnFormula>
    </tableColumn>
    <tableColumn id="94" xr3:uid="{BC690005-44E6-445E-ADEB-84DAD9D5CFCD}" name="ZE_3">
      <calculatedColumnFormula>VLOOKUP(TRIM(Table47[[#This Row],[ZE_3]]),Table40[#All],3,FALSE)</calculatedColumnFormula>
    </tableColumn>
    <tableColumn id="95" xr3:uid="{7222BE85-37F1-4912-BEDE-262463B81CE3}" name="ZE_4">
      <calculatedColumnFormula>VLOOKUP(TRIM(Table47[[#This Row],[ZE_4]]),Table40[#All],3,FALSE)</calculatedColumnFormula>
    </tableColumn>
    <tableColumn id="96" xr3:uid="{4F40722A-8296-41F5-9F43-02F0576ED641}" name="ZE_5">
      <calculatedColumnFormula>VLOOKUP(TRIM(Table47[[#This Row],[ZE_5]]),Table40[#All],3,FALSE)</calculatedColumnFormula>
    </tableColumn>
    <tableColumn id="97" xr3:uid="{C675EB4D-207E-46CC-94EF-37385A7C82AC}" name="ZE_6">
      <calculatedColumnFormula>VLOOKUP(TRIM(Table47[[#This Row],[ZE_6]]),Table40[#All],3,FALSE)</calculatedColumnFormula>
    </tableColumn>
    <tableColumn id="98" xr3:uid="{949E3B83-62AE-4529-A625-E1F0B60B5370}" name="ZE_7">
      <calculatedColumnFormula>VLOOKUP(TRIM(Table47[[#This Row],[ZE_7]]),Table40[#All],3,FALSE)</calculatedColumnFormula>
    </tableColumn>
    <tableColumn id="99" xr3:uid="{DEB3F9FE-C9C6-45FF-A9A1-8DF22F7C8F9E}" name="Z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A2A684-7089-4649-A67A-FACDD37CEE5A}" name="Table7" displayName="Table7" ref="F1:H8" totalsRowShown="0" headerRowDxfId="53">
  <autoFilter ref="F1:H8" xr:uid="{B0A2A684-7089-4649-A67A-FACDD37CEE5A}"/>
  <tableColumns count="3">
    <tableColumn id="1" xr3:uid="{F750A845-CC15-4D33-A25F-5CAEF948767D}" name="A"/>
    <tableColumn id="2" xr3:uid="{C0E55F6F-98D9-4BFC-9E0E-7EFEAC93C120}" name="S"/>
    <tableColumn id="3" xr3:uid="{11D43467-2183-4E50-BB78-2A25026146E3}" name="V"/>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533BE5-DA83-48B2-8D65-9993C391218C}" name="Table12" displayName="Table12" ref="F10:H12" totalsRowShown="0" headerRowDxfId="52">
  <autoFilter ref="F10:H12" xr:uid="{EE533BE5-DA83-48B2-8D65-9993C391218C}"/>
  <tableColumns count="3">
    <tableColumn id="1" xr3:uid="{0B405613-7534-409C-BCC4-CBC1F28CA6E5}" name="B"/>
    <tableColumn id="2" xr3:uid="{581304F7-1873-4BAD-83A3-F2C3919E952F}" name="S" dataDxfId="51"/>
    <tableColumn id="3" xr3:uid="{3D5E2456-8389-4416-A132-757EF3C0B9D7}" name="V"/>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AAFDBB6-26E5-4387-8C74-3ECEE34163DE}" name="Table14" displayName="Table14" ref="F14:H20" totalsRowShown="0" headerRowDxfId="50">
  <autoFilter ref="F14:H20" xr:uid="{2AAFDBB6-26E5-4387-8C74-3ECEE34163DE}"/>
  <sortState xmlns:xlrd2="http://schemas.microsoft.com/office/spreadsheetml/2017/richdata2" ref="F15:H20">
    <sortCondition ref="H15:H20"/>
  </sortState>
  <tableColumns count="3">
    <tableColumn id="1" xr3:uid="{47880058-7AF3-493A-A05C-04E1207E8D2A}" name="C"/>
    <tableColumn id="2" xr3:uid="{09DA3CBA-0947-4342-9E43-7D3EE7BCF8D2}" name="S" dataDxfId="49"/>
    <tableColumn id="3" xr3:uid="{1E32A191-1191-40B4-87C5-A22BE5CEFEB9}" name="V"/>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5A9B81-DAC3-4D0A-99C1-919DAEEFF9C3}" name="Table16" displayName="Table16" ref="F22:H25" totalsRowShown="0" headerRowDxfId="48">
  <autoFilter ref="F22:H25" xr:uid="{0C5A9B81-DAC3-4D0A-99C1-919DAEEFF9C3}"/>
  <tableColumns count="3">
    <tableColumn id="1" xr3:uid="{C224344D-436F-48B7-8F2E-C1D8AD1EC833}" name="D"/>
    <tableColumn id="2" xr3:uid="{E42AA907-8B97-424A-970D-EDC5A8A8514A}" name="S" dataDxfId="47"/>
    <tableColumn id="3" xr3:uid="{958AE0CB-453F-46FA-9EFA-F640FE9F87F3}" name="V"/>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73FF1F4-6771-4ED7-8EBB-ECCE4DC40346}" name="Table18" displayName="Table18" ref="F27:H31" totalsRowShown="0" headerRowDxfId="46">
  <autoFilter ref="F27:H31" xr:uid="{573FF1F4-6771-4ED7-8EBB-ECCE4DC40346}"/>
  <tableColumns count="3">
    <tableColumn id="1" xr3:uid="{06952943-F173-4397-A060-F75DA9FEB42E}" name="E"/>
    <tableColumn id="2" xr3:uid="{62D7F584-E6C7-4F37-9059-ED3CD70673AB}" name="S" dataDxfId="45"/>
    <tableColumn id="3" xr3:uid="{A2650F37-1A8D-4400-889B-9F85A67E5195}" name="V"/>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5EDCF87-998C-4C53-B75A-15470E6EA54D}" name="Table20" displayName="Table20" ref="F33:H40" totalsRowShown="0" headerRowDxfId="44">
  <autoFilter ref="F33:H40" xr:uid="{25EDCF87-998C-4C53-B75A-15470E6EA54D}"/>
  <tableColumns count="3">
    <tableColumn id="1" xr3:uid="{BF080FAB-C665-4C9A-A48F-3A71A71F97CB}" name="F"/>
    <tableColumn id="2" xr3:uid="{A4AD816C-E28F-4BEB-B10E-F4628F6E459A}" name="S" dataDxfId="43"/>
    <tableColumn id="3" xr3:uid="{32CBC751-98BD-452E-AC74-50FBDB7A4186}" name="V"/>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18" Type="http://schemas.openxmlformats.org/officeDocument/2006/relationships/table" Target="../tables/table21.xml"/><Relationship Id="rId26" Type="http://schemas.openxmlformats.org/officeDocument/2006/relationships/table" Target="../tables/table29.xml"/><Relationship Id="rId3" Type="http://schemas.openxmlformats.org/officeDocument/2006/relationships/table" Target="../tables/table6.xml"/><Relationship Id="rId21" Type="http://schemas.openxmlformats.org/officeDocument/2006/relationships/table" Target="../tables/table24.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5" Type="http://schemas.openxmlformats.org/officeDocument/2006/relationships/table" Target="../tables/table28.xml"/><Relationship Id="rId2" Type="http://schemas.openxmlformats.org/officeDocument/2006/relationships/table" Target="../tables/table5.xml"/><Relationship Id="rId16" Type="http://schemas.openxmlformats.org/officeDocument/2006/relationships/table" Target="../tables/table19.xml"/><Relationship Id="rId20" Type="http://schemas.openxmlformats.org/officeDocument/2006/relationships/table" Target="../tables/table23.xml"/><Relationship Id="rId29" Type="http://schemas.openxmlformats.org/officeDocument/2006/relationships/table" Target="../tables/table32.xml"/><Relationship Id="rId1" Type="http://schemas.openxmlformats.org/officeDocument/2006/relationships/table" Target="../tables/table4.xml"/><Relationship Id="rId6" Type="http://schemas.openxmlformats.org/officeDocument/2006/relationships/table" Target="../tables/table9.xml"/><Relationship Id="rId11" Type="http://schemas.openxmlformats.org/officeDocument/2006/relationships/table" Target="../tables/table14.xml"/><Relationship Id="rId24" Type="http://schemas.openxmlformats.org/officeDocument/2006/relationships/table" Target="../tables/table27.xml"/><Relationship Id="rId5" Type="http://schemas.openxmlformats.org/officeDocument/2006/relationships/table" Target="../tables/table8.xml"/><Relationship Id="rId15" Type="http://schemas.openxmlformats.org/officeDocument/2006/relationships/table" Target="../tables/table18.xml"/><Relationship Id="rId23" Type="http://schemas.openxmlformats.org/officeDocument/2006/relationships/table" Target="../tables/table26.xml"/><Relationship Id="rId28" Type="http://schemas.openxmlformats.org/officeDocument/2006/relationships/table" Target="../tables/table31.xml"/><Relationship Id="rId10" Type="http://schemas.openxmlformats.org/officeDocument/2006/relationships/table" Target="../tables/table13.xml"/><Relationship Id="rId19" Type="http://schemas.openxmlformats.org/officeDocument/2006/relationships/table" Target="../tables/table22.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 Id="rId22" Type="http://schemas.openxmlformats.org/officeDocument/2006/relationships/table" Target="../tables/table25.xml"/><Relationship Id="rId27" Type="http://schemas.openxmlformats.org/officeDocument/2006/relationships/table" Target="../tables/table30.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203"/>
  <sheetViews>
    <sheetView topLeftCell="F1" workbookViewId="0">
      <pane ySplit="1" topLeftCell="A159" activePane="bottomLeft" state="frozen"/>
      <selection pane="bottomLeft" activeCell="H1" sqref="H1:H203"/>
    </sheetView>
  </sheetViews>
  <sheetFormatPr defaultColWidth="12.6640625" defaultRowHeight="15.75" customHeight="1" x14ac:dyDescent="0.25"/>
  <cols>
    <col min="1" max="39" width="18.88671875" customWidth="1"/>
  </cols>
  <sheetData>
    <row r="1" spans="1:3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x14ac:dyDescent="0.25">
      <c r="A2" s="2">
        <v>45153.93748980324</v>
      </c>
      <c r="B2" s="1" t="s">
        <v>33</v>
      </c>
      <c r="C2" s="1" t="s">
        <v>34</v>
      </c>
      <c r="D2" s="1" t="s">
        <v>35</v>
      </c>
      <c r="E2" s="1" t="s">
        <v>36</v>
      </c>
      <c r="F2" s="1" t="s">
        <v>37</v>
      </c>
      <c r="G2" s="1" t="s">
        <v>38</v>
      </c>
      <c r="H2" s="1" t="s">
        <v>39</v>
      </c>
      <c r="I2" s="1" t="s">
        <v>40</v>
      </c>
      <c r="J2" s="1" t="s">
        <v>41</v>
      </c>
      <c r="K2" s="1">
        <v>1109</v>
      </c>
      <c r="L2" s="1" t="s">
        <v>42</v>
      </c>
      <c r="M2" s="1" t="s">
        <v>43</v>
      </c>
      <c r="N2" s="1" t="s">
        <v>44</v>
      </c>
      <c r="O2" s="1" t="s">
        <v>45</v>
      </c>
      <c r="P2" s="1" t="s">
        <v>46</v>
      </c>
      <c r="Q2" s="1" t="s">
        <v>47</v>
      </c>
      <c r="R2" s="1" t="s">
        <v>48</v>
      </c>
      <c r="S2" s="1" t="s">
        <v>49</v>
      </c>
      <c r="T2" s="1" t="s">
        <v>50</v>
      </c>
      <c r="U2" s="1" t="s">
        <v>51</v>
      </c>
      <c r="V2" s="1" t="s">
        <v>52</v>
      </c>
      <c r="W2" s="1" t="s">
        <v>53</v>
      </c>
      <c r="X2" s="1" t="s">
        <v>54</v>
      </c>
      <c r="Y2" s="1" t="s">
        <v>55</v>
      </c>
      <c r="Z2" s="1" t="s">
        <v>56</v>
      </c>
      <c r="AA2" s="1" t="s">
        <v>49</v>
      </c>
      <c r="AB2" s="1" t="s">
        <v>57</v>
      </c>
      <c r="AC2" s="1" t="s">
        <v>58</v>
      </c>
      <c r="AD2" s="1" t="s">
        <v>59</v>
      </c>
      <c r="AE2" s="1">
        <v>3</v>
      </c>
      <c r="AF2" s="1" t="s">
        <v>60</v>
      </c>
    </row>
    <row r="3" spans="1:33" x14ac:dyDescent="0.25">
      <c r="A3" s="2">
        <v>45153.937687824073</v>
      </c>
      <c r="B3" s="1" t="s">
        <v>61</v>
      </c>
      <c r="C3" s="1" t="s">
        <v>62</v>
      </c>
      <c r="D3" s="1" t="s">
        <v>35</v>
      </c>
      <c r="E3" s="1" t="s">
        <v>36</v>
      </c>
      <c r="F3" s="1" t="s">
        <v>37</v>
      </c>
      <c r="G3" s="1" t="s">
        <v>38</v>
      </c>
      <c r="H3" s="1" t="s">
        <v>63</v>
      </c>
      <c r="I3" s="1" t="s">
        <v>40</v>
      </c>
      <c r="J3" s="1" t="s">
        <v>64</v>
      </c>
      <c r="K3" s="1">
        <v>1156</v>
      </c>
      <c r="L3" s="1" t="s">
        <v>42</v>
      </c>
      <c r="M3" s="1" t="s">
        <v>65</v>
      </c>
      <c r="N3" s="1" t="s">
        <v>66</v>
      </c>
      <c r="O3" s="1" t="s">
        <v>67</v>
      </c>
      <c r="P3" s="1" t="s">
        <v>68</v>
      </c>
      <c r="Q3" s="1" t="s">
        <v>69</v>
      </c>
      <c r="R3" s="1" t="s">
        <v>70</v>
      </c>
      <c r="S3" s="1" t="s">
        <v>71</v>
      </c>
      <c r="T3" s="1" t="s">
        <v>72</v>
      </c>
      <c r="U3" s="1" t="s">
        <v>73</v>
      </c>
      <c r="V3" s="1" t="s">
        <v>52</v>
      </c>
      <c r="W3" s="1" t="s">
        <v>53</v>
      </c>
      <c r="X3" s="1" t="s">
        <v>74</v>
      </c>
      <c r="Y3" s="1" t="s">
        <v>75</v>
      </c>
      <c r="Z3" s="1" t="s">
        <v>76</v>
      </c>
      <c r="AA3" s="1" t="s">
        <v>77</v>
      </c>
      <c r="AB3" s="1" t="s">
        <v>78</v>
      </c>
      <c r="AC3" s="1" t="s">
        <v>58</v>
      </c>
      <c r="AD3" s="1" t="s">
        <v>79</v>
      </c>
      <c r="AE3" s="1">
        <v>4</v>
      </c>
      <c r="AF3" s="1" t="s">
        <v>80</v>
      </c>
    </row>
    <row r="4" spans="1:33" x14ac:dyDescent="0.25">
      <c r="A4" s="2">
        <v>45153.939010497685</v>
      </c>
      <c r="B4" s="1" t="s">
        <v>33</v>
      </c>
      <c r="C4" s="1" t="s">
        <v>34</v>
      </c>
      <c r="D4" s="1" t="s">
        <v>35</v>
      </c>
      <c r="E4" s="1" t="s">
        <v>36</v>
      </c>
      <c r="F4" s="1" t="s">
        <v>37</v>
      </c>
      <c r="G4" s="1" t="s">
        <v>81</v>
      </c>
      <c r="H4" s="1" t="s">
        <v>82</v>
      </c>
      <c r="I4" s="1" t="s">
        <v>40</v>
      </c>
      <c r="J4" s="1" t="s">
        <v>64</v>
      </c>
      <c r="K4" s="1">
        <v>1099</v>
      </c>
      <c r="L4" s="1" t="s">
        <v>83</v>
      </c>
      <c r="M4" s="1" t="s">
        <v>43</v>
      </c>
      <c r="N4" s="1" t="s">
        <v>66</v>
      </c>
      <c r="O4" s="1" t="s">
        <v>45</v>
      </c>
      <c r="P4" s="1" t="s">
        <v>46</v>
      </c>
      <c r="Q4" s="1" t="s">
        <v>84</v>
      </c>
      <c r="R4" s="1" t="s">
        <v>48</v>
      </c>
      <c r="S4" s="1" t="s">
        <v>85</v>
      </c>
      <c r="T4" s="1" t="s">
        <v>86</v>
      </c>
      <c r="U4" s="1" t="s">
        <v>73</v>
      </c>
      <c r="V4" s="1" t="s">
        <v>52</v>
      </c>
      <c r="W4" s="1" t="s">
        <v>87</v>
      </c>
      <c r="X4" s="1" t="s">
        <v>88</v>
      </c>
      <c r="Y4" s="1" t="s">
        <v>89</v>
      </c>
      <c r="Z4" s="1" t="s">
        <v>56</v>
      </c>
      <c r="AA4" s="1" t="s">
        <v>90</v>
      </c>
      <c r="AB4" s="1" t="s">
        <v>91</v>
      </c>
      <c r="AC4" s="1" t="s">
        <v>92</v>
      </c>
      <c r="AD4" s="1" t="s">
        <v>93</v>
      </c>
      <c r="AE4" s="1">
        <v>3</v>
      </c>
      <c r="AF4" s="1" t="s">
        <v>94</v>
      </c>
    </row>
    <row r="5" spans="1:33" x14ac:dyDescent="0.25">
      <c r="A5" s="2">
        <v>45153.941582395833</v>
      </c>
      <c r="B5" s="1" t="s">
        <v>61</v>
      </c>
      <c r="C5" s="1" t="s">
        <v>62</v>
      </c>
      <c r="D5" s="1" t="s">
        <v>35</v>
      </c>
      <c r="E5" s="1" t="s">
        <v>36</v>
      </c>
      <c r="F5" s="1" t="s">
        <v>37</v>
      </c>
      <c r="G5" s="1" t="s">
        <v>81</v>
      </c>
      <c r="H5" s="1" t="s">
        <v>63</v>
      </c>
      <c r="I5" s="1" t="s">
        <v>40</v>
      </c>
      <c r="J5" s="1" t="s">
        <v>41</v>
      </c>
      <c r="K5" s="1">
        <v>1126</v>
      </c>
      <c r="L5" s="1" t="s">
        <v>42</v>
      </c>
      <c r="M5" s="1" t="s">
        <v>95</v>
      </c>
      <c r="N5" s="1" t="s">
        <v>66</v>
      </c>
      <c r="O5" s="1" t="s">
        <v>67</v>
      </c>
      <c r="P5" s="1" t="s">
        <v>96</v>
      </c>
      <c r="Q5" s="1" t="s">
        <v>97</v>
      </c>
      <c r="R5" s="1" t="s">
        <v>48</v>
      </c>
      <c r="S5" s="1" t="s">
        <v>98</v>
      </c>
      <c r="T5" s="1" t="s">
        <v>99</v>
      </c>
      <c r="U5" s="1" t="s">
        <v>51</v>
      </c>
      <c r="V5" s="1" t="s">
        <v>65</v>
      </c>
      <c r="W5" s="1" t="s">
        <v>100</v>
      </c>
      <c r="X5" s="1" t="s">
        <v>101</v>
      </c>
      <c r="Y5" s="1" t="s">
        <v>102</v>
      </c>
      <c r="Z5" s="1" t="s">
        <v>76</v>
      </c>
      <c r="AA5" s="1" t="s">
        <v>103</v>
      </c>
      <c r="AB5" s="1" t="s">
        <v>104</v>
      </c>
      <c r="AC5" s="1" t="s">
        <v>58</v>
      </c>
      <c r="AD5" s="1" t="s">
        <v>105</v>
      </c>
      <c r="AE5" s="1">
        <v>3</v>
      </c>
      <c r="AF5" s="1" t="s">
        <v>106</v>
      </c>
    </row>
    <row r="6" spans="1:33" x14ac:dyDescent="0.25">
      <c r="A6" s="2">
        <v>45153.94221361111</v>
      </c>
      <c r="B6" s="1" t="s">
        <v>61</v>
      </c>
      <c r="C6" s="1" t="s">
        <v>62</v>
      </c>
      <c r="D6" s="1" t="s">
        <v>35</v>
      </c>
      <c r="E6" s="1" t="s">
        <v>36</v>
      </c>
      <c r="F6" s="1" t="s">
        <v>37</v>
      </c>
      <c r="G6" s="1" t="s">
        <v>81</v>
      </c>
      <c r="H6" s="1" t="s">
        <v>107</v>
      </c>
      <c r="I6" s="1" t="s">
        <v>40</v>
      </c>
      <c r="J6" s="1" t="s">
        <v>41</v>
      </c>
      <c r="K6" s="1">
        <v>1208</v>
      </c>
      <c r="L6" s="1" t="s">
        <v>42</v>
      </c>
      <c r="M6" s="1" t="s">
        <v>65</v>
      </c>
      <c r="N6" s="1" t="s">
        <v>44</v>
      </c>
      <c r="O6" s="1" t="s">
        <v>108</v>
      </c>
      <c r="P6" s="1" t="s">
        <v>46</v>
      </c>
      <c r="Q6" s="1" t="s">
        <v>109</v>
      </c>
      <c r="R6" s="1" t="s">
        <v>48</v>
      </c>
      <c r="S6" s="1" t="s">
        <v>110</v>
      </c>
      <c r="T6" s="1" t="s">
        <v>111</v>
      </c>
      <c r="U6" s="1" t="s">
        <v>51</v>
      </c>
      <c r="V6" s="1" t="s">
        <v>112</v>
      </c>
      <c r="W6" s="1" t="s">
        <v>53</v>
      </c>
      <c r="X6" s="1" t="s">
        <v>113</v>
      </c>
      <c r="Y6" s="1" t="s">
        <v>114</v>
      </c>
      <c r="Z6" s="1" t="s">
        <v>56</v>
      </c>
      <c r="AA6" s="1" t="s">
        <v>77</v>
      </c>
      <c r="AB6" s="1">
        <v>0</v>
      </c>
      <c r="AC6" s="1" t="s">
        <v>92</v>
      </c>
      <c r="AD6" s="1" t="s">
        <v>115</v>
      </c>
      <c r="AE6" s="1">
        <v>4</v>
      </c>
      <c r="AF6" s="1" t="s">
        <v>116</v>
      </c>
    </row>
    <row r="7" spans="1:33" x14ac:dyDescent="0.25">
      <c r="A7" s="2">
        <v>45153.945765486111</v>
      </c>
      <c r="B7" s="1" t="s">
        <v>61</v>
      </c>
      <c r="C7" s="1" t="s">
        <v>62</v>
      </c>
      <c r="D7" s="1" t="s">
        <v>35</v>
      </c>
      <c r="E7" s="1" t="s">
        <v>36</v>
      </c>
      <c r="F7" s="1" t="s">
        <v>37</v>
      </c>
      <c r="G7" s="1" t="s">
        <v>38</v>
      </c>
      <c r="H7" s="1" t="s">
        <v>63</v>
      </c>
      <c r="I7" s="1" t="s">
        <v>40</v>
      </c>
      <c r="J7" s="1" t="s">
        <v>41</v>
      </c>
      <c r="K7" s="1">
        <v>550</v>
      </c>
      <c r="L7" s="1" t="s">
        <v>42</v>
      </c>
      <c r="M7" s="1" t="s">
        <v>95</v>
      </c>
      <c r="N7" s="1" t="s">
        <v>66</v>
      </c>
      <c r="O7" s="1" t="s">
        <v>67</v>
      </c>
      <c r="P7" s="1" t="s">
        <v>117</v>
      </c>
      <c r="Q7" s="1" t="s">
        <v>118</v>
      </c>
      <c r="R7" s="1" t="s">
        <v>48</v>
      </c>
      <c r="S7" s="1" t="s">
        <v>77</v>
      </c>
      <c r="T7" s="1" t="s">
        <v>119</v>
      </c>
      <c r="U7" s="1" t="s">
        <v>73</v>
      </c>
      <c r="V7" s="1" t="s">
        <v>112</v>
      </c>
      <c r="W7" s="1" t="s">
        <v>100</v>
      </c>
      <c r="X7" s="1" t="s">
        <v>101</v>
      </c>
      <c r="Y7" s="1" t="s">
        <v>120</v>
      </c>
      <c r="Z7" s="1" t="s">
        <v>56</v>
      </c>
      <c r="AA7" s="1" t="s">
        <v>121</v>
      </c>
      <c r="AB7" s="1" t="s">
        <v>104</v>
      </c>
      <c r="AC7" s="1" t="s">
        <v>58</v>
      </c>
      <c r="AD7" s="1" t="s">
        <v>122</v>
      </c>
      <c r="AE7" s="1">
        <v>3</v>
      </c>
      <c r="AF7" s="1" t="s">
        <v>106</v>
      </c>
    </row>
    <row r="8" spans="1:33" x14ac:dyDescent="0.25">
      <c r="A8" s="2">
        <v>45153.945913449075</v>
      </c>
      <c r="B8" s="1" t="s">
        <v>33</v>
      </c>
      <c r="C8" s="1" t="s">
        <v>34</v>
      </c>
      <c r="D8" s="1" t="s">
        <v>35</v>
      </c>
      <c r="E8" s="1" t="s">
        <v>36</v>
      </c>
      <c r="F8" s="1" t="s">
        <v>37</v>
      </c>
      <c r="G8" s="1" t="s">
        <v>123</v>
      </c>
      <c r="H8" s="1" t="s">
        <v>124</v>
      </c>
      <c r="I8" s="1" t="s">
        <v>40</v>
      </c>
      <c r="J8" s="1" t="s">
        <v>125</v>
      </c>
      <c r="K8" s="1">
        <v>1137</v>
      </c>
      <c r="L8" s="1" t="s">
        <v>42</v>
      </c>
      <c r="M8" s="1" t="s">
        <v>65</v>
      </c>
      <c r="N8" s="1" t="s">
        <v>44</v>
      </c>
      <c r="O8" s="1" t="s">
        <v>45</v>
      </c>
      <c r="P8" s="1" t="s">
        <v>117</v>
      </c>
      <c r="Q8" s="1" t="s">
        <v>126</v>
      </c>
      <c r="R8" s="1" t="s">
        <v>70</v>
      </c>
      <c r="S8" s="1" t="s">
        <v>77</v>
      </c>
      <c r="T8" s="1" t="s">
        <v>111</v>
      </c>
      <c r="U8" s="1" t="s">
        <v>51</v>
      </c>
      <c r="V8" s="1" t="s">
        <v>112</v>
      </c>
      <c r="W8" s="1" t="s">
        <v>87</v>
      </c>
      <c r="X8" s="1" t="s">
        <v>101</v>
      </c>
      <c r="Y8" s="1" t="s">
        <v>127</v>
      </c>
      <c r="Z8" s="1" t="s">
        <v>56</v>
      </c>
      <c r="AA8" s="1" t="s">
        <v>77</v>
      </c>
      <c r="AB8" s="1">
        <v>0</v>
      </c>
      <c r="AC8" s="1" t="s">
        <v>92</v>
      </c>
      <c r="AD8" s="1" t="s">
        <v>128</v>
      </c>
      <c r="AE8" s="1">
        <v>1</v>
      </c>
      <c r="AF8" s="1" t="s">
        <v>129</v>
      </c>
    </row>
    <row r="9" spans="1:33" x14ac:dyDescent="0.25">
      <c r="A9" s="2">
        <v>45153.947262488422</v>
      </c>
      <c r="B9" s="1" t="s">
        <v>33</v>
      </c>
      <c r="C9" s="1" t="s">
        <v>34</v>
      </c>
      <c r="D9" s="1" t="s">
        <v>35</v>
      </c>
      <c r="E9" s="1" t="s">
        <v>36</v>
      </c>
      <c r="F9" s="1" t="s">
        <v>37</v>
      </c>
      <c r="G9" s="1" t="s">
        <v>38</v>
      </c>
      <c r="H9" s="1" t="s">
        <v>130</v>
      </c>
      <c r="I9" s="1" t="s">
        <v>40</v>
      </c>
      <c r="J9" s="1" t="s">
        <v>41</v>
      </c>
      <c r="K9" s="1">
        <v>1130</v>
      </c>
      <c r="L9" s="1" t="s">
        <v>42</v>
      </c>
      <c r="M9" s="1" t="s">
        <v>95</v>
      </c>
      <c r="N9" s="1" t="s">
        <v>131</v>
      </c>
      <c r="O9" s="1" t="s">
        <v>108</v>
      </c>
      <c r="P9" s="1" t="s">
        <v>96</v>
      </c>
      <c r="Q9" s="1" t="s">
        <v>132</v>
      </c>
      <c r="R9" s="1" t="s">
        <v>70</v>
      </c>
      <c r="S9" s="1" t="s">
        <v>103</v>
      </c>
      <c r="T9" s="1" t="s">
        <v>111</v>
      </c>
      <c r="U9" s="1" t="s">
        <v>51</v>
      </c>
      <c r="V9" s="1" t="s">
        <v>65</v>
      </c>
      <c r="W9" s="1" t="s">
        <v>100</v>
      </c>
      <c r="X9" s="1" t="s">
        <v>101</v>
      </c>
      <c r="Y9" s="1" t="s">
        <v>75</v>
      </c>
      <c r="Z9" s="1" t="s">
        <v>76</v>
      </c>
      <c r="AA9" s="1" t="s">
        <v>77</v>
      </c>
      <c r="AB9" s="1" t="s">
        <v>78</v>
      </c>
      <c r="AC9" s="1" t="s">
        <v>58</v>
      </c>
      <c r="AD9" s="1" t="s">
        <v>133</v>
      </c>
      <c r="AE9" s="1">
        <v>3</v>
      </c>
      <c r="AF9" s="1" t="s">
        <v>129</v>
      </c>
    </row>
    <row r="10" spans="1:33" x14ac:dyDescent="0.25">
      <c r="A10" s="2">
        <v>45153.949131712958</v>
      </c>
      <c r="B10" s="1" t="s">
        <v>61</v>
      </c>
      <c r="C10" s="1" t="s">
        <v>34</v>
      </c>
      <c r="D10" s="1" t="s">
        <v>35</v>
      </c>
      <c r="E10" s="1" t="s">
        <v>36</v>
      </c>
      <c r="F10" s="1" t="s">
        <v>37</v>
      </c>
      <c r="G10" s="1" t="s">
        <v>38</v>
      </c>
      <c r="H10" s="1" t="s">
        <v>130</v>
      </c>
      <c r="I10" s="1" t="s">
        <v>40</v>
      </c>
      <c r="J10" s="1" t="s">
        <v>41</v>
      </c>
      <c r="K10" s="1">
        <v>1138</v>
      </c>
      <c r="L10" s="1" t="s">
        <v>42</v>
      </c>
      <c r="M10" s="1" t="s">
        <v>65</v>
      </c>
      <c r="N10" s="1" t="s">
        <v>66</v>
      </c>
      <c r="O10" s="1" t="s">
        <v>67</v>
      </c>
      <c r="P10" s="1" t="s">
        <v>134</v>
      </c>
      <c r="Q10" s="1" t="s">
        <v>135</v>
      </c>
      <c r="R10" s="1" t="s">
        <v>48</v>
      </c>
      <c r="S10" s="1" t="s">
        <v>136</v>
      </c>
      <c r="T10" s="1" t="s">
        <v>137</v>
      </c>
      <c r="U10" s="1" t="s">
        <v>138</v>
      </c>
      <c r="V10" s="1" t="s">
        <v>52</v>
      </c>
      <c r="W10" s="1" t="s">
        <v>87</v>
      </c>
      <c r="X10" s="1" t="s">
        <v>139</v>
      </c>
      <c r="Y10" s="1" t="s">
        <v>140</v>
      </c>
      <c r="Z10" s="1" t="s">
        <v>56</v>
      </c>
      <c r="AA10" s="1" t="s">
        <v>141</v>
      </c>
      <c r="AB10" s="1" t="s">
        <v>91</v>
      </c>
      <c r="AC10" s="1" t="s">
        <v>142</v>
      </c>
      <c r="AD10" s="1" t="s">
        <v>143</v>
      </c>
      <c r="AE10" s="1">
        <v>4</v>
      </c>
      <c r="AF10" s="1" t="s">
        <v>106</v>
      </c>
    </row>
    <row r="11" spans="1:33" x14ac:dyDescent="0.25">
      <c r="A11" s="2">
        <v>45153.953637569444</v>
      </c>
      <c r="B11" s="1" t="s">
        <v>61</v>
      </c>
      <c r="C11" s="1" t="s">
        <v>62</v>
      </c>
      <c r="D11" s="1" t="s">
        <v>35</v>
      </c>
      <c r="E11" s="1" t="s">
        <v>36</v>
      </c>
      <c r="F11" s="1" t="s">
        <v>37</v>
      </c>
      <c r="G11" s="1" t="s">
        <v>81</v>
      </c>
      <c r="H11" s="1" t="s">
        <v>130</v>
      </c>
      <c r="I11" s="1" t="s">
        <v>40</v>
      </c>
      <c r="J11" s="1" t="s">
        <v>41</v>
      </c>
      <c r="K11" s="1">
        <v>1136</v>
      </c>
      <c r="L11" s="1" t="s">
        <v>42</v>
      </c>
      <c r="M11" s="1" t="s">
        <v>43</v>
      </c>
      <c r="N11" s="1" t="s">
        <v>66</v>
      </c>
      <c r="O11" s="1" t="s">
        <v>67</v>
      </c>
      <c r="P11" s="1" t="s">
        <v>134</v>
      </c>
      <c r="Q11" s="1" t="s">
        <v>144</v>
      </c>
      <c r="R11" s="1" t="s">
        <v>145</v>
      </c>
      <c r="S11" s="1" t="s">
        <v>103</v>
      </c>
      <c r="T11" s="1" t="s">
        <v>146</v>
      </c>
      <c r="U11" s="1" t="s">
        <v>51</v>
      </c>
      <c r="V11" s="1" t="s">
        <v>65</v>
      </c>
      <c r="W11" s="1" t="s">
        <v>87</v>
      </c>
      <c r="X11" s="1" t="s">
        <v>101</v>
      </c>
      <c r="Y11" s="1" t="s">
        <v>114</v>
      </c>
      <c r="Z11" s="1" t="s">
        <v>76</v>
      </c>
      <c r="AA11" s="1" t="s">
        <v>103</v>
      </c>
      <c r="AB11" s="1" t="s">
        <v>104</v>
      </c>
      <c r="AC11" s="1" t="s">
        <v>58</v>
      </c>
      <c r="AD11" s="1" t="s">
        <v>147</v>
      </c>
      <c r="AE11" s="1">
        <v>4</v>
      </c>
      <c r="AF11" s="1" t="s">
        <v>106</v>
      </c>
    </row>
    <row r="12" spans="1:33" x14ac:dyDescent="0.25">
      <c r="A12" s="2">
        <v>45153.956651354165</v>
      </c>
      <c r="B12" s="1" t="s">
        <v>61</v>
      </c>
      <c r="C12" s="1" t="s">
        <v>62</v>
      </c>
      <c r="D12" s="1" t="s">
        <v>35</v>
      </c>
      <c r="E12" s="1" t="s">
        <v>36</v>
      </c>
      <c r="F12" s="1" t="s">
        <v>37</v>
      </c>
      <c r="G12" s="1" t="s">
        <v>148</v>
      </c>
      <c r="H12" s="1" t="s">
        <v>130</v>
      </c>
      <c r="I12" s="1" t="s">
        <v>40</v>
      </c>
      <c r="J12" s="1" t="s">
        <v>41</v>
      </c>
      <c r="K12" s="1">
        <v>1150</v>
      </c>
      <c r="L12" s="1" t="s">
        <v>42</v>
      </c>
      <c r="M12" s="1" t="s">
        <v>65</v>
      </c>
      <c r="N12" s="1" t="s">
        <v>66</v>
      </c>
      <c r="O12" s="1" t="s">
        <v>45</v>
      </c>
      <c r="P12" s="1" t="s">
        <v>96</v>
      </c>
      <c r="Q12" s="1" t="s">
        <v>149</v>
      </c>
      <c r="R12" s="1" t="s">
        <v>48</v>
      </c>
      <c r="S12" s="1" t="s">
        <v>150</v>
      </c>
      <c r="T12" s="1" t="s">
        <v>72</v>
      </c>
      <c r="U12" s="1" t="s">
        <v>51</v>
      </c>
      <c r="V12" s="1" t="s">
        <v>65</v>
      </c>
      <c r="W12" s="1" t="s">
        <v>100</v>
      </c>
      <c r="X12" s="1" t="s">
        <v>151</v>
      </c>
      <c r="Y12" s="1" t="s">
        <v>152</v>
      </c>
      <c r="Z12" s="1" t="s">
        <v>76</v>
      </c>
      <c r="AA12" s="1" t="s">
        <v>153</v>
      </c>
      <c r="AB12" s="1" t="s">
        <v>154</v>
      </c>
      <c r="AC12" s="1" t="s">
        <v>58</v>
      </c>
      <c r="AD12" s="1" t="s">
        <v>147</v>
      </c>
      <c r="AE12" s="1">
        <v>3</v>
      </c>
      <c r="AF12" s="1" t="s">
        <v>106</v>
      </c>
    </row>
    <row r="13" spans="1:33" x14ac:dyDescent="0.25">
      <c r="A13" s="2">
        <v>45153.965090104168</v>
      </c>
      <c r="B13" s="1" t="s">
        <v>61</v>
      </c>
      <c r="C13" s="1" t="s">
        <v>62</v>
      </c>
      <c r="D13" s="1" t="s">
        <v>35</v>
      </c>
      <c r="E13" s="1" t="s">
        <v>155</v>
      </c>
      <c r="F13" s="1" t="s">
        <v>37</v>
      </c>
      <c r="G13" s="1" t="s">
        <v>38</v>
      </c>
      <c r="H13" s="1" t="s">
        <v>130</v>
      </c>
      <c r="I13" s="1" t="s">
        <v>40</v>
      </c>
      <c r="J13" s="1" t="s">
        <v>64</v>
      </c>
      <c r="K13" s="1">
        <v>1100</v>
      </c>
      <c r="L13" s="1" t="s">
        <v>83</v>
      </c>
      <c r="M13" s="1" t="s">
        <v>43</v>
      </c>
      <c r="N13" s="1" t="s">
        <v>131</v>
      </c>
      <c r="O13" s="1" t="s">
        <v>156</v>
      </c>
      <c r="P13" s="1" t="s">
        <v>96</v>
      </c>
      <c r="Q13" s="1" t="s">
        <v>157</v>
      </c>
      <c r="R13" s="1" t="s">
        <v>70</v>
      </c>
      <c r="S13" s="1" t="s">
        <v>158</v>
      </c>
      <c r="T13" s="1" t="s">
        <v>159</v>
      </c>
      <c r="U13" s="1" t="s">
        <v>51</v>
      </c>
      <c r="V13" s="1" t="s">
        <v>112</v>
      </c>
      <c r="W13" s="1" t="s">
        <v>87</v>
      </c>
      <c r="X13" s="1" t="s">
        <v>151</v>
      </c>
      <c r="Y13" s="1" t="s">
        <v>160</v>
      </c>
      <c r="Z13" s="1" t="s">
        <v>161</v>
      </c>
      <c r="AA13" s="1" t="s">
        <v>158</v>
      </c>
      <c r="AB13" s="1" t="s">
        <v>91</v>
      </c>
      <c r="AC13" s="1" t="s">
        <v>92</v>
      </c>
      <c r="AD13" s="1" t="s">
        <v>162</v>
      </c>
      <c r="AE13" s="1">
        <v>5</v>
      </c>
      <c r="AF13" s="1" t="s">
        <v>106</v>
      </c>
      <c r="AG13" s="1" t="s">
        <v>163</v>
      </c>
    </row>
    <row r="14" spans="1:33" x14ac:dyDescent="0.25">
      <c r="A14" s="2">
        <v>45153.967242708335</v>
      </c>
      <c r="B14" s="1" t="s">
        <v>61</v>
      </c>
      <c r="C14" s="1" t="s">
        <v>62</v>
      </c>
      <c r="D14" s="1" t="s">
        <v>35</v>
      </c>
      <c r="E14" s="1" t="s">
        <v>36</v>
      </c>
      <c r="F14" s="1" t="s">
        <v>37</v>
      </c>
      <c r="G14" s="1" t="s">
        <v>148</v>
      </c>
      <c r="H14" s="1" t="s">
        <v>124</v>
      </c>
      <c r="I14" s="1" t="s">
        <v>40</v>
      </c>
      <c r="J14" s="1" t="s">
        <v>41</v>
      </c>
      <c r="K14" s="1">
        <v>1150</v>
      </c>
      <c r="L14" s="1" t="s">
        <v>42</v>
      </c>
      <c r="M14" s="1" t="s">
        <v>65</v>
      </c>
      <c r="N14" s="1" t="s">
        <v>131</v>
      </c>
      <c r="O14" s="1" t="s">
        <v>108</v>
      </c>
      <c r="P14" s="1" t="s">
        <v>117</v>
      </c>
      <c r="Q14" s="1" t="s">
        <v>164</v>
      </c>
      <c r="R14" s="1" t="s">
        <v>48</v>
      </c>
      <c r="S14" s="1" t="s">
        <v>165</v>
      </c>
      <c r="T14" s="1" t="s">
        <v>166</v>
      </c>
      <c r="U14" s="1" t="s">
        <v>73</v>
      </c>
      <c r="V14" s="1" t="s">
        <v>65</v>
      </c>
      <c r="W14" s="1" t="s">
        <v>100</v>
      </c>
      <c r="X14" s="1" t="s">
        <v>167</v>
      </c>
      <c r="Y14" s="1" t="s">
        <v>168</v>
      </c>
      <c r="Z14" s="1" t="s">
        <v>56</v>
      </c>
      <c r="AA14" s="1" t="s">
        <v>169</v>
      </c>
      <c r="AB14" s="1" t="s">
        <v>170</v>
      </c>
      <c r="AC14" s="1" t="s">
        <v>92</v>
      </c>
      <c r="AD14" s="1" t="s">
        <v>162</v>
      </c>
      <c r="AE14" s="1">
        <v>2</v>
      </c>
      <c r="AF14" s="1" t="s">
        <v>171</v>
      </c>
    </row>
    <row r="15" spans="1:33" x14ac:dyDescent="0.25">
      <c r="A15" s="2">
        <v>45153.976943587964</v>
      </c>
      <c r="B15" s="1" t="s">
        <v>172</v>
      </c>
      <c r="C15" s="1" t="s">
        <v>62</v>
      </c>
      <c r="D15" s="1" t="s">
        <v>35</v>
      </c>
      <c r="E15" s="1" t="s">
        <v>36</v>
      </c>
      <c r="F15" s="1" t="s">
        <v>37</v>
      </c>
      <c r="G15" s="1" t="s">
        <v>38</v>
      </c>
      <c r="H15" s="1" t="s">
        <v>63</v>
      </c>
      <c r="I15" s="1" t="s">
        <v>40</v>
      </c>
      <c r="J15" s="1" t="s">
        <v>41</v>
      </c>
      <c r="K15" s="1">
        <v>1222</v>
      </c>
      <c r="L15" s="1" t="s">
        <v>42</v>
      </c>
      <c r="M15" s="1" t="s">
        <v>95</v>
      </c>
      <c r="N15" s="1" t="s">
        <v>44</v>
      </c>
      <c r="O15" s="1" t="s">
        <v>108</v>
      </c>
      <c r="P15" s="1" t="s">
        <v>96</v>
      </c>
      <c r="Q15" s="1" t="s">
        <v>173</v>
      </c>
      <c r="R15" s="1" t="s">
        <v>145</v>
      </c>
      <c r="S15" s="1" t="s">
        <v>77</v>
      </c>
      <c r="T15" s="1" t="s">
        <v>174</v>
      </c>
      <c r="U15" s="1" t="s">
        <v>51</v>
      </c>
      <c r="V15" s="1" t="s">
        <v>112</v>
      </c>
      <c r="W15" s="1" t="s">
        <v>87</v>
      </c>
      <c r="X15" s="1" t="s">
        <v>139</v>
      </c>
      <c r="Y15" s="1" t="s">
        <v>175</v>
      </c>
      <c r="Z15" s="1" t="s">
        <v>76</v>
      </c>
      <c r="AA15" s="1" t="s">
        <v>77</v>
      </c>
      <c r="AB15" s="1">
        <v>0</v>
      </c>
      <c r="AC15" s="1" t="s">
        <v>58</v>
      </c>
      <c r="AD15" s="1" t="s">
        <v>176</v>
      </c>
      <c r="AE15" s="1">
        <v>4</v>
      </c>
      <c r="AF15" s="1" t="s">
        <v>177</v>
      </c>
    </row>
    <row r="16" spans="1:33" x14ac:dyDescent="0.25">
      <c r="A16" s="2">
        <v>45153.977158148147</v>
      </c>
      <c r="B16" s="1" t="s">
        <v>61</v>
      </c>
      <c r="C16" s="1" t="s">
        <v>62</v>
      </c>
      <c r="D16" s="1" t="s">
        <v>35</v>
      </c>
      <c r="E16" s="1" t="s">
        <v>36</v>
      </c>
      <c r="F16" s="1" t="s">
        <v>37</v>
      </c>
      <c r="G16" s="1" t="s">
        <v>81</v>
      </c>
      <c r="H16" s="1" t="s">
        <v>124</v>
      </c>
      <c r="I16" s="1" t="s">
        <v>40</v>
      </c>
      <c r="J16" s="1" t="s">
        <v>41</v>
      </c>
      <c r="K16" s="1">
        <v>1198</v>
      </c>
      <c r="L16" s="1" t="s">
        <v>42</v>
      </c>
      <c r="M16" s="1" t="s">
        <v>65</v>
      </c>
      <c r="N16" s="1" t="s">
        <v>66</v>
      </c>
      <c r="O16" s="1" t="s">
        <v>67</v>
      </c>
      <c r="P16" s="1" t="s">
        <v>96</v>
      </c>
      <c r="Q16" s="1" t="s">
        <v>178</v>
      </c>
      <c r="R16" s="1" t="s">
        <v>179</v>
      </c>
      <c r="S16" s="1" t="s">
        <v>103</v>
      </c>
      <c r="T16" s="1" t="s">
        <v>72</v>
      </c>
      <c r="U16" s="1" t="s">
        <v>51</v>
      </c>
      <c r="V16" s="1" t="s">
        <v>52</v>
      </c>
      <c r="W16" s="1" t="s">
        <v>53</v>
      </c>
      <c r="X16" s="1" t="s">
        <v>101</v>
      </c>
      <c r="Y16" s="1" t="s">
        <v>180</v>
      </c>
      <c r="Z16" s="1" t="s">
        <v>56</v>
      </c>
      <c r="AA16" s="1" t="s">
        <v>103</v>
      </c>
      <c r="AB16" s="1" t="s">
        <v>170</v>
      </c>
      <c r="AC16" s="1" t="s">
        <v>92</v>
      </c>
      <c r="AD16" s="1" t="s">
        <v>147</v>
      </c>
      <c r="AE16" s="1">
        <v>5</v>
      </c>
      <c r="AF16" s="1" t="s">
        <v>181</v>
      </c>
    </row>
    <row r="17" spans="1:33" x14ac:dyDescent="0.25">
      <c r="A17" s="2">
        <v>45153.978901446761</v>
      </c>
      <c r="B17" s="1" t="s">
        <v>61</v>
      </c>
      <c r="C17" s="1" t="s">
        <v>62</v>
      </c>
      <c r="D17" s="1" t="s">
        <v>35</v>
      </c>
      <c r="E17" s="1" t="s">
        <v>36</v>
      </c>
      <c r="F17" s="1" t="s">
        <v>37</v>
      </c>
      <c r="G17" s="1" t="s">
        <v>123</v>
      </c>
      <c r="H17" s="1" t="s">
        <v>182</v>
      </c>
      <c r="I17" s="1" t="s">
        <v>40</v>
      </c>
      <c r="J17" s="1" t="s">
        <v>64</v>
      </c>
      <c r="K17" s="1">
        <v>1187</v>
      </c>
      <c r="L17" s="1" t="s">
        <v>42</v>
      </c>
      <c r="M17" s="1" t="s">
        <v>95</v>
      </c>
      <c r="N17" s="1" t="s">
        <v>44</v>
      </c>
      <c r="O17" s="1" t="s">
        <v>67</v>
      </c>
      <c r="P17" s="1" t="s">
        <v>96</v>
      </c>
      <c r="Q17" s="1" t="s">
        <v>183</v>
      </c>
      <c r="R17" s="1" t="s">
        <v>48</v>
      </c>
      <c r="S17" s="1" t="s">
        <v>184</v>
      </c>
      <c r="T17" s="1" t="s">
        <v>119</v>
      </c>
      <c r="U17" s="1" t="s">
        <v>51</v>
      </c>
      <c r="V17" s="1" t="s">
        <v>112</v>
      </c>
      <c r="W17" s="1" t="s">
        <v>100</v>
      </c>
      <c r="X17" s="1" t="s">
        <v>185</v>
      </c>
      <c r="Y17" s="1" t="s">
        <v>186</v>
      </c>
      <c r="Z17" s="1" t="s">
        <v>56</v>
      </c>
      <c r="AA17" s="1" t="s">
        <v>77</v>
      </c>
      <c r="AB17" s="1" t="s">
        <v>170</v>
      </c>
      <c r="AC17" s="1" t="s">
        <v>58</v>
      </c>
      <c r="AD17" s="1" t="s">
        <v>105</v>
      </c>
      <c r="AE17" s="1">
        <v>2</v>
      </c>
      <c r="AF17" s="1" t="s">
        <v>187</v>
      </c>
    </row>
    <row r="18" spans="1:33" x14ac:dyDescent="0.25">
      <c r="A18" s="2">
        <v>45153.98132280093</v>
      </c>
      <c r="B18" s="1" t="s">
        <v>188</v>
      </c>
      <c r="C18" s="1" t="s">
        <v>34</v>
      </c>
      <c r="D18" s="1" t="s">
        <v>35</v>
      </c>
      <c r="E18" s="1" t="s">
        <v>189</v>
      </c>
      <c r="F18" s="1" t="s">
        <v>37</v>
      </c>
      <c r="G18" s="1" t="s">
        <v>190</v>
      </c>
      <c r="H18" s="1" t="s">
        <v>130</v>
      </c>
      <c r="I18" s="1" t="s">
        <v>40</v>
      </c>
      <c r="J18" s="1" t="s">
        <v>41</v>
      </c>
      <c r="K18" s="1">
        <v>12333</v>
      </c>
      <c r="L18" s="1" t="s">
        <v>42</v>
      </c>
      <c r="M18" s="1" t="s">
        <v>65</v>
      </c>
      <c r="N18" s="1" t="s">
        <v>44</v>
      </c>
      <c r="O18" s="1" t="s">
        <v>191</v>
      </c>
      <c r="P18" s="1" t="s">
        <v>96</v>
      </c>
      <c r="Q18" s="1" t="s">
        <v>192</v>
      </c>
      <c r="R18" s="1" t="s">
        <v>145</v>
      </c>
      <c r="S18" s="1" t="s">
        <v>193</v>
      </c>
      <c r="T18" s="1" t="s">
        <v>99</v>
      </c>
      <c r="U18" s="1" t="s">
        <v>194</v>
      </c>
      <c r="V18" s="1" t="s">
        <v>65</v>
      </c>
      <c r="W18" s="1" t="s">
        <v>53</v>
      </c>
      <c r="X18" s="1" t="s">
        <v>195</v>
      </c>
      <c r="Y18" s="1" t="s">
        <v>160</v>
      </c>
      <c r="Z18" s="1" t="s">
        <v>196</v>
      </c>
      <c r="AA18" s="1" t="s">
        <v>197</v>
      </c>
      <c r="AB18" s="1" t="s">
        <v>154</v>
      </c>
      <c r="AC18" s="1" t="s">
        <v>92</v>
      </c>
      <c r="AD18" s="1" t="s">
        <v>198</v>
      </c>
      <c r="AE18" s="1">
        <v>3</v>
      </c>
      <c r="AF18" s="1" t="s">
        <v>199</v>
      </c>
    </row>
    <row r="19" spans="1:33" x14ac:dyDescent="0.25">
      <c r="A19" s="2">
        <v>45153.982040497685</v>
      </c>
      <c r="B19" s="1" t="s">
        <v>172</v>
      </c>
      <c r="C19" s="1" t="s">
        <v>62</v>
      </c>
      <c r="D19" s="1" t="s">
        <v>200</v>
      </c>
      <c r="E19" s="1" t="s">
        <v>36</v>
      </c>
      <c r="F19" s="1" t="s">
        <v>201</v>
      </c>
      <c r="G19" s="1" t="s">
        <v>148</v>
      </c>
      <c r="H19" s="1" t="s">
        <v>202</v>
      </c>
      <c r="I19" s="1" t="s">
        <v>40</v>
      </c>
      <c r="J19" s="1" t="s">
        <v>125</v>
      </c>
      <c r="K19" s="1">
        <v>1111</v>
      </c>
      <c r="L19" s="1" t="s">
        <v>83</v>
      </c>
      <c r="M19" s="1" t="s">
        <v>95</v>
      </c>
      <c r="N19" s="1" t="s">
        <v>44</v>
      </c>
      <c r="O19" s="1" t="s">
        <v>156</v>
      </c>
      <c r="P19" s="1" t="s">
        <v>96</v>
      </c>
      <c r="Q19" s="1" t="s">
        <v>203</v>
      </c>
      <c r="R19" s="1" t="s">
        <v>70</v>
      </c>
      <c r="S19" s="1" t="s">
        <v>204</v>
      </c>
      <c r="T19" s="1" t="s">
        <v>205</v>
      </c>
      <c r="U19" s="1" t="s">
        <v>206</v>
      </c>
      <c r="V19" s="1" t="s">
        <v>65</v>
      </c>
      <c r="W19" s="1" t="s">
        <v>53</v>
      </c>
      <c r="X19" s="1" t="s">
        <v>195</v>
      </c>
      <c r="Y19" s="1" t="s">
        <v>207</v>
      </c>
      <c r="Z19" s="1" t="s">
        <v>56</v>
      </c>
      <c r="AA19" s="1" t="s">
        <v>208</v>
      </c>
      <c r="AB19" s="1" t="s">
        <v>154</v>
      </c>
      <c r="AC19" s="1" t="s">
        <v>209</v>
      </c>
      <c r="AD19" s="1" t="s">
        <v>210</v>
      </c>
      <c r="AE19" s="1">
        <v>4</v>
      </c>
      <c r="AF19" s="1" t="s">
        <v>211</v>
      </c>
    </row>
    <row r="20" spans="1:33" x14ac:dyDescent="0.25">
      <c r="A20" s="2">
        <v>45153.982933425927</v>
      </c>
      <c r="B20" s="1" t="s">
        <v>172</v>
      </c>
      <c r="C20" s="1" t="s">
        <v>62</v>
      </c>
      <c r="D20" s="1" t="s">
        <v>35</v>
      </c>
      <c r="E20" s="1" t="s">
        <v>36</v>
      </c>
      <c r="F20" s="1" t="s">
        <v>201</v>
      </c>
      <c r="G20" s="1" t="s">
        <v>212</v>
      </c>
      <c r="H20" s="1" t="s">
        <v>213</v>
      </c>
      <c r="I20" s="1" t="s">
        <v>40</v>
      </c>
      <c r="J20" s="1" t="s">
        <v>125</v>
      </c>
      <c r="K20" s="1">
        <v>877</v>
      </c>
      <c r="L20" s="1" t="s">
        <v>83</v>
      </c>
      <c r="M20" s="1" t="s">
        <v>95</v>
      </c>
      <c r="N20" s="1" t="s">
        <v>44</v>
      </c>
      <c r="O20" s="1" t="s">
        <v>45</v>
      </c>
      <c r="P20" s="1" t="s">
        <v>96</v>
      </c>
      <c r="Q20" s="1" t="s">
        <v>192</v>
      </c>
      <c r="R20" s="1" t="s">
        <v>145</v>
      </c>
      <c r="S20" s="1" t="s">
        <v>214</v>
      </c>
      <c r="T20" s="1" t="s">
        <v>215</v>
      </c>
      <c r="U20" s="1" t="s">
        <v>206</v>
      </c>
      <c r="V20" s="1" t="s">
        <v>52</v>
      </c>
      <c r="W20" s="1" t="s">
        <v>53</v>
      </c>
      <c r="X20" s="1" t="s">
        <v>216</v>
      </c>
      <c r="Y20" s="1" t="s">
        <v>217</v>
      </c>
      <c r="Z20" s="1" t="s">
        <v>56</v>
      </c>
      <c r="AA20" s="1" t="s">
        <v>218</v>
      </c>
      <c r="AB20" s="1" t="s">
        <v>91</v>
      </c>
      <c r="AC20" s="1" t="s">
        <v>58</v>
      </c>
      <c r="AD20" s="1" t="s">
        <v>219</v>
      </c>
      <c r="AE20" s="1">
        <v>4</v>
      </c>
      <c r="AF20" s="1" t="s">
        <v>220</v>
      </c>
    </row>
    <row r="21" spans="1:33" x14ac:dyDescent="0.25">
      <c r="A21" s="2">
        <v>45153.983587592593</v>
      </c>
      <c r="B21" s="1" t="s">
        <v>172</v>
      </c>
      <c r="C21" s="1" t="s">
        <v>34</v>
      </c>
      <c r="D21" s="1" t="s">
        <v>35</v>
      </c>
      <c r="E21" s="1" t="s">
        <v>155</v>
      </c>
      <c r="F21" s="1" t="s">
        <v>221</v>
      </c>
      <c r="G21" s="1" t="s">
        <v>212</v>
      </c>
      <c r="H21" s="1" t="s">
        <v>130</v>
      </c>
      <c r="I21" s="1" t="s">
        <v>40</v>
      </c>
      <c r="J21" s="1" t="s">
        <v>125</v>
      </c>
      <c r="K21" s="1">
        <v>889</v>
      </c>
      <c r="L21" s="1" t="s">
        <v>83</v>
      </c>
      <c r="M21" s="1" t="s">
        <v>65</v>
      </c>
      <c r="N21" s="1" t="s">
        <v>131</v>
      </c>
      <c r="O21" s="1" t="s">
        <v>108</v>
      </c>
      <c r="P21" s="1" t="s">
        <v>96</v>
      </c>
      <c r="Q21" s="1" t="s">
        <v>222</v>
      </c>
      <c r="R21" s="1" t="s">
        <v>48</v>
      </c>
      <c r="S21" s="1" t="s">
        <v>223</v>
      </c>
      <c r="T21" s="1" t="s">
        <v>224</v>
      </c>
      <c r="U21" s="1" t="s">
        <v>225</v>
      </c>
      <c r="V21" s="1" t="s">
        <v>112</v>
      </c>
      <c r="W21" s="1" t="s">
        <v>100</v>
      </c>
      <c r="X21" s="1" t="s">
        <v>167</v>
      </c>
      <c r="Y21" s="1" t="s">
        <v>226</v>
      </c>
      <c r="Z21" s="1" t="s">
        <v>56</v>
      </c>
      <c r="AA21" s="1" t="s">
        <v>227</v>
      </c>
      <c r="AB21" s="1" t="s">
        <v>154</v>
      </c>
      <c r="AC21" s="1" t="s">
        <v>228</v>
      </c>
      <c r="AD21" s="1" t="s">
        <v>229</v>
      </c>
      <c r="AE21" s="1">
        <v>3</v>
      </c>
      <c r="AF21" s="1" t="s">
        <v>230</v>
      </c>
    </row>
    <row r="22" spans="1:33" x14ac:dyDescent="0.25">
      <c r="A22" s="2">
        <v>45153.984263240738</v>
      </c>
      <c r="B22" s="1" t="s">
        <v>172</v>
      </c>
      <c r="C22" s="1" t="s">
        <v>34</v>
      </c>
      <c r="D22" s="1" t="s">
        <v>231</v>
      </c>
      <c r="E22" s="1" t="s">
        <v>189</v>
      </c>
      <c r="F22" s="1" t="s">
        <v>37</v>
      </c>
      <c r="G22" s="1" t="s">
        <v>212</v>
      </c>
      <c r="H22" s="1" t="s">
        <v>130</v>
      </c>
      <c r="I22" s="1" t="s">
        <v>40</v>
      </c>
      <c r="J22" s="1" t="s">
        <v>41</v>
      </c>
      <c r="K22" s="1">
        <v>789</v>
      </c>
      <c r="L22" s="1" t="s">
        <v>232</v>
      </c>
      <c r="M22" s="1" t="s">
        <v>95</v>
      </c>
      <c r="N22" s="1" t="s">
        <v>44</v>
      </c>
      <c r="O22" s="1" t="s">
        <v>108</v>
      </c>
      <c r="P22" s="1" t="s">
        <v>96</v>
      </c>
      <c r="Q22" s="1" t="s">
        <v>192</v>
      </c>
      <c r="R22" s="1" t="s">
        <v>145</v>
      </c>
      <c r="S22" s="1" t="s">
        <v>233</v>
      </c>
      <c r="T22" s="1" t="s">
        <v>234</v>
      </c>
      <c r="U22" s="1" t="s">
        <v>51</v>
      </c>
      <c r="V22" s="1" t="s">
        <v>52</v>
      </c>
      <c r="W22" s="1" t="s">
        <v>100</v>
      </c>
      <c r="X22" s="1" t="s">
        <v>235</v>
      </c>
      <c r="Y22" s="1" t="s">
        <v>236</v>
      </c>
      <c r="Z22" s="1" t="s">
        <v>56</v>
      </c>
      <c r="AA22" s="1" t="s">
        <v>233</v>
      </c>
      <c r="AB22" s="1" t="s">
        <v>91</v>
      </c>
      <c r="AC22" s="1" t="s">
        <v>92</v>
      </c>
      <c r="AD22" s="1" t="s">
        <v>237</v>
      </c>
      <c r="AE22" s="1">
        <v>4</v>
      </c>
      <c r="AF22" s="1" t="s">
        <v>238</v>
      </c>
    </row>
    <row r="23" spans="1:33" x14ac:dyDescent="0.25">
      <c r="A23" s="2">
        <v>45153.985547048607</v>
      </c>
      <c r="B23" s="1" t="s">
        <v>172</v>
      </c>
      <c r="C23" s="1" t="s">
        <v>62</v>
      </c>
      <c r="D23" s="1" t="s">
        <v>35</v>
      </c>
      <c r="E23" s="1" t="s">
        <v>155</v>
      </c>
      <c r="F23" s="1" t="s">
        <v>37</v>
      </c>
      <c r="G23" s="1" t="s">
        <v>212</v>
      </c>
      <c r="H23" s="1" t="s">
        <v>130</v>
      </c>
      <c r="I23" s="1" t="s">
        <v>40</v>
      </c>
      <c r="J23" s="1" t="s">
        <v>239</v>
      </c>
      <c r="K23" s="1">
        <v>687</v>
      </c>
      <c r="L23" s="1" t="s">
        <v>240</v>
      </c>
      <c r="M23" s="1" t="s">
        <v>65</v>
      </c>
      <c r="N23" s="1" t="s">
        <v>44</v>
      </c>
      <c r="O23" s="1" t="s">
        <v>45</v>
      </c>
      <c r="P23" s="1" t="s">
        <v>134</v>
      </c>
      <c r="Q23" s="1" t="s">
        <v>241</v>
      </c>
      <c r="R23" s="1" t="s">
        <v>145</v>
      </c>
      <c r="S23" s="1" t="s">
        <v>233</v>
      </c>
      <c r="T23" s="1" t="s">
        <v>242</v>
      </c>
      <c r="U23" s="1" t="s">
        <v>243</v>
      </c>
      <c r="V23" s="1" t="s">
        <v>52</v>
      </c>
      <c r="W23" s="1" t="s">
        <v>100</v>
      </c>
      <c r="X23" s="1" t="s">
        <v>139</v>
      </c>
      <c r="Y23" s="1" t="s">
        <v>244</v>
      </c>
      <c r="Z23" s="1" t="s">
        <v>76</v>
      </c>
      <c r="AA23" s="1" t="s">
        <v>233</v>
      </c>
      <c r="AB23" s="1" t="s">
        <v>91</v>
      </c>
      <c r="AC23" s="1" t="s">
        <v>228</v>
      </c>
      <c r="AD23" s="1" t="s">
        <v>237</v>
      </c>
      <c r="AE23" s="1">
        <v>4</v>
      </c>
      <c r="AF23" s="1" t="s">
        <v>245</v>
      </c>
    </row>
    <row r="24" spans="1:33" x14ac:dyDescent="0.25">
      <c r="A24" s="2">
        <v>45153.98648796296</v>
      </c>
      <c r="B24" s="1" t="s">
        <v>172</v>
      </c>
      <c r="C24" s="1" t="s">
        <v>62</v>
      </c>
      <c r="D24" s="1" t="s">
        <v>35</v>
      </c>
      <c r="E24" s="1" t="s">
        <v>36</v>
      </c>
      <c r="F24" s="1" t="s">
        <v>201</v>
      </c>
      <c r="G24" s="1" t="s">
        <v>148</v>
      </c>
      <c r="H24" s="1" t="s">
        <v>246</v>
      </c>
      <c r="I24" s="1" t="s">
        <v>40</v>
      </c>
      <c r="J24" s="1" t="s">
        <v>247</v>
      </c>
      <c r="K24" s="1">
        <v>1023</v>
      </c>
      <c r="L24" s="1" t="s">
        <v>83</v>
      </c>
      <c r="M24" s="1" t="s">
        <v>95</v>
      </c>
      <c r="N24" s="1" t="s">
        <v>44</v>
      </c>
      <c r="O24" s="1" t="s">
        <v>156</v>
      </c>
      <c r="P24" s="1" t="s">
        <v>96</v>
      </c>
      <c r="Q24" s="1" t="s">
        <v>192</v>
      </c>
      <c r="R24" s="1" t="s">
        <v>48</v>
      </c>
      <c r="S24" s="1" t="s">
        <v>233</v>
      </c>
      <c r="T24" s="1" t="s">
        <v>242</v>
      </c>
      <c r="U24" s="1" t="s">
        <v>73</v>
      </c>
      <c r="V24" s="1" t="s">
        <v>52</v>
      </c>
      <c r="W24" s="1" t="s">
        <v>100</v>
      </c>
      <c r="X24" s="1" t="s">
        <v>151</v>
      </c>
      <c r="Y24" s="1" t="s">
        <v>248</v>
      </c>
      <c r="Z24" s="1" t="s">
        <v>56</v>
      </c>
      <c r="AA24" s="1" t="s">
        <v>249</v>
      </c>
      <c r="AB24" s="1" t="s">
        <v>154</v>
      </c>
      <c r="AC24" s="1" t="s">
        <v>228</v>
      </c>
      <c r="AD24" s="1" t="s">
        <v>250</v>
      </c>
      <c r="AE24" s="1">
        <v>5</v>
      </c>
      <c r="AF24" s="1" t="s">
        <v>251</v>
      </c>
    </row>
    <row r="25" spans="1:33" x14ac:dyDescent="0.25">
      <c r="A25" s="2">
        <v>45153.987252615741</v>
      </c>
      <c r="B25" s="1" t="s">
        <v>172</v>
      </c>
      <c r="C25" s="1" t="s">
        <v>62</v>
      </c>
      <c r="D25" s="1" t="s">
        <v>35</v>
      </c>
      <c r="E25" s="1" t="s">
        <v>36</v>
      </c>
      <c r="F25" s="1" t="s">
        <v>37</v>
      </c>
      <c r="G25" s="1" t="s">
        <v>81</v>
      </c>
      <c r="H25" s="1" t="s">
        <v>82</v>
      </c>
      <c r="I25" s="1" t="s">
        <v>40</v>
      </c>
      <c r="J25" s="1" t="s">
        <v>247</v>
      </c>
      <c r="K25" s="1">
        <v>1120</v>
      </c>
      <c r="L25" s="1" t="s">
        <v>42</v>
      </c>
      <c r="M25" s="1" t="s">
        <v>65</v>
      </c>
      <c r="N25" s="1" t="s">
        <v>131</v>
      </c>
      <c r="O25" s="1" t="s">
        <v>108</v>
      </c>
      <c r="P25" s="1" t="s">
        <v>134</v>
      </c>
      <c r="Q25" s="1" t="s">
        <v>173</v>
      </c>
      <c r="R25" s="1" t="s">
        <v>145</v>
      </c>
      <c r="S25" s="1" t="s">
        <v>252</v>
      </c>
      <c r="T25" s="1" t="s">
        <v>253</v>
      </c>
      <c r="U25" s="1" t="s">
        <v>254</v>
      </c>
      <c r="V25" s="1" t="s">
        <v>112</v>
      </c>
      <c r="W25" s="1" t="s">
        <v>100</v>
      </c>
      <c r="X25" s="1" t="s">
        <v>151</v>
      </c>
      <c r="Y25" s="1" t="s">
        <v>255</v>
      </c>
      <c r="Z25" s="1" t="s">
        <v>76</v>
      </c>
      <c r="AA25" s="1" t="s">
        <v>233</v>
      </c>
      <c r="AB25" s="1" t="s">
        <v>154</v>
      </c>
      <c r="AC25" s="1" t="s">
        <v>92</v>
      </c>
      <c r="AD25" s="1" t="s">
        <v>256</v>
      </c>
      <c r="AE25" s="1">
        <v>4</v>
      </c>
      <c r="AF25" s="1" t="s">
        <v>257</v>
      </c>
    </row>
    <row r="26" spans="1:33" x14ac:dyDescent="0.25">
      <c r="A26" s="2">
        <v>45153.992485312498</v>
      </c>
      <c r="B26" s="1" t="s">
        <v>258</v>
      </c>
      <c r="C26" s="1" t="s">
        <v>34</v>
      </c>
      <c r="D26" s="1" t="s">
        <v>35</v>
      </c>
      <c r="E26" s="1" t="s">
        <v>36</v>
      </c>
      <c r="F26" s="1" t="s">
        <v>37</v>
      </c>
      <c r="G26" s="1" t="s">
        <v>148</v>
      </c>
      <c r="H26" s="1" t="s">
        <v>63</v>
      </c>
      <c r="I26" s="1" t="s">
        <v>40</v>
      </c>
      <c r="J26" s="1" t="s">
        <v>41</v>
      </c>
      <c r="K26" s="1">
        <v>1200</v>
      </c>
      <c r="L26" s="1" t="s">
        <v>42</v>
      </c>
      <c r="M26" s="1" t="s">
        <v>65</v>
      </c>
      <c r="N26" s="1" t="s">
        <v>44</v>
      </c>
      <c r="O26" s="1" t="s">
        <v>108</v>
      </c>
      <c r="P26" s="1" t="s">
        <v>117</v>
      </c>
      <c r="Q26" s="1" t="s">
        <v>259</v>
      </c>
      <c r="R26" s="1" t="s">
        <v>70</v>
      </c>
      <c r="S26" s="1" t="s">
        <v>136</v>
      </c>
      <c r="T26" s="1" t="s">
        <v>260</v>
      </c>
      <c r="U26" s="1" t="s">
        <v>73</v>
      </c>
      <c r="V26" s="1" t="s">
        <v>52</v>
      </c>
      <c r="W26" s="1" t="s">
        <v>53</v>
      </c>
      <c r="X26" s="1" t="s">
        <v>261</v>
      </c>
      <c r="Y26" s="1" t="s">
        <v>262</v>
      </c>
      <c r="Z26" s="1" t="s">
        <v>56</v>
      </c>
      <c r="AA26" s="1" t="s">
        <v>263</v>
      </c>
      <c r="AB26" s="1" t="s">
        <v>57</v>
      </c>
      <c r="AC26" s="1" t="s">
        <v>228</v>
      </c>
      <c r="AD26" s="1" t="s">
        <v>162</v>
      </c>
      <c r="AE26" s="1">
        <v>5</v>
      </c>
      <c r="AF26" s="1" t="s">
        <v>264</v>
      </c>
    </row>
    <row r="27" spans="1:33" x14ac:dyDescent="0.25">
      <c r="A27" s="2">
        <v>45153.994721666662</v>
      </c>
      <c r="B27" s="1" t="s">
        <v>172</v>
      </c>
      <c r="C27" s="1" t="s">
        <v>34</v>
      </c>
      <c r="D27" s="1" t="s">
        <v>35</v>
      </c>
      <c r="E27" s="1" t="s">
        <v>155</v>
      </c>
      <c r="F27" s="1" t="s">
        <v>37</v>
      </c>
      <c r="G27" s="1" t="s">
        <v>81</v>
      </c>
      <c r="H27" s="1" t="s">
        <v>265</v>
      </c>
      <c r="I27" s="1" t="s">
        <v>40</v>
      </c>
      <c r="J27" s="1" t="s">
        <v>247</v>
      </c>
      <c r="K27" s="1">
        <v>798</v>
      </c>
      <c r="L27" s="1" t="s">
        <v>42</v>
      </c>
      <c r="M27" s="1" t="s">
        <v>65</v>
      </c>
      <c r="N27" s="1" t="s">
        <v>44</v>
      </c>
      <c r="O27" s="1" t="s">
        <v>191</v>
      </c>
      <c r="P27" s="1" t="s">
        <v>96</v>
      </c>
      <c r="Q27" s="1" t="s">
        <v>192</v>
      </c>
      <c r="R27" s="1" t="s">
        <v>48</v>
      </c>
      <c r="S27" s="1" t="s">
        <v>266</v>
      </c>
      <c r="T27" s="1" t="s">
        <v>267</v>
      </c>
      <c r="U27" s="1" t="s">
        <v>254</v>
      </c>
      <c r="V27" s="1" t="s">
        <v>52</v>
      </c>
      <c r="W27" s="1" t="s">
        <v>53</v>
      </c>
      <c r="X27" s="1" t="s">
        <v>268</v>
      </c>
      <c r="Y27" s="1" t="s">
        <v>269</v>
      </c>
      <c r="Z27" s="1" t="s">
        <v>76</v>
      </c>
      <c r="AA27" s="1" t="s">
        <v>270</v>
      </c>
      <c r="AB27" s="1" t="s">
        <v>154</v>
      </c>
      <c r="AC27" s="1" t="s">
        <v>228</v>
      </c>
      <c r="AD27" s="1" t="s">
        <v>147</v>
      </c>
      <c r="AE27" s="1">
        <v>3</v>
      </c>
      <c r="AF27" s="1" t="s">
        <v>271</v>
      </c>
    </row>
    <row r="28" spans="1:33" x14ac:dyDescent="0.25">
      <c r="A28" s="2">
        <v>45153.996467418983</v>
      </c>
      <c r="B28" s="1" t="s">
        <v>172</v>
      </c>
      <c r="C28" s="1" t="s">
        <v>62</v>
      </c>
      <c r="D28" s="1" t="s">
        <v>35</v>
      </c>
      <c r="E28" s="1" t="s">
        <v>36</v>
      </c>
      <c r="F28" s="1" t="s">
        <v>37</v>
      </c>
      <c r="G28" s="1" t="s">
        <v>148</v>
      </c>
      <c r="H28" s="1" t="s">
        <v>124</v>
      </c>
      <c r="I28" s="1" t="s">
        <v>40</v>
      </c>
      <c r="J28" s="1" t="s">
        <v>272</v>
      </c>
      <c r="K28" s="1">
        <v>1034</v>
      </c>
      <c r="L28" s="1" t="s">
        <v>83</v>
      </c>
      <c r="M28" s="1" t="s">
        <v>65</v>
      </c>
      <c r="N28" s="1" t="s">
        <v>131</v>
      </c>
      <c r="O28" s="1" t="s">
        <v>45</v>
      </c>
      <c r="P28" s="1" t="s">
        <v>96</v>
      </c>
      <c r="Q28" s="1" t="s">
        <v>192</v>
      </c>
      <c r="R28" s="1" t="s">
        <v>70</v>
      </c>
      <c r="S28" s="1" t="s">
        <v>233</v>
      </c>
      <c r="T28" s="1" t="s">
        <v>273</v>
      </c>
      <c r="U28" s="1" t="s">
        <v>73</v>
      </c>
      <c r="V28" s="1" t="s">
        <v>65</v>
      </c>
      <c r="W28" s="1" t="s">
        <v>53</v>
      </c>
      <c r="X28" s="1" t="s">
        <v>88</v>
      </c>
      <c r="Y28" s="1" t="s">
        <v>274</v>
      </c>
      <c r="Z28" s="1" t="s">
        <v>56</v>
      </c>
      <c r="AA28" s="1" t="s">
        <v>275</v>
      </c>
      <c r="AB28" s="1" t="s">
        <v>154</v>
      </c>
      <c r="AC28" s="1" t="s">
        <v>58</v>
      </c>
      <c r="AD28" s="1" t="s">
        <v>198</v>
      </c>
      <c r="AE28" s="1">
        <v>4</v>
      </c>
      <c r="AF28" s="1" t="s">
        <v>271</v>
      </c>
    </row>
    <row r="29" spans="1:33" x14ac:dyDescent="0.25">
      <c r="A29" s="2">
        <v>45153.999114097227</v>
      </c>
      <c r="B29" s="1" t="s">
        <v>172</v>
      </c>
      <c r="C29" s="1" t="s">
        <v>62</v>
      </c>
      <c r="D29" s="1" t="s">
        <v>35</v>
      </c>
      <c r="E29" s="1" t="s">
        <v>36</v>
      </c>
      <c r="F29" s="1" t="s">
        <v>201</v>
      </c>
      <c r="G29" s="1" t="s">
        <v>148</v>
      </c>
      <c r="H29" s="1" t="s">
        <v>265</v>
      </c>
      <c r="I29" s="1" t="s">
        <v>40</v>
      </c>
      <c r="J29" s="1" t="s">
        <v>64</v>
      </c>
      <c r="K29" s="1">
        <v>970</v>
      </c>
      <c r="L29" s="1" t="s">
        <v>232</v>
      </c>
      <c r="M29" s="1" t="s">
        <v>95</v>
      </c>
      <c r="N29" s="1" t="s">
        <v>44</v>
      </c>
      <c r="O29" s="1" t="s">
        <v>108</v>
      </c>
      <c r="P29" s="1" t="s">
        <v>117</v>
      </c>
      <c r="Q29" s="1" t="s">
        <v>192</v>
      </c>
      <c r="R29" s="1" t="s">
        <v>70</v>
      </c>
      <c r="S29" s="1" t="s">
        <v>233</v>
      </c>
      <c r="T29" s="1" t="s">
        <v>276</v>
      </c>
      <c r="U29" s="1" t="s">
        <v>277</v>
      </c>
      <c r="V29" s="1" t="s">
        <v>112</v>
      </c>
      <c r="W29" s="1" t="s">
        <v>87</v>
      </c>
      <c r="X29" s="1" t="s">
        <v>101</v>
      </c>
      <c r="Y29" s="1" t="s">
        <v>278</v>
      </c>
      <c r="Z29" s="1" t="s">
        <v>76</v>
      </c>
      <c r="AA29" s="1" t="s">
        <v>233</v>
      </c>
      <c r="AB29" s="1" t="s">
        <v>154</v>
      </c>
      <c r="AC29" s="1" t="s">
        <v>92</v>
      </c>
      <c r="AD29" s="1" t="s">
        <v>279</v>
      </c>
      <c r="AE29" s="1">
        <v>4</v>
      </c>
      <c r="AF29" s="1" t="s">
        <v>280</v>
      </c>
    </row>
    <row r="30" spans="1:33" x14ac:dyDescent="0.25">
      <c r="A30" s="2">
        <v>45154.000101782411</v>
      </c>
      <c r="B30" s="1" t="s">
        <v>172</v>
      </c>
      <c r="C30" s="1" t="s">
        <v>62</v>
      </c>
      <c r="D30" s="1" t="s">
        <v>35</v>
      </c>
      <c r="E30" s="1" t="s">
        <v>36</v>
      </c>
      <c r="F30" s="1" t="s">
        <v>37</v>
      </c>
      <c r="G30" s="1" t="s">
        <v>38</v>
      </c>
      <c r="H30" s="1" t="s">
        <v>124</v>
      </c>
      <c r="I30" s="1" t="s">
        <v>40</v>
      </c>
      <c r="J30" s="1" t="s">
        <v>64</v>
      </c>
      <c r="K30" s="1">
        <v>1190</v>
      </c>
      <c r="L30" s="1" t="s">
        <v>42</v>
      </c>
      <c r="M30" s="1" t="s">
        <v>281</v>
      </c>
      <c r="N30" s="1" t="s">
        <v>44</v>
      </c>
      <c r="O30" s="1" t="s">
        <v>108</v>
      </c>
      <c r="P30" s="1" t="s">
        <v>96</v>
      </c>
      <c r="Q30" s="1" t="s">
        <v>192</v>
      </c>
      <c r="R30" s="1" t="s">
        <v>145</v>
      </c>
      <c r="S30" s="1" t="s">
        <v>266</v>
      </c>
      <c r="T30" s="1" t="s">
        <v>282</v>
      </c>
      <c r="U30" s="1" t="s">
        <v>283</v>
      </c>
      <c r="V30" s="1" t="s">
        <v>65</v>
      </c>
      <c r="W30" s="1" t="s">
        <v>100</v>
      </c>
      <c r="X30" s="1" t="s">
        <v>284</v>
      </c>
      <c r="Y30" s="1" t="s">
        <v>285</v>
      </c>
      <c r="Z30" s="1" t="s">
        <v>76</v>
      </c>
      <c r="AA30" s="1" t="s">
        <v>286</v>
      </c>
      <c r="AB30" s="1" t="s">
        <v>91</v>
      </c>
      <c r="AC30" s="1" t="s">
        <v>58</v>
      </c>
      <c r="AD30" s="1" t="s">
        <v>287</v>
      </c>
      <c r="AE30" s="1">
        <v>4</v>
      </c>
      <c r="AF30" s="1" t="s">
        <v>288</v>
      </c>
    </row>
    <row r="31" spans="1:33" x14ac:dyDescent="0.25">
      <c r="A31" s="2">
        <v>45154.002866273149</v>
      </c>
      <c r="B31" s="1" t="s">
        <v>289</v>
      </c>
      <c r="C31" s="1" t="s">
        <v>62</v>
      </c>
      <c r="D31" s="1" t="s">
        <v>290</v>
      </c>
      <c r="E31" s="1" t="s">
        <v>155</v>
      </c>
      <c r="F31" s="1" t="s">
        <v>37</v>
      </c>
      <c r="G31" s="1" t="s">
        <v>212</v>
      </c>
      <c r="H31" s="1" t="s">
        <v>291</v>
      </c>
      <c r="I31" s="1" t="s">
        <v>40</v>
      </c>
      <c r="J31" s="1" t="s">
        <v>41</v>
      </c>
      <c r="K31" s="1">
        <v>7000</v>
      </c>
      <c r="L31" s="1" t="s">
        <v>42</v>
      </c>
      <c r="M31" s="1" t="s">
        <v>65</v>
      </c>
      <c r="N31" s="1" t="s">
        <v>131</v>
      </c>
      <c r="O31" s="1" t="s">
        <v>45</v>
      </c>
      <c r="P31" s="1" t="s">
        <v>96</v>
      </c>
      <c r="Q31" s="1" t="s">
        <v>292</v>
      </c>
      <c r="R31" s="1" t="s">
        <v>48</v>
      </c>
      <c r="S31" s="1" t="s">
        <v>293</v>
      </c>
      <c r="T31" s="1" t="s">
        <v>294</v>
      </c>
      <c r="U31" s="1" t="s">
        <v>73</v>
      </c>
      <c r="V31" s="1" t="s">
        <v>52</v>
      </c>
      <c r="W31" s="1" t="s">
        <v>100</v>
      </c>
      <c r="X31" s="1" t="s">
        <v>88</v>
      </c>
      <c r="Y31" s="1" t="s">
        <v>295</v>
      </c>
      <c r="Z31" s="1" t="s">
        <v>76</v>
      </c>
      <c r="AA31" s="1" t="s">
        <v>296</v>
      </c>
      <c r="AB31" s="1" t="s">
        <v>297</v>
      </c>
      <c r="AC31" s="1" t="s">
        <v>209</v>
      </c>
      <c r="AD31" s="1" t="s">
        <v>198</v>
      </c>
      <c r="AE31" s="1">
        <v>1</v>
      </c>
      <c r="AF31" s="1" t="s">
        <v>106</v>
      </c>
      <c r="AG31" s="1" t="s">
        <v>298</v>
      </c>
    </row>
    <row r="32" spans="1:33" x14ac:dyDescent="0.25">
      <c r="A32" s="2">
        <v>45154.003388576384</v>
      </c>
      <c r="B32" s="1" t="s">
        <v>172</v>
      </c>
      <c r="C32" s="1" t="s">
        <v>62</v>
      </c>
      <c r="D32" s="1" t="s">
        <v>35</v>
      </c>
      <c r="E32" s="1" t="s">
        <v>36</v>
      </c>
      <c r="F32" s="1" t="s">
        <v>37</v>
      </c>
      <c r="G32" s="1" t="s">
        <v>212</v>
      </c>
      <c r="H32" s="1" t="s">
        <v>299</v>
      </c>
      <c r="I32" s="1" t="s">
        <v>40</v>
      </c>
      <c r="J32" s="1" t="s">
        <v>64</v>
      </c>
      <c r="K32" s="1">
        <v>930</v>
      </c>
      <c r="L32" s="1" t="s">
        <v>232</v>
      </c>
      <c r="M32" s="1" t="s">
        <v>65</v>
      </c>
      <c r="N32" s="1" t="s">
        <v>44</v>
      </c>
      <c r="O32" s="1" t="s">
        <v>156</v>
      </c>
      <c r="P32" s="1" t="s">
        <v>134</v>
      </c>
      <c r="Q32" s="1" t="s">
        <v>192</v>
      </c>
      <c r="R32" s="1" t="s">
        <v>145</v>
      </c>
      <c r="S32" s="1" t="s">
        <v>233</v>
      </c>
      <c r="T32" s="1" t="s">
        <v>300</v>
      </c>
      <c r="U32" s="1" t="s">
        <v>283</v>
      </c>
      <c r="V32" s="1" t="s">
        <v>112</v>
      </c>
      <c r="W32" s="1" t="s">
        <v>100</v>
      </c>
      <c r="X32" s="1" t="s">
        <v>301</v>
      </c>
      <c r="Y32" s="1" t="s">
        <v>302</v>
      </c>
      <c r="Z32" s="1" t="s">
        <v>76</v>
      </c>
      <c r="AA32" s="1" t="s">
        <v>303</v>
      </c>
      <c r="AB32" s="1" t="s">
        <v>91</v>
      </c>
      <c r="AC32" s="1" t="s">
        <v>92</v>
      </c>
      <c r="AD32" s="1" t="s">
        <v>304</v>
      </c>
      <c r="AE32" s="1">
        <v>4</v>
      </c>
      <c r="AF32" s="1" t="s">
        <v>305</v>
      </c>
    </row>
    <row r="33" spans="1:33" x14ac:dyDescent="0.25">
      <c r="A33" s="2">
        <v>45154.00353962963</v>
      </c>
      <c r="B33" s="1" t="s">
        <v>258</v>
      </c>
      <c r="C33" s="1" t="s">
        <v>34</v>
      </c>
      <c r="D33" s="1" t="s">
        <v>35</v>
      </c>
      <c r="E33" s="1" t="s">
        <v>36</v>
      </c>
      <c r="F33" s="1" t="s">
        <v>37</v>
      </c>
      <c r="G33" s="1" t="s">
        <v>38</v>
      </c>
      <c r="H33" s="1" t="s">
        <v>130</v>
      </c>
      <c r="I33" s="1" t="s">
        <v>40</v>
      </c>
      <c r="J33" s="1" t="s">
        <v>41</v>
      </c>
      <c r="K33" s="1">
        <v>1200</v>
      </c>
      <c r="L33" s="1" t="s">
        <v>42</v>
      </c>
      <c r="M33" s="1" t="s">
        <v>65</v>
      </c>
      <c r="N33" s="1" t="s">
        <v>66</v>
      </c>
      <c r="O33" s="1" t="s">
        <v>156</v>
      </c>
      <c r="P33" s="1" t="s">
        <v>117</v>
      </c>
      <c r="Q33" s="1" t="s">
        <v>306</v>
      </c>
      <c r="R33" s="1" t="s">
        <v>70</v>
      </c>
      <c r="S33" s="1" t="s">
        <v>307</v>
      </c>
      <c r="T33" s="1" t="s">
        <v>72</v>
      </c>
      <c r="U33" s="1" t="s">
        <v>73</v>
      </c>
      <c r="V33" s="1" t="s">
        <v>65</v>
      </c>
      <c r="W33" s="1" t="s">
        <v>100</v>
      </c>
      <c r="X33" s="1" t="s">
        <v>308</v>
      </c>
      <c r="Y33" s="1" t="s">
        <v>309</v>
      </c>
      <c r="Z33" s="1" t="s">
        <v>56</v>
      </c>
      <c r="AA33" s="1" t="s">
        <v>103</v>
      </c>
      <c r="AB33" s="1" t="s">
        <v>154</v>
      </c>
      <c r="AC33" s="1" t="s">
        <v>58</v>
      </c>
      <c r="AD33" s="1" t="s">
        <v>147</v>
      </c>
      <c r="AE33" s="1">
        <v>1</v>
      </c>
      <c r="AF33" s="1" t="s">
        <v>106</v>
      </c>
    </row>
    <row r="34" spans="1:33" x14ac:dyDescent="0.25">
      <c r="A34" s="2">
        <v>45154.003934803244</v>
      </c>
      <c r="B34" s="1" t="s">
        <v>61</v>
      </c>
      <c r="C34" s="1" t="s">
        <v>62</v>
      </c>
      <c r="D34" s="1" t="s">
        <v>35</v>
      </c>
      <c r="E34" s="1" t="s">
        <v>36</v>
      </c>
      <c r="F34" s="1" t="s">
        <v>37</v>
      </c>
      <c r="G34" s="1" t="s">
        <v>212</v>
      </c>
      <c r="H34" s="1" t="s">
        <v>130</v>
      </c>
      <c r="I34" s="1" t="s">
        <v>40</v>
      </c>
      <c r="J34" s="1" t="s">
        <v>125</v>
      </c>
      <c r="K34" s="1">
        <v>1176</v>
      </c>
      <c r="L34" s="1" t="s">
        <v>42</v>
      </c>
      <c r="M34" s="1" t="s">
        <v>65</v>
      </c>
      <c r="N34" s="1" t="s">
        <v>44</v>
      </c>
      <c r="O34" s="1" t="s">
        <v>108</v>
      </c>
      <c r="P34" s="1" t="s">
        <v>96</v>
      </c>
      <c r="Q34" s="1" t="s">
        <v>310</v>
      </c>
      <c r="R34" s="1" t="s">
        <v>70</v>
      </c>
      <c r="S34" s="1" t="s">
        <v>77</v>
      </c>
      <c r="T34" s="1" t="s">
        <v>146</v>
      </c>
      <c r="U34" s="1" t="s">
        <v>311</v>
      </c>
      <c r="V34" s="1" t="s">
        <v>312</v>
      </c>
      <c r="W34" s="1" t="s">
        <v>87</v>
      </c>
      <c r="X34" s="1" t="s">
        <v>313</v>
      </c>
      <c r="Y34" s="1" t="s">
        <v>313</v>
      </c>
      <c r="Z34" s="1" t="s">
        <v>161</v>
      </c>
      <c r="AA34" s="1" t="s">
        <v>77</v>
      </c>
      <c r="AB34" s="1">
        <v>0</v>
      </c>
      <c r="AC34" s="1" t="s">
        <v>58</v>
      </c>
      <c r="AD34" s="1" t="s">
        <v>210</v>
      </c>
      <c r="AE34" s="1">
        <v>1</v>
      </c>
      <c r="AF34" s="1" t="s">
        <v>314</v>
      </c>
    </row>
    <row r="35" spans="1:33" x14ac:dyDescent="0.25">
      <c r="A35" s="2">
        <v>45154.00803626157</v>
      </c>
      <c r="B35" s="1" t="s">
        <v>258</v>
      </c>
      <c r="C35" s="1" t="s">
        <v>62</v>
      </c>
      <c r="D35" s="1" t="s">
        <v>35</v>
      </c>
      <c r="E35" s="1" t="s">
        <v>36</v>
      </c>
      <c r="F35" s="1" t="s">
        <v>37</v>
      </c>
      <c r="G35" s="1" t="s">
        <v>148</v>
      </c>
      <c r="H35" s="1" t="s">
        <v>39</v>
      </c>
      <c r="I35" s="1" t="s">
        <v>40</v>
      </c>
      <c r="J35" s="1" t="s">
        <v>41</v>
      </c>
      <c r="K35" s="1">
        <v>1120</v>
      </c>
      <c r="L35" s="1" t="s">
        <v>232</v>
      </c>
      <c r="M35" s="1" t="s">
        <v>65</v>
      </c>
      <c r="N35" s="1" t="s">
        <v>66</v>
      </c>
      <c r="O35" s="1" t="s">
        <v>108</v>
      </c>
      <c r="P35" s="1" t="s">
        <v>117</v>
      </c>
      <c r="Q35" s="1" t="s">
        <v>315</v>
      </c>
      <c r="R35" s="1" t="s">
        <v>145</v>
      </c>
      <c r="S35" s="1" t="s">
        <v>136</v>
      </c>
      <c r="T35" s="1" t="s">
        <v>300</v>
      </c>
      <c r="U35" s="1" t="s">
        <v>73</v>
      </c>
      <c r="V35" s="1" t="s">
        <v>52</v>
      </c>
      <c r="W35" s="1" t="s">
        <v>53</v>
      </c>
      <c r="X35" s="1" t="s">
        <v>261</v>
      </c>
      <c r="Y35" s="1" t="s">
        <v>316</v>
      </c>
      <c r="Z35" s="1" t="s">
        <v>56</v>
      </c>
      <c r="AA35" s="1" t="s">
        <v>317</v>
      </c>
      <c r="AB35" s="1" t="s">
        <v>57</v>
      </c>
      <c r="AC35" s="1" t="s">
        <v>92</v>
      </c>
      <c r="AD35" s="1" t="s">
        <v>318</v>
      </c>
      <c r="AE35" s="1">
        <v>4</v>
      </c>
      <c r="AF35" s="1" t="s">
        <v>319</v>
      </c>
    </row>
    <row r="36" spans="1:33" x14ac:dyDescent="0.25">
      <c r="A36" s="2">
        <v>45154.008408587964</v>
      </c>
      <c r="B36" s="1" t="s">
        <v>61</v>
      </c>
      <c r="C36" s="1" t="s">
        <v>62</v>
      </c>
      <c r="D36" s="1" t="s">
        <v>35</v>
      </c>
      <c r="E36" s="1" t="s">
        <v>36</v>
      </c>
      <c r="F36" s="1" t="s">
        <v>37</v>
      </c>
      <c r="G36" s="1" t="s">
        <v>320</v>
      </c>
      <c r="H36" s="1" t="s">
        <v>213</v>
      </c>
      <c r="I36" s="1" t="s">
        <v>40</v>
      </c>
      <c r="J36" s="1" t="s">
        <v>41</v>
      </c>
      <c r="K36" s="1">
        <v>1225</v>
      </c>
      <c r="L36" s="1" t="s">
        <v>42</v>
      </c>
      <c r="M36" s="1" t="s">
        <v>65</v>
      </c>
      <c r="N36" s="1" t="s">
        <v>44</v>
      </c>
      <c r="O36" s="1" t="s">
        <v>108</v>
      </c>
      <c r="P36" s="1" t="s">
        <v>117</v>
      </c>
      <c r="Q36" s="1" t="s">
        <v>321</v>
      </c>
      <c r="R36" s="1" t="s">
        <v>70</v>
      </c>
      <c r="S36" s="1" t="s">
        <v>322</v>
      </c>
      <c r="T36" s="1" t="s">
        <v>119</v>
      </c>
      <c r="U36" s="1" t="s">
        <v>73</v>
      </c>
      <c r="V36" s="1" t="s">
        <v>65</v>
      </c>
      <c r="W36" s="1" t="s">
        <v>53</v>
      </c>
      <c r="X36" s="1" t="s">
        <v>88</v>
      </c>
      <c r="Y36" s="1" t="s">
        <v>114</v>
      </c>
      <c r="Z36" s="1" t="s">
        <v>76</v>
      </c>
      <c r="AA36" s="1" t="s">
        <v>77</v>
      </c>
      <c r="AB36" s="1">
        <v>0</v>
      </c>
      <c r="AC36" s="1" t="s">
        <v>58</v>
      </c>
      <c r="AD36" s="1" t="s">
        <v>323</v>
      </c>
      <c r="AE36" s="1">
        <v>2</v>
      </c>
      <c r="AF36" s="1" t="s">
        <v>106</v>
      </c>
    </row>
    <row r="37" spans="1:33" x14ac:dyDescent="0.25">
      <c r="A37" s="2">
        <v>45154.008705914355</v>
      </c>
      <c r="B37" s="1" t="s">
        <v>61</v>
      </c>
      <c r="C37" s="1" t="s">
        <v>62</v>
      </c>
      <c r="D37" s="1" t="s">
        <v>35</v>
      </c>
      <c r="E37" s="1" t="s">
        <v>36</v>
      </c>
      <c r="F37" s="1" t="s">
        <v>37</v>
      </c>
      <c r="G37" s="1" t="s">
        <v>123</v>
      </c>
      <c r="H37" s="1" t="s">
        <v>63</v>
      </c>
      <c r="I37" s="1" t="s">
        <v>40</v>
      </c>
      <c r="J37" s="1" t="s">
        <v>64</v>
      </c>
      <c r="K37" s="1">
        <v>1227</v>
      </c>
      <c r="L37" s="1" t="s">
        <v>42</v>
      </c>
      <c r="M37" s="1" t="s">
        <v>65</v>
      </c>
      <c r="N37" s="1" t="s">
        <v>66</v>
      </c>
      <c r="O37" s="1" t="s">
        <v>156</v>
      </c>
      <c r="P37" s="1" t="s">
        <v>134</v>
      </c>
      <c r="Q37" s="1" t="s">
        <v>324</v>
      </c>
      <c r="R37" s="1" t="s">
        <v>48</v>
      </c>
      <c r="S37" s="1" t="s">
        <v>325</v>
      </c>
      <c r="T37" s="1" t="s">
        <v>72</v>
      </c>
      <c r="U37" s="1" t="s">
        <v>311</v>
      </c>
      <c r="V37" s="1" t="s">
        <v>65</v>
      </c>
      <c r="W37" s="1" t="s">
        <v>53</v>
      </c>
      <c r="X37" s="1" t="s">
        <v>167</v>
      </c>
      <c r="Y37" s="1" t="s">
        <v>326</v>
      </c>
      <c r="Z37" s="1" t="s">
        <v>76</v>
      </c>
      <c r="AA37" s="1" t="s">
        <v>327</v>
      </c>
      <c r="AB37" s="1" t="s">
        <v>170</v>
      </c>
      <c r="AC37" s="1" t="s">
        <v>142</v>
      </c>
      <c r="AD37" s="1" t="s">
        <v>328</v>
      </c>
      <c r="AE37" s="1">
        <v>4</v>
      </c>
      <c r="AF37" s="1" t="s">
        <v>106</v>
      </c>
      <c r="AG37" s="1" t="s">
        <v>329</v>
      </c>
    </row>
    <row r="38" spans="1:33" x14ac:dyDescent="0.25">
      <c r="A38" s="2">
        <v>45154.011129120372</v>
      </c>
      <c r="B38" s="1" t="s">
        <v>330</v>
      </c>
      <c r="C38" s="1" t="s">
        <v>62</v>
      </c>
      <c r="D38" s="1" t="s">
        <v>35</v>
      </c>
      <c r="E38" s="1" t="s">
        <v>36</v>
      </c>
      <c r="F38" s="1" t="s">
        <v>37</v>
      </c>
      <c r="G38" s="1" t="s">
        <v>81</v>
      </c>
      <c r="H38" s="1" t="s">
        <v>82</v>
      </c>
      <c r="I38" s="1" t="s">
        <v>40</v>
      </c>
      <c r="J38" s="1" t="s">
        <v>41</v>
      </c>
      <c r="K38" s="1">
        <v>1219</v>
      </c>
      <c r="L38" s="1" t="s">
        <v>42</v>
      </c>
      <c r="M38" s="1" t="s">
        <v>95</v>
      </c>
      <c r="N38" s="1" t="s">
        <v>44</v>
      </c>
      <c r="O38" s="1" t="s">
        <v>108</v>
      </c>
      <c r="P38" s="1" t="s">
        <v>117</v>
      </c>
      <c r="Q38" s="1" t="s">
        <v>331</v>
      </c>
      <c r="R38" s="1" t="s">
        <v>70</v>
      </c>
      <c r="S38" s="1" t="s">
        <v>332</v>
      </c>
      <c r="T38" s="1" t="s">
        <v>111</v>
      </c>
      <c r="U38" s="1" t="s">
        <v>311</v>
      </c>
      <c r="V38" s="1" t="s">
        <v>112</v>
      </c>
      <c r="W38" s="1" t="s">
        <v>87</v>
      </c>
      <c r="X38" s="1" t="s">
        <v>101</v>
      </c>
      <c r="Y38" s="1" t="s">
        <v>333</v>
      </c>
      <c r="Z38" s="1" t="s">
        <v>56</v>
      </c>
      <c r="AA38" s="1" t="s">
        <v>77</v>
      </c>
      <c r="AB38" s="1">
        <v>0</v>
      </c>
      <c r="AC38" s="1" t="s">
        <v>92</v>
      </c>
      <c r="AD38" s="1" t="s">
        <v>334</v>
      </c>
      <c r="AE38" s="1">
        <v>5</v>
      </c>
      <c r="AF38" s="1" t="s">
        <v>335</v>
      </c>
    </row>
    <row r="39" spans="1:33" x14ac:dyDescent="0.25">
      <c r="A39" s="2">
        <v>45154.017150347223</v>
      </c>
      <c r="B39" s="1" t="s">
        <v>330</v>
      </c>
      <c r="C39" s="1" t="s">
        <v>62</v>
      </c>
      <c r="D39" s="1" t="s">
        <v>35</v>
      </c>
      <c r="E39" s="1" t="s">
        <v>189</v>
      </c>
      <c r="F39" s="1" t="s">
        <v>37</v>
      </c>
      <c r="G39" s="1" t="s">
        <v>148</v>
      </c>
      <c r="H39" s="1" t="s">
        <v>124</v>
      </c>
      <c r="I39" s="1" t="s">
        <v>40</v>
      </c>
      <c r="J39" s="1" t="s">
        <v>64</v>
      </c>
      <c r="K39" s="1">
        <v>1212</v>
      </c>
      <c r="L39" s="1" t="s">
        <v>42</v>
      </c>
      <c r="M39" s="1" t="s">
        <v>65</v>
      </c>
      <c r="N39" s="1" t="s">
        <v>44</v>
      </c>
      <c r="O39" s="1" t="s">
        <v>156</v>
      </c>
      <c r="P39" s="1" t="s">
        <v>96</v>
      </c>
      <c r="Q39" s="1" t="s">
        <v>336</v>
      </c>
      <c r="R39" s="1" t="s">
        <v>179</v>
      </c>
      <c r="S39" s="1" t="s">
        <v>77</v>
      </c>
      <c r="T39" s="1" t="s">
        <v>337</v>
      </c>
      <c r="U39" s="1" t="s">
        <v>51</v>
      </c>
      <c r="V39" s="1" t="s">
        <v>312</v>
      </c>
      <c r="W39" s="1" t="s">
        <v>87</v>
      </c>
      <c r="X39" s="1" t="s">
        <v>313</v>
      </c>
      <c r="Y39" s="1" t="s">
        <v>313</v>
      </c>
      <c r="Z39" s="1" t="s">
        <v>196</v>
      </c>
      <c r="AA39" s="1" t="s">
        <v>77</v>
      </c>
      <c r="AB39" s="1">
        <v>0</v>
      </c>
      <c r="AC39" s="1" t="s">
        <v>92</v>
      </c>
      <c r="AD39" s="1" t="s">
        <v>122</v>
      </c>
      <c r="AE39" s="1">
        <v>2</v>
      </c>
      <c r="AF39" s="1" t="s">
        <v>338</v>
      </c>
    </row>
    <row r="40" spans="1:33" x14ac:dyDescent="0.25">
      <c r="A40" s="2">
        <v>45154.019556273153</v>
      </c>
      <c r="B40" s="1" t="s">
        <v>330</v>
      </c>
      <c r="C40" s="1" t="s">
        <v>62</v>
      </c>
      <c r="D40" s="1" t="s">
        <v>35</v>
      </c>
      <c r="E40" s="1" t="s">
        <v>36</v>
      </c>
      <c r="F40" s="1" t="s">
        <v>37</v>
      </c>
      <c r="G40" s="1" t="s">
        <v>38</v>
      </c>
      <c r="H40" s="1" t="s">
        <v>82</v>
      </c>
      <c r="I40" s="1" t="s">
        <v>40</v>
      </c>
      <c r="J40" s="1" t="s">
        <v>41</v>
      </c>
      <c r="K40" s="1">
        <v>1210</v>
      </c>
      <c r="L40" s="1" t="s">
        <v>42</v>
      </c>
      <c r="M40" s="1" t="s">
        <v>65</v>
      </c>
      <c r="N40" s="1" t="s">
        <v>44</v>
      </c>
      <c r="O40" s="1" t="s">
        <v>156</v>
      </c>
      <c r="P40" s="1" t="s">
        <v>134</v>
      </c>
      <c r="Q40" s="1" t="s">
        <v>339</v>
      </c>
      <c r="R40" s="1" t="s">
        <v>70</v>
      </c>
      <c r="S40" s="1" t="s">
        <v>322</v>
      </c>
      <c r="T40" s="1" t="s">
        <v>72</v>
      </c>
      <c r="U40" s="1" t="s">
        <v>283</v>
      </c>
      <c r="V40" s="1" t="s">
        <v>112</v>
      </c>
      <c r="W40" s="1" t="s">
        <v>53</v>
      </c>
      <c r="X40" s="1" t="s">
        <v>340</v>
      </c>
      <c r="Y40" s="1" t="s">
        <v>341</v>
      </c>
      <c r="Z40" s="1" t="s">
        <v>76</v>
      </c>
      <c r="AA40" s="1" t="s">
        <v>342</v>
      </c>
      <c r="AB40" s="1" t="s">
        <v>170</v>
      </c>
      <c r="AC40" s="1" t="s">
        <v>92</v>
      </c>
      <c r="AD40" s="1" t="s">
        <v>343</v>
      </c>
      <c r="AE40" s="1">
        <v>3</v>
      </c>
      <c r="AF40" s="1" t="s">
        <v>181</v>
      </c>
    </row>
    <row r="41" spans="1:33" x14ac:dyDescent="0.25">
      <c r="A41" s="2">
        <v>45154.355686203708</v>
      </c>
      <c r="B41" s="1" t="s">
        <v>33</v>
      </c>
      <c r="C41" s="1" t="s">
        <v>34</v>
      </c>
      <c r="D41" s="1" t="s">
        <v>35</v>
      </c>
      <c r="E41" s="1" t="s">
        <v>36</v>
      </c>
      <c r="F41" s="1" t="s">
        <v>37</v>
      </c>
      <c r="G41" s="1" t="s">
        <v>148</v>
      </c>
      <c r="H41" s="1" t="s">
        <v>124</v>
      </c>
      <c r="I41" s="1" t="s">
        <v>40</v>
      </c>
      <c r="J41" s="1" t="s">
        <v>41</v>
      </c>
      <c r="K41" s="1">
        <v>1208</v>
      </c>
      <c r="L41" s="1" t="s">
        <v>42</v>
      </c>
      <c r="M41" s="1" t="s">
        <v>65</v>
      </c>
      <c r="N41" s="1" t="s">
        <v>66</v>
      </c>
      <c r="O41" s="1" t="s">
        <v>45</v>
      </c>
      <c r="P41" s="1" t="s">
        <v>117</v>
      </c>
      <c r="Q41" s="1" t="s">
        <v>344</v>
      </c>
      <c r="R41" s="1" t="s">
        <v>48</v>
      </c>
      <c r="S41" s="1" t="s">
        <v>103</v>
      </c>
      <c r="T41" s="1" t="s">
        <v>72</v>
      </c>
      <c r="U41" s="1" t="s">
        <v>73</v>
      </c>
      <c r="V41" s="1" t="s">
        <v>112</v>
      </c>
      <c r="W41" s="1" t="s">
        <v>100</v>
      </c>
      <c r="X41" s="1" t="s">
        <v>167</v>
      </c>
      <c r="Y41" s="1" t="s">
        <v>295</v>
      </c>
      <c r="Z41" s="1" t="s">
        <v>76</v>
      </c>
      <c r="AA41" s="1" t="s">
        <v>342</v>
      </c>
      <c r="AB41" s="1">
        <v>0</v>
      </c>
      <c r="AC41" s="1" t="s">
        <v>58</v>
      </c>
      <c r="AD41" s="1" t="s">
        <v>147</v>
      </c>
      <c r="AE41" s="1">
        <v>2</v>
      </c>
      <c r="AF41" s="1" t="s">
        <v>345</v>
      </c>
    </row>
    <row r="42" spans="1:33" x14ac:dyDescent="0.25">
      <c r="A42" s="2">
        <v>45154.4389997338</v>
      </c>
      <c r="B42" s="1" t="s">
        <v>330</v>
      </c>
      <c r="C42" s="1" t="s">
        <v>62</v>
      </c>
      <c r="D42" s="1" t="s">
        <v>35</v>
      </c>
      <c r="E42" s="1" t="s">
        <v>36</v>
      </c>
      <c r="F42" s="1" t="s">
        <v>37</v>
      </c>
      <c r="G42" s="1" t="s">
        <v>148</v>
      </c>
      <c r="H42" s="1" t="s">
        <v>63</v>
      </c>
      <c r="I42" s="1" t="s">
        <v>40</v>
      </c>
      <c r="J42" s="1" t="s">
        <v>64</v>
      </c>
      <c r="K42" s="1">
        <v>1211</v>
      </c>
      <c r="L42" s="1" t="s">
        <v>42</v>
      </c>
      <c r="M42" s="1" t="s">
        <v>65</v>
      </c>
      <c r="N42" s="1" t="s">
        <v>131</v>
      </c>
      <c r="O42" s="1" t="s">
        <v>67</v>
      </c>
      <c r="P42" s="1" t="s">
        <v>117</v>
      </c>
      <c r="Q42" s="1" t="s">
        <v>346</v>
      </c>
      <c r="R42" s="1" t="s">
        <v>179</v>
      </c>
      <c r="S42" s="1" t="s">
        <v>332</v>
      </c>
      <c r="T42" s="1" t="s">
        <v>119</v>
      </c>
      <c r="U42" s="1" t="s">
        <v>311</v>
      </c>
      <c r="V42" s="1" t="s">
        <v>65</v>
      </c>
      <c r="W42" s="1" t="s">
        <v>100</v>
      </c>
      <c r="X42" s="1" t="s">
        <v>151</v>
      </c>
      <c r="Y42" s="1" t="s">
        <v>347</v>
      </c>
      <c r="Z42" s="1" t="s">
        <v>76</v>
      </c>
      <c r="AA42" s="1" t="s">
        <v>103</v>
      </c>
      <c r="AB42" s="1" t="s">
        <v>104</v>
      </c>
      <c r="AC42" s="1" t="s">
        <v>58</v>
      </c>
      <c r="AD42" s="1" t="s">
        <v>348</v>
      </c>
      <c r="AE42" s="1">
        <v>4</v>
      </c>
      <c r="AF42" s="1" t="s">
        <v>106</v>
      </c>
    </row>
    <row r="43" spans="1:33" x14ac:dyDescent="0.25">
      <c r="A43" s="2">
        <v>45154.775401296298</v>
      </c>
      <c r="B43" s="1" t="s">
        <v>258</v>
      </c>
      <c r="C43" s="1" t="s">
        <v>62</v>
      </c>
      <c r="D43" s="1" t="s">
        <v>35</v>
      </c>
      <c r="E43" s="1" t="s">
        <v>36</v>
      </c>
      <c r="F43" s="1" t="s">
        <v>37</v>
      </c>
      <c r="G43" s="1" t="s">
        <v>38</v>
      </c>
      <c r="H43" s="1" t="s">
        <v>291</v>
      </c>
      <c r="I43" s="1" t="s">
        <v>40</v>
      </c>
      <c r="J43" s="1" t="s">
        <v>64</v>
      </c>
      <c r="K43" s="1">
        <v>1068</v>
      </c>
      <c r="L43" s="1" t="s">
        <v>42</v>
      </c>
      <c r="M43" s="1" t="s">
        <v>281</v>
      </c>
      <c r="N43" s="1" t="s">
        <v>131</v>
      </c>
      <c r="O43" s="1" t="s">
        <v>45</v>
      </c>
      <c r="P43" s="1" t="s">
        <v>96</v>
      </c>
      <c r="Q43" s="1" t="s">
        <v>349</v>
      </c>
      <c r="R43" s="1" t="s">
        <v>70</v>
      </c>
      <c r="S43" s="1" t="s">
        <v>233</v>
      </c>
      <c r="T43" s="1" t="s">
        <v>350</v>
      </c>
      <c r="U43" s="1" t="s">
        <v>351</v>
      </c>
      <c r="V43" s="1" t="s">
        <v>112</v>
      </c>
      <c r="W43" s="1" t="s">
        <v>100</v>
      </c>
      <c r="X43" s="1" t="s">
        <v>113</v>
      </c>
      <c r="Y43" s="1" t="s">
        <v>352</v>
      </c>
      <c r="Z43" s="1" t="s">
        <v>76</v>
      </c>
      <c r="AA43" s="1" t="s">
        <v>233</v>
      </c>
      <c r="AB43" s="1" t="s">
        <v>91</v>
      </c>
      <c r="AC43" s="1" t="s">
        <v>92</v>
      </c>
      <c r="AD43" s="1" t="s">
        <v>287</v>
      </c>
      <c r="AE43" s="1">
        <v>4</v>
      </c>
      <c r="AF43" s="1" t="s">
        <v>353</v>
      </c>
    </row>
    <row r="44" spans="1:33" x14ac:dyDescent="0.25">
      <c r="A44" s="2">
        <v>45154.776428726851</v>
      </c>
      <c r="B44" s="1" t="s">
        <v>33</v>
      </c>
      <c r="C44" s="1" t="s">
        <v>34</v>
      </c>
      <c r="D44" s="1" t="s">
        <v>35</v>
      </c>
      <c r="E44" s="1" t="s">
        <v>36</v>
      </c>
      <c r="F44" s="1" t="s">
        <v>37</v>
      </c>
      <c r="G44" s="1" t="s">
        <v>320</v>
      </c>
      <c r="H44" s="1" t="s">
        <v>82</v>
      </c>
      <c r="I44" s="1" t="s">
        <v>40</v>
      </c>
      <c r="J44" s="1" t="s">
        <v>64</v>
      </c>
      <c r="K44" s="1">
        <v>970</v>
      </c>
      <c r="L44" s="1" t="s">
        <v>232</v>
      </c>
      <c r="M44" s="1" t="s">
        <v>95</v>
      </c>
      <c r="N44" s="1" t="s">
        <v>66</v>
      </c>
      <c r="O44" s="1" t="s">
        <v>67</v>
      </c>
      <c r="P44" s="1" t="s">
        <v>134</v>
      </c>
      <c r="Q44" s="1" t="s">
        <v>354</v>
      </c>
      <c r="R44" s="1" t="s">
        <v>70</v>
      </c>
      <c r="S44" s="1" t="s">
        <v>355</v>
      </c>
      <c r="T44" s="1" t="s">
        <v>356</v>
      </c>
      <c r="U44" s="1" t="s">
        <v>277</v>
      </c>
      <c r="V44" s="1" t="s">
        <v>52</v>
      </c>
      <c r="W44" s="1" t="s">
        <v>100</v>
      </c>
      <c r="X44" s="1" t="s">
        <v>357</v>
      </c>
      <c r="Y44" s="1" t="s">
        <v>358</v>
      </c>
      <c r="Z44" s="1" t="s">
        <v>76</v>
      </c>
      <c r="AA44" s="1" t="s">
        <v>359</v>
      </c>
      <c r="AB44" s="1" t="s">
        <v>297</v>
      </c>
      <c r="AC44" s="1" t="s">
        <v>58</v>
      </c>
      <c r="AD44" s="1" t="s">
        <v>360</v>
      </c>
      <c r="AE44" s="1">
        <v>3</v>
      </c>
      <c r="AF44" s="1" t="s">
        <v>361</v>
      </c>
    </row>
    <row r="45" spans="1:33" x14ac:dyDescent="0.25">
      <c r="A45" s="2">
        <v>45154.778035451389</v>
      </c>
      <c r="B45" s="1" t="s">
        <v>33</v>
      </c>
      <c r="C45" s="1" t="s">
        <v>62</v>
      </c>
      <c r="D45" s="1" t="s">
        <v>35</v>
      </c>
      <c r="E45" s="1" t="s">
        <v>155</v>
      </c>
      <c r="F45" s="1" t="s">
        <v>37</v>
      </c>
      <c r="G45" s="1" t="s">
        <v>81</v>
      </c>
      <c r="H45" s="1" t="s">
        <v>124</v>
      </c>
      <c r="I45" s="1" t="s">
        <v>40</v>
      </c>
      <c r="J45" s="1" t="s">
        <v>41</v>
      </c>
      <c r="K45" s="1">
        <v>1065</v>
      </c>
      <c r="L45" s="1" t="s">
        <v>83</v>
      </c>
      <c r="M45" s="1" t="s">
        <v>281</v>
      </c>
      <c r="N45" s="1" t="s">
        <v>44</v>
      </c>
      <c r="O45" s="1" t="s">
        <v>108</v>
      </c>
      <c r="P45" s="1" t="s">
        <v>96</v>
      </c>
      <c r="Q45" s="1" t="s">
        <v>362</v>
      </c>
      <c r="R45" s="1" t="s">
        <v>70</v>
      </c>
      <c r="S45" s="1" t="s">
        <v>363</v>
      </c>
      <c r="T45" s="1" t="s">
        <v>234</v>
      </c>
      <c r="U45" s="1" t="s">
        <v>364</v>
      </c>
      <c r="V45" s="1" t="s">
        <v>112</v>
      </c>
      <c r="W45" s="1" t="s">
        <v>100</v>
      </c>
      <c r="X45" s="1" t="s">
        <v>74</v>
      </c>
      <c r="Y45" s="1" t="s">
        <v>365</v>
      </c>
      <c r="Z45" s="1" t="s">
        <v>56</v>
      </c>
      <c r="AA45" s="1" t="s">
        <v>233</v>
      </c>
      <c r="AB45" s="1" t="s">
        <v>154</v>
      </c>
      <c r="AC45" s="1" t="s">
        <v>58</v>
      </c>
      <c r="AD45" s="1" t="s">
        <v>366</v>
      </c>
      <c r="AE45" s="1">
        <v>4</v>
      </c>
      <c r="AF45" s="1" t="s">
        <v>367</v>
      </c>
    </row>
    <row r="46" spans="1:33" x14ac:dyDescent="0.25">
      <c r="A46" s="2">
        <v>45154.779416527774</v>
      </c>
      <c r="B46" s="1" t="s">
        <v>258</v>
      </c>
      <c r="C46" s="1" t="s">
        <v>62</v>
      </c>
      <c r="D46" s="1" t="s">
        <v>35</v>
      </c>
      <c r="E46" s="1" t="s">
        <v>36</v>
      </c>
      <c r="F46" s="1" t="s">
        <v>221</v>
      </c>
      <c r="G46" s="1" t="s">
        <v>38</v>
      </c>
      <c r="H46" s="1" t="s">
        <v>82</v>
      </c>
      <c r="I46" s="1" t="s">
        <v>40</v>
      </c>
      <c r="J46" s="1" t="s">
        <v>64</v>
      </c>
      <c r="K46" s="1">
        <v>1186</v>
      </c>
      <c r="L46" s="1" t="s">
        <v>42</v>
      </c>
      <c r="M46" s="1" t="s">
        <v>95</v>
      </c>
      <c r="N46" s="1" t="s">
        <v>66</v>
      </c>
      <c r="O46" s="1" t="s">
        <v>156</v>
      </c>
      <c r="P46" s="1" t="s">
        <v>96</v>
      </c>
      <c r="Q46" s="1" t="s">
        <v>368</v>
      </c>
      <c r="R46" s="1" t="s">
        <v>70</v>
      </c>
      <c r="S46" s="1" t="s">
        <v>233</v>
      </c>
      <c r="T46" s="1" t="s">
        <v>369</v>
      </c>
      <c r="U46" s="1" t="s">
        <v>283</v>
      </c>
      <c r="V46" s="1" t="s">
        <v>52</v>
      </c>
      <c r="W46" s="1" t="s">
        <v>100</v>
      </c>
      <c r="X46" s="1" t="s">
        <v>301</v>
      </c>
      <c r="Y46" s="1" t="s">
        <v>370</v>
      </c>
      <c r="Z46" s="1" t="s">
        <v>76</v>
      </c>
      <c r="AA46" s="1" t="s">
        <v>136</v>
      </c>
      <c r="AB46" s="1" t="s">
        <v>154</v>
      </c>
      <c r="AC46" s="1" t="s">
        <v>209</v>
      </c>
      <c r="AD46" s="1" t="s">
        <v>371</v>
      </c>
      <c r="AE46" s="1">
        <v>3</v>
      </c>
      <c r="AF46" s="1" t="s">
        <v>372</v>
      </c>
    </row>
    <row r="47" spans="1:33" x14ac:dyDescent="0.25">
      <c r="A47" s="2">
        <v>45154.780373125002</v>
      </c>
      <c r="B47" s="1" t="s">
        <v>33</v>
      </c>
      <c r="C47" s="1" t="s">
        <v>34</v>
      </c>
      <c r="D47" s="1" t="s">
        <v>35</v>
      </c>
      <c r="E47" s="1" t="s">
        <v>36</v>
      </c>
      <c r="F47" s="1" t="s">
        <v>37</v>
      </c>
      <c r="G47" s="1" t="s">
        <v>123</v>
      </c>
      <c r="H47" s="1" t="s">
        <v>291</v>
      </c>
      <c r="I47" s="1" t="s">
        <v>40</v>
      </c>
      <c r="J47" s="1" t="s">
        <v>64</v>
      </c>
      <c r="K47" s="1">
        <v>1211</v>
      </c>
      <c r="L47" s="1" t="s">
        <v>42</v>
      </c>
      <c r="M47" s="1" t="s">
        <v>95</v>
      </c>
      <c r="N47" s="1" t="s">
        <v>66</v>
      </c>
      <c r="O47" s="1" t="s">
        <v>45</v>
      </c>
      <c r="P47" s="1" t="s">
        <v>96</v>
      </c>
      <c r="Q47" s="1" t="s">
        <v>354</v>
      </c>
      <c r="R47" s="1" t="s">
        <v>70</v>
      </c>
      <c r="S47" s="1" t="s">
        <v>233</v>
      </c>
      <c r="T47" s="1" t="s">
        <v>234</v>
      </c>
      <c r="U47" s="1" t="s">
        <v>311</v>
      </c>
      <c r="V47" s="1" t="s">
        <v>112</v>
      </c>
      <c r="W47" s="1" t="s">
        <v>53</v>
      </c>
      <c r="X47" s="1" t="s">
        <v>373</v>
      </c>
      <c r="Y47" s="1" t="s">
        <v>374</v>
      </c>
      <c r="Z47" s="1" t="s">
        <v>76</v>
      </c>
      <c r="AA47" s="1" t="s">
        <v>136</v>
      </c>
      <c r="AB47" s="1">
        <v>0</v>
      </c>
      <c r="AC47" s="1" t="s">
        <v>92</v>
      </c>
      <c r="AD47" s="1" t="s">
        <v>375</v>
      </c>
      <c r="AE47" s="1">
        <v>4</v>
      </c>
      <c r="AF47" s="1" t="s">
        <v>376</v>
      </c>
    </row>
    <row r="48" spans="1:33" x14ac:dyDescent="0.25">
      <c r="A48" s="2">
        <v>45154.783789328707</v>
      </c>
      <c r="B48" s="1" t="s">
        <v>33</v>
      </c>
      <c r="C48" s="1" t="s">
        <v>62</v>
      </c>
      <c r="D48" s="1" t="s">
        <v>35</v>
      </c>
      <c r="E48" s="1" t="s">
        <v>36</v>
      </c>
      <c r="F48" s="1" t="s">
        <v>37</v>
      </c>
      <c r="G48" s="1" t="s">
        <v>81</v>
      </c>
      <c r="H48" s="1" t="s">
        <v>246</v>
      </c>
      <c r="I48" s="1" t="s">
        <v>40</v>
      </c>
      <c r="J48" s="1" t="s">
        <v>41</v>
      </c>
      <c r="K48" s="1">
        <v>999</v>
      </c>
      <c r="L48" s="1" t="s">
        <v>83</v>
      </c>
      <c r="M48" s="1" t="s">
        <v>281</v>
      </c>
      <c r="N48" s="1" t="s">
        <v>66</v>
      </c>
      <c r="O48" s="1" t="s">
        <v>108</v>
      </c>
      <c r="P48" s="1" t="s">
        <v>96</v>
      </c>
      <c r="Q48" s="1" t="s">
        <v>377</v>
      </c>
      <c r="R48" s="1" t="s">
        <v>70</v>
      </c>
      <c r="S48" s="1" t="s">
        <v>77</v>
      </c>
      <c r="T48" s="1" t="s">
        <v>378</v>
      </c>
      <c r="U48" s="1" t="s">
        <v>51</v>
      </c>
      <c r="V48" s="1" t="s">
        <v>312</v>
      </c>
      <c r="W48" s="1" t="s">
        <v>53</v>
      </c>
      <c r="X48" s="1" t="s">
        <v>284</v>
      </c>
      <c r="Y48" s="1" t="s">
        <v>379</v>
      </c>
      <c r="Z48" s="1" t="s">
        <v>56</v>
      </c>
      <c r="AA48" s="1" t="s">
        <v>77</v>
      </c>
      <c r="AB48" s="1">
        <v>0</v>
      </c>
      <c r="AC48" s="1" t="s">
        <v>92</v>
      </c>
      <c r="AD48" s="1" t="s">
        <v>279</v>
      </c>
      <c r="AE48" s="1">
        <v>3</v>
      </c>
      <c r="AF48" s="1" t="s">
        <v>380</v>
      </c>
    </row>
    <row r="49" spans="1:33" x14ac:dyDescent="0.25">
      <c r="A49" s="2">
        <v>45154.820946828702</v>
      </c>
      <c r="B49" s="1" t="s">
        <v>33</v>
      </c>
      <c r="C49" s="1" t="s">
        <v>62</v>
      </c>
      <c r="D49" s="1" t="s">
        <v>35</v>
      </c>
      <c r="E49" s="1" t="s">
        <v>155</v>
      </c>
      <c r="F49" s="1" t="s">
        <v>37</v>
      </c>
      <c r="G49" s="1" t="s">
        <v>320</v>
      </c>
      <c r="H49" s="1" t="s">
        <v>82</v>
      </c>
      <c r="I49" s="1" t="s">
        <v>40</v>
      </c>
      <c r="J49" s="1" t="s">
        <v>64</v>
      </c>
      <c r="K49" s="1">
        <v>796</v>
      </c>
      <c r="L49" s="1" t="s">
        <v>381</v>
      </c>
      <c r="M49" s="1" t="s">
        <v>281</v>
      </c>
      <c r="N49" s="1" t="s">
        <v>131</v>
      </c>
      <c r="O49" s="1" t="s">
        <v>45</v>
      </c>
      <c r="P49" s="1" t="s">
        <v>96</v>
      </c>
      <c r="Q49" s="1" t="s">
        <v>382</v>
      </c>
      <c r="R49" s="1" t="s">
        <v>48</v>
      </c>
      <c r="S49" s="1" t="s">
        <v>136</v>
      </c>
      <c r="T49" s="1" t="s">
        <v>356</v>
      </c>
      <c r="U49" s="1" t="s">
        <v>243</v>
      </c>
      <c r="V49" s="1" t="s">
        <v>112</v>
      </c>
      <c r="W49" s="1" t="s">
        <v>87</v>
      </c>
      <c r="X49" s="1" t="s">
        <v>139</v>
      </c>
      <c r="Y49" s="1" t="s">
        <v>383</v>
      </c>
      <c r="Z49" s="1" t="s">
        <v>161</v>
      </c>
      <c r="AA49" s="1" t="s">
        <v>77</v>
      </c>
      <c r="AB49" s="1">
        <v>0</v>
      </c>
      <c r="AC49" s="1" t="s">
        <v>92</v>
      </c>
      <c r="AD49" s="1" t="s">
        <v>384</v>
      </c>
      <c r="AE49" s="1">
        <v>3</v>
      </c>
      <c r="AF49" s="1" t="s">
        <v>385</v>
      </c>
    </row>
    <row r="50" spans="1:33" x14ac:dyDescent="0.25">
      <c r="A50" s="2">
        <v>45155.030180844908</v>
      </c>
      <c r="B50" s="1" t="s">
        <v>330</v>
      </c>
      <c r="C50" s="1" t="s">
        <v>34</v>
      </c>
      <c r="D50" s="1" t="s">
        <v>35</v>
      </c>
      <c r="E50" s="1" t="s">
        <v>36</v>
      </c>
      <c r="F50" s="1" t="s">
        <v>201</v>
      </c>
      <c r="G50" s="1" t="s">
        <v>38</v>
      </c>
      <c r="H50" s="1" t="s">
        <v>130</v>
      </c>
      <c r="I50" s="1" t="s">
        <v>40</v>
      </c>
      <c r="J50" s="1" t="s">
        <v>41</v>
      </c>
      <c r="K50" s="1">
        <v>1100</v>
      </c>
      <c r="L50" s="1" t="s">
        <v>232</v>
      </c>
      <c r="M50" s="1" t="s">
        <v>65</v>
      </c>
      <c r="N50" s="1" t="s">
        <v>44</v>
      </c>
      <c r="O50" s="1" t="s">
        <v>67</v>
      </c>
      <c r="P50" s="1" t="s">
        <v>117</v>
      </c>
      <c r="Q50" s="1" t="s">
        <v>386</v>
      </c>
      <c r="R50" s="1" t="s">
        <v>70</v>
      </c>
      <c r="S50" s="1" t="s">
        <v>387</v>
      </c>
      <c r="T50" s="1" t="s">
        <v>388</v>
      </c>
      <c r="U50" s="1" t="s">
        <v>51</v>
      </c>
      <c r="V50" s="1" t="s">
        <v>112</v>
      </c>
      <c r="W50" s="1" t="s">
        <v>100</v>
      </c>
      <c r="X50" s="1" t="s">
        <v>389</v>
      </c>
      <c r="Y50" s="1" t="s">
        <v>390</v>
      </c>
      <c r="Z50" s="1" t="s">
        <v>76</v>
      </c>
      <c r="AA50" s="1" t="s">
        <v>391</v>
      </c>
      <c r="AB50" s="1">
        <v>0</v>
      </c>
      <c r="AC50" s="1" t="s">
        <v>58</v>
      </c>
      <c r="AD50" s="1" t="s">
        <v>392</v>
      </c>
      <c r="AE50" s="1">
        <v>3</v>
      </c>
      <c r="AF50" s="1" t="s">
        <v>393</v>
      </c>
    </row>
    <row r="51" spans="1:33" x14ac:dyDescent="0.25">
      <c r="A51" s="2">
        <v>45155.05471517361</v>
      </c>
      <c r="B51" s="1" t="s">
        <v>172</v>
      </c>
      <c r="C51" s="1" t="s">
        <v>34</v>
      </c>
      <c r="D51" s="1" t="s">
        <v>35</v>
      </c>
      <c r="E51" s="1" t="s">
        <v>36</v>
      </c>
      <c r="F51" s="1" t="s">
        <v>37</v>
      </c>
      <c r="G51" s="1" t="s">
        <v>123</v>
      </c>
      <c r="H51" s="1" t="s">
        <v>130</v>
      </c>
      <c r="I51" s="1" t="s">
        <v>40</v>
      </c>
      <c r="J51" s="1" t="s">
        <v>41</v>
      </c>
      <c r="K51" s="1">
        <v>800</v>
      </c>
      <c r="L51" s="1" t="s">
        <v>42</v>
      </c>
      <c r="M51" s="1" t="s">
        <v>65</v>
      </c>
      <c r="N51" s="1" t="s">
        <v>66</v>
      </c>
      <c r="O51" s="1" t="s">
        <v>108</v>
      </c>
      <c r="P51" s="1" t="s">
        <v>134</v>
      </c>
      <c r="Q51" s="1" t="s">
        <v>394</v>
      </c>
      <c r="R51" s="1" t="s">
        <v>70</v>
      </c>
      <c r="S51" s="1" t="s">
        <v>395</v>
      </c>
      <c r="T51" s="1" t="s">
        <v>159</v>
      </c>
      <c r="U51" s="1" t="s">
        <v>194</v>
      </c>
      <c r="V51" s="1" t="s">
        <v>65</v>
      </c>
      <c r="W51" s="1" t="s">
        <v>100</v>
      </c>
      <c r="X51" s="1" t="s">
        <v>74</v>
      </c>
      <c r="Y51" s="1" t="s">
        <v>396</v>
      </c>
      <c r="Z51" s="1" t="s">
        <v>76</v>
      </c>
      <c r="AA51" s="1" t="s">
        <v>77</v>
      </c>
      <c r="AB51" s="1">
        <v>0</v>
      </c>
      <c r="AC51" s="1" t="s">
        <v>228</v>
      </c>
      <c r="AD51" s="1" t="s">
        <v>328</v>
      </c>
      <c r="AE51" s="1">
        <v>4</v>
      </c>
      <c r="AF51" s="1" t="s">
        <v>106</v>
      </c>
    </row>
    <row r="52" spans="1:33" x14ac:dyDescent="0.25">
      <c r="A52" s="2">
        <v>45155.084793368056</v>
      </c>
      <c r="B52" s="1" t="s">
        <v>397</v>
      </c>
      <c r="C52" s="1" t="s">
        <v>34</v>
      </c>
      <c r="D52" s="1" t="s">
        <v>35</v>
      </c>
      <c r="E52" s="1" t="s">
        <v>36</v>
      </c>
      <c r="F52" s="1" t="s">
        <v>37</v>
      </c>
      <c r="G52" s="1" t="s">
        <v>81</v>
      </c>
      <c r="H52" s="1" t="s">
        <v>124</v>
      </c>
      <c r="I52" s="1" t="s">
        <v>40</v>
      </c>
      <c r="J52" s="1" t="s">
        <v>64</v>
      </c>
      <c r="K52" s="1">
        <v>2000</v>
      </c>
      <c r="L52" s="1" t="s">
        <v>42</v>
      </c>
      <c r="M52" s="1" t="s">
        <v>65</v>
      </c>
      <c r="N52" s="1" t="s">
        <v>131</v>
      </c>
      <c r="O52" s="1" t="s">
        <v>67</v>
      </c>
      <c r="P52" s="1" t="s">
        <v>96</v>
      </c>
      <c r="Q52" s="1" t="s">
        <v>398</v>
      </c>
      <c r="R52" s="1" t="s">
        <v>399</v>
      </c>
      <c r="S52" s="1" t="s">
        <v>400</v>
      </c>
      <c r="T52" s="1" t="s">
        <v>72</v>
      </c>
      <c r="U52" s="1" t="s">
        <v>73</v>
      </c>
      <c r="V52" s="1" t="s">
        <v>65</v>
      </c>
      <c r="W52" s="1" t="s">
        <v>100</v>
      </c>
      <c r="X52" s="1" t="s">
        <v>261</v>
      </c>
      <c r="Y52" s="1" t="s">
        <v>401</v>
      </c>
      <c r="Z52" s="1" t="s">
        <v>76</v>
      </c>
      <c r="AA52" s="1" t="s">
        <v>402</v>
      </c>
      <c r="AB52" s="1">
        <v>0</v>
      </c>
      <c r="AC52" s="1" t="s">
        <v>142</v>
      </c>
      <c r="AD52" s="1" t="s">
        <v>210</v>
      </c>
      <c r="AE52" s="1">
        <v>5</v>
      </c>
      <c r="AF52" s="1" t="s">
        <v>403</v>
      </c>
    </row>
    <row r="53" spans="1:33" x14ac:dyDescent="0.25">
      <c r="A53" s="2">
        <v>45155.100623495367</v>
      </c>
      <c r="B53" s="1" t="s">
        <v>289</v>
      </c>
      <c r="C53" s="1" t="s">
        <v>62</v>
      </c>
      <c r="D53" s="1" t="s">
        <v>35</v>
      </c>
      <c r="E53" s="1" t="s">
        <v>36</v>
      </c>
      <c r="F53" s="1" t="s">
        <v>201</v>
      </c>
      <c r="G53" s="1" t="s">
        <v>38</v>
      </c>
      <c r="H53" s="1" t="s">
        <v>130</v>
      </c>
      <c r="I53" s="1" t="s">
        <v>40</v>
      </c>
      <c r="J53" s="1" t="s">
        <v>41</v>
      </c>
      <c r="K53" s="1">
        <v>491</v>
      </c>
      <c r="L53" s="1" t="s">
        <v>83</v>
      </c>
      <c r="M53" s="1" t="s">
        <v>65</v>
      </c>
      <c r="N53" s="1" t="s">
        <v>44</v>
      </c>
      <c r="O53" s="1" t="s">
        <v>156</v>
      </c>
      <c r="P53" s="1" t="s">
        <v>117</v>
      </c>
      <c r="Q53" s="1" t="s">
        <v>404</v>
      </c>
      <c r="R53" s="1" t="s">
        <v>399</v>
      </c>
      <c r="S53" s="1" t="s">
        <v>77</v>
      </c>
      <c r="T53" s="1" t="s">
        <v>174</v>
      </c>
      <c r="U53" s="1" t="s">
        <v>311</v>
      </c>
      <c r="V53" s="1" t="s">
        <v>312</v>
      </c>
      <c r="W53" s="1" t="s">
        <v>53</v>
      </c>
      <c r="X53" s="1" t="s">
        <v>167</v>
      </c>
      <c r="Y53" s="1" t="s">
        <v>114</v>
      </c>
      <c r="Z53" s="1" t="s">
        <v>196</v>
      </c>
      <c r="AA53" s="1" t="s">
        <v>77</v>
      </c>
      <c r="AB53" s="1">
        <v>0</v>
      </c>
      <c r="AC53" s="1" t="s">
        <v>92</v>
      </c>
      <c r="AD53" s="1" t="s">
        <v>405</v>
      </c>
      <c r="AE53" s="1">
        <v>5</v>
      </c>
      <c r="AF53" s="1" t="s">
        <v>406</v>
      </c>
    </row>
    <row r="54" spans="1:33" x14ac:dyDescent="0.25">
      <c r="A54" s="2">
        <v>45155.118335335646</v>
      </c>
      <c r="B54" s="1" t="s">
        <v>258</v>
      </c>
      <c r="C54" s="1" t="s">
        <v>62</v>
      </c>
      <c r="D54" s="1" t="s">
        <v>35</v>
      </c>
      <c r="E54" s="1" t="s">
        <v>36</v>
      </c>
      <c r="F54" s="1" t="s">
        <v>37</v>
      </c>
      <c r="G54" s="1" t="s">
        <v>123</v>
      </c>
      <c r="H54" s="1" t="s">
        <v>202</v>
      </c>
      <c r="I54" s="1" t="s">
        <v>40</v>
      </c>
      <c r="J54" s="1" t="s">
        <v>41</v>
      </c>
      <c r="K54" s="1">
        <v>1166</v>
      </c>
      <c r="L54" s="1" t="s">
        <v>42</v>
      </c>
      <c r="M54" s="1" t="s">
        <v>95</v>
      </c>
      <c r="N54" s="1" t="s">
        <v>66</v>
      </c>
      <c r="O54" s="1" t="s">
        <v>108</v>
      </c>
      <c r="P54" s="1" t="s">
        <v>117</v>
      </c>
      <c r="Q54" s="1" t="s">
        <v>407</v>
      </c>
      <c r="R54" s="1" t="s">
        <v>70</v>
      </c>
      <c r="S54" s="1" t="s">
        <v>77</v>
      </c>
      <c r="T54" s="1" t="s">
        <v>159</v>
      </c>
      <c r="U54" s="1" t="s">
        <v>73</v>
      </c>
      <c r="V54" s="1" t="s">
        <v>112</v>
      </c>
      <c r="W54" s="1" t="s">
        <v>100</v>
      </c>
      <c r="X54" s="1" t="s">
        <v>151</v>
      </c>
      <c r="Y54" s="1" t="s">
        <v>316</v>
      </c>
      <c r="Z54" s="1" t="s">
        <v>56</v>
      </c>
      <c r="AA54" s="1" t="s">
        <v>77</v>
      </c>
      <c r="AB54" s="1">
        <v>0</v>
      </c>
      <c r="AC54" s="1" t="s">
        <v>92</v>
      </c>
      <c r="AD54" s="1" t="s">
        <v>408</v>
      </c>
      <c r="AE54" s="1">
        <v>3</v>
      </c>
      <c r="AF54" s="1" t="s">
        <v>409</v>
      </c>
      <c r="AG54" s="1" t="s">
        <v>410</v>
      </c>
    </row>
    <row r="55" spans="1:33" x14ac:dyDescent="0.25">
      <c r="A55" s="2">
        <v>45155.298464224536</v>
      </c>
      <c r="B55" s="1" t="s">
        <v>172</v>
      </c>
      <c r="C55" s="1" t="s">
        <v>34</v>
      </c>
      <c r="D55" s="1" t="s">
        <v>35</v>
      </c>
      <c r="E55" s="1" t="s">
        <v>36</v>
      </c>
      <c r="F55" s="1" t="s">
        <v>37</v>
      </c>
      <c r="G55" s="1" t="s">
        <v>320</v>
      </c>
      <c r="H55" s="1" t="s">
        <v>130</v>
      </c>
      <c r="I55" s="1" t="s">
        <v>411</v>
      </c>
      <c r="J55" s="1" t="s">
        <v>64</v>
      </c>
      <c r="K55" s="1">
        <v>678</v>
      </c>
      <c r="L55" s="1" t="s">
        <v>42</v>
      </c>
      <c r="M55" s="1" t="s">
        <v>95</v>
      </c>
      <c r="N55" s="1" t="s">
        <v>44</v>
      </c>
      <c r="O55" s="1" t="s">
        <v>156</v>
      </c>
      <c r="P55" s="1" t="s">
        <v>117</v>
      </c>
      <c r="Q55" s="1" t="s">
        <v>412</v>
      </c>
      <c r="R55" s="1" t="s">
        <v>413</v>
      </c>
      <c r="S55" s="1" t="s">
        <v>77</v>
      </c>
      <c r="T55" s="1" t="s">
        <v>414</v>
      </c>
      <c r="U55" s="1" t="s">
        <v>194</v>
      </c>
      <c r="V55" s="1" t="s">
        <v>312</v>
      </c>
      <c r="W55" s="1" t="s">
        <v>87</v>
      </c>
      <c r="X55" s="1" t="s">
        <v>101</v>
      </c>
      <c r="Y55" s="1" t="s">
        <v>313</v>
      </c>
      <c r="Z55" s="1" t="s">
        <v>161</v>
      </c>
      <c r="AA55" s="1" t="s">
        <v>77</v>
      </c>
      <c r="AB55" s="1">
        <v>0</v>
      </c>
      <c r="AC55" s="1" t="s">
        <v>92</v>
      </c>
      <c r="AD55" s="1" t="s">
        <v>415</v>
      </c>
      <c r="AE55" s="1">
        <v>5</v>
      </c>
      <c r="AF55" s="1" t="s">
        <v>345</v>
      </c>
    </row>
    <row r="56" spans="1:33" x14ac:dyDescent="0.25">
      <c r="A56" s="2">
        <v>45155.450704872681</v>
      </c>
      <c r="B56" s="1" t="s">
        <v>188</v>
      </c>
      <c r="C56" s="1" t="s">
        <v>62</v>
      </c>
      <c r="D56" s="1" t="s">
        <v>35</v>
      </c>
      <c r="E56" s="1" t="s">
        <v>36</v>
      </c>
      <c r="F56" s="1" t="s">
        <v>416</v>
      </c>
      <c r="G56" s="1" t="s">
        <v>148</v>
      </c>
      <c r="H56" s="1" t="s">
        <v>130</v>
      </c>
      <c r="I56" s="1" t="s">
        <v>40</v>
      </c>
      <c r="J56" s="1" t="s">
        <v>41</v>
      </c>
      <c r="K56" s="1">
        <v>789</v>
      </c>
      <c r="L56" s="1" t="s">
        <v>83</v>
      </c>
      <c r="M56" s="1" t="s">
        <v>65</v>
      </c>
      <c r="N56" s="1" t="s">
        <v>44</v>
      </c>
      <c r="O56" s="1" t="s">
        <v>67</v>
      </c>
      <c r="P56" s="1" t="s">
        <v>117</v>
      </c>
      <c r="Q56" s="1" t="s">
        <v>417</v>
      </c>
      <c r="R56" s="1" t="s">
        <v>70</v>
      </c>
      <c r="S56" s="1" t="s">
        <v>77</v>
      </c>
      <c r="T56" s="1" t="s">
        <v>37</v>
      </c>
      <c r="U56" s="1" t="s">
        <v>51</v>
      </c>
      <c r="V56" s="1" t="s">
        <v>112</v>
      </c>
      <c r="W56" s="1" t="s">
        <v>100</v>
      </c>
      <c r="X56" s="1" t="s">
        <v>418</v>
      </c>
      <c r="Y56" s="1" t="s">
        <v>419</v>
      </c>
      <c r="Z56" s="1" t="s">
        <v>56</v>
      </c>
      <c r="AA56" s="1" t="s">
        <v>77</v>
      </c>
      <c r="AB56" s="1">
        <v>0</v>
      </c>
      <c r="AC56" s="1" t="s">
        <v>92</v>
      </c>
      <c r="AD56" s="1" t="s">
        <v>405</v>
      </c>
      <c r="AE56" s="1">
        <v>5</v>
      </c>
      <c r="AF56" s="1" t="s">
        <v>420</v>
      </c>
      <c r="AG56" s="1" t="s">
        <v>421</v>
      </c>
    </row>
    <row r="57" spans="1:33" x14ac:dyDescent="0.25">
      <c r="A57" s="2">
        <v>45155.454835358796</v>
      </c>
      <c r="B57" s="1" t="s">
        <v>289</v>
      </c>
      <c r="C57" s="1" t="s">
        <v>34</v>
      </c>
      <c r="D57" s="1" t="s">
        <v>35</v>
      </c>
      <c r="E57" s="1" t="s">
        <v>36</v>
      </c>
      <c r="F57" s="1" t="s">
        <v>37</v>
      </c>
      <c r="G57" s="1" t="s">
        <v>123</v>
      </c>
      <c r="H57" s="1" t="s">
        <v>130</v>
      </c>
      <c r="I57" s="1" t="s">
        <v>40</v>
      </c>
      <c r="J57" s="1" t="s">
        <v>64</v>
      </c>
      <c r="K57" s="1">
        <v>795</v>
      </c>
      <c r="L57" s="1" t="s">
        <v>42</v>
      </c>
      <c r="M57" s="1" t="s">
        <v>95</v>
      </c>
      <c r="N57" s="1" t="s">
        <v>44</v>
      </c>
      <c r="O57" s="1" t="s">
        <v>67</v>
      </c>
      <c r="P57" s="1" t="s">
        <v>117</v>
      </c>
      <c r="Q57" s="1" t="s">
        <v>422</v>
      </c>
      <c r="R57" s="1" t="s">
        <v>399</v>
      </c>
      <c r="S57" s="1" t="s">
        <v>77</v>
      </c>
      <c r="T57" s="1" t="s">
        <v>146</v>
      </c>
      <c r="U57" s="1" t="s">
        <v>51</v>
      </c>
      <c r="V57" s="1" t="s">
        <v>112</v>
      </c>
      <c r="W57" s="1" t="s">
        <v>100</v>
      </c>
      <c r="X57" s="1" t="s">
        <v>423</v>
      </c>
      <c r="Y57" s="1" t="s">
        <v>160</v>
      </c>
      <c r="Z57" s="1" t="s">
        <v>161</v>
      </c>
      <c r="AA57" s="1" t="s">
        <v>77</v>
      </c>
      <c r="AB57" s="1">
        <v>0</v>
      </c>
      <c r="AC57" s="1" t="s">
        <v>92</v>
      </c>
      <c r="AD57" s="1" t="s">
        <v>424</v>
      </c>
      <c r="AE57" s="1">
        <v>4</v>
      </c>
      <c r="AF57" s="1" t="s">
        <v>425</v>
      </c>
    </row>
    <row r="58" spans="1:33" x14ac:dyDescent="0.25">
      <c r="A58" s="2">
        <v>45155.508089409719</v>
      </c>
      <c r="B58" s="1" t="s">
        <v>258</v>
      </c>
      <c r="C58" s="1" t="s">
        <v>62</v>
      </c>
      <c r="D58" s="1" t="s">
        <v>35</v>
      </c>
      <c r="E58" s="1" t="s">
        <v>36</v>
      </c>
      <c r="F58" s="1" t="s">
        <v>201</v>
      </c>
      <c r="G58" s="1" t="s">
        <v>38</v>
      </c>
      <c r="H58" s="1" t="s">
        <v>130</v>
      </c>
      <c r="I58" s="1" t="s">
        <v>40</v>
      </c>
      <c r="J58" s="1" t="s">
        <v>41</v>
      </c>
      <c r="K58" s="1">
        <v>1092</v>
      </c>
      <c r="L58" s="1" t="s">
        <v>83</v>
      </c>
      <c r="M58" s="1" t="s">
        <v>95</v>
      </c>
      <c r="N58" s="1" t="s">
        <v>44</v>
      </c>
      <c r="O58" s="1" t="s">
        <v>67</v>
      </c>
      <c r="P58" s="1" t="s">
        <v>117</v>
      </c>
      <c r="Q58" s="1" t="s">
        <v>426</v>
      </c>
      <c r="R58" s="1" t="s">
        <v>179</v>
      </c>
      <c r="S58" s="1" t="s">
        <v>136</v>
      </c>
      <c r="T58" s="1" t="s">
        <v>427</v>
      </c>
      <c r="U58" s="1" t="s">
        <v>51</v>
      </c>
      <c r="V58" s="1" t="s">
        <v>65</v>
      </c>
      <c r="W58" s="1" t="s">
        <v>100</v>
      </c>
      <c r="X58" s="1" t="s">
        <v>428</v>
      </c>
      <c r="Y58" s="1" t="s">
        <v>114</v>
      </c>
      <c r="Z58" s="1" t="s">
        <v>76</v>
      </c>
      <c r="AA58" s="1" t="s">
        <v>136</v>
      </c>
      <c r="AB58" s="1">
        <v>0</v>
      </c>
      <c r="AC58" s="1" t="s">
        <v>92</v>
      </c>
      <c r="AD58" s="1" t="s">
        <v>210</v>
      </c>
      <c r="AE58" s="1">
        <v>4</v>
      </c>
      <c r="AF58" s="1" t="s">
        <v>314</v>
      </c>
      <c r="AG58" s="1" t="s">
        <v>429</v>
      </c>
    </row>
    <row r="59" spans="1:33" x14ac:dyDescent="0.25">
      <c r="A59" s="2">
        <v>45155.514293495369</v>
      </c>
      <c r="B59" s="1" t="s">
        <v>258</v>
      </c>
      <c r="C59" s="1" t="s">
        <v>62</v>
      </c>
      <c r="D59" s="1" t="s">
        <v>35</v>
      </c>
      <c r="E59" s="1" t="s">
        <v>36</v>
      </c>
      <c r="F59" s="1" t="s">
        <v>37</v>
      </c>
      <c r="G59" s="1" t="s">
        <v>38</v>
      </c>
      <c r="H59" s="1" t="s">
        <v>130</v>
      </c>
      <c r="I59" s="1" t="s">
        <v>40</v>
      </c>
      <c r="J59" s="1" t="s">
        <v>41</v>
      </c>
      <c r="K59" s="1">
        <v>1100</v>
      </c>
      <c r="L59" s="1" t="s">
        <v>42</v>
      </c>
      <c r="M59" s="1" t="s">
        <v>43</v>
      </c>
      <c r="N59" s="1" t="s">
        <v>44</v>
      </c>
      <c r="O59" s="1" t="s">
        <v>108</v>
      </c>
      <c r="P59" s="1" t="s">
        <v>117</v>
      </c>
      <c r="Q59" s="1" t="s">
        <v>430</v>
      </c>
      <c r="R59" s="1" t="s">
        <v>48</v>
      </c>
      <c r="S59" s="1" t="s">
        <v>77</v>
      </c>
      <c r="T59" s="1" t="s">
        <v>431</v>
      </c>
      <c r="U59" s="1" t="s">
        <v>51</v>
      </c>
      <c r="V59" s="1" t="s">
        <v>312</v>
      </c>
      <c r="W59" s="1" t="s">
        <v>87</v>
      </c>
      <c r="X59" s="1" t="s">
        <v>313</v>
      </c>
      <c r="Y59" s="1" t="s">
        <v>313</v>
      </c>
      <c r="Z59" s="1" t="s">
        <v>161</v>
      </c>
      <c r="AA59" s="1" t="s">
        <v>77</v>
      </c>
      <c r="AB59" s="1">
        <v>0</v>
      </c>
      <c r="AC59" s="1" t="s">
        <v>58</v>
      </c>
      <c r="AD59" s="1" t="s">
        <v>210</v>
      </c>
      <c r="AE59" s="1">
        <v>2</v>
      </c>
      <c r="AF59" s="1" t="s">
        <v>106</v>
      </c>
    </row>
    <row r="60" spans="1:33" x14ac:dyDescent="0.25">
      <c r="A60" s="2">
        <v>45155.528135520828</v>
      </c>
      <c r="B60" s="1" t="s">
        <v>258</v>
      </c>
      <c r="C60" s="1" t="s">
        <v>62</v>
      </c>
      <c r="D60" s="1" t="s">
        <v>35</v>
      </c>
      <c r="E60" s="1" t="s">
        <v>36</v>
      </c>
      <c r="F60" s="1" t="s">
        <v>37</v>
      </c>
      <c r="G60" s="1" t="s">
        <v>123</v>
      </c>
      <c r="H60" s="1" t="s">
        <v>124</v>
      </c>
      <c r="I60" s="1" t="s">
        <v>40</v>
      </c>
      <c r="J60" s="1" t="s">
        <v>41</v>
      </c>
      <c r="K60" s="1">
        <v>1200</v>
      </c>
      <c r="L60" s="1" t="s">
        <v>83</v>
      </c>
      <c r="M60" s="1" t="s">
        <v>43</v>
      </c>
      <c r="N60" s="1" t="s">
        <v>44</v>
      </c>
      <c r="O60" s="1" t="s">
        <v>156</v>
      </c>
      <c r="P60" s="1" t="s">
        <v>96</v>
      </c>
      <c r="Q60" s="1" t="s">
        <v>432</v>
      </c>
      <c r="R60" s="1" t="s">
        <v>70</v>
      </c>
      <c r="S60" s="1" t="s">
        <v>433</v>
      </c>
      <c r="T60" s="1" t="s">
        <v>174</v>
      </c>
      <c r="U60" s="1" t="s">
        <v>311</v>
      </c>
      <c r="V60" s="1" t="s">
        <v>65</v>
      </c>
      <c r="W60" s="1" t="s">
        <v>100</v>
      </c>
      <c r="X60" s="1" t="s">
        <v>101</v>
      </c>
      <c r="Y60" s="1" t="s">
        <v>102</v>
      </c>
      <c r="Z60" s="1" t="s">
        <v>76</v>
      </c>
      <c r="AA60" s="1" t="s">
        <v>77</v>
      </c>
      <c r="AB60" s="1">
        <v>0</v>
      </c>
      <c r="AC60" s="1" t="s">
        <v>58</v>
      </c>
      <c r="AD60" s="1" t="s">
        <v>198</v>
      </c>
      <c r="AE60" s="1">
        <v>2</v>
      </c>
      <c r="AF60" s="1" t="s">
        <v>106</v>
      </c>
    </row>
    <row r="61" spans="1:33" x14ac:dyDescent="0.25">
      <c r="A61" s="2">
        <v>45155.536567858799</v>
      </c>
      <c r="B61" s="1" t="s">
        <v>172</v>
      </c>
      <c r="C61" s="1" t="s">
        <v>62</v>
      </c>
      <c r="D61" s="1" t="s">
        <v>35</v>
      </c>
      <c r="E61" s="1" t="s">
        <v>36</v>
      </c>
      <c r="F61" s="1" t="s">
        <v>201</v>
      </c>
      <c r="G61" s="1" t="s">
        <v>148</v>
      </c>
      <c r="H61" s="1" t="s">
        <v>124</v>
      </c>
      <c r="I61" s="1" t="s">
        <v>40</v>
      </c>
      <c r="J61" s="1" t="s">
        <v>64</v>
      </c>
      <c r="K61" s="1">
        <v>700</v>
      </c>
      <c r="L61" s="1" t="s">
        <v>232</v>
      </c>
      <c r="M61" s="1" t="s">
        <v>43</v>
      </c>
      <c r="N61" s="1" t="s">
        <v>131</v>
      </c>
      <c r="O61" s="1" t="s">
        <v>156</v>
      </c>
      <c r="P61" s="1" t="s">
        <v>117</v>
      </c>
      <c r="Q61" s="1" t="s">
        <v>434</v>
      </c>
      <c r="R61" s="1" t="s">
        <v>70</v>
      </c>
      <c r="S61" s="1" t="s">
        <v>136</v>
      </c>
      <c r="T61" s="1" t="s">
        <v>435</v>
      </c>
      <c r="U61" s="1" t="s">
        <v>51</v>
      </c>
      <c r="V61" s="1" t="s">
        <v>65</v>
      </c>
      <c r="W61" s="1" t="s">
        <v>87</v>
      </c>
      <c r="X61" s="1" t="s">
        <v>423</v>
      </c>
      <c r="Y61" s="1" t="s">
        <v>102</v>
      </c>
      <c r="Z61" s="1" t="s">
        <v>56</v>
      </c>
      <c r="AA61" s="1" t="s">
        <v>77</v>
      </c>
      <c r="AB61" s="1">
        <v>0</v>
      </c>
      <c r="AC61" s="1" t="s">
        <v>92</v>
      </c>
      <c r="AD61" s="1" t="s">
        <v>210</v>
      </c>
      <c r="AE61" s="1">
        <v>1</v>
      </c>
      <c r="AF61" s="1" t="s">
        <v>314</v>
      </c>
      <c r="AG61" s="1" t="s">
        <v>436</v>
      </c>
    </row>
    <row r="62" spans="1:33" x14ac:dyDescent="0.25">
      <c r="A62" s="2">
        <v>45155.559548240737</v>
      </c>
      <c r="B62" s="1" t="s">
        <v>33</v>
      </c>
      <c r="C62" s="1" t="s">
        <v>62</v>
      </c>
      <c r="D62" s="1" t="s">
        <v>35</v>
      </c>
      <c r="E62" s="1" t="s">
        <v>36</v>
      </c>
      <c r="F62" s="1" t="s">
        <v>37</v>
      </c>
      <c r="G62" s="1" t="s">
        <v>320</v>
      </c>
      <c r="H62" s="1" t="s">
        <v>82</v>
      </c>
      <c r="I62" s="1" t="s">
        <v>40</v>
      </c>
      <c r="J62" s="1" t="s">
        <v>64</v>
      </c>
      <c r="K62" s="1">
        <v>1198</v>
      </c>
      <c r="L62" s="1" t="s">
        <v>42</v>
      </c>
      <c r="M62" s="1" t="s">
        <v>43</v>
      </c>
      <c r="N62" s="1" t="s">
        <v>131</v>
      </c>
      <c r="O62" s="1" t="s">
        <v>108</v>
      </c>
      <c r="P62" s="1" t="s">
        <v>117</v>
      </c>
      <c r="Q62" s="1" t="s">
        <v>437</v>
      </c>
      <c r="R62" s="1" t="s">
        <v>48</v>
      </c>
      <c r="S62" s="1" t="s">
        <v>103</v>
      </c>
      <c r="T62" s="1" t="s">
        <v>438</v>
      </c>
      <c r="U62" s="1" t="s">
        <v>73</v>
      </c>
      <c r="V62" s="1" t="s">
        <v>65</v>
      </c>
      <c r="W62" s="1" t="s">
        <v>100</v>
      </c>
      <c r="X62" s="1" t="s">
        <v>139</v>
      </c>
      <c r="Y62" s="1" t="s">
        <v>439</v>
      </c>
      <c r="Z62" s="1" t="s">
        <v>56</v>
      </c>
      <c r="AA62" s="1" t="s">
        <v>103</v>
      </c>
      <c r="AB62" s="1" t="s">
        <v>440</v>
      </c>
      <c r="AC62" s="1" t="s">
        <v>228</v>
      </c>
      <c r="AD62" s="1" t="s">
        <v>441</v>
      </c>
      <c r="AE62" s="1">
        <v>3</v>
      </c>
      <c r="AF62" s="1" t="s">
        <v>106</v>
      </c>
    </row>
    <row r="63" spans="1:33" x14ac:dyDescent="0.25">
      <c r="A63" s="2">
        <v>45155.594335624999</v>
      </c>
      <c r="B63" s="1" t="s">
        <v>330</v>
      </c>
      <c r="C63" s="1" t="s">
        <v>62</v>
      </c>
      <c r="D63" s="1" t="s">
        <v>35</v>
      </c>
      <c r="E63" s="1" t="s">
        <v>36</v>
      </c>
      <c r="F63" s="1" t="s">
        <v>37</v>
      </c>
      <c r="G63" s="1" t="s">
        <v>38</v>
      </c>
      <c r="H63" s="1" t="s">
        <v>124</v>
      </c>
      <c r="I63" s="1" t="s">
        <v>40</v>
      </c>
      <c r="J63" s="1" t="s">
        <v>41</v>
      </c>
      <c r="K63" s="1">
        <v>1156</v>
      </c>
      <c r="L63" s="1" t="s">
        <v>42</v>
      </c>
      <c r="M63" s="1" t="s">
        <v>65</v>
      </c>
      <c r="N63" s="1" t="s">
        <v>66</v>
      </c>
      <c r="O63" s="1" t="s">
        <v>108</v>
      </c>
      <c r="P63" s="1" t="s">
        <v>117</v>
      </c>
      <c r="Q63" s="1" t="s">
        <v>442</v>
      </c>
      <c r="R63" s="1" t="s">
        <v>70</v>
      </c>
      <c r="S63" s="1" t="s">
        <v>443</v>
      </c>
      <c r="T63" s="1" t="s">
        <v>444</v>
      </c>
      <c r="U63" s="1" t="s">
        <v>51</v>
      </c>
      <c r="V63" s="1" t="s">
        <v>312</v>
      </c>
      <c r="W63" s="1" t="s">
        <v>87</v>
      </c>
      <c r="X63" s="1" t="s">
        <v>195</v>
      </c>
      <c r="Y63" s="1" t="s">
        <v>75</v>
      </c>
      <c r="Z63" s="1" t="s">
        <v>56</v>
      </c>
      <c r="AA63" s="1" t="s">
        <v>77</v>
      </c>
      <c r="AB63" s="1">
        <v>0</v>
      </c>
      <c r="AC63" s="1" t="s">
        <v>92</v>
      </c>
      <c r="AD63" s="1" t="s">
        <v>375</v>
      </c>
      <c r="AE63" s="1">
        <v>4</v>
      </c>
      <c r="AF63" s="1" t="s">
        <v>393</v>
      </c>
    </row>
    <row r="64" spans="1:33" x14ac:dyDescent="0.25">
      <c r="A64" s="2">
        <v>45155.627596377315</v>
      </c>
      <c r="B64" s="1" t="s">
        <v>258</v>
      </c>
      <c r="C64" s="1" t="s">
        <v>62</v>
      </c>
      <c r="D64" s="1" t="s">
        <v>35</v>
      </c>
      <c r="E64" s="1" t="s">
        <v>36</v>
      </c>
      <c r="F64" s="1" t="s">
        <v>37</v>
      </c>
      <c r="G64" s="1" t="s">
        <v>320</v>
      </c>
      <c r="H64" s="1" t="s">
        <v>82</v>
      </c>
      <c r="I64" s="1" t="s">
        <v>40</v>
      </c>
      <c r="J64" s="1" t="s">
        <v>64</v>
      </c>
      <c r="K64" s="1">
        <v>1215</v>
      </c>
      <c r="L64" s="1" t="s">
        <v>42</v>
      </c>
      <c r="M64" s="1" t="s">
        <v>65</v>
      </c>
      <c r="N64" s="1" t="s">
        <v>44</v>
      </c>
      <c r="O64" s="1" t="s">
        <v>67</v>
      </c>
      <c r="P64" s="1" t="s">
        <v>134</v>
      </c>
      <c r="Q64" s="1" t="s">
        <v>407</v>
      </c>
      <c r="R64" s="1" t="s">
        <v>70</v>
      </c>
      <c r="S64" s="1" t="s">
        <v>445</v>
      </c>
      <c r="T64" s="1" t="s">
        <v>72</v>
      </c>
      <c r="U64" s="1" t="s">
        <v>311</v>
      </c>
      <c r="V64" s="1" t="s">
        <v>112</v>
      </c>
      <c r="W64" s="1" t="s">
        <v>100</v>
      </c>
      <c r="X64" s="1" t="s">
        <v>261</v>
      </c>
      <c r="Y64" s="1" t="s">
        <v>75</v>
      </c>
      <c r="Z64" s="1" t="s">
        <v>161</v>
      </c>
      <c r="AA64" s="1" t="s">
        <v>446</v>
      </c>
      <c r="AB64" s="1">
        <v>0</v>
      </c>
      <c r="AC64" s="1" t="s">
        <v>58</v>
      </c>
      <c r="AD64" s="1" t="s">
        <v>441</v>
      </c>
      <c r="AE64" s="1">
        <v>2</v>
      </c>
      <c r="AF64" s="1" t="s">
        <v>447</v>
      </c>
    </row>
    <row r="65" spans="1:33" x14ac:dyDescent="0.25">
      <c r="A65" s="2">
        <v>45155.630462152782</v>
      </c>
      <c r="B65" s="1" t="s">
        <v>258</v>
      </c>
      <c r="C65" s="1" t="s">
        <v>62</v>
      </c>
      <c r="D65" s="1" t="s">
        <v>35</v>
      </c>
      <c r="E65" s="1" t="s">
        <v>36</v>
      </c>
      <c r="F65" s="1" t="s">
        <v>37</v>
      </c>
      <c r="G65" s="1" t="s">
        <v>38</v>
      </c>
      <c r="H65" s="1" t="s">
        <v>130</v>
      </c>
      <c r="I65" s="1" t="s">
        <v>40</v>
      </c>
      <c r="J65" s="1" t="s">
        <v>41</v>
      </c>
      <c r="K65" s="1">
        <v>1205</v>
      </c>
      <c r="L65" s="1" t="s">
        <v>42</v>
      </c>
      <c r="M65" s="1" t="s">
        <v>65</v>
      </c>
      <c r="N65" s="1" t="s">
        <v>131</v>
      </c>
      <c r="O65" s="1" t="s">
        <v>67</v>
      </c>
      <c r="P65" s="1" t="s">
        <v>117</v>
      </c>
      <c r="Q65" s="1" t="s">
        <v>407</v>
      </c>
      <c r="R65" s="1" t="s">
        <v>70</v>
      </c>
      <c r="S65" s="1" t="s">
        <v>448</v>
      </c>
      <c r="T65" s="1" t="s">
        <v>159</v>
      </c>
      <c r="U65" s="1" t="s">
        <v>73</v>
      </c>
      <c r="V65" s="1" t="s">
        <v>65</v>
      </c>
      <c r="W65" s="1" t="s">
        <v>100</v>
      </c>
      <c r="X65" s="1" t="s">
        <v>54</v>
      </c>
      <c r="Y65" s="1" t="s">
        <v>449</v>
      </c>
      <c r="Z65" s="1" t="s">
        <v>76</v>
      </c>
      <c r="AA65" s="1" t="s">
        <v>450</v>
      </c>
      <c r="AB65" s="1" t="s">
        <v>91</v>
      </c>
      <c r="AC65" s="1" t="s">
        <v>142</v>
      </c>
      <c r="AD65" s="1" t="s">
        <v>147</v>
      </c>
      <c r="AE65" s="1">
        <v>1</v>
      </c>
      <c r="AF65" s="1" t="s">
        <v>451</v>
      </c>
      <c r="AG65" s="1" t="s">
        <v>452</v>
      </c>
    </row>
    <row r="66" spans="1:33" x14ac:dyDescent="0.25">
      <c r="A66" s="2">
        <v>45155.63543480324</v>
      </c>
      <c r="B66" s="1" t="s">
        <v>330</v>
      </c>
      <c r="C66" s="1" t="s">
        <v>62</v>
      </c>
      <c r="D66" s="1" t="s">
        <v>35</v>
      </c>
      <c r="E66" s="1" t="s">
        <v>36</v>
      </c>
      <c r="F66" s="1" t="s">
        <v>37</v>
      </c>
      <c r="G66" s="1" t="s">
        <v>81</v>
      </c>
      <c r="H66" s="1" t="s">
        <v>124</v>
      </c>
      <c r="I66" s="1" t="s">
        <v>40</v>
      </c>
      <c r="J66" s="1" t="s">
        <v>41</v>
      </c>
      <c r="K66" s="1">
        <v>1186</v>
      </c>
      <c r="L66" s="1" t="s">
        <v>42</v>
      </c>
      <c r="M66" s="1" t="s">
        <v>65</v>
      </c>
      <c r="N66" s="1" t="s">
        <v>66</v>
      </c>
      <c r="O66" s="1" t="s">
        <v>156</v>
      </c>
      <c r="P66" s="1" t="s">
        <v>117</v>
      </c>
      <c r="Q66" s="1" t="s">
        <v>453</v>
      </c>
      <c r="R66" s="1" t="s">
        <v>70</v>
      </c>
      <c r="S66" s="1" t="s">
        <v>454</v>
      </c>
      <c r="T66" s="1" t="s">
        <v>455</v>
      </c>
      <c r="U66" s="1" t="s">
        <v>51</v>
      </c>
      <c r="V66" s="1" t="s">
        <v>112</v>
      </c>
      <c r="W66" s="1" t="s">
        <v>53</v>
      </c>
      <c r="X66" s="1" t="s">
        <v>284</v>
      </c>
      <c r="Y66" s="1" t="s">
        <v>456</v>
      </c>
      <c r="Z66" s="1" t="s">
        <v>56</v>
      </c>
      <c r="AA66" s="1" t="s">
        <v>136</v>
      </c>
      <c r="AB66" s="1">
        <v>0</v>
      </c>
      <c r="AC66" s="1" t="s">
        <v>58</v>
      </c>
      <c r="AD66" s="1" t="s">
        <v>457</v>
      </c>
      <c r="AE66" s="1">
        <v>4</v>
      </c>
      <c r="AF66" s="1" t="s">
        <v>458</v>
      </c>
    </row>
    <row r="67" spans="1:33" x14ac:dyDescent="0.25">
      <c r="A67" s="2">
        <v>45155.66485025463</v>
      </c>
      <c r="B67" s="1" t="s">
        <v>289</v>
      </c>
      <c r="C67" s="1" t="s">
        <v>62</v>
      </c>
      <c r="D67" s="1" t="s">
        <v>35</v>
      </c>
      <c r="E67" s="1" t="s">
        <v>36</v>
      </c>
      <c r="F67" s="1" t="s">
        <v>37</v>
      </c>
      <c r="G67" s="1" t="s">
        <v>320</v>
      </c>
      <c r="H67" s="1" t="s">
        <v>124</v>
      </c>
      <c r="I67" s="1" t="s">
        <v>40</v>
      </c>
      <c r="J67" s="1" t="s">
        <v>64</v>
      </c>
      <c r="K67" s="1">
        <v>750</v>
      </c>
      <c r="L67" s="1" t="s">
        <v>42</v>
      </c>
      <c r="M67" s="1" t="s">
        <v>43</v>
      </c>
      <c r="N67" s="1" t="s">
        <v>44</v>
      </c>
      <c r="O67" s="1" t="s">
        <v>67</v>
      </c>
      <c r="P67" s="1" t="s">
        <v>96</v>
      </c>
      <c r="Q67" s="1" t="s">
        <v>412</v>
      </c>
      <c r="R67" s="1" t="s">
        <v>399</v>
      </c>
      <c r="S67" s="1" t="s">
        <v>77</v>
      </c>
      <c r="T67" s="1" t="s">
        <v>414</v>
      </c>
      <c r="U67" s="1" t="s">
        <v>51</v>
      </c>
      <c r="V67" s="1" t="s">
        <v>312</v>
      </c>
      <c r="W67" s="1" t="s">
        <v>87</v>
      </c>
      <c r="X67" s="1" t="s">
        <v>313</v>
      </c>
      <c r="Y67" s="1" t="s">
        <v>313</v>
      </c>
      <c r="Z67" s="1" t="s">
        <v>161</v>
      </c>
      <c r="AA67" s="1" t="s">
        <v>77</v>
      </c>
      <c r="AB67" s="1">
        <v>0</v>
      </c>
      <c r="AC67" s="1" t="s">
        <v>92</v>
      </c>
      <c r="AD67" s="1" t="s">
        <v>414</v>
      </c>
      <c r="AE67" s="1">
        <v>1</v>
      </c>
      <c r="AF67" s="1" t="s">
        <v>106</v>
      </c>
    </row>
    <row r="68" spans="1:33" x14ac:dyDescent="0.25">
      <c r="A68" s="2">
        <v>45155.667574016203</v>
      </c>
      <c r="B68" s="1" t="s">
        <v>258</v>
      </c>
      <c r="C68" s="1" t="s">
        <v>62</v>
      </c>
      <c r="D68" s="1" t="s">
        <v>35</v>
      </c>
      <c r="E68" s="1" t="s">
        <v>36</v>
      </c>
      <c r="F68" s="1" t="s">
        <v>37</v>
      </c>
      <c r="G68" s="1" t="s">
        <v>320</v>
      </c>
      <c r="H68" s="1" t="s">
        <v>130</v>
      </c>
      <c r="I68" s="1" t="s">
        <v>40</v>
      </c>
      <c r="J68" s="1" t="s">
        <v>41</v>
      </c>
      <c r="K68" s="1">
        <v>1169</v>
      </c>
      <c r="L68" s="1" t="s">
        <v>42</v>
      </c>
      <c r="M68" s="1" t="s">
        <v>65</v>
      </c>
      <c r="N68" s="1" t="s">
        <v>66</v>
      </c>
      <c r="O68" s="1" t="s">
        <v>67</v>
      </c>
      <c r="P68" s="1" t="s">
        <v>96</v>
      </c>
      <c r="Q68" s="1" t="s">
        <v>453</v>
      </c>
      <c r="R68" s="1" t="s">
        <v>145</v>
      </c>
      <c r="S68" s="1" t="s">
        <v>459</v>
      </c>
      <c r="T68" s="1" t="s">
        <v>460</v>
      </c>
      <c r="U68" s="1" t="s">
        <v>51</v>
      </c>
      <c r="V68" s="1" t="s">
        <v>112</v>
      </c>
      <c r="W68" s="1" t="s">
        <v>100</v>
      </c>
      <c r="X68" s="1" t="s">
        <v>428</v>
      </c>
      <c r="Y68" s="1" t="s">
        <v>114</v>
      </c>
      <c r="Z68" s="1" t="s">
        <v>56</v>
      </c>
      <c r="AA68" s="1" t="s">
        <v>342</v>
      </c>
      <c r="AB68" s="1" t="s">
        <v>170</v>
      </c>
      <c r="AC68" s="1" t="s">
        <v>142</v>
      </c>
      <c r="AD68" s="1" t="s">
        <v>461</v>
      </c>
      <c r="AE68" s="1">
        <v>5</v>
      </c>
      <c r="AF68" s="1" t="s">
        <v>106</v>
      </c>
    </row>
    <row r="69" spans="1:33" x14ac:dyDescent="0.25">
      <c r="A69" s="2">
        <v>45155.681645092598</v>
      </c>
      <c r="B69" s="1" t="s">
        <v>33</v>
      </c>
      <c r="C69" s="1" t="s">
        <v>62</v>
      </c>
      <c r="D69" s="1" t="s">
        <v>35</v>
      </c>
      <c r="E69" s="1" t="s">
        <v>36</v>
      </c>
      <c r="F69" s="1" t="s">
        <v>37</v>
      </c>
      <c r="G69" s="1" t="s">
        <v>320</v>
      </c>
      <c r="H69" s="1" t="s">
        <v>182</v>
      </c>
      <c r="I69" s="1" t="s">
        <v>40</v>
      </c>
      <c r="J69" s="1" t="s">
        <v>64</v>
      </c>
      <c r="K69" s="1">
        <v>1154</v>
      </c>
      <c r="L69" s="1" t="s">
        <v>42</v>
      </c>
      <c r="M69" s="1" t="s">
        <v>65</v>
      </c>
      <c r="N69" s="1" t="s">
        <v>66</v>
      </c>
      <c r="O69" s="1" t="s">
        <v>67</v>
      </c>
      <c r="P69" s="1" t="s">
        <v>117</v>
      </c>
      <c r="Q69" s="1" t="s">
        <v>462</v>
      </c>
      <c r="R69" s="1" t="s">
        <v>179</v>
      </c>
      <c r="S69" s="1" t="s">
        <v>463</v>
      </c>
      <c r="T69" s="1" t="s">
        <v>119</v>
      </c>
      <c r="U69" s="1" t="s">
        <v>51</v>
      </c>
      <c r="V69" s="1" t="s">
        <v>65</v>
      </c>
      <c r="W69" s="1" t="s">
        <v>100</v>
      </c>
      <c r="X69" s="1" t="s">
        <v>167</v>
      </c>
      <c r="Y69" s="1" t="s">
        <v>464</v>
      </c>
      <c r="Z69" s="1" t="s">
        <v>76</v>
      </c>
      <c r="AA69" s="1" t="s">
        <v>465</v>
      </c>
      <c r="AB69" s="1" t="s">
        <v>297</v>
      </c>
      <c r="AC69" s="1" t="s">
        <v>209</v>
      </c>
      <c r="AD69" s="1" t="s">
        <v>198</v>
      </c>
      <c r="AE69" s="1">
        <v>3</v>
      </c>
      <c r="AF69" s="1" t="s">
        <v>106</v>
      </c>
      <c r="AG69" s="1" t="s">
        <v>466</v>
      </c>
    </row>
    <row r="70" spans="1:33" x14ac:dyDescent="0.25">
      <c r="A70" s="2">
        <v>45155.681776574071</v>
      </c>
      <c r="B70" s="1" t="s">
        <v>258</v>
      </c>
      <c r="C70" s="1" t="s">
        <v>34</v>
      </c>
      <c r="D70" s="1" t="s">
        <v>35</v>
      </c>
      <c r="E70" s="1" t="s">
        <v>36</v>
      </c>
      <c r="F70" s="1" t="s">
        <v>37</v>
      </c>
      <c r="G70" s="1" t="s">
        <v>212</v>
      </c>
      <c r="H70" s="1" t="s">
        <v>124</v>
      </c>
      <c r="I70" s="1" t="s">
        <v>40</v>
      </c>
      <c r="J70" s="1" t="s">
        <v>64</v>
      </c>
      <c r="K70" s="1">
        <v>1182</v>
      </c>
      <c r="L70" s="1" t="s">
        <v>42</v>
      </c>
      <c r="M70" s="1" t="s">
        <v>65</v>
      </c>
      <c r="N70" s="1" t="s">
        <v>131</v>
      </c>
      <c r="O70" s="1" t="s">
        <v>108</v>
      </c>
      <c r="P70" s="1" t="s">
        <v>117</v>
      </c>
      <c r="Q70" s="1" t="s">
        <v>467</v>
      </c>
      <c r="R70" s="1" t="s">
        <v>70</v>
      </c>
      <c r="S70" s="1" t="s">
        <v>468</v>
      </c>
      <c r="T70" s="1" t="s">
        <v>282</v>
      </c>
      <c r="U70" s="1" t="s">
        <v>51</v>
      </c>
      <c r="V70" s="1" t="s">
        <v>65</v>
      </c>
      <c r="W70" s="1" t="s">
        <v>100</v>
      </c>
      <c r="X70" s="1" t="s">
        <v>469</v>
      </c>
      <c r="Y70" s="1" t="s">
        <v>140</v>
      </c>
      <c r="Z70" s="1" t="s">
        <v>76</v>
      </c>
      <c r="AA70" s="1" t="s">
        <v>470</v>
      </c>
      <c r="AB70" s="1" t="s">
        <v>170</v>
      </c>
      <c r="AC70" s="1" t="s">
        <v>142</v>
      </c>
      <c r="AD70" s="1" t="s">
        <v>392</v>
      </c>
      <c r="AE70" s="1">
        <v>5</v>
      </c>
      <c r="AF70" s="1" t="s">
        <v>106</v>
      </c>
    </row>
    <row r="71" spans="1:33" x14ac:dyDescent="0.25">
      <c r="A71" s="2">
        <v>45155.686278749999</v>
      </c>
      <c r="B71" s="1" t="s">
        <v>258</v>
      </c>
      <c r="C71" s="1" t="s">
        <v>62</v>
      </c>
      <c r="D71" s="1" t="s">
        <v>35</v>
      </c>
      <c r="E71" s="1" t="s">
        <v>36</v>
      </c>
      <c r="F71" s="1" t="s">
        <v>37</v>
      </c>
      <c r="G71" s="1" t="s">
        <v>38</v>
      </c>
      <c r="H71" s="1" t="s">
        <v>124</v>
      </c>
      <c r="I71" s="1" t="s">
        <v>40</v>
      </c>
      <c r="J71" s="1" t="s">
        <v>41</v>
      </c>
      <c r="K71" s="1">
        <v>1223</v>
      </c>
      <c r="L71" s="1" t="s">
        <v>42</v>
      </c>
      <c r="M71" s="1" t="s">
        <v>65</v>
      </c>
      <c r="N71" s="1" t="s">
        <v>44</v>
      </c>
      <c r="O71" s="1" t="s">
        <v>108</v>
      </c>
      <c r="P71" s="1" t="s">
        <v>96</v>
      </c>
      <c r="Q71" s="1" t="s">
        <v>471</v>
      </c>
      <c r="R71" s="1" t="s">
        <v>70</v>
      </c>
      <c r="S71" s="1" t="s">
        <v>472</v>
      </c>
      <c r="T71" s="1" t="s">
        <v>72</v>
      </c>
      <c r="U71" s="1" t="s">
        <v>51</v>
      </c>
      <c r="V71" s="1" t="s">
        <v>112</v>
      </c>
      <c r="W71" s="1" t="s">
        <v>87</v>
      </c>
      <c r="X71" s="1" t="s">
        <v>88</v>
      </c>
      <c r="Y71" s="1" t="s">
        <v>316</v>
      </c>
      <c r="Z71" s="1" t="s">
        <v>196</v>
      </c>
      <c r="AA71" s="1" t="s">
        <v>77</v>
      </c>
      <c r="AB71" s="1">
        <v>0</v>
      </c>
      <c r="AC71" s="1" t="s">
        <v>92</v>
      </c>
      <c r="AD71" s="1" t="s">
        <v>473</v>
      </c>
      <c r="AE71" s="1">
        <v>4</v>
      </c>
      <c r="AF71" s="1" t="s">
        <v>338</v>
      </c>
    </row>
    <row r="72" spans="1:33" x14ac:dyDescent="0.25">
      <c r="A72" s="2">
        <v>45155.692155833334</v>
      </c>
      <c r="B72" s="1" t="s">
        <v>172</v>
      </c>
      <c r="C72" s="1" t="s">
        <v>62</v>
      </c>
      <c r="D72" s="1" t="s">
        <v>35</v>
      </c>
      <c r="E72" s="1" t="s">
        <v>36</v>
      </c>
      <c r="F72" s="1" t="s">
        <v>37</v>
      </c>
      <c r="G72" s="1" t="s">
        <v>190</v>
      </c>
      <c r="H72" s="1" t="s">
        <v>82</v>
      </c>
      <c r="I72" s="1" t="s">
        <v>40</v>
      </c>
      <c r="J72" s="1" t="s">
        <v>64</v>
      </c>
      <c r="K72" s="1">
        <v>1208</v>
      </c>
      <c r="L72" s="1" t="s">
        <v>42</v>
      </c>
      <c r="M72" s="1" t="s">
        <v>43</v>
      </c>
      <c r="N72" s="1" t="s">
        <v>66</v>
      </c>
      <c r="O72" s="1" t="s">
        <v>156</v>
      </c>
      <c r="P72" s="1" t="s">
        <v>117</v>
      </c>
      <c r="Q72" s="1" t="s">
        <v>474</v>
      </c>
      <c r="R72" s="1" t="s">
        <v>145</v>
      </c>
      <c r="S72" s="1" t="s">
        <v>475</v>
      </c>
      <c r="T72" s="1" t="s">
        <v>166</v>
      </c>
      <c r="U72" s="1" t="s">
        <v>476</v>
      </c>
      <c r="V72" s="1" t="s">
        <v>52</v>
      </c>
      <c r="W72" s="1" t="s">
        <v>87</v>
      </c>
      <c r="X72" s="1" t="s">
        <v>477</v>
      </c>
      <c r="Y72" s="1" t="s">
        <v>478</v>
      </c>
      <c r="Z72" s="1" t="s">
        <v>76</v>
      </c>
      <c r="AA72" s="1" t="s">
        <v>317</v>
      </c>
      <c r="AB72" s="1" t="s">
        <v>170</v>
      </c>
      <c r="AC72" s="1" t="s">
        <v>92</v>
      </c>
      <c r="AD72" s="1" t="s">
        <v>479</v>
      </c>
      <c r="AE72" s="1">
        <v>5</v>
      </c>
      <c r="AF72" s="1" t="s">
        <v>106</v>
      </c>
      <c r="AG72" s="1" t="s">
        <v>480</v>
      </c>
    </row>
    <row r="73" spans="1:33" x14ac:dyDescent="0.25">
      <c r="A73" s="2">
        <v>45155.709984062501</v>
      </c>
      <c r="B73" s="1" t="s">
        <v>330</v>
      </c>
      <c r="C73" s="1" t="s">
        <v>62</v>
      </c>
      <c r="D73" s="1" t="s">
        <v>35</v>
      </c>
      <c r="E73" s="1" t="s">
        <v>36</v>
      </c>
      <c r="F73" s="1" t="s">
        <v>201</v>
      </c>
      <c r="G73" s="1" t="s">
        <v>123</v>
      </c>
      <c r="H73" s="1" t="s">
        <v>130</v>
      </c>
      <c r="I73" s="1" t="s">
        <v>40</v>
      </c>
      <c r="J73" s="1" t="s">
        <v>41</v>
      </c>
      <c r="K73" s="1">
        <v>1100</v>
      </c>
      <c r="L73" s="1" t="s">
        <v>83</v>
      </c>
      <c r="M73" s="1" t="s">
        <v>65</v>
      </c>
      <c r="N73" s="1" t="s">
        <v>131</v>
      </c>
      <c r="O73" s="1" t="s">
        <v>67</v>
      </c>
      <c r="P73" s="1" t="s">
        <v>117</v>
      </c>
      <c r="Q73" s="1" t="s">
        <v>481</v>
      </c>
      <c r="R73" s="1" t="s">
        <v>48</v>
      </c>
      <c r="S73" s="1" t="s">
        <v>77</v>
      </c>
      <c r="T73" s="1" t="s">
        <v>378</v>
      </c>
      <c r="U73" s="1" t="s">
        <v>51</v>
      </c>
      <c r="V73" s="1" t="s">
        <v>112</v>
      </c>
      <c r="W73" s="1" t="s">
        <v>100</v>
      </c>
      <c r="X73" s="1" t="s">
        <v>482</v>
      </c>
      <c r="Y73" s="1" t="s">
        <v>316</v>
      </c>
      <c r="Z73" s="1" t="s">
        <v>56</v>
      </c>
      <c r="AA73" s="1" t="s">
        <v>77</v>
      </c>
      <c r="AB73" s="1" t="s">
        <v>78</v>
      </c>
      <c r="AC73" s="1" t="s">
        <v>58</v>
      </c>
      <c r="AD73" s="1" t="s">
        <v>483</v>
      </c>
      <c r="AE73" s="1">
        <v>4</v>
      </c>
      <c r="AF73" s="1" t="s">
        <v>106</v>
      </c>
    </row>
    <row r="74" spans="1:33" x14ac:dyDescent="0.25">
      <c r="A74" s="2">
        <v>45155.783245752318</v>
      </c>
      <c r="B74" s="1" t="s">
        <v>258</v>
      </c>
      <c r="C74" s="1" t="s">
        <v>34</v>
      </c>
      <c r="D74" s="1" t="s">
        <v>35</v>
      </c>
      <c r="E74" s="1" t="s">
        <v>36</v>
      </c>
      <c r="F74" s="1" t="s">
        <v>37</v>
      </c>
      <c r="G74" s="1" t="s">
        <v>81</v>
      </c>
      <c r="H74" s="1" t="s">
        <v>484</v>
      </c>
      <c r="I74" s="1" t="s">
        <v>40</v>
      </c>
      <c r="J74" s="1" t="s">
        <v>41</v>
      </c>
      <c r="K74" s="1">
        <v>1202</v>
      </c>
      <c r="L74" s="1" t="s">
        <v>42</v>
      </c>
      <c r="M74" s="1" t="s">
        <v>65</v>
      </c>
      <c r="N74" s="1" t="s">
        <v>44</v>
      </c>
      <c r="O74" s="1" t="s">
        <v>156</v>
      </c>
      <c r="P74" s="1" t="s">
        <v>134</v>
      </c>
      <c r="Q74" s="1" t="s">
        <v>485</v>
      </c>
      <c r="R74" s="1" t="s">
        <v>70</v>
      </c>
      <c r="S74" s="1" t="s">
        <v>459</v>
      </c>
      <c r="T74" s="1" t="s">
        <v>460</v>
      </c>
      <c r="U74" s="1" t="s">
        <v>51</v>
      </c>
      <c r="V74" s="1" t="s">
        <v>112</v>
      </c>
      <c r="W74" s="1" t="s">
        <v>87</v>
      </c>
      <c r="X74" s="1" t="s">
        <v>284</v>
      </c>
      <c r="Y74" s="1" t="s">
        <v>114</v>
      </c>
      <c r="Z74" s="1" t="s">
        <v>56</v>
      </c>
      <c r="AA74" s="1" t="s">
        <v>77</v>
      </c>
      <c r="AB74" s="1">
        <v>0</v>
      </c>
      <c r="AC74" s="1" t="s">
        <v>92</v>
      </c>
      <c r="AD74" s="1" t="s">
        <v>392</v>
      </c>
      <c r="AE74" s="1">
        <v>4</v>
      </c>
      <c r="AF74" s="1" t="s">
        <v>486</v>
      </c>
    </row>
    <row r="75" spans="1:33" x14ac:dyDescent="0.25">
      <c r="A75" s="2">
        <v>45155.811145717591</v>
      </c>
      <c r="B75" s="1" t="s">
        <v>258</v>
      </c>
      <c r="C75" s="1" t="s">
        <v>62</v>
      </c>
      <c r="D75" s="1" t="s">
        <v>35</v>
      </c>
      <c r="E75" s="1" t="s">
        <v>36</v>
      </c>
      <c r="F75" s="1" t="s">
        <v>201</v>
      </c>
      <c r="G75" s="1" t="s">
        <v>81</v>
      </c>
      <c r="H75" s="1" t="s">
        <v>130</v>
      </c>
      <c r="I75" s="1" t="s">
        <v>40</v>
      </c>
      <c r="J75" s="1" t="s">
        <v>41</v>
      </c>
      <c r="K75" s="1">
        <v>1120</v>
      </c>
      <c r="L75" s="1" t="s">
        <v>232</v>
      </c>
      <c r="M75" s="1" t="s">
        <v>43</v>
      </c>
      <c r="N75" s="1" t="s">
        <v>44</v>
      </c>
      <c r="O75" s="1" t="s">
        <v>67</v>
      </c>
      <c r="P75" s="1" t="s">
        <v>134</v>
      </c>
      <c r="Q75" s="1" t="s">
        <v>487</v>
      </c>
      <c r="R75" s="1" t="s">
        <v>48</v>
      </c>
      <c r="S75" s="1" t="s">
        <v>77</v>
      </c>
      <c r="T75" s="1" t="s">
        <v>488</v>
      </c>
      <c r="U75" s="1" t="s">
        <v>51</v>
      </c>
      <c r="V75" s="1" t="s">
        <v>112</v>
      </c>
      <c r="W75" s="1" t="s">
        <v>53</v>
      </c>
      <c r="X75" s="1" t="s">
        <v>489</v>
      </c>
      <c r="Y75" s="1" t="s">
        <v>207</v>
      </c>
      <c r="Z75" s="1" t="s">
        <v>76</v>
      </c>
      <c r="AA75" s="1" t="s">
        <v>77</v>
      </c>
      <c r="AB75" s="1">
        <v>0</v>
      </c>
      <c r="AC75" s="1" t="s">
        <v>92</v>
      </c>
      <c r="AD75" s="1" t="s">
        <v>375</v>
      </c>
      <c r="AE75" s="1">
        <v>1</v>
      </c>
      <c r="AF75" s="1" t="s">
        <v>490</v>
      </c>
      <c r="AG75" s="1" t="s">
        <v>491</v>
      </c>
    </row>
    <row r="76" spans="1:33" x14ac:dyDescent="0.25">
      <c r="A76" s="2">
        <v>45155.821810717593</v>
      </c>
      <c r="B76" s="1" t="s">
        <v>289</v>
      </c>
      <c r="C76" s="1" t="s">
        <v>62</v>
      </c>
      <c r="D76" s="1" t="s">
        <v>35</v>
      </c>
      <c r="E76" s="1" t="s">
        <v>36</v>
      </c>
      <c r="F76" s="1" t="s">
        <v>37</v>
      </c>
      <c r="G76" s="1" t="s">
        <v>81</v>
      </c>
      <c r="H76" s="1" t="s">
        <v>124</v>
      </c>
      <c r="I76" s="1" t="s">
        <v>40</v>
      </c>
      <c r="J76" s="1" t="s">
        <v>64</v>
      </c>
      <c r="K76" s="1">
        <v>576</v>
      </c>
      <c r="L76" s="1" t="s">
        <v>42</v>
      </c>
      <c r="M76" s="1" t="s">
        <v>95</v>
      </c>
      <c r="N76" s="1" t="s">
        <v>44</v>
      </c>
      <c r="O76" s="1" t="s">
        <v>108</v>
      </c>
      <c r="P76" s="1" t="s">
        <v>117</v>
      </c>
      <c r="Q76" s="1" t="s">
        <v>492</v>
      </c>
      <c r="R76" s="1" t="s">
        <v>145</v>
      </c>
      <c r="S76" s="1" t="s">
        <v>136</v>
      </c>
      <c r="T76" s="1" t="s">
        <v>72</v>
      </c>
      <c r="U76" s="1" t="s">
        <v>73</v>
      </c>
      <c r="V76" s="1" t="s">
        <v>52</v>
      </c>
      <c r="W76" s="1" t="s">
        <v>100</v>
      </c>
      <c r="X76" s="1" t="s">
        <v>185</v>
      </c>
      <c r="Y76" s="1" t="s">
        <v>493</v>
      </c>
      <c r="Z76" s="1" t="s">
        <v>56</v>
      </c>
      <c r="AA76" s="1" t="s">
        <v>136</v>
      </c>
      <c r="AB76" s="1" t="s">
        <v>154</v>
      </c>
      <c r="AC76" s="1" t="s">
        <v>58</v>
      </c>
      <c r="AD76" s="1" t="s">
        <v>494</v>
      </c>
      <c r="AE76" s="1">
        <v>4</v>
      </c>
      <c r="AF76" s="1" t="s">
        <v>484</v>
      </c>
    </row>
    <row r="77" spans="1:33" x14ac:dyDescent="0.25">
      <c r="A77" s="2">
        <v>45155.823527152781</v>
      </c>
      <c r="B77" s="1" t="s">
        <v>330</v>
      </c>
      <c r="C77" s="1" t="s">
        <v>34</v>
      </c>
      <c r="D77" s="1" t="s">
        <v>35</v>
      </c>
      <c r="E77" s="1" t="s">
        <v>36</v>
      </c>
      <c r="F77" s="1" t="s">
        <v>37</v>
      </c>
      <c r="G77" s="1" t="s">
        <v>38</v>
      </c>
      <c r="H77" s="1" t="s">
        <v>124</v>
      </c>
      <c r="I77" s="1" t="s">
        <v>40</v>
      </c>
      <c r="J77" s="1" t="s">
        <v>64</v>
      </c>
      <c r="K77" s="1">
        <v>545</v>
      </c>
      <c r="L77" s="1" t="s">
        <v>42</v>
      </c>
      <c r="M77" s="1" t="s">
        <v>65</v>
      </c>
      <c r="N77" s="1" t="s">
        <v>131</v>
      </c>
      <c r="O77" s="1" t="s">
        <v>67</v>
      </c>
      <c r="P77" s="1" t="s">
        <v>134</v>
      </c>
      <c r="Q77" s="1" t="s">
        <v>495</v>
      </c>
      <c r="R77" s="1" t="s">
        <v>145</v>
      </c>
      <c r="S77" s="1" t="s">
        <v>496</v>
      </c>
      <c r="T77" s="1" t="s">
        <v>159</v>
      </c>
      <c r="U77" s="1" t="s">
        <v>138</v>
      </c>
      <c r="V77" s="1" t="s">
        <v>65</v>
      </c>
      <c r="W77" s="1" t="s">
        <v>100</v>
      </c>
      <c r="X77" s="1" t="s">
        <v>151</v>
      </c>
      <c r="Y77" s="1" t="s">
        <v>497</v>
      </c>
      <c r="Z77" s="1" t="s">
        <v>76</v>
      </c>
      <c r="AA77" s="1" t="s">
        <v>450</v>
      </c>
      <c r="AB77" s="1" t="s">
        <v>78</v>
      </c>
      <c r="AC77" s="1" t="s">
        <v>58</v>
      </c>
      <c r="AD77" s="1" t="s">
        <v>162</v>
      </c>
      <c r="AE77" s="1">
        <v>3</v>
      </c>
      <c r="AF77" s="1" t="s">
        <v>106</v>
      </c>
    </row>
    <row r="78" spans="1:33" x14ac:dyDescent="0.25">
      <c r="A78" s="2">
        <v>45155.824235416665</v>
      </c>
      <c r="B78" s="1" t="s">
        <v>33</v>
      </c>
      <c r="C78" s="1" t="s">
        <v>62</v>
      </c>
      <c r="D78" s="1" t="s">
        <v>35</v>
      </c>
      <c r="E78" s="1" t="s">
        <v>36</v>
      </c>
      <c r="F78" s="1" t="s">
        <v>221</v>
      </c>
      <c r="G78" s="1" t="s">
        <v>190</v>
      </c>
      <c r="H78" s="1" t="s">
        <v>182</v>
      </c>
      <c r="I78" s="1" t="s">
        <v>40</v>
      </c>
      <c r="J78" s="1" t="s">
        <v>64</v>
      </c>
      <c r="K78" s="1">
        <v>500</v>
      </c>
      <c r="L78" s="1" t="s">
        <v>232</v>
      </c>
      <c r="M78" s="1" t="s">
        <v>95</v>
      </c>
      <c r="N78" s="1" t="s">
        <v>44</v>
      </c>
      <c r="O78" s="1" t="s">
        <v>45</v>
      </c>
      <c r="P78" s="1" t="s">
        <v>117</v>
      </c>
      <c r="Q78" s="1" t="s">
        <v>498</v>
      </c>
      <c r="R78" s="1" t="s">
        <v>48</v>
      </c>
      <c r="S78" s="1" t="s">
        <v>136</v>
      </c>
      <c r="T78" s="1" t="s">
        <v>499</v>
      </c>
      <c r="U78" s="1" t="s">
        <v>254</v>
      </c>
      <c r="V78" s="1" t="s">
        <v>112</v>
      </c>
      <c r="W78" s="1" t="s">
        <v>100</v>
      </c>
      <c r="X78" s="1" t="s">
        <v>185</v>
      </c>
      <c r="Y78" s="1" t="s">
        <v>333</v>
      </c>
      <c r="Z78" s="1" t="s">
        <v>56</v>
      </c>
      <c r="AA78" s="1" t="s">
        <v>136</v>
      </c>
      <c r="AB78" s="1" t="s">
        <v>154</v>
      </c>
      <c r="AC78" s="1" t="s">
        <v>92</v>
      </c>
      <c r="AD78" s="1" t="s">
        <v>162</v>
      </c>
      <c r="AE78" s="1">
        <v>2</v>
      </c>
      <c r="AF78" s="1" t="s">
        <v>500</v>
      </c>
      <c r="AG78" s="1" t="s">
        <v>501</v>
      </c>
    </row>
    <row r="79" spans="1:33" x14ac:dyDescent="0.25">
      <c r="A79" s="2">
        <v>45155.944136041668</v>
      </c>
      <c r="B79" s="1" t="s">
        <v>258</v>
      </c>
      <c r="C79" s="1" t="s">
        <v>62</v>
      </c>
      <c r="D79" s="1" t="s">
        <v>35</v>
      </c>
      <c r="E79" s="1" t="s">
        <v>36</v>
      </c>
      <c r="F79" s="1" t="s">
        <v>37</v>
      </c>
      <c r="G79" s="1" t="s">
        <v>81</v>
      </c>
      <c r="H79" s="1" t="s">
        <v>63</v>
      </c>
      <c r="I79" s="1" t="s">
        <v>40</v>
      </c>
      <c r="J79" s="1" t="s">
        <v>64</v>
      </c>
      <c r="K79" s="1">
        <v>1130</v>
      </c>
      <c r="L79" s="1" t="s">
        <v>42</v>
      </c>
      <c r="M79" s="1" t="s">
        <v>65</v>
      </c>
      <c r="N79" s="1" t="s">
        <v>44</v>
      </c>
      <c r="O79" s="1" t="s">
        <v>67</v>
      </c>
      <c r="P79" s="1" t="s">
        <v>134</v>
      </c>
      <c r="Q79" s="1" t="s">
        <v>502</v>
      </c>
      <c r="R79" s="1" t="s">
        <v>70</v>
      </c>
      <c r="S79" s="1" t="s">
        <v>459</v>
      </c>
      <c r="T79" s="1" t="s">
        <v>503</v>
      </c>
      <c r="U79" s="1" t="s">
        <v>73</v>
      </c>
      <c r="V79" s="1" t="s">
        <v>52</v>
      </c>
      <c r="W79" s="1" t="s">
        <v>100</v>
      </c>
      <c r="X79" s="1" t="s">
        <v>216</v>
      </c>
      <c r="Y79" s="1" t="s">
        <v>504</v>
      </c>
      <c r="Z79" s="1" t="s">
        <v>76</v>
      </c>
      <c r="AA79" s="1" t="s">
        <v>459</v>
      </c>
      <c r="AB79" s="1" t="s">
        <v>154</v>
      </c>
      <c r="AC79" s="1" t="s">
        <v>142</v>
      </c>
      <c r="AD79" s="1" t="s">
        <v>128</v>
      </c>
      <c r="AE79" s="1">
        <v>5</v>
      </c>
      <c r="AF79" s="1" t="s">
        <v>106</v>
      </c>
    </row>
    <row r="80" spans="1:33" x14ac:dyDescent="0.25">
      <c r="A80" s="2">
        <v>45155.962884664354</v>
      </c>
      <c r="B80" s="1" t="s">
        <v>258</v>
      </c>
      <c r="C80" s="1" t="s">
        <v>34</v>
      </c>
      <c r="D80" s="1" t="s">
        <v>505</v>
      </c>
      <c r="E80" s="1" t="s">
        <v>36</v>
      </c>
      <c r="F80" s="1" t="s">
        <v>37</v>
      </c>
      <c r="G80" s="1" t="s">
        <v>123</v>
      </c>
      <c r="H80" s="1" t="s">
        <v>130</v>
      </c>
      <c r="I80" s="1" t="s">
        <v>40</v>
      </c>
      <c r="J80" s="1" t="s">
        <v>41</v>
      </c>
      <c r="K80" s="1">
        <v>1104</v>
      </c>
      <c r="L80" s="1" t="s">
        <v>42</v>
      </c>
      <c r="M80" s="1" t="s">
        <v>65</v>
      </c>
      <c r="N80" s="1" t="s">
        <v>44</v>
      </c>
      <c r="O80" s="1" t="s">
        <v>67</v>
      </c>
      <c r="P80" s="1" t="s">
        <v>117</v>
      </c>
      <c r="Q80" s="1" t="s">
        <v>506</v>
      </c>
      <c r="R80" s="1" t="s">
        <v>145</v>
      </c>
      <c r="S80" s="1" t="s">
        <v>433</v>
      </c>
      <c r="T80" s="1" t="s">
        <v>507</v>
      </c>
      <c r="U80" s="1" t="s">
        <v>51</v>
      </c>
      <c r="V80" s="1" t="s">
        <v>112</v>
      </c>
      <c r="W80" s="1" t="s">
        <v>100</v>
      </c>
      <c r="X80" s="1" t="s">
        <v>101</v>
      </c>
      <c r="Y80" s="1" t="s">
        <v>75</v>
      </c>
      <c r="Z80" s="1" t="s">
        <v>56</v>
      </c>
      <c r="AA80" s="1" t="s">
        <v>317</v>
      </c>
      <c r="AB80" s="1">
        <v>0</v>
      </c>
      <c r="AC80" s="1" t="s">
        <v>228</v>
      </c>
      <c r="AD80" s="1" t="s">
        <v>494</v>
      </c>
      <c r="AE80" s="1">
        <v>3</v>
      </c>
      <c r="AF80" s="1" t="s">
        <v>181</v>
      </c>
    </row>
    <row r="81" spans="1:33" x14ac:dyDescent="0.25">
      <c r="A81" s="2">
        <v>45156.005959351853</v>
      </c>
      <c r="B81" s="1" t="s">
        <v>33</v>
      </c>
      <c r="C81" s="1" t="s">
        <v>62</v>
      </c>
      <c r="D81" s="1" t="s">
        <v>35</v>
      </c>
      <c r="E81" s="1" t="s">
        <v>36</v>
      </c>
      <c r="F81" s="1" t="s">
        <v>37</v>
      </c>
      <c r="G81" s="1" t="s">
        <v>212</v>
      </c>
      <c r="H81" s="1" t="s">
        <v>130</v>
      </c>
      <c r="I81" s="1" t="s">
        <v>40</v>
      </c>
      <c r="J81" s="1" t="s">
        <v>64</v>
      </c>
      <c r="K81" s="1">
        <v>1100</v>
      </c>
      <c r="L81" s="1" t="s">
        <v>42</v>
      </c>
      <c r="M81" s="1" t="s">
        <v>43</v>
      </c>
      <c r="N81" s="1" t="s">
        <v>44</v>
      </c>
      <c r="O81" s="1" t="s">
        <v>108</v>
      </c>
      <c r="P81" s="1" t="s">
        <v>117</v>
      </c>
      <c r="Q81" s="1" t="s">
        <v>508</v>
      </c>
      <c r="R81" s="1" t="s">
        <v>399</v>
      </c>
      <c r="S81" s="1" t="s">
        <v>509</v>
      </c>
      <c r="T81" s="1" t="s">
        <v>72</v>
      </c>
      <c r="U81" s="1" t="s">
        <v>73</v>
      </c>
      <c r="V81" s="1" t="s">
        <v>52</v>
      </c>
      <c r="W81" s="1" t="s">
        <v>100</v>
      </c>
      <c r="X81" s="1" t="s">
        <v>54</v>
      </c>
      <c r="Y81" s="1" t="s">
        <v>510</v>
      </c>
      <c r="Z81" s="1" t="s">
        <v>76</v>
      </c>
      <c r="AA81" s="1" t="s">
        <v>77</v>
      </c>
      <c r="AB81" s="1" t="s">
        <v>91</v>
      </c>
      <c r="AC81" s="1" t="s">
        <v>58</v>
      </c>
      <c r="AD81" s="1" t="s">
        <v>511</v>
      </c>
      <c r="AE81" s="1">
        <v>5</v>
      </c>
      <c r="AF81" s="1" t="s">
        <v>512</v>
      </c>
    </row>
    <row r="82" spans="1:33" x14ac:dyDescent="0.25">
      <c r="A82" s="2">
        <v>45156.006715243057</v>
      </c>
      <c r="B82" s="1" t="s">
        <v>258</v>
      </c>
      <c r="C82" s="1" t="s">
        <v>62</v>
      </c>
      <c r="D82" s="1" t="s">
        <v>35</v>
      </c>
      <c r="E82" s="1" t="s">
        <v>36</v>
      </c>
      <c r="F82" s="1" t="s">
        <v>37</v>
      </c>
      <c r="G82" s="1" t="s">
        <v>123</v>
      </c>
      <c r="H82" s="1" t="s">
        <v>130</v>
      </c>
      <c r="I82" s="1" t="s">
        <v>40</v>
      </c>
      <c r="J82" s="1" t="s">
        <v>41</v>
      </c>
      <c r="K82" s="1">
        <v>1072</v>
      </c>
      <c r="L82" s="1" t="s">
        <v>232</v>
      </c>
      <c r="M82" s="1" t="s">
        <v>95</v>
      </c>
      <c r="N82" s="1" t="s">
        <v>66</v>
      </c>
      <c r="O82" s="1" t="s">
        <v>156</v>
      </c>
      <c r="P82" s="1" t="s">
        <v>134</v>
      </c>
      <c r="Q82" s="1" t="s">
        <v>513</v>
      </c>
      <c r="R82" s="1" t="s">
        <v>70</v>
      </c>
      <c r="S82" s="1" t="s">
        <v>103</v>
      </c>
      <c r="T82" s="1" t="s">
        <v>72</v>
      </c>
      <c r="U82" s="1" t="s">
        <v>194</v>
      </c>
      <c r="V82" s="1" t="s">
        <v>65</v>
      </c>
      <c r="W82" s="1" t="s">
        <v>87</v>
      </c>
      <c r="X82" s="1" t="s">
        <v>167</v>
      </c>
      <c r="Y82" s="1" t="s">
        <v>514</v>
      </c>
      <c r="Z82" s="1" t="s">
        <v>56</v>
      </c>
      <c r="AA82" s="1" t="s">
        <v>103</v>
      </c>
      <c r="AB82" s="1" t="s">
        <v>91</v>
      </c>
      <c r="AC82" s="1" t="s">
        <v>92</v>
      </c>
      <c r="AD82" s="1" t="s">
        <v>515</v>
      </c>
      <c r="AE82" s="1">
        <v>1</v>
      </c>
      <c r="AF82" s="1" t="s">
        <v>106</v>
      </c>
    </row>
    <row r="83" spans="1:33" x14ac:dyDescent="0.25">
      <c r="A83" s="2">
        <v>45156.010856018518</v>
      </c>
      <c r="B83" s="1" t="s">
        <v>258</v>
      </c>
      <c r="C83" s="1" t="s">
        <v>62</v>
      </c>
      <c r="D83" s="1" t="s">
        <v>35</v>
      </c>
      <c r="E83" s="1" t="s">
        <v>36</v>
      </c>
      <c r="F83" s="1" t="s">
        <v>37</v>
      </c>
      <c r="G83" s="1" t="s">
        <v>81</v>
      </c>
      <c r="H83" s="1" t="s">
        <v>63</v>
      </c>
      <c r="I83" s="1" t="s">
        <v>40</v>
      </c>
      <c r="J83" s="1" t="s">
        <v>41</v>
      </c>
      <c r="K83" s="1">
        <v>1125</v>
      </c>
      <c r="L83" s="1" t="s">
        <v>42</v>
      </c>
      <c r="M83" s="1" t="s">
        <v>65</v>
      </c>
      <c r="N83" s="1" t="s">
        <v>66</v>
      </c>
      <c r="O83" s="1" t="s">
        <v>156</v>
      </c>
      <c r="P83" s="1" t="s">
        <v>117</v>
      </c>
      <c r="Q83" s="1" t="s">
        <v>516</v>
      </c>
      <c r="R83" s="1" t="s">
        <v>48</v>
      </c>
      <c r="S83" s="1" t="s">
        <v>517</v>
      </c>
      <c r="T83" s="1" t="s">
        <v>72</v>
      </c>
      <c r="U83" s="1" t="s">
        <v>518</v>
      </c>
      <c r="V83" s="1" t="s">
        <v>65</v>
      </c>
      <c r="W83" s="1" t="s">
        <v>87</v>
      </c>
      <c r="X83" s="1" t="s">
        <v>261</v>
      </c>
      <c r="Y83" s="1" t="s">
        <v>519</v>
      </c>
      <c r="Z83" s="1" t="s">
        <v>76</v>
      </c>
      <c r="AA83" s="1" t="s">
        <v>136</v>
      </c>
      <c r="AB83" s="1" t="s">
        <v>297</v>
      </c>
      <c r="AC83" s="1" t="s">
        <v>142</v>
      </c>
      <c r="AD83" s="1" t="s">
        <v>424</v>
      </c>
      <c r="AE83" s="1">
        <v>4</v>
      </c>
      <c r="AF83" s="1" t="s">
        <v>520</v>
      </c>
    </row>
    <row r="84" spans="1:33" x14ac:dyDescent="0.25">
      <c r="A84" s="2">
        <v>45156.020101608796</v>
      </c>
      <c r="B84" s="1" t="s">
        <v>33</v>
      </c>
      <c r="C84" s="1" t="s">
        <v>62</v>
      </c>
      <c r="D84" s="1" t="s">
        <v>35</v>
      </c>
      <c r="E84" s="1" t="s">
        <v>189</v>
      </c>
      <c r="F84" s="1" t="s">
        <v>37</v>
      </c>
      <c r="G84" s="1" t="s">
        <v>190</v>
      </c>
      <c r="H84" s="1" t="s">
        <v>130</v>
      </c>
      <c r="I84" s="1" t="s">
        <v>40</v>
      </c>
      <c r="J84" s="1" t="s">
        <v>41</v>
      </c>
      <c r="K84" s="1">
        <v>1050</v>
      </c>
      <c r="L84" s="1" t="s">
        <v>83</v>
      </c>
      <c r="M84" s="1" t="s">
        <v>95</v>
      </c>
      <c r="N84" s="1" t="s">
        <v>66</v>
      </c>
      <c r="O84" s="1" t="s">
        <v>108</v>
      </c>
      <c r="P84" s="1" t="s">
        <v>96</v>
      </c>
      <c r="Q84" s="1" t="s">
        <v>521</v>
      </c>
      <c r="R84" s="1" t="s">
        <v>145</v>
      </c>
      <c r="S84" s="1" t="s">
        <v>522</v>
      </c>
      <c r="T84" s="1" t="s">
        <v>111</v>
      </c>
      <c r="U84" s="1" t="s">
        <v>311</v>
      </c>
      <c r="V84" s="1" t="s">
        <v>112</v>
      </c>
      <c r="W84" s="1" t="s">
        <v>87</v>
      </c>
      <c r="X84" s="1" t="s">
        <v>101</v>
      </c>
      <c r="Y84" s="1" t="s">
        <v>75</v>
      </c>
      <c r="Z84" s="1" t="s">
        <v>56</v>
      </c>
      <c r="AA84" s="1" t="s">
        <v>77</v>
      </c>
      <c r="AB84" s="1">
        <v>0</v>
      </c>
      <c r="AC84" s="1" t="s">
        <v>58</v>
      </c>
      <c r="AD84" s="1" t="s">
        <v>461</v>
      </c>
      <c r="AE84" s="1">
        <v>1</v>
      </c>
      <c r="AF84" s="1" t="s">
        <v>106</v>
      </c>
    </row>
    <row r="85" spans="1:33" x14ac:dyDescent="0.25">
      <c r="A85" s="2">
        <v>45156.032251655095</v>
      </c>
      <c r="B85" s="1" t="s">
        <v>33</v>
      </c>
      <c r="C85" s="1" t="s">
        <v>34</v>
      </c>
      <c r="D85" s="1" t="s">
        <v>35</v>
      </c>
      <c r="E85" s="1" t="s">
        <v>189</v>
      </c>
      <c r="F85" s="1" t="s">
        <v>37</v>
      </c>
      <c r="G85" s="1" t="s">
        <v>190</v>
      </c>
      <c r="H85" s="1" t="s">
        <v>130</v>
      </c>
      <c r="I85" s="1" t="s">
        <v>40</v>
      </c>
      <c r="J85" s="1" t="s">
        <v>41</v>
      </c>
      <c r="K85" s="1">
        <v>1000</v>
      </c>
      <c r="L85" s="1" t="s">
        <v>83</v>
      </c>
      <c r="M85" s="1" t="s">
        <v>65</v>
      </c>
      <c r="N85" s="1" t="s">
        <v>44</v>
      </c>
      <c r="O85" s="1" t="s">
        <v>45</v>
      </c>
      <c r="P85" s="1" t="s">
        <v>117</v>
      </c>
      <c r="Q85" s="1" t="s">
        <v>523</v>
      </c>
      <c r="R85" s="1" t="s">
        <v>70</v>
      </c>
      <c r="S85" s="1" t="s">
        <v>136</v>
      </c>
      <c r="T85" s="1" t="s">
        <v>111</v>
      </c>
      <c r="U85" s="1" t="s">
        <v>311</v>
      </c>
      <c r="V85" s="1" t="s">
        <v>112</v>
      </c>
      <c r="W85" s="1" t="s">
        <v>100</v>
      </c>
      <c r="X85" s="1" t="s">
        <v>101</v>
      </c>
      <c r="Y85" s="1" t="s">
        <v>75</v>
      </c>
      <c r="Z85" s="1" t="s">
        <v>56</v>
      </c>
      <c r="AA85" s="1" t="s">
        <v>136</v>
      </c>
      <c r="AB85" s="1" t="s">
        <v>297</v>
      </c>
      <c r="AC85" s="1" t="s">
        <v>58</v>
      </c>
      <c r="AD85" s="1" t="s">
        <v>147</v>
      </c>
      <c r="AE85" s="1">
        <v>5</v>
      </c>
      <c r="AF85" s="1" t="s">
        <v>345</v>
      </c>
    </row>
    <row r="86" spans="1:33" x14ac:dyDescent="0.25">
      <c r="A86" s="2">
        <v>45156.354515231476</v>
      </c>
      <c r="B86" s="1" t="s">
        <v>330</v>
      </c>
      <c r="C86" s="1" t="s">
        <v>62</v>
      </c>
      <c r="D86" s="1" t="s">
        <v>35</v>
      </c>
      <c r="E86" s="1" t="s">
        <v>36</v>
      </c>
      <c r="F86" s="1" t="s">
        <v>37</v>
      </c>
      <c r="G86" s="1" t="s">
        <v>190</v>
      </c>
      <c r="H86" s="1" t="s">
        <v>130</v>
      </c>
      <c r="I86" s="1" t="s">
        <v>40</v>
      </c>
      <c r="J86" s="1" t="s">
        <v>64</v>
      </c>
      <c r="K86" s="1">
        <v>1123</v>
      </c>
      <c r="L86" s="1" t="s">
        <v>42</v>
      </c>
      <c r="M86" s="1" t="s">
        <v>65</v>
      </c>
      <c r="N86" s="1" t="s">
        <v>66</v>
      </c>
      <c r="O86" s="1" t="s">
        <v>156</v>
      </c>
      <c r="P86" s="1" t="s">
        <v>96</v>
      </c>
      <c r="Q86" s="1" t="s">
        <v>524</v>
      </c>
      <c r="R86" s="1" t="s">
        <v>399</v>
      </c>
      <c r="S86" s="1" t="s">
        <v>103</v>
      </c>
      <c r="T86" s="1" t="s">
        <v>72</v>
      </c>
      <c r="U86" s="1" t="s">
        <v>73</v>
      </c>
      <c r="V86" s="1" t="s">
        <v>52</v>
      </c>
      <c r="W86" s="1" t="s">
        <v>87</v>
      </c>
      <c r="X86" s="1" t="s">
        <v>482</v>
      </c>
      <c r="Y86" s="1" t="s">
        <v>525</v>
      </c>
      <c r="Z86" s="1" t="s">
        <v>76</v>
      </c>
      <c r="AA86" s="1" t="s">
        <v>103</v>
      </c>
      <c r="AB86" s="1" t="s">
        <v>104</v>
      </c>
      <c r="AC86" s="1" t="s">
        <v>92</v>
      </c>
      <c r="AD86" s="1" t="s">
        <v>115</v>
      </c>
      <c r="AE86" s="1">
        <v>4</v>
      </c>
      <c r="AF86" s="1" t="s">
        <v>106</v>
      </c>
      <c r="AG86" s="1" t="s">
        <v>526</v>
      </c>
    </row>
    <row r="87" spans="1:33" x14ac:dyDescent="0.25">
      <c r="A87" s="2">
        <v>45156.374905706019</v>
      </c>
      <c r="B87" s="1" t="s">
        <v>258</v>
      </c>
      <c r="C87" s="1" t="s">
        <v>62</v>
      </c>
      <c r="D87" s="1" t="s">
        <v>35</v>
      </c>
      <c r="E87" s="1" t="s">
        <v>36</v>
      </c>
      <c r="F87" s="1" t="s">
        <v>37</v>
      </c>
      <c r="G87" s="1" t="s">
        <v>38</v>
      </c>
      <c r="H87" s="1" t="s">
        <v>82</v>
      </c>
      <c r="I87" s="1" t="s">
        <v>40</v>
      </c>
      <c r="J87" s="1" t="s">
        <v>41</v>
      </c>
      <c r="K87" s="1">
        <v>1193</v>
      </c>
      <c r="L87" s="1" t="s">
        <v>42</v>
      </c>
      <c r="M87" s="1" t="s">
        <v>65</v>
      </c>
      <c r="N87" s="1" t="s">
        <v>66</v>
      </c>
      <c r="O87" s="1" t="s">
        <v>191</v>
      </c>
      <c r="P87" s="1" t="s">
        <v>117</v>
      </c>
      <c r="Q87" s="1" t="s">
        <v>407</v>
      </c>
      <c r="R87" s="1" t="s">
        <v>70</v>
      </c>
      <c r="S87" s="1" t="s">
        <v>527</v>
      </c>
      <c r="T87" s="1" t="s">
        <v>72</v>
      </c>
      <c r="U87" s="1" t="s">
        <v>51</v>
      </c>
      <c r="V87" s="1" t="s">
        <v>65</v>
      </c>
      <c r="W87" s="1" t="s">
        <v>100</v>
      </c>
      <c r="X87" s="1" t="s">
        <v>528</v>
      </c>
      <c r="Y87" s="1" t="s">
        <v>529</v>
      </c>
      <c r="Z87" s="1" t="s">
        <v>76</v>
      </c>
      <c r="AA87" s="1" t="s">
        <v>77</v>
      </c>
      <c r="AB87" s="1" t="s">
        <v>170</v>
      </c>
      <c r="AC87" s="1" t="s">
        <v>58</v>
      </c>
      <c r="AD87" s="1" t="s">
        <v>530</v>
      </c>
      <c r="AE87" s="1">
        <v>5</v>
      </c>
      <c r="AF87" s="1" t="s">
        <v>106</v>
      </c>
      <c r="AG87" s="1" t="s">
        <v>531</v>
      </c>
    </row>
    <row r="88" spans="1:33" x14ac:dyDescent="0.25">
      <c r="A88" s="2">
        <v>45156.412259108794</v>
      </c>
      <c r="B88" s="1" t="s">
        <v>258</v>
      </c>
      <c r="C88" s="1" t="s">
        <v>62</v>
      </c>
      <c r="D88" s="1" t="s">
        <v>35</v>
      </c>
      <c r="E88" s="1" t="s">
        <v>36</v>
      </c>
      <c r="F88" s="1" t="s">
        <v>37</v>
      </c>
      <c r="G88" s="1" t="s">
        <v>148</v>
      </c>
      <c r="H88" s="1" t="s">
        <v>63</v>
      </c>
      <c r="I88" s="1" t="s">
        <v>40</v>
      </c>
      <c r="J88" s="1" t="s">
        <v>41</v>
      </c>
      <c r="K88" s="1">
        <v>1156</v>
      </c>
      <c r="L88" s="1" t="s">
        <v>42</v>
      </c>
      <c r="M88" s="1" t="s">
        <v>65</v>
      </c>
      <c r="N88" s="1" t="s">
        <v>131</v>
      </c>
      <c r="O88" s="1" t="s">
        <v>67</v>
      </c>
      <c r="P88" s="1" t="s">
        <v>117</v>
      </c>
      <c r="Q88" s="1" t="s">
        <v>532</v>
      </c>
      <c r="R88" s="1" t="s">
        <v>70</v>
      </c>
      <c r="S88" s="1" t="s">
        <v>533</v>
      </c>
      <c r="T88" s="1" t="s">
        <v>253</v>
      </c>
      <c r="U88" s="1" t="s">
        <v>73</v>
      </c>
      <c r="V88" s="1" t="s">
        <v>65</v>
      </c>
      <c r="W88" s="1" t="s">
        <v>100</v>
      </c>
      <c r="X88" s="1" t="s">
        <v>167</v>
      </c>
      <c r="Y88" s="1" t="s">
        <v>534</v>
      </c>
      <c r="Z88" s="1" t="s">
        <v>76</v>
      </c>
      <c r="AA88" s="1" t="s">
        <v>103</v>
      </c>
      <c r="AB88" s="1" t="s">
        <v>104</v>
      </c>
      <c r="AC88" s="1" t="s">
        <v>228</v>
      </c>
      <c r="AD88" s="1" t="s">
        <v>535</v>
      </c>
      <c r="AE88" s="1">
        <v>3</v>
      </c>
      <c r="AF88" s="1" t="s">
        <v>106</v>
      </c>
    </row>
    <row r="89" spans="1:33" x14ac:dyDescent="0.25">
      <c r="A89" s="2">
        <v>45156.478081608795</v>
      </c>
      <c r="B89" s="1" t="s">
        <v>330</v>
      </c>
      <c r="C89" s="1" t="s">
        <v>62</v>
      </c>
      <c r="D89" s="1" t="s">
        <v>35</v>
      </c>
      <c r="E89" s="1" t="s">
        <v>36</v>
      </c>
      <c r="F89" s="1" t="s">
        <v>37</v>
      </c>
      <c r="G89" s="1" t="s">
        <v>212</v>
      </c>
      <c r="H89" s="1" t="s">
        <v>63</v>
      </c>
      <c r="I89" s="1" t="s">
        <v>40</v>
      </c>
      <c r="J89" s="1" t="s">
        <v>41</v>
      </c>
      <c r="K89" s="1">
        <v>1200</v>
      </c>
      <c r="L89" s="1" t="s">
        <v>42</v>
      </c>
      <c r="M89" s="1" t="s">
        <v>95</v>
      </c>
      <c r="N89" s="1" t="s">
        <v>131</v>
      </c>
      <c r="O89" s="1" t="s">
        <v>108</v>
      </c>
      <c r="P89" s="1" t="s">
        <v>134</v>
      </c>
      <c r="Q89" s="1" t="s">
        <v>536</v>
      </c>
      <c r="R89" s="1" t="s">
        <v>413</v>
      </c>
      <c r="S89" s="1" t="s">
        <v>537</v>
      </c>
      <c r="T89" s="1" t="s">
        <v>166</v>
      </c>
      <c r="U89" s="1" t="s">
        <v>51</v>
      </c>
      <c r="V89" s="1" t="s">
        <v>52</v>
      </c>
      <c r="W89" s="1" t="s">
        <v>53</v>
      </c>
      <c r="X89" s="1" t="s">
        <v>261</v>
      </c>
      <c r="Y89" s="1" t="s">
        <v>140</v>
      </c>
      <c r="Z89" s="1" t="s">
        <v>76</v>
      </c>
      <c r="AA89" s="1" t="s">
        <v>538</v>
      </c>
      <c r="AB89" s="1" t="s">
        <v>170</v>
      </c>
      <c r="AC89" s="1" t="s">
        <v>92</v>
      </c>
      <c r="AD89" s="1" t="s">
        <v>147</v>
      </c>
      <c r="AE89" s="1">
        <v>3</v>
      </c>
      <c r="AF89" s="1" t="s">
        <v>106</v>
      </c>
    </row>
    <row r="90" spans="1:33" x14ac:dyDescent="0.25">
      <c r="A90" s="2">
        <v>45156.581224884256</v>
      </c>
      <c r="B90" s="1" t="s">
        <v>330</v>
      </c>
      <c r="C90" s="1" t="s">
        <v>62</v>
      </c>
      <c r="D90" s="1" t="s">
        <v>35</v>
      </c>
      <c r="E90" s="1" t="s">
        <v>36</v>
      </c>
      <c r="F90" s="1" t="s">
        <v>37</v>
      </c>
      <c r="G90" s="1" t="s">
        <v>38</v>
      </c>
      <c r="H90" s="1" t="s">
        <v>130</v>
      </c>
      <c r="I90" s="1" t="s">
        <v>40</v>
      </c>
      <c r="J90" s="1" t="s">
        <v>41</v>
      </c>
      <c r="K90" s="1">
        <v>1190</v>
      </c>
      <c r="L90" s="1" t="s">
        <v>42</v>
      </c>
      <c r="M90" s="1" t="s">
        <v>95</v>
      </c>
      <c r="N90" s="1" t="s">
        <v>131</v>
      </c>
      <c r="O90" s="1" t="s">
        <v>156</v>
      </c>
      <c r="P90" s="1" t="s">
        <v>96</v>
      </c>
      <c r="Q90" s="1" t="s">
        <v>539</v>
      </c>
      <c r="R90" s="1" t="s">
        <v>70</v>
      </c>
      <c r="S90" s="1" t="s">
        <v>540</v>
      </c>
      <c r="T90" s="1" t="s">
        <v>159</v>
      </c>
      <c r="U90" s="1" t="s">
        <v>51</v>
      </c>
      <c r="V90" s="1" t="s">
        <v>65</v>
      </c>
      <c r="W90" s="1" t="s">
        <v>100</v>
      </c>
      <c r="X90" s="1" t="s">
        <v>151</v>
      </c>
      <c r="Y90" s="1" t="s">
        <v>89</v>
      </c>
      <c r="Z90" s="1" t="s">
        <v>76</v>
      </c>
      <c r="AA90" s="1" t="s">
        <v>541</v>
      </c>
      <c r="AB90" s="1" t="s">
        <v>170</v>
      </c>
      <c r="AC90" s="1" t="s">
        <v>58</v>
      </c>
      <c r="AD90" s="1" t="s">
        <v>542</v>
      </c>
      <c r="AE90" s="1">
        <v>3</v>
      </c>
      <c r="AF90" s="1" t="s">
        <v>106</v>
      </c>
    </row>
    <row r="91" spans="1:33" x14ac:dyDescent="0.25">
      <c r="A91" s="2">
        <v>45156.649803749999</v>
      </c>
      <c r="B91" s="1" t="s">
        <v>330</v>
      </c>
      <c r="C91" s="1" t="s">
        <v>62</v>
      </c>
      <c r="D91" s="1" t="s">
        <v>35</v>
      </c>
      <c r="E91" s="1" t="s">
        <v>36</v>
      </c>
      <c r="F91" s="1" t="s">
        <v>37</v>
      </c>
      <c r="G91" s="1" t="s">
        <v>148</v>
      </c>
      <c r="H91" s="1" t="s">
        <v>130</v>
      </c>
      <c r="I91" s="1" t="s">
        <v>40</v>
      </c>
      <c r="J91" s="1" t="s">
        <v>41</v>
      </c>
      <c r="K91" s="1">
        <v>1180</v>
      </c>
      <c r="L91" s="1" t="s">
        <v>42</v>
      </c>
      <c r="M91" s="1" t="s">
        <v>65</v>
      </c>
      <c r="N91" s="1" t="s">
        <v>66</v>
      </c>
      <c r="O91" s="1" t="s">
        <v>67</v>
      </c>
      <c r="P91" s="1" t="s">
        <v>117</v>
      </c>
      <c r="Q91" s="1" t="s">
        <v>474</v>
      </c>
      <c r="R91" s="1" t="s">
        <v>70</v>
      </c>
      <c r="S91" s="1" t="s">
        <v>543</v>
      </c>
      <c r="T91" s="1" t="s">
        <v>72</v>
      </c>
      <c r="U91" s="1" t="s">
        <v>51</v>
      </c>
      <c r="V91" s="1" t="s">
        <v>112</v>
      </c>
      <c r="W91" s="1" t="s">
        <v>87</v>
      </c>
      <c r="X91" s="1" t="s">
        <v>357</v>
      </c>
      <c r="Y91" s="1" t="s">
        <v>544</v>
      </c>
      <c r="Z91" s="1" t="s">
        <v>56</v>
      </c>
      <c r="AA91" s="1" t="s">
        <v>342</v>
      </c>
      <c r="AB91" s="1" t="s">
        <v>78</v>
      </c>
      <c r="AC91" s="1" t="s">
        <v>92</v>
      </c>
      <c r="AD91" s="1" t="s">
        <v>392</v>
      </c>
      <c r="AE91" s="1">
        <v>3</v>
      </c>
      <c r="AF91" s="1" t="s">
        <v>545</v>
      </c>
    </row>
    <row r="92" spans="1:33" x14ac:dyDescent="0.25">
      <c r="A92" s="2">
        <v>45156.742080358796</v>
      </c>
      <c r="B92" s="1" t="s">
        <v>289</v>
      </c>
      <c r="C92" s="1" t="s">
        <v>62</v>
      </c>
      <c r="D92" s="1" t="s">
        <v>35</v>
      </c>
      <c r="E92" s="1" t="s">
        <v>36</v>
      </c>
      <c r="F92" s="1" t="s">
        <v>37</v>
      </c>
      <c r="G92" s="1" t="s">
        <v>148</v>
      </c>
      <c r="H92" s="1" t="s">
        <v>130</v>
      </c>
      <c r="I92" s="1" t="s">
        <v>40</v>
      </c>
      <c r="J92" s="1" t="s">
        <v>41</v>
      </c>
      <c r="K92" s="1">
        <v>901</v>
      </c>
      <c r="L92" s="1" t="s">
        <v>240</v>
      </c>
      <c r="M92" s="1" t="s">
        <v>281</v>
      </c>
      <c r="N92" s="1" t="s">
        <v>66</v>
      </c>
      <c r="O92" s="1" t="s">
        <v>67</v>
      </c>
      <c r="P92" s="1" t="s">
        <v>117</v>
      </c>
      <c r="Q92" s="1" t="s">
        <v>546</v>
      </c>
      <c r="R92" s="1" t="s">
        <v>70</v>
      </c>
      <c r="S92" s="1" t="s">
        <v>547</v>
      </c>
      <c r="T92" s="1" t="s">
        <v>119</v>
      </c>
      <c r="U92" s="1" t="s">
        <v>73</v>
      </c>
      <c r="V92" s="1" t="s">
        <v>112</v>
      </c>
      <c r="W92" s="1" t="s">
        <v>87</v>
      </c>
      <c r="X92" s="1" t="s">
        <v>548</v>
      </c>
      <c r="Y92" s="1" t="s">
        <v>114</v>
      </c>
      <c r="Z92" s="1" t="s">
        <v>56</v>
      </c>
      <c r="AA92" s="1" t="s">
        <v>77</v>
      </c>
      <c r="AB92" s="1">
        <v>0</v>
      </c>
      <c r="AC92" s="1" t="s">
        <v>92</v>
      </c>
      <c r="AD92" s="1" t="s">
        <v>549</v>
      </c>
      <c r="AE92" s="1">
        <v>3</v>
      </c>
      <c r="AF92" s="1" t="s">
        <v>393</v>
      </c>
    </row>
    <row r="93" spans="1:33" x14ac:dyDescent="0.25">
      <c r="A93" s="2">
        <v>45156.809771990738</v>
      </c>
      <c r="B93" s="1" t="s">
        <v>258</v>
      </c>
      <c r="C93" s="1" t="s">
        <v>62</v>
      </c>
      <c r="D93" s="1" t="s">
        <v>35</v>
      </c>
      <c r="E93" s="1" t="s">
        <v>36</v>
      </c>
      <c r="F93" s="1" t="s">
        <v>37</v>
      </c>
      <c r="G93" s="1" t="s">
        <v>123</v>
      </c>
      <c r="H93" s="1" t="s">
        <v>213</v>
      </c>
      <c r="I93" s="1" t="s">
        <v>40</v>
      </c>
      <c r="J93" s="1" t="s">
        <v>41</v>
      </c>
      <c r="K93" s="1">
        <v>1010</v>
      </c>
      <c r="L93" s="1" t="s">
        <v>83</v>
      </c>
      <c r="M93" s="1" t="s">
        <v>95</v>
      </c>
      <c r="N93" s="1" t="s">
        <v>44</v>
      </c>
      <c r="O93" s="1" t="s">
        <v>67</v>
      </c>
      <c r="P93" s="1" t="s">
        <v>117</v>
      </c>
      <c r="Q93" s="1" t="s">
        <v>550</v>
      </c>
      <c r="R93" s="1" t="s">
        <v>70</v>
      </c>
      <c r="S93" s="1" t="s">
        <v>136</v>
      </c>
      <c r="T93" s="1" t="s">
        <v>224</v>
      </c>
      <c r="U93" s="1" t="s">
        <v>51</v>
      </c>
      <c r="V93" s="1" t="s">
        <v>52</v>
      </c>
      <c r="W93" s="1" t="s">
        <v>53</v>
      </c>
      <c r="X93" s="1" t="s">
        <v>551</v>
      </c>
      <c r="Y93" s="1" t="s">
        <v>552</v>
      </c>
      <c r="Z93" s="1" t="s">
        <v>56</v>
      </c>
      <c r="AA93" s="1" t="s">
        <v>293</v>
      </c>
      <c r="AB93" s="1" t="s">
        <v>154</v>
      </c>
      <c r="AC93" s="1" t="s">
        <v>58</v>
      </c>
      <c r="AD93" s="1" t="s">
        <v>515</v>
      </c>
      <c r="AE93" s="1">
        <v>1</v>
      </c>
      <c r="AF93" s="1" t="s">
        <v>181</v>
      </c>
    </row>
    <row r="94" spans="1:33" x14ac:dyDescent="0.25">
      <c r="A94" s="2">
        <v>45156.813430300928</v>
      </c>
      <c r="B94" s="1" t="s">
        <v>258</v>
      </c>
      <c r="C94" s="1" t="s">
        <v>62</v>
      </c>
      <c r="D94" s="1" t="s">
        <v>35</v>
      </c>
      <c r="E94" s="1" t="s">
        <v>36</v>
      </c>
      <c r="F94" s="1" t="s">
        <v>37</v>
      </c>
      <c r="G94" s="1" t="s">
        <v>81</v>
      </c>
      <c r="H94" s="1" t="s">
        <v>124</v>
      </c>
      <c r="I94" s="1" t="s">
        <v>40</v>
      </c>
      <c r="J94" s="1" t="s">
        <v>41</v>
      </c>
      <c r="K94" s="1">
        <v>1190</v>
      </c>
      <c r="L94" s="1" t="s">
        <v>42</v>
      </c>
      <c r="M94" s="1" t="s">
        <v>95</v>
      </c>
      <c r="N94" s="1" t="s">
        <v>44</v>
      </c>
      <c r="O94" s="1" t="s">
        <v>108</v>
      </c>
      <c r="P94" s="1" t="s">
        <v>96</v>
      </c>
      <c r="Q94" s="1" t="s">
        <v>553</v>
      </c>
      <c r="R94" s="1" t="s">
        <v>70</v>
      </c>
      <c r="S94" s="1" t="s">
        <v>554</v>
      </c>
      <c r="T94" s="1" t="s">
        <v>119</v>
      </c>
      <c r="U94" s="1" t="s">
        <v>73</v>
      </c>
      <c r="V94" s="1" t="s">
        <v>112</v>
      </c>
      <c r="W94" s="1" t="s">
        <v>100</v>
      </c>
      <c r="X94" s="1" t="s">
        <v>268</v>
      </c>
      <c r="Y94" s="1" t="s">
        <v>295</v>
      </c>
      <c r="Z94" s="1" t="s">
        <v>161</v>
      </c>
      <c r="AA94" s="1" t="s">
        <v>103</v>
      </c>
      <c r="AB94" s="1" t="s">
        <v>57</v>
      </c>
      <c r="AC94" s="1" t="s">
        <v>92</v>
      </c>
      <c r="AD94" s="1" t="s">
        <v>229</v>
      </c>
      <c r="AE94" s="1">
        <v>3</v>
      </c>
      <c r="AF94" s="1" t="s">
        <v>106</v>
      </c>
    </row>
    <row r="95" spans="1:33" x14ac:dyDescent="0.25">
      <c r="A95" s="2">
        <v>45156.817216423609</v>
      </c>
      <c r="B95" s="1" t="s">
        <v>330</v>
      </c>
      <c r="C95" s="1" t="s">
        <v>62</v>
      </c>
      <c r="D95" s="1" t="s">
        <v>35</v>
      </c>
      <c r="E95" s="1" t="s">
        <v>36</v>
      </c>
      <c r="F95" s="1" t="s">
        <v>37</v>
      </c>
      <c r="G95" s="1" t="s">
        <v>38</v>
      </c>
      <c r="H95" s="1" t="s">
        <v>63</v>
      </c>
      <c r="I95" s="1" t="s">
        <v>40</v>
      </c>
      <c r="J95" s="1" t="s">
        <v>64</v>
      </c>
      <c r="K95" s="1">
        <v>1140</v>
      </c>
      <c r="L95" s="1" t="s">
        <v>42</v>
      </c>
      <c r="M95" s="1" t="s">
        <v>65</v>
      </c>
      <c r="N95" s="1" t="s">
        <v>66</v>
      </c>
      <c r="O95" s="1" t="s">
        <v>67</v>
      </c>
      <c r="P95" s="1" t="s">
        <v>117</v>
      </c>
      <c r="Q95" s="1" t="s">
        <v>339</v>
      </c>
      <c r="R95" s="1" t="s">
        <v>70</v>
      </c>
      <c r="S95" s="1" t="s">
        <v>110</v>
      </c>
      <c r="T95" s="1" t="s">
        <v>137</v>
      </c>
      <c r="U95" s="1" t="s">
        <v>73</v>
      </c>
      <c r="V95" s="1" t="s">
        <v>65</v>
      </c>
      <c r="W95" s="1" t="s">
        <v>100</v>
      </c>
      <c r="X95" s="1" t="s">
        <v>185</v>
      </c>
      <c r="Y95" s="1" t="s">
        <v>544</v>
      </c>
      <c r="Z95" s="1" t="s">
        <v>76</v>
      </c>
      <c r="AA95" s="1" t="s">
        <v>450</v>
      </c>
      <c r="AB95" s="1" t="s">
        <v>170</v>
      </c>
      <c r="AC95" s="1" t="s">
        <v>58</v>
      </c>
      <c r="AD95" s="1" t="s">
        <v>115</v>
      </c>
      <c r="AE95" s="1">
        <v>2</v>
      </c>
      <c r="AF95" s="1" t="s">
        <v>106</v>
      </c>
      <c r="AG95" s="1" t="s">
        <v>555</v>
      </c>
    </row>
    <row r="96" spans="1:33" x14ac:dyDescent="0.25">
      <c r="A96" s="2">
        <v>45156.819362083334</v>
      </c>
      <c r="B96" s="1" t="s">
        <v>33</v>
      </c>
      <c r="C96" s="1" t="s">
        <v>62</v>
      </c>
      <c r="D96" s="1" t="s">
        <v>35</v>
      </c>
      <c r="E96" s="1" t="s">
        <v>36</v>
      </c>
      <c r="F96" s="1" t="s">
        <v>37</v>
      </c>
      <c r="G96" s="1" t="s">
        <v>212</v>
      </c>
      <c r="H96" s="1" t="s">
        <v>124</v>
      </c>
      <c r="I96" s="1" t="s">
        <v>40</v>
      </c>
      <c r="J96" s="1" t="s">
        <v>125</v>
      </c>
      <c r="K96" s="1">
        <v>1120</v>
      </c>
      <c r="L96" s="1" t="s">
        <v>42</v>
      </c>
      <c r="M96" s="1" t="s">
        <v>95</v>
      </c>
      <c r="N96" s="1" t="s">
        <v>44</v>
      </c>
      <c r="O96" s="1" t="s">
        <v>67</v>
      </c>
      <c r="P96" s="1" t="s">
        <v>134</v>
      </c>
      <c r="Q96" s="1" t="s">
        <v>556</v>
      </c>
      <c r="R96" s="1" t="s">
        <v>70</v>
      </c>
      <c r="S96" s="1" t="s">
        <v>233</v>
      </c>
      <c r="T96" s="1" t="s">
        <v>557</v>
      </c>
      <c r="U96" s="1" t="s">
        <v>51</v>
      </c>
      <c r="V96" s="1" t="s">
        <v>52</v>
      </c>
      <c r="W96" s="1" t="s">
        <v>53</v>
      </c>
      <c r="X96" s="1" t="s">
        <v>101</v>
      </c>
      <c r="Y96" s="1" t="s">
        <v>102</v>
      </c>
      <c r="Z96" s="1" t="s">
        <v>56</v>
      </c>
      <c r="AA96" s="1" t="s">
        <v>558</v>
      </c>
      <c r="AB96" s="1" t="s">
        <v>104</v>
      </c>
      <c r="AC96" s="1" t="s">
        <v>92</v>
      </c>
      <c r="AD96" s="1" t="s">
        <v>79</v>
      </c>
      <c r="AE96" s="1">
        <v>3</v>
      </c>
      <c r="AF96" s="1" t="s">
        <v>94</v>
      </c>
      <c r="AG96" s="1" t="s">
        <v>559</v>
      </c>
    </row>
    <row r="97" spans="1:33" x14ac:dyDescent="0.25">
      <c r="A97" s="2">
        <v>45156.891383530092</v>
      </c>
      <c r="B97" s="1" t="s">
        <v>258</v>
      </c>
      <c r="C97" s="1" t="s">
        <v>62</v>
      </c>
      <c r="D97" s="1" t="s">
        <v>560</v>
      </c>
      <c r="E97" s="1" t="s">
        <v>36</v>
      </c>
      <c r="F97" s="1" t="s">
        <v>37</v>
      </c>
      <c r="G97" s="1" t="s">
        <v>212</v>
      </c>
      <c r="H97" s="1" t="s">
        <v>124</v>
      </c>
      <c r="I97" s="1" t="s">
        <v>40</v>
      </c>
      <c r="J97" s="1" t="s">
        <v>64</v>
      </c>
      <c r="K97" s="1">
        <v>1166</v>
      </c>
      <c r="L97" s="1" t="s">
        <v>42</v>
      </c>
      <c r="M97" s="1" t="s">
        <v>95</v>
      </c>
      <c r="N97" s="1" t="s">
        <v>66</v>
      </c>
      <c r="O97" s="1" t="s">
        <v>156</v>
      </c>
      <c r="P97" s="1" t="s">
        <v>134</v>
      </c>
      <c r="Q97" s="1" t="s">
        <v>561</v>
      </c>
      <c r="R97" s="1" t="s">
        <v>145</v>
      </c>
      <c r="S97" s="1" t="s">
        <v>454</v>
      </c>
      <c r="T97" s="1" t="s">
        <v>50</v>
      </c>
      <c r="U97" s="1" t="s">
        <v>51</v>
      </c>
      <c r="V97" s="1" t="s">
        <v>112</v>
      </c>
      <c r="W97" s="1" t="s">
        <v>53</v>
      </c>
      <c r="X97" s="1" t="s">
        <v>88</v>
      </c>
      <c r="Y97" s="1" t="s">
        <v>75</v>
      </c>
      <c r="Z97" s="1" t="s">
        <v>76</v>
      </c>
      <c r="AA97" s="1" t="s">
        <v>562</v>
      </c>
      <c r="AB97" s="1" t="s">
        <v>91</v>
      </c>
      <c r="AC97" s="1" t="s">
        <v>58</v>
      </c>
      <c r="AD97" s="1" t="s">
        <v>563</v>
      </c>
      <c r="AE97" s="1">
        <v>2</v>
      </c>
      <c r="AF97" s="1" t="s">
        <v>80</v>
      </c>
      <c r="AG97" s="1" t="s">
        <v>564</v>
      </c>
    </row>
    <row r="98" spans="1:33" x14ac:dyDescent="0.25">
      <c r="A98" s="2">
        <v>45156.902561886571</v>
      </c>
      <c r="B98" s="1" t="s">
        <v>258</v>
      </c>
      <c r="C98" s="1" t="s">
        <v>34</v>
      </c>
      <c r="D98" s="1" t="s">
        <v>560</v>
      </c>
      <c r="E98" s="1" t="s">
        <v>36</v>
      </c>
      <c r="F98" s="1" t="s">
        <v>37</v>
      </c>
      <c r="G98" s="1" t="s">
        <v>212</v>
      </c>
      <c r="H98" s="1" t="s">
        <v>130</v>
      </c>
      <c r="I98" s="1" t="s">
        <v>40</v>
      </c>
      <c r="J98" s="1" t="s">
        <v>41</v>
      </c>
      <c r="K98" s="1">
        <v>1095</v>
      </c>
      <c r="L98" s="1" t="s">
        <v>42</v>
      </c>
      <c r="M98" s="1" t="s">
        <v>65</v>
      </c>
      <c r="N98" s="1" t="s">
        <v>44</v>
      </c>
      <c r="O98" s="1" t="s">
        <v>156</v>
      </c>
      <c r="P98" s="1" t="s">
        <v>96</v>
      </c>
      <c r="Q98" s="1" t="s">
        <v>565</v>
      </c>
      <c r="R98" s="1" t="s">
        <v>179</v>
      </c>
      <c r="S98" s="1" t="s">
        <v>77</v>
      </c>
      <c r="T98" s="1" t="s">
        <v>99</v>
      </c>
      <c r="U98" s="1" t="s">
        <v>311</v>
      </c>
      <c r="V98" s="1" t="s">
        <v>312</v>
      </c>
      <c r="W98" s="1" t="s">
        <v>87</v>
      </c>
      <c r="X98" s="1" t="s">
        <v>313</v>
      </c>
      <c r="Y98" s="1" t="s">
        <v>313</v>
      </c>
      <c r="Z98" s="1" t="s">
        <v>161</v>
      </c>
      <c r="AA98" s="1" t="s">
        <v>459</v>
      </c>
      <c r="AB98" s="1">
        <v>0</v>
      </c>
      <c r="AC98" s="1" t="s">
        <v>58</v>
      </c>
      <c r="AD98" s="1" t="s">
        <v>147</v>
      </c>
      <c r="AE98" s="1">
        <v>1</v>
      </c>
      <c r="AF98" s="1" t="s">
        <v>345</v>
      </c>
    </row>
    <row r="99" spans="1:33" x14ac:dyDescent="0.25">
      <c r="A99" s="2">
        <v>45156.904020740738</v>
      </c>
      <c r="B99" s="1" t="s">
        <v>397</v>
      </c>
      <c r="C99" s="1" t="s">
        <v>62</v>
      </c>
      <c r="D99" s="1" t="s">
        <v>35</v>
      </c>
      <c r="E99" s="1" t="s">
        <v>36</v>
      </c>
      <c r="F99" s="1" t="s">
        <v>416</v>
      </c>
      <c r="G99" s="1" t="s">
        <v>38</v>
      </c>
      <c r="H99" s="1" t="s">
        <v>63</v>
      </c>
      <c r="I99" s="1" t="s">
        <v>40</v>
      </c>
      <c r="J99" s="1" t="s">
        <v>41</v>
      </c>
      <c r="K99" s="1">
        <v>595</v>
      </c>
      <c r="L99" s="1" t="s">
        <v>232</v>
      </c>
      <c r="M99" s="1" t="s">
        <v>65</v>
      </c>
      <c r="N99" s="1" t="s">
        <v>44</v>
      </c>
      <c r="O99" s="1" t="s">
        <v>156</v>
      </c>
      <c r="P99" s="1" t="s">
        <v>117</v>
      </c>
      <c r="Q99" s="1" t="s">
        <v>566</v>
      </c>
      <c r="R99" s="1" t="s">
        <v>70</v>
      </c>
      <c r="S99" s="1" t="s">
        <v>77</v>
      </c>
      <c r="T99" s="1" t="s">
        <v>567</v>
      </c>
      <c r="U99" s="1" t="s">
        <v>194</v>
      </c>
      <c r="V99" s="1" t="s">
        <v>112</v>
      </c>
      <c r="W99" s="1" t="s">
        <v>100</v>
      </c>
      <c r="X99" s="1" t="s">
        <v>101</v>
      </c>
      <c r="Y99" s="1" t="s">
        <v>102</v>
      </c>
      <c r="Z99" s="1" t="s">
        <v>76</v>
      </c>
      <c r="AA99" s="1" t="s">
        <v>193</v>
      </c>
      <c r="AB99" s="1" t="s">
        <v>104</v>
      </c>
      <c r="AC99" s="1" t="s">
        <v>58</v>
      </c>
      <c r="AD99" s="1" t="s">
        <v>147</v>
      </c>
      <c r="AE99" s="1">
        <v>1</v>
      </c>
      <c r="AF99" s="1" t="s">
        <v>451</v>
      </c>
    </row>
    <row r="100" spans="1:33" x14ac:dyDescent="0.25">
      <c r="A100" s="2">
        <v>45156.932568518518</v>
      </c>
      <c r="B100" s="1" t="s">
        <v>258</v>
      </c>
      <c r="C100" s="1" t="s">
        <v>62</v>
      </c>
      <c r="D100" s="1" t="s">
        <v>35</v>
      </c>
      <c r="E100" s="1" t="s">
        <v>36</v>
      </c>
      <c r="F100" s="1" t="s">
        <v>37</v>
      </c>
      <c r="G100" s="1" t="s">
        <v>81</v>
      </c>
      <c r="H100" s="1" t="s">
        <v>107</v>
      </c>
      <c r="I100" s="1" t="s">
        <v>40</v>
      </c>
      <c r="J100" s="1" t="s">
        <v>41</v>
      </c>
      <c r="K100" s="1">
        <v>1150</v>
      </c>
      <c r="L100" s="1" t="s">
        <v>42</v>
      </c>
      <c r="M100" s="1" t="s">
        <v>65</v>
      </c>
      <c r="N100" s="1" t="s">
        <v>66</v>
      </c>
      <c r="O100" s="1" t="s">
        <v>67</v>
      </c>
      <c r="P100" s="1" t="s">
        <v>134</v>
      </c>
      <c r="Q100" s="1" t="s">
        <v>568</v>
      </c>
      <c r="R100" s="1" t="s">
        <v>179</v>
      </c>
      <c r="S100" s="1" t="s">
        <v>459</v>
      </c>
      <c r="T100" s="1" t="s">
        <v>294</v>
      </c>
      <c r="U100" s="1" t="s">
        <v>351</v>
      </c>
      <c r="V100" s="1" t="s">
        <v>65</v>
      </c>
      <c r="W100" s="1" t="s">
        <v>87</v>
      </c>
      <c r="X100" s="1" t="s">
        <v>569</v>
      </c>
      <c r="Y100" s="1" t="s">
        <v>570</v>
      </c>
      <c r="Z100" s="1" t="s">
        <v>76</v>
      </c>
      <c r="AA100" s="1" t="s">
        <v>77</v>
      </c>
      <c r="AB100" s="1">
        <v>0</v>
      </c>
      <c r="AC100" s="1" t="s">
        <v>92</v>
      </c>
      <c r="AD100" s="1" t="s">
        <v>334</v>
      </c>
      <c r="AE100" s="1">
        <v>3</v>
      </c>
      <c r="AF100" s="1" t="s">
        <v>393</v>
      </c>
      <c r="AG100" s="1" t="s">
        <v>571</v>
      </c>
    </row>
    <row r="101" spans="1:33" x14ac:dyDescent="0.25">
      <c r="A101" s="2">
        <v>45156.934408692134</v>
      </c>
      <c r="B101" s="1" t="s">
        <v>33</v>
      </c>
      <c r="C101" s="1" t="s">
        <v>62</v>
      </c>
      <c r="D101" s="1" t="s">
        <v>200</v>
      </c>
      <c r="E101" s="1" t="s">
        <v>155</v>
      </c>
      <c r="F101" s="1" t="s">
        <v>37</v>
      </c>
      <c r="G101" s="1" t="s">
        <v>190</v>
      </c>
      <c r="H101" s="1" t="s">
        <v>130</v>
      </c>
      <c r="I101" s="1" t="s">
        <v>411</v>
      </c>
      <c r="J101" s="1" t="s">
        <v>125</v>
      </c>
      <c r="K101" s="1">
        <v>1189</v>
      </c>
      <c r="L101" s="1" t="s">
        <v>42</v>
      </c>
      <c r="M101" s="1" t="s">
        <v>95</v>
      </c>
      <c r="N101" s="1" t="s">
        <v>66</v>
      </c>
      <c r="O101" s="1" t="s">
        <v>108</v>
      </c>
      <c r="P101" s="1" t="s">
        <v>117</v>
      </c>
      <c r="Q101" s="1" t="s">
        <v>572</v>
      </c>
      <c r="R101" s="1" t="s">
        <v>179</v>
      </c>
      <c r="S101" s="1" t="s">
        <v>103</v>
      </c>
      <c r="T101" s="1" t="s">
        <v>72</v>
      </c>
      <c r="U101" s="1" t="s">
        <v>51</v>
      </c>
      <c r="V101" s="1" t="s">
        <v>65</v>
      </c>
      <c r="W101" s="1" t="s">
        <v>100</v>
      </c>
      <c r="X101" s="1" t="s">
        <v>151</v>
      </c>
      <c r="Y101" s="1" t="s">
        <v>573</v>
      </c>
      <c r="Z101" s="1" t="s">
        <v>76</v>
      </c>
      <c r="AA101" s="1" t="s">
        <v>103</v>
      </c>
      <c r="AB101" s="1" t="s">
        <v>297</v>
      </c>
      <c r="AC101" s="1" t="s">
        <v>58</v>
      </c>
      <c r="AD101" s="1" t="s">
        <v>162</v>
      </c>
      <c r="AE101" s="1">
        <v>4</v>
      </c>
      <c r="AF101" s="1" t="s">
        <v>451</v>
      </c>
    </row>
    <row r="102" spans="1:33" x14ac:dyDescent="0.25">
      <c r="A102" s="2">
        <v>45156.941766863427</v>
      </c>
      <c r="B102" s="1" t="s">
        <v>33</v>
      </c>
      <c r="C102" s="1" t="s">
        <v>62</v>
      </c>
      <c r="D102" s="1" t="s">
        <v>200</v>
      </c>
      <c r="E102" s="1" t="s">
        <v>36</v>
      </c>
      <c r="F102" s="1" t="s">
        <v>37</v>
      </c>
      <c r="G102" s="1" t="s">
        <v>190</v>
      </c>
      <c r="H102" s="1" t="s">
        <v>130</v>
      </c>
      <c r="I102" s="1" t="s">
        <v>40</v>
      </c>
      <c r="J102" s="1" t="s">
        <v>64</v>
      </c>
      <c r="K102" s="1">
        <v>1200</v>
      </c>
      <c r="L102" s="1" t="s">
        <v>42</v>
      </c>
      <c r="M102" s="1" t="s">
        <v>43</v>
      </c>
      <c r="N102" s="1" t="s">
        <v>131</v>
      </c>
      <c r="O102" s="1" t="s">
        <v>67</v>
      </c>
      <c r="P102" s="1" t="s">
        <v>117</v>
      </c>
      <c r="Q102" s="1" t="s">
        <v>574</v>
      </c>
      <c r="R102" s="1" t="s">
        <v>179</v>
      </c>
      <c r="S102" s="1" t="s">
        <v>575</v>
      </c>
      <c r="T102" s="1" t="s">
        <v>557</v>
      </c>
      <c r="U102" s="1" t="s">
        <v>311</v>
      </c>
      <c r="V102" s="1" t="s">
        <v>112</v>
      </c>
      <c r="W102" s="1" t="s">
        <v>100</v>
      </c>
      <c r="X102" s="1" t="s">
        <v>101</v>
      </c>
      <c r="Y102" s="1" t="s">
        <v>401</v>
      </c>
      <c r="Z102" s="1" t="s">
        <v>76</v>
      </c>
      <c r="AA102" s="1" t="s">
        <v>77</v>
      </c>
      <c r="AB102" s="1" t="s">
        <v>170</v>
      </c>
      <c r="AC102" s="1" t="s">
        <v>58</v>
      </c>
      <c r="AD102" s="1" t="s">
        <v>198</v>
      </c>
      <c r="AE102" s="1">
        <v>5</v>
      </c>
      <c r="AF102" s="1" t="s">
        <v>106</v>
      </c>
    </row>
    <row r="103" spans="1:33" x14ac:dyDescent="0.25">
      <c r="A103" s="2">
        <v>45156.941989293977</v>
      </c>
      <c r="B103" s="1" t="s">
        <v>330</v>
      </c>
      <c r="C103" s="1" t="s">
        <v>62</v>
      </c>
      <c r="D103" s="1" t="s">
        <v>560</v>
      </c>
      <c r="E103" s="1" t="s">
        <v>36</v>
      </c>
      <c r="F103" s="1" t="s">
        <v>37</v>
      </c>
      <c r="G103" s="1" t="s">
        <v>212</v>
      </c>
      <c r="H103" s="1" t="s">
        <v>130</v>
      </c>
      <c r="I103" s="1" t="s">
        <v>40</v>
      </c>
      <c r="J103" s="1" t="s">
        <v>41</v>
      </c>
      <c r="K103" s="1">
        <v>1120</v>
      </c>
      <c r="L103" s="1" t="s">
        <v>42</v>
      </c>
      <c r="M103" s="1" t="s">
        <v>95</v>
      </c>
      <c r="N103" s="1" t="s">
        <v>44</v>
      </c>
      <c r="O103" s="1" t="s">
        <v>156</v>
      </c>
      <c r="P103" s="1" t="s">
        <v>117</v>
      </c>
      <c r="Q103" s="1" t="s">
        <v>576</v>
      </c>
      <c r="R103" s="1" t="s">
        <v>145</v>
      </c>
      <c r="S103" s="1" t="s">
        <v>332</v>
      </c>
      <c r="T103" s="1" t="s">
        <v>174</v>
      </c>
      <c r="U103" s="1" t="s">
        <v>311</v>
      </c>
      <c r="V103" s="1" t="s">
        <v>52</v>
      </c>
      <c r="W103" s="1" t="s">
        <v>53</v>
      </c>
      <c r="X103" s="1" t="s">
        <v>101</v>
      </c>
      <c r="Y103" s="1" t="s">
        <v>577</v>
      </c>
      <c r="Z103" s="1" t="s">
        <v>56</v>
      </c>
      <c r="AA103" s="1" t="s">
        <v>136</v>
      </c>
      <c r="AB103" s="1">
        <v>0</v>
      </c>
      <c r="AC103" s="1" t="s">
        <v>58</v>
      </c>
      <c r="AD103" s="1" t="s">
        <v>441</v>
      </c>
      <c r="AE103" s="1">
        <v>1</v>
      </c>
      <c r="AF103" s="1" t="s">
        <v>181</v>
      </c>
    </row>
    <row r="104" spans="1:33" x14ac:dyDescent="0.25">
      <c r="A104" s="2">
        <v>45156.943164247685</v>
      </c>
      <c r="B104" s="1" t="s">
        <v>33</v>
      </c>
      <c r="C104" s="1" t="s">
        <v>62</v>
      </c>
      <c r="D104" s="1" t="s">
        <v>35</v>
      </c>
      <c r="E104" s="1" t="s">
        <v>36</v>
      </c>
      <c r="F104" s="1" t="s">
        <v>37</v>
      </c>
      <c r="G104" s="1" t="s">
        <v>148</v>
      </c>
      <c r="H104" s="1" t="s">
        <v>124</v>
      </c>
      <c r="I104" s="1" t="s">
        <v>40</v>
      </c>
      <c r="J104" s="1" t="s">
        <v>64</v>
      </c>
      <c r="K104" s="1">
        <v>1167</v>
      </c>
      <c r="L104" s="1" t="s">
        <v>42</v>
      </c>
      <c r="M104" s="1" t="s">
        <v>65</v>
      </c>
      <c r="N104" s="1" t="s">
        <v>131</v>
      </c>
      <c r="O104" s="1" t="s">
        <v>108</v>
      </c>
      <c r="P104" s="1" t="s">
        <v>96</v>
      </c>
      <c r="Q104" s="1" t="s">
        <v>578</v>
      </c>
      <c r="R104" s="1" t="s">
        <v>179</v>
      </c>
      <c r="S104" s="1" t="s">
        <v>579</v>
      </c>
      <c r="T104" s="1" t="s">
        <v>72</v>
      </c>
      <c r="U104" s="1" t="s">
        <v>51</v>
      </c>
      <c r="V104" s="1" t="s">
        <v>65</v>
      </c>
      <c r="W104" s="1" t="s">
        <v>100</v>
      </c>
      <c r="X104" s="1" t="s">
        <v>151</v>
      </c>
      <c r="Y104" s="1" t="s">
        <v>580</v>
      </c>
      <c r="Z104" s="1" t="s">
        <v>56</v>
      </c>
      <c r="AA104" s="1" t="s">
        <v>581</v>
      </c>
      <c r="AB104" s="1" t="s">
        <v>91</v>
      </c>
      <c r="AC104" s="1" t="s">
        <v>92</v>
      </c>
      <c r="AD104" s="1" t="s">
        <v>143</v>
      </c>
      <c r="AE104" s="1">
        <v>1</v>
      </c>
      <c r="AF104" s="1" t="s">
        <v>106</v>
      </c>
    </row>
    <row r="105" spans="1:33" x14ac:dyDescent="0.25">
      <c r="A105" s="2">
        <v>45156.967415393519</v>
      </c>
      <c r="B105" s="1" t="s">
        <v>330</v>
      </c>
      <c r="C105" s="1" t="s">
        <v>62</v>
      </c>
      <c r="D105" s="1" t="s">
        <v>35</v>
      </c>
      <c r="E105" s="1" t="s">
        <v>36</v>
      </c>
      <c r="F105" s="1" t="s">
        <v>201</v>
      </c>
      <c r="G105" s="1" t="s">
        <v>320</v>
      </c>
      <c r="H105" s="1" t="s">
        <v>63</v>
      </c>
      <c r="I105" s="1" t="s">
        <v>40</v>
      </c>
      <c r="J105" s="1" t="s">
        <v>64</v>
      </c>
      <c r="K105" s="1">
        <v>1160</v>
      </c>
      <c r="L105" s="1" t="s">
        <v>42</v>
      </c>
      <c r="M105" s="1" t="s">
        <v>65</v>
      </c>
      <c r="N105" s="1" t="s">
        <v>44</v>
      </c>
      <c r="O105" s="1" t="s">
        <v>67</v>
      </c>
      <c r="P105" s="1" t="s">
        <v>117</v>
      </c>
      <c r="Q105" s="1" t="s">
        <v>582</v>
      </c>
      <c r="R105" s="1" t="s">
        <v>399</v>
      </c>
      <c r="S105" s="1" t="s">
        <v>77</v>
      </c>
      <c r="T105" s="1" t="s">
        <v>300</v>
      </c>
      <c r="U105" s="1" t="s">
        <v>51</v>
      </c>
      <c r="V105" s="1" t="s">
        <v>65</v>
      </c>
      <c r="W105" s="1" t="s">
        <v>53</v>
      </c>
      <c r="X105" s="1" t="s">
        <v>423</v>
      </c>
      <c r="Y105" s="1" t="s">
        <v>583</v>
      </c>
      <c r="Z105" s="1" t="s">
        <v>76</v>
      </c>
      <c r="AA105" s="1" t="s">
        <v>136</v>
      </c>
      <c r="AB105" s="1" t="s">
        <v>78</v>
      </c>
      <c r="AC105" s="1" t="s">
        <v>92</v>
      </c>
      <c r="AD105" s="1" t="s">
        <v>441</v>
      </c>
      <c r="AE105" s="1">
        <v>2</v>
      </c>
      <c r="AF105" s="1" t="s">
        <v>584</v>
      </c>
    </row>
    <row r="106" spans="1:33" x14ac:dyDescent="0.25">
      <c r="A106" s="2">
        <v>45156.969657361115</v>
      </c>
      <c r="B106" s="1" t="s">
        <v>289</v>
      </c>
      <c r="C106" s="1" t="s">
        <v>62</v>
      </c>
      <c r="D106" s="1" t="s">
        <v>35</v>
      </c>
      <c r="E106" s="1" t="s">
        <v>36</v>
      </c>
      <c r="F106" s="1" t="s">
        <v>37</v>
      </c>
      <c r="G106" s="1" t="s">
        <v>320</v>
      </c>
      <c r="H106" s="1" t="s">
        <v>63</v>
      </c>
      <c r="I106" s="1" t="s">
        <v>40</v>
      </c>
      <c r="J106" s="1" t="s">
        <v>41</v>
      </c>
      <c r="K106" s="1">
        <v>1100</v>
      </c>
      <c r="L106" s="1" t="s">
        <v>42</v>
      </c>
      <c r="M106" s="1" t="s">
        <v>65</v>
      </c>
      <c r="N106" s="1" t="s">
        <v>131</v>
      </c>
      <c r="O106" s="1" t="s">
        <v>108</v>
      </c>
      <c r="P106" s="1" t="s">
        <v>117</v>
      </c>
      <c r="Q106" s="1" t="s">
        <v>173</v>
      </c>
      <c r="R106" s="1" t="s">
        <v>413</v>
      </c>
      <c r="S106" s="1" t="s">
        <v>585</v>
      </c>
      <c r="T106" s="1" t="s">
        <v>99</v>
      </c>
      <c r="U106" s="1" t="s">
        <v>51</v>
      </c>
      <c r="V106" s="1" t="s">
        <v>65</v>
      </c>
      <c r="W106" s="1" t="s">
        <v>87</v>
      </c>
      <c r="X106" s="1" t="s">
        <v>101</v>
      </c>
      <c r="Y106" s="1" t="s">
        <v>102</v>
      </c>
      <c r="Z106" s="1" t="s">
        <v>56</v>
      </c>
      <c r="AA106" s="1" t="s">
        <v>136</v>
      </c>
      <c r="AB106" s="1" t="s">
        <v>297</v>
      </c>
      <c r="AC106" s="1" t="s">
        <v>58</v>
      </c>
      <c r="AD106" s="1" t="s">
        <v>162</v>
      </c>
      <c r="AE106" s="1">
        <v>4</v>
      </c>
      <c r="AF106" s="1" t="s">
        <v>106</v>
      </c>
      <c r="AG106" s="1" t="s">
        <v>586</v>
      </c>
    </row>
    <row r="107" spans="1:33" x14ac:dyDescent="0.25">
      <c r="A107" s="2">
        <v>45156.980008437502</v>
      </c>
      <c r="B107" s="1" t="s">
        <v>330</v>
      </c>
      <c r="C107" s="1" t="s">
        <v>62</v>
      </c>
      <c r="D107" s="1" t="s">
        <v>35</v>
      </c>
      <c r="E107" s="1" t="s">
        <v>36</v>
      </c>
      <c r="F107" s="1" t="s">
        <v>37</v>
      </c>
      <c r="G107" s="1" t="s">
        <v>38</v>
      </c>
      <c r="H107" s="1" t="s">
        <v>63</v>
      </c>
      <c r="I107" s="1" t="s">
        <v>40</v>
      </c>
      <c r="J107" s="1" t="s">
        <v>41</v>
      </c>
      <c r="K107" s="1">
        <v>1170</v>
      </c>
      <c r="L107" s="1" t="s">
        <v>42</v>
      </c>
      <c r="M107" s="1" t="s">
        <v>65</v>
      </c>
      <c r="N107" s="1" t="s">
        <v>66</v>
      </c>
      <c r="O107" s="1" t="s">
        <v>108</v>
      </c>
      <c r="P107" s="1" t="s">
        <v>117</v>
      </c>
      <c r="Q107" s="1" t="s">
        <v>587</v>
      </c>
      <c r="R107" s="1" t="s">
        <v>145</v>
      </c>
      <c r="S107" s="1" t="s">
        <v>77</v>
      </c>
      <c r="T107" s="1" t="s">
        <v>72</v>
      </c>
      <c r="U107" s="1" t="s">
        <v>588</v>
      </c>
      <c r="V107" s="1" t="s">
        <v>65</v>
      </c>
      <c r="W107" s="1" t="s">
        <v>100</v>
      </c>
      <c r="X107" s="1" t="s">
        <v>167</v>
      </c>
      <c r="Y107" s="1" t="s">
        <v>589</v>
      </c>
      <c r="Z107" s="1" t="s">
        <v>76</v>
      </c>
      <c r="AA107" s="1" t="s">
        <v>136</v>
      </c>
      <c r="AB107" s="1" t="s">
        <v>297</v>
      </c>
      <c r="AC107" s="1" t="s">
        <v>228</v>
      </c>
      <c r="AD107" s="1" t="s">
        <v>162</v>
      </c>
      <c r="AE107" s="1">
        <v>5</v>
      </c>
      <c r="AF107" s="1" t="s">
        <v>106</v>
      </c>
    </row>
    <row r="108" spans="1:33" x14ac:dyDescent="0.25">
      <c r="A108" s="2">
        <v>45156.980092442129</v>
      </c>
      <c r="B108" s="1" t="s">
        <v>330</v>
      </c>
      <c r="C108" s="1" t="s">
        <v>62</v>
      </c>
      <c r="D108" s="1" t="s">
        <v>35</v>
      </c>
      <c r="E108" s="1" t="s">
        <v>36</v>
      </c>
      <c r="F108" s="1" t="s">
        <v>37</v>
      </c>
      <c r="G108" s="1" t="s">
        <v>123</v>
      </c>
      <c r="H108" s="1" t="s">
        <v>63</v>
      </c>
      <c r="I108" s="1" t="s">
        <v>40</v>
      </c>
      <c r="J108" s="1" t="s">
        <v>64</v>
      </c>
      <c r="K108" s="1">
        <v>1108</v>
      </c>
      <c r="L108" s="1" t="s">
        <v>42</v>
      </c>
      <c r="M108" s="1" t="s">
        <v>43</v>
      </c>
      <c r="N108" s="1" t="s">
        <v>44</v>
      </c>
      <c r="O108" s="1" t="s">
        <v>156</v>
      </c>
      <c r="P108" s="1" t="s">
        <v>96</v>
      </c>
      <c r="Q108" s="1" t="s">
        <v>590</v>
      </c>
      <c r="R108" s="1" t="s">
        <v>179</v>
      </c>
      <c r="S108" s="1" t="s">
        <v>77</v>
      </c>
      <c r="T108" s="1" t="s">
        <v>137</v>
      </c>
      <c r="U108" s="1" t="s">
        <v>51</v>
      </c>
      <c r="V108" s="1" t="s">
        <v>65</v>
      </c>
      <c r="W108" s="1" t="s">
        <v>100</v>
      </c>
      <c r="X108" s="1" t="s">
        <v>101</v>
      </c>
      <c r="Y108" s="1" t="s">
        <v>544</v>
      </c>
      <c r="Z108" s="1" t="s">
        <v>196</v>
      </c>
      <c r="AA108" s="1" t="s">
        <v>233</v>
      </c>
      <c r="AB108" s="1" t="s">
        <v>154</v>
      </c>
      <c r="AC108" s="1" t="s">
        <v>92</v>
      </c>
      <c r="AD108" s="1" t="s">
        <v>591</v>
      </c>
      <c r="AE108" s="1">
        <v>3</v>
      </c>
      <c r="AF108" s="1" t="s">
        <v>106</v>
      </c>
    </row>
    <row r="109" spans="1:33" x14ac:dyDescent="0.25">
      <c r="A109" s="2">
        <v>45156.980463125001</v>
      </c>
      <c r="B109" s="1" t="s">
        <v>330</v>
      </c>
      <c r="C109" s="1" t="s">
        <v>34</v>
      </c>
      <c r="D109" s="1" t="s">
        <v>35</v>
      </c>
      <c r="E109" s="1" t="s">
        <v>36</v>
      </c>
      <c r="F109" s="1" t="s">
        <v>37</v>
      </c>
      <c r="G109" s="1" t="s">
        <v>320</v>
      </c>
      <c r="H109" s="1" t="s">
        <v>130</v>
      </c>
      <c r="I109" s="1" t="s">
        <v>40</v>
      </c>
      <c r="J109" s="1" t="s">
        <v>41</v>
      </c>
      <c r="K109" s="1">
        <v>1100</v>
      </c>
      <c r="L109" s="1" t="s">
        <v>42</v>
      </c>
      <c r="M109" s="1" t="s">
        <v>65</v>
      </c>
      <c r="N109" s="1" t="s">
        <v>131</v>
      </c>
      <c r="O109" s="1" t="s">
        <v>156</v>
      </c>
      <c r="P109" s="1" t="s">
        <v>117</v>
      </c>
      <c r="Q109" s="1" t="s">
        <v>592</v>
      </c>
      <c r="R109" s="1" t="s">
        <v>70</v>
      </c>
      <c r="S109" s="1" t="s">
        <v>136</v>
      </c>
      <c r="T109" s="1" t="s">
        <v>146</v>
      </c>
      <c r="U109" s="1" t="s">
        <v>51</v>
      </c>
      <c r="V109" s="1" t="s">
        <v>65</v>
      </c>
      <c r="W109" s="1" t="s">
        <v>53</v>
      </c>
      <c r="X109" s="1" t="s">
        <v>101</v>
      </c>
      <c r="Y109" s="1" t="s">
        <v>114</v>
      </c>
      <c r="Z109" s="1" t="s">
        <v>76</v>
      </c>
      <c r="AA109" s="1" t="s">
        <v>136</v>
      </c>
      <c r="AB109" s="1">
        <v>0</v>
      </c>
      <c r="AC109" s="1" t="s">
        <v>209</v>
      </c>
      <c r="AD109" s="1" t="s">
        <v>147</v>
      </c>
      <c r="AE109" s="1">
        <v>3</v>
      </c>
      <c r="AF109" s="1" t="s">
        <v>106</v>
      </c>
    </row>
    <row r="110" spans="1:33" x14ac:dyDescent="0.25">
      <c r="A110" s="2">
        <v>45156.985570439814</v>
      </c>
      <c r="B110" s="1" t="s">
        <v>330</v>
      </c>
      <c r="C110" s="1" t="s">
        <v>62</v>
      </c>
      <c r="D110" s="1" t="s">
        <v>35</v>
      </c>
      <c r="E110" s="1" t="s">
        <v>36</v>
      </c>
      <c r="F110" s="1" t="s">
        <v>37</v>
      </c>
      <c r="G110" s="1" t="s">
        <v>123</v>
      </c>
      <c r="H110" s="1" t="s">
        <v>82</v>
      </c>
      <c r="I110" s="1" t="s">
        <v>40</v>
      </c>
      <c r="J110" s="1" t="s">
        <v>64</v>
      </c>
      <c r="K110" s="1">
        <v>1180</v>
      </c>
      <c r="L110" s="1" t="s">
        <v>42</v>
      </c>
      <c r="M110" s="1" t="s">
        <v>65</v>
      </c>
      <c r="N110" s="1" t="s">
        <v>66</v>
      </c>
      <c r="O110" s="1" t="s">
        <v>108</v>
      </c>
      <c r="P110" s="1" t="s">
        <v>117</v>
      </c>
      <c r="Q110" s="1" t="s">
        <v>593</v>
      </c>
      <c r="R110" s="1" t="s">
        <v>48</v>
      </c>
      <c r="S110" s="1" t="s">
        <v>594</v>
      </c>
      <c r="T110" s="1" t="s">
        <v>72</v>
      </c>
      <c r="U110" s="1" t="s">
        <v>51</v>
      </c>
      <c r="V110" s="1" t="s">
        <v>65</v>
      </c>
      <c r="W110" s="1" t="s">
        <v>87</v>
      </c>
      <c r="X110" s="1" t="s">
        <v>482</v>
      </c>
      <c r="Y110" s="1" t="s">
        <v>89</v>
      </c>
      <c r="Z110" s="1" t="s">
        <v>76</v>
      </c>
      <c r="AA110" s="1" t="s">
        <v>450</v>
      </c>
      <c r="AB110" s="1" t="s">
        <v>170</v>
      </c>
      <c r="AC110" s="1" t="s">
        <v>58</v>
      </c>
      <c r="AD110" s="1" t="s">
        <v>115</v>
      </c>
      <c r="AE110" s="1">
        <v>2</v>
      </c>
      <c r="AF110" s="1" t="s">
        <v>106</v>
      </c>
    </row>
    <row r="111" spans="1:33" x14ac:dyDescent="0.25">
      <c r="A111" s="2">
        <v>45156.994272685188</v>
      </c>
      <c r="B111" s="1" t="s">
        <v>330</v>
      </c>
      <c r="C111" s="1" t="s">
        <v>62</v>
      </c>
      <c r="D111" s="1" t="s">
        <v>35</v>
      </c>
      <c r="E111" s="1" t="s">
        <v>36</v>
      </c>
      <c r="F111" s="1" t="s">
        <v>37</v>
      </c>
      <c r="G111" s="1" t="s">
        <v>81</v>
      </c>
      <c r="H111" s="1" t="s">
        <v>63</v>
      </c>
      <c r="I111" s="1" t="s">
        <v>40</v>
      </c>
      <c r="J111" s="1" t="s">
        <v>41</v>
      </c>
      <c r="K111" s="1">
        <v>1100</v>
      </c>
      <c r="L111" s="1" t="s">
        <v>42</v>
      </c>
      <c r="M111" s="1" t="s">
        <v>281</v>
      </c>
      <c r="N111" s="1" t="s">
        <v>44</v>
      </c>
      <c r="O111" s="1" t="s">
        <v>108</v>
      </c>
      <c r="P111" s="1" t="s">
        <v>134</v>
      </c>
      <c r="Q111" s="1" t="s">
        <v>595</v>
      </c>
      <c r="R111" s="1" t="s">
        <v>70</v>
      </c>
      <c r="S111" s="1" t="s">
        <v>77</v>
      </c>
      <c r="T111" s="1" t="s">
        <v>596</v>
      </c>
      <c r="U111" s="1" t="s">
        <v>51</v>
      </c>
      <c r="V111" s="1" t="s">
        <v>312</v>
      </c>
      <c r="W111" s="1" t="s">
        <v>53</v>
      </c>
      <c r="X111" s="1" t="s">
        <v>313</v>
      </c>
      <c r="Y111" s="1" t="s">
        <v>313</v>
      </c>
      <c r="Z111" s="1" t="s">
        <v>161</v>
      </c>
      <c r="AA111" s="1" t="s">
        <v>77</v>
      </c>
      <c r="AB111" s="1">
        <v>0</v>
      </c>
      <c r="AC111" s="1" t="s">
        <v>92</v>
      </c>
      <c r="AD111" s="1" t="s">
        <v>597</v>
      </c>
      <c r="AE111" s="1">
        <v>5</v>
      </c>
      <c r="AF111" s="1" t="s">
        <v>598</v>
      </c>
    </row>
    <row r="112" spans="1:33" x14ac:dyDescent="0.25">
      <c r="A112" s="2">
        <v>45156.996267916664</v>
      </c>
      <c r="B112" s="1" t="s">
        <v>330</v>
      </c>
      <c r="C112" s="1" t="s">
        <v>62</v>
      </c>
      <c r="D112" s="1" t="s">
        <v>35</v>
      </c>
      <c r="E112" s="1" t="s">
        <v>36</v>
      </c>
      <c r="F112" s="1" t="s">
        <v>37</v>
      </c>
      <c r="G112" s="1" t="s">
        <v>81</v>
      </c>
      <c r="H112" s="1" t="s">
        <v>63</v>
      </c>
      <c r="I112" s="1" t="s">
        <v>40</v>
      </c>
      <c r="J112" s="1" t="s">
        <v>64</v>
      </c>
      <c r="K112" s="1">
        <v>1235</v>
      </c>
      <c r="L112" s="1" t="s">
        <v>42</v>
      </c>
      <c r="M112" s="1" t="s">
        <v>95</v>
      </c>
      <c r="N112" s="1" t="s">
        <v>66</v>
      </c>
      <c r="O112" s="1" t="s">
        <v>67</v>
      </c>
      <c r="P112" s="1" t="s">
        <v>134</v>
      </c>
      <c r="Q112" s="1" t="s">
        <v>599</v>
      </c>
      <c r="R112" s="1" t="s">
        <v>48</v>
      </c>
      <c r="S112" s="1" t="s">
        <v>433</v>
      </c>
      <c r="T112" s="1" t="s">
        <v>119</v>
      </c>
      <c r="U112" s="1" t="s">
        <v>311</v>
      </c>
      <c r="V112" s="1" t="s">
        <v>65</v>
      </c>
      <c r="W112" s="1" t="s">
        <v>53</v>
      </c>
      <c r="X112" s="1" t="s">
        <v>151</v>
      </c>
      <c r="Y112" s="1" t="s">
        <v>600</v>
      </c>
      <c r="Z112" s="1" t="s">
        <v>76</v>
      </c>
      <c r="AA112" s="1" t="s">
        <v>342</v>
      </c>
      <c r="AB112" s="1" t="s">
        <v>170</v>
      </c>
      <c r="AC112" s="1" t="s">
        <v>92</v>
      </c>
      <c r="AD112" s="1" t="s">
        <v>408</v>
      </c>
      <c r="AE112" s="1">
        <v>5</v>
      </c>
      <c r="AF112" s="1" t="s">
        <v>106</v>
      </c>
    </row>
    <row r="113" spans="1:33" x14ac:dyDescent="0.25">
      <c r="A113" s="2">
        <v>45156.997235254632</v>
      </c>
      <c r="B113" s="1" t="s">
        <v>172</v>
      </c>
      <c r="C113" s="1" t="s">
        <v>62</v>
      </c>
      <c r="D113" s="1" t="s">
        <v>35</v>
      </c>
      <c r="E113" s="1" t="s">
        <v>36</v>
      </c>
      <c r="F113" s="1" t="s">
        <v>37</v>
      </c>
      <c r="G113" s="1" t="s">
        <v>123</v>
      </c>
      <c r="H113" s="1" t="s">
        <v>202</v>
      </c>
      <c r="I113" s="1" t="s">
        <v>40</v>
      </c>
      <c r="J113" s="1" t="s">
        <v>41</v>
      </c>
      <c r="K113" s="1">
        <v>577</v>
      </c>
      <c r="L113" s="1" t="s">
        <v>42</v>
      </c>
      <c r="M113" s="1" t="s">
        <v>65</v>
      </c>
      <c r="N113" s="1" t="s">
        <v>66</v>
      </c>
      <c r="O113" s="1" t="s">
        <v>67</v>
      </c>
      <c r="P113" s="1" t="s">
        <v>134</v>
      </c>
      <c r="Q113" s="1" t="s">
        <v>601</v>
      </c>
      <c r="R113" s="1" t="s">
        <v>145</v>
      </c>
      <c r="S113" s="1" t="s">
        <v>472</v>
      </c>
      <c r="T113" s="1" t="s">
        <v>119</v>
      </c>
      <c r="U113" s="1" t="s">
        <v>51</v>
      </c>
      <c r="V113" s="1" t="s">
        <v>112</v>
      </c>
      <c r="W113" s="1" t="s">
        <v>100</v>
      </c>
      <c r="X113" s="1" t="s">
        <v>101</v>
      </c>
      <c r="Y113" s="1" t="s">
        <v>75</v>
      </c>
      <c r="Z113" s="1" t="s">
        <v>161</v>
      </c>
      <c r="AA113" s="1" t="s">
        <v>136</v>
      </c>
      <c r="AB113" s="1">
        <v>0</v>
      </c>
      <c r="AC113" s="1" t="s">
        <v>58</v>
      </c>
      <c r="AD113" s="1" t="s">
        <v>602</v>
      </c>
      <c r="AE113" s="1">
        <v>2</v>
      </c>
      <c r="AF113" s="1" t="s">
        <v>106</v>
      </c>
    </row>
    <row r="114" spans="1:33" x14ac:dyDescent="0.25">
      <c r="A114" s="2">
        <v>45157.004881296292</v>
      </c>
      <c r="B114" s="1" t="s">
        <v>172</v>
      </c>
      <c r="C114" s="1" t="s">
        <v>62</v>
      </c>
      <c r="D114" s="1" t="s">
        <v>35</v>
      </c>
      <c r="E114" s="1" t="s">
        <v>36</v>
      </c>
      <c r="F114" s="1" t="s">
        <v>37</v>
      </c>
      <c r="G114" s="1" t="s">
        <v>81</v>
      </c>
      <c r="H114" s="1" t="s">
        <v>130</v>
      </c>
      <c r="I114" s="1" t="s">
        <v>40</v>
      </c>
      <c r="J114" s="1" t="s">
        <v>41</v>
      </c>
      <c r="K114" s="1">
        <v>654</v>
      </c>
      <c r="L114" s="1" t="s">
        <v>603</v>
      </c>
      <c r="M114" s="1" t="s">
        <v>65</v>
      </c>
      <c r="N114" s="1" t="s">
        <v>66</v>
      </c>
      <c r="O114" s="1" t="s">
        <v>108</v>
      </c>
      <c r="P114" s="1" t="s">
        <v>134</v>
      </c>
      <c r="Q114" s="1" t="s">
        <v>604</v>
      </c>
      <c r="R114" s="1" t="s">
        <v>70</v>
      </c>
      <c r="S114" s="1" t="s">
        <v>605</v>
      </c>
      <c r="T114" s="1" t="s">
        <v>119</v>
      </c>
      <c r="U114" s="1" t="s">
        <v>51</v>
      </c>
      <c r="V114" s="1" t="s">
        <v>52</v>
      </c>
      <c r="W114" s="1" t="s">
        <v>53</v>
      </c>
      <c r="X114" s="1" t="s">
        <v>139</v>
      </c>
      <c r="Y114" s="1" t="s">
        <v>55</v>
      </c>
      <c r="Z114" s="1" t="s">
        <v>56</v>
      </c>
      <c r="AA114" s="1" t="s">
        <v>77</v>
      </c>
      <c r="AB114" s="1">
        <v>0</v>
      </c>
      <c r="AC114" s="1" t="s">
        <v>58</v>
      </c>
      <c r="AD114" s="1" t="s">
        <v>162</v>
      </c>
      <c r="AE114" s="1">
        <v>2</v>
      </c>
      <c r="AF114" s="1" t="s">
        <v>106</v>
      </c>
    </row>
    <row r="115" spans="1:33" x14ac:dyDescent="0.25">
      <c r="A115" s="2">
        <v>45157.006652592594</v>
      </c>
      <c r="B115" s="1" t="s">
        <v>289</v>
      </c>
      <c r="C115" s="1" t="s">
        <v>34</v>
      </c>
      <c r="D115" s="1" t="s">
        <v>35</v>
      </c>
      <c r="E115" s="1" t="s">
        <v>36</v>
      </c>
      <c r="F115" s="1" t="s">
        <v>201</v>
      </c>
      <c r="G115" s="1" t="s">
        <v>190</v>
      </c>
      <c r="H115" s="1" t="s">
        <v>484</v>
      </c>
      <c r="I115" s="1" t="s">
        <v>40</v>
      </c>
      <c r="J115" s="1" t="s">
        <v>41</v>
      </c>
      <c r="K115" s="1">
        <v>875</v>
      </c>
      <c r="L115" s="1" t="s">
        <v>42</v>
      </c>
      <c r="M115" s="1" t="s">
        <v>281</v>
      </c>
      <c r="N115" s="1" t="s">
        <v>44</v>
      </c>
      <c r="O115" s="1" t="s">
        <v>156</v>
      </c>
      <c r="P115" s="1" t="s">
        <v>117</v>
      </c>
      <c r="Q115" s="1" t="s">
        <v>606</v>
      </c>
      <c r="R115" s="1" t="s">
        <v>48</v>
      </c>
      <c r="S115" s="1" t="s">
        <v>136</v>
      </c>
      <c r="T115" s="1" t="s">
        <v>174</v>
      </c>
      <c r="U115" s="1" t="s">
        <v>607</v>
      </c>
      <c r="V115" s="1" t="s">
        <v>112</v>
      </c>
      <c r="W115" s="1" t="s">
        <v>100</v>
      </c>
      <c r="X115" s="1" t="s">
        <v>423</v>
      </c>
      <c r="Y115" s="1" t="s">
        <v>114</v>
      </c>
      <c r="Z115" s="1" t="s">
        <v>161</v>
      </c>
      <c r="AA115" s="1" t="s">
        <v>77</v>
      </c>
      <c r="AB115" s="1">
        <v>0</v>
      </c>
      <c r="AC115" s="1" t="s">
        <v>58</v>
      </c>
      <c r="AD115" s="1" t="s">
        <v>198</v>
      </c>
      <c r="AE115" s="1">
        <v>5</v>
      </c>
      <c r="AF115" s="1" t="s">
        <v>345</v>
      </c>
    </row>
    <row r="116" spans="1:33" x14ac:dyDescent="0.25">
      <c r="A116" s="2">
        <v>45157.041230196759</v>
      </c>
      <c r="B116" s="1" t="s">
        <v>330</v>
      </c>
      <c r="C116" s="1" t="s">
        <v>62</v>
      </c>
      <c r="D116" s="1" t="s">
        <v>35</v>
      </c>
      <c r="E116" s="1" t="s">
        <v>36</v>
      </c>
      <c r="F116" s="1" t="s">
        <v>37</v>
      </c>
      <c r="G116" s="1" t="s">
        <v>123</v>
      </c>
      <c r="H116" s="1" t="s">
        <v>63</v>
      </c>
      <c r="I116" s="1" t="s">
        <v>40</v>
      </c>
      <c r="J116" s="1" t="s">
        <v>64</v>
      </c>
      <c r="K116" s="1">
        <v>1157</v>
      </c>
      <c r="L116" s="1" t="s">
        <v>42</v>
      </c>
      <c r="M116" s="1" t="s">
        <v>65</v>
      </c>
      <c r="N116" s="1" t="s">
        <v>66</v>
      </c>
      <c r="O116" s="1" t="s">
        <v>67</v>
      </c>
      <c r="P116" s="1" t="s">
        <v>117</v>
      </c>
      <c r="Q116" s="1" t="s">
        <v>331</v>
      </c>
      <c r="R116" s="1" t="s">
        <v>70</v>
      </c>
      <c r="S116" s="1" t="s">
        <v>608</v>
      </c>
      <c r="T116" s="1" t="s">
        <v>460</v>
      </c>
      <c r="U116" s="1" t="s">
        <v>51</v>
      </c>
      <c r="V116" s="1" t="s">
        <v>65</v>
      </c>
      <c r="W116" s="1" t="s">
        <v>100</v>
      </c>
      <c r="X116" s="1" t="s">
        <v>88</v>
      </c>
      <c r="Y116" s="1" t="s">
        <v>609</v>
      </c>
      <c r="Z116" s="1" t="s">
        <v>76</v>
      </c>
      <c r="AA116" s="1" t="s">
        <v>103</v>
      </c>
      <c r="AB116" s="1" t="s">
        <v>440</v>
      </c>
      <c r="AC116" s="1" t="s">
        <v>58</v>
      </c>
      <c r="AD116" s="1" t="s">
        <v>143</v>
      </c>
      <c r="AE116" s="1">
        <v>4</v>
      </c>
      <c r="AF116" s="1" t="s">
        <v>610</v>
      </c>
    </row>
    <row r="117" spans="1:33" x14ac:dyDescent="0.25">
      <c r="A117" s="2">
        <v>45157.052597928239</v>
      </c>
      <c r="B117" s="1" t="s">
        <v>172</v>
      </c>
      <c r="C117" s="1" t="s">
        <v>62</v>
      </c>
      <c r="D117" s="1" t="s">
        <v>505</v>
      </c>
      <c r="E117" s="1" t="s">
        <v>36</v>
      </c>
      <c r="F117" s="1" t="s">
        <v>221</v>
      </c>
      <c r="G117" s="1" t="s">
        <v>190</v>
      </c>
      <c r="H117" s="1" t="s">
        <v>63</v>
      </c>
      <c r="I117" s="1" t="s">
        <v>40</v>
      </c>
      <c r="J117" s="1" t="s">
        <v>41</v>
      </c>
      <c r="K117" s="1">
        <v>2567</v>
      </c>
      <c r="L117" s="1" t="s">
        <v>232</v>
      </c>
      <c r="M117" s="1" t="s">
        <v>95</v>
      </c>
      <c r="N117" s="1" t="s">
        <v>131</v>
      </c>
      <c r="O117" s="1" t="s">
        <v>108</v>
      </c>
      <c r="P117" s="1" t="s">
        <v>134</v>
      </c>
      <c r="Q117" s="1" t="s">
        <v>611</v>
      </c>
      <c r="R117" s="1" t="s">
        <v>48</v>
      </c>
      <c r="S117" s="1" t="s">
        <v>612</v>
      </c>
      <c r="T117" s="1" t="s">
        <v>613</v>
      </c>
      <c r="U117" s="1" t="s">
        <v>51</v>
      </c>
      <c r="V117" s="1" t="s">
        <v>112</v>
      </c>
      <c r="W117" s="1" t="s">
        <v>87</v>
      </c>
      <c r="X117" s="1" t="s">
        <v>88</v>
      </c>
      <c r="Y117" s="1" t="s">
        <v>140</v>
      </c>
      <c r="Z117" s="1" t="s">
        <v>76</v>
      </c>
      <c r="AA117" s="1" t="s">
        <v>77</v>
      </c>
      <c r="AB117" s="1" t="s">
        <v>170</v>
      </c>
      <c r="AC117" s="1" t="s">
        <v>142</v>
      </c>
      <c r="AD117" s="1" t="s">
        <v>614</v>
      </c>
      <c r="AE117" s="1">
        <v>3</v>
      </c>
      <c r="AF117" s="1" t="s">
        <v>314</v>
      </c>
    </row>
    <row r="118" spans="1:33" x14ac:dyDescent="0.25">
      <c r="A118" s="2">
        <v>45157.207619224537</v>
      </c>
      <c r="B118" s="1" t="s">
        <v>258</v>
      </c>
      <c r="C118" s="1" t="s">
        <v>62</v>
      </c>
      <c r="D118" s="1" t="s">
        <v>35</v>
      </c>
      <c r="E118" s="1" t="s">
        <v>36</v>
      </c>
      <c r="F118" s="1" t="s">
        <v>37</v>
      </c>
      <c r="G118" s="1" t="s">
        <v>38</v>
      </c>
      <c r="H118" s="1" t="s">
        <v>130</v>
      </c>
      <c r="I118" s="1" t="s">
        <v>40</v>
      </c>
      <c r="J118" s="1" t="s">
        <v>41</v>
      </c>
      <c r="K118" s="1">
        <v>1081</v>
      </c>
      <c r="L118" s="1" t="s">
        <v>232</v>
      </c>
      <c r="M118" s="1" t="s">
        <v>95</v>
      </c>
      <c r="N118" s="1" t="s">
        <v>66</v>
      </c>
      <c r="O118" s="1" t="s">
        <v>67</v>
      </c>
      <c r="P118" s="1" t="s">
        <v>134</v>
      </c>
      <c r="Q118" s="1" t="s">
        <v>615</v>
      </c>
      <c r="R118" s="1" t="s">
        <v>179</v>
      </c>
      <c r="S118" s="1" t="s">
        <v>616</v>
      </c>
      <c r="T118" s="1" t="s">
        <v>557</v>
      </c>
      <c r="U118" s="1" t="s">
        <v>617</v>
      </c>
      <c r="V118" s="1" t="s">
        <v>65</v>
      </c>
      <c r="W118" s="1" t="s">
        <v>53</v>
      </c>
      <c r="X118" s="1" t="s">
        <v>151</v>
      </c>
      <c r="Y118" s="1" t="s">
        <v>618</v>
      </c>
      <c r="Z118" s="1" t="s">
        <v>76</v>
      </c>
      <c r="AA118" s="1" t="s">
        <v>619</v>
      </c>
      <c r="AB118" s="1" t="s">
        <v>91</v>
      </c>
      <c r="AC118" s="1" t="s">
        <v>142</v>
      </c>
      <c r="AD118" s="1" t="s">
        <v>620</v>
      </c>
      <c r="AE118" s="1">
        <v>5</v>
      </c>
      <c r="AF118" s="1" t="s">
        <v>621</v>
      </c>
      <c r="AG118" s="1" t="s">
        <v>622</v>
      </c>
    </row>
    <row r="119" spans="1:33" x14ac:dyDescent="0.25">
      <c r="A119" s="2">
        <v>45157.348934745372</v>
      </c>
      <c r="B119" s="1" t="s">
        <v>258</v>
      </c>
      <c r="C119" s="1" t="s">
        <v>62</v>
      </c>
      <c r="D119" s="1" t="s">
        <v>35</v>
      </c>
      <c r="E119" s="1" t="s">
        <v>36</v>
      </c>
      <c r="F119" s="1" t="s">
        <v>37</v>
      </c>
      <c r="G119" s="1" t="s">
        <v>123</v>
      </c>
      <c r="H119" s="1" t="s">
        <v>124</v>
      </c>
      <c r="I119" s="1" t="s">
        <v>40</v>
      </c>
      <c r="J119" s="1" t="s">
        <v>41</v>
      </c>
      <c r="K119" s="1">
        <v>1143</v>
      </c>
      <c r="L119" s="1" t="s">
        <v>42</v>
      </c>
      <c r="M119" s="1" t="s">
        <v>65</v>
      </c>
      <c r="N119" s="1" t="s">
        <v>44</v>
      </c>
      <c r="O119" s="1" t="s">
        <v>108</v>
      </c>
      <c r="P119" s="1" t="s">
        <v>134</v>
      </c>
      <c r="Q119" s="1" t="s">
        <v>623</v>
      </c>
      <c r="R119" s="1" t="s">
        <v>145</v>
      </c>
      <c r="S119" s="1" t="s">
        <v>77</v>
      </c>
      <c r="T119" s="1" t="s">
        <v>624</v>
      </c>
      <c r="U119" s="1" t="s">
        <v>51</v>
      </c>
      <c r="V119" s="1" t="s">
        <v>312</v>
      </c>
      <c r="W119" s="1" t="s">
        <v>87</v>
      </c>
      <c r="X119" s="1" t="s">
        <v>418</v>
      </c>
      <c r="Y119" s="1" t="s">
        <v>207</v>
      </c>
      <c r="Z119" s="1" t="s">
        <v>196</v>
      </c>
      <c r="AA119" s="1" t="s">
        <v>77</v>
      </c>
      <c r="AB119" s="1">
        <v>0</v>
      </c>
      <c r="AC119" s="1" t="s">
        <v>92</v>
      </c>
      <c r="AD119" s="1" t="s">
        <v>494</v>
      </c>
      <c r="AE119" s="1">
        <v>1</v>
      </c>
      <c r="AF119" s="1" t="s">
        <v>500</v>
      </c>
    </row>
    <row r="120" spans="1:33" x14ac:dyDescent="0.25">
      <c r="A120" s="2">
        <v>45157.400308622688</v>
      </c>
      <c r="B120" s="1" t="s">
        <v>258</v>
      </c>
      <c r="C120" s="1" t="s">
        <v>62</v>
      </c>
      <c r="D120" s="1" t="s">
        <v>35</v>
      </c>
      <c r="E120" s="1" t="s">
        <v>36</v>
      </c>
      <c r="F120" s="1" t="s">
        <v>201</v>
      </c>
      <c r="G120" s="1" t="s">
        <v>320</v>
      </c>
      <c r="H120" s="1" t="s">
        <v>124</v>
      </c>
      <c r="I120" s="1" t="s">
        <v>40</v>
      </c>
      <c r="J120" s="1" t="s">
        <v>41</v>
      </c>
      <c r="K120" s="1">
        <v>1180</v>
      </c>
      <c r="L120" s="1" t="s">
        <v>83</v>
      </c>
      <c r="M120" s="1" t="s">
        <v>95</v>
      </c>
      <c r="N120" s="1" t="s">
        <v>44</v>
      </c>
      <c r="O120" s="1" t="s">
        <v>156</v>
      </c>
      <c r="P120" s="1" t="s">
        <v>117</v>
      </c>
      <c r="Q120" s="1" t="s">
        <v>625</v>
      </c>
      <c r="R120" s="1" t="s">
        <v>179</v>
      </c>
      <c r="S120" s="1" t="s">
        <v>266</v>
      </c>
      <c r="T120" s="1" t="s">
        <v>567</v>
      </c>
      <c r="U120" s="1" t="s">
        <v>51</v>
      </c>
      <c r="V120" s="1" t="s">
        <v>52</v>
      </c>
      <c r="W120" s="1" t="s">
        <v>100</v>
      </c>
      <c r="X120" s="1" t="s">
        <v>469</v>
      </c>
      <c r="Y120" s="1" t="s">
        <v>626</v>
      </c>
      <c r="Z120" s="1" t="s">
        <v>76</v>
      </c>
      <c r="AA120" s="1" t="s">
        <v>627</v>
      </c>
      <c r="AB120" s="1" t="s">
        <v>297</v>
      </c>
      <c r="AC120" s="1" t="s">
        <v>58</v>
      </c>
      <c r="AD120" s="1" t="s">
        <v>210</v>
      </c>
      <c r="AE120" s="1">
        <v>5</v>
      </c>
      <c r="AF120" s="1" t="s">
        <v>345</v>
      </c>
    </row>
    <row r="121" spans="1:33" x14ac:dyDescent="0.25">
      <c r="A121" s="2">
        <v>45157.43556085648</v>
      </c>
      <c r="B121" s="1" t="s">
        <v>330</v>
      </c>
      <c r="C121" s="1" t="s">
        <v>62</v>
      </c>
      <c r="D121" s="1" t="s">
        <v>35</v>
      </c>
      <c r="E121" s="1" t="s">
        <v>36</v>
      </c>
      <c r="F121" s="1" t="s">
        <v>37</v>
      </c>
      <c r="G121" s="1" t="s">
        <v>38</v>
      </c>
      <c r="H121" s="1" t="s">
        <v>63</v>
      </c>
      <c r="I121" s="1" t="s">
        <v>40</v>
      </c>
      <c r="J121" s="1" t="s">
        <v>64</v>
      </c>
      <c r="K121" s="1">
        <v>1120</v>
      </c>
      <c r="L121" s="1" t="s">
        <v>232</v>
      </c>
      <c r="M121" s="1" t="s">
        <v>65</v>
      </c>
      <c r="N121" s="1" t="s">
        <v>131</v>
      </c>
      <c r="O121" s="1" t="s">
        <v>67</v>
      </c>
      <c r="P121" s="1" t="s">
        <v>96</v>
      </c>
      <c r="Q121" s="1" t="s">
        <v>628</v>
      </c>
      <c r="R121" s="1" t="s">
        <v>179</v>
      </c>
      <c r="S121" s="1" t="s">
        <v>629</v>
      </c>
      <c r="T121" s="1" t="s">
        <v>119</v>
      </c>
      <c r="U121" s="1" t="s">
        <v>51</v>
      </c>
      <c r="V121" s="1" t="s">
        <v>112</v>
      </c>
      <c r="W121" s="1" t="s">
        <v>100</v>
      </c>
      <c r="X121" s="1" t="s">
        <v>101</v>
      </c>
      <c r="Y121" s="1" t="s">
        <v>630</v>
      </c>
      <c r="Z121" s="1" t="s">
        <v>56</v>
      </c>
      <c r="AA121" s="1" t="s">
        <v>77</v>
      </c>
      <c r="AB121" s="1">
        <v>0</v>
      </c>
      <c r="AC121" s="1" t="s">
        <v>92</v>
      </c>
      <c r="AD121" s="1" t="s">
        <v>441</v>
      </c>
      <c r="AE121" s="1">
        <v>2</v>
      </c>
      <c r="AF121" s="1" t="s">
        <v>631</v>
      </c>
    </row>
    <row r="122" spans="1:33" x14ac:dyDescent="0.25">
      <c r="A122" s="2">
        <v>45157.558721956018</v>
      </c>
      <c r="B122" s="1" t="s">
        <v>258</v>
      </c>
      <c r="C122" s="1" t="s">
        <v>62</v>
      </c>
      <c r="D122" s="1" t="s">
        <v>35</v>
      </c>
      <c r="E122" s="1" t="s">
        <v>36</v>
      </c>
      <c r="F122" s="1" t="s">
        <v>37</v>
      </c>
      <c r="G122" s="1" t="s">
        <v>320</v>
      </c>
      <c r="H122" s="1" t="s">
        <v>130</v>
      </c>
      <c r="I122" s="1" t="s">
        <v>40</v>
      </c>
      <c r="J122" s="1" t="s">
        <v>41</v>
      </c>
      <c r="K122" s="1">
        <v>1200</v>
      </c>
      <c r="L122" s="1" t="s">
        <v>42</v>
      </c>
      <c r="M122" s="1" t="s">
        <v>65</v>
      </c>
      <c r="N122" s="1" t="s">
        <v>66</v>
      </c>
      <c r="O122" s="1" t="s">
        <v>67</v>
      </c>
      <c r="P122" s="1" t="s">
        <v>134</v>
      </c>
      <c r="Q122" s="1" t="s">
        <v>632</v>
      </c>
      <c r="R122" s="1" t="s">
        <v>145</v>
      </c>
      <c r="S122" s="1" t="s">
        <v>459</v>
      </c>
      <c r="T122" s="1" t="s">
        <v>633</v>
      </c>
      <c r="U122" s="1" t="s">
        <v>51</v>
      </c>
      <c r="V122" s="1" t="s">
        <v>65</v>
      </c>
      <c r="W122" s="1" t="s">
        <v>53</v>
      </c>
      <c r="X122" s="1" t="s">
        <v>101</v>
      </c>
      <c r="Y122" s="1" t="s">
        <v>114</v>
      </c>
      <c r="Z122" s="1" t="s">
        <v>76</v>
      </c>
      <c r="AA122" s="1" t="s">
        <v>136</v>
      </c>
      <c r="AB122" s="1">
        <v>0</v>
      </c>
      <c r="AC122" s="1" t="s">
        <v>228</v>
      </c>
      <c r="AD122" s="1" t="s">
        <v>198</v>
      </c>
      <c r="AE122" s="1">
        <v>1</v>
      </c>
      <c r="AF122" s="1" t="s">
        <v>634</v>
      </c>
    </row>
    <row r="123" spans="1:33" x14ac:dyDescent="0.25">
      <c r="A123" s="2">
        <v>45157.560597303236</v>
      </c>
      <c r="B123" s="1" t="s">
        <v>258</v>
      </c>
      <c r="C123" s="1" t="s">
        <v>62</v>
      </c>
      <c r="D123" s="1" t="s">
        <v>35</v>
      </c>
      <c r="E123" s="1" t="s">
        <v>36</v>
      </c>
      <c r="F123" s="1" t="s">
        <v>37</v>
      </c>
      <c r="G123" s="1" t="s">
        <v>123</v>
      </c>
      <c r="H123" s="1" t="s">
        <v>291</v>
      </c>
      <c r="I123" s="1" t="s">
        <v>40</v>
      </c>
      <c r="J123" s="1" t="s">
        <v>64</v>
      </c>
      <c r="K123" s="1">
        <v>1191</v>
      </c>
      <c r="L123" s="1" t="s">
        <v>42</v>
      </c>
      <c r="M123" s="1" t="s">
        <v>43</v>
      </c>
      <c r="N123" s="1" t="s">
        <v>66</v>
      </c>
      <c r="O123" s="1" t="s">
        <v>45</v>
      </c>
      <c r="P123" s="1" t="s">
        <v>117</v>
      </c>
      <c r="Q123" s="1" t="s">
        <v>635</v>
      </c>
      <c r="R123" s="1" t="s">
        <v>145</v>
      </c>
      <c r="S123" s="1" t="s">
        <v>636</v>
      </c>
      <c r="T123" s="1" t="s">
        <v>72</v>
      </c>
      <c r="U123" s="1" t="s">
        <v>73</v>
      </c>
      <c r="V123" s="1" t="s">
        <v>112</v>
      </c>
      <c r="W123" s="1" t="s">
        <v>100</v>
      </c>
      <c r="X123" s="1" t="s">
        <v>261</v>
      </c>
      <c r="Y123" s="1" t="s">
        <v>544</v>
      </c>
      <c r="Z123" s="1" t="s">
        <v>76</v>
      </c>
      <c r="AA123" s="1" t="s">
        <v>342</v>
      </c>
      <c r="AB123" s="1">
        <v>0</v>
      </c>
      <c r="AC123" s="1" t="s">
        <v>142</v>
      </c>
      <c r="AD123" s="1" t="s">
        <v>408</v>
      </c>
      <c r="AE123" s="1">
        <v>3</v>
      </c>
      <c r="AF123" s="1" t="s">
        <v>637</v>
      </c>
      <c r="AG123" s="1" t="s">
        <v>638</v>
      </c>
    </row>
    <row r="124" spans="1:33" x14ac:dyDescent="0.25">
      <c r="A124" s="2">
        <v>45157.567964085647</v>
      </c>
      <c r="B124" s="1" t="s">
        <v>258</v>
      </c>
      <c r="C124" s="1" t="s">
        <v>62</v>
      </c>
      <c r="D124" s="1" t="s">
        <v>35</v>
      </c>
      <c r="E124" s="1" t="s">
        <v>36</v>
      </c>
      <c r="F124" s="1" t="s">
        <v>201</v>
      </c>
      <c r="G124" s="1" t="s">
        <v>320</v>
      </c>
      <c r="H124" s="1" t="s">
        <v>130</v>
      </c>
      <c r="I124" s="1" t="s">
        <v>40</v>
      </c>
      <c r="J124" s="1" t="s">
        <v>41</v>
      </c>
      <c r="K124" s="1">
        <v>1096</v>
      </c>
      <c r="L124" s="1" t="s">
        <v>83</v>
      </c>
      <c r="M124" s="1" t="s">
        <v>65</v>
      </c>
      <c r="N124" s="1" t="s">
        <v>44</v>
      </c>
      <c r="O124" s="1" t="s">
        <v>67</v>
      </c>
      <c r="P124" s="1" t="s">
        <v>117</v>
      </c>
      <c r="Q124" s="1" t="s">
        <v>639</v>
      </c>
      <c r="R124" s="1" t="s">
        <v>179</v>
      </c>
      <c r="S124" s="1" t="s">
        <v>459</v>
      </c>
      <c r="T124" s="1" t="s">
        <v>174</v>
      </c>
      <c r="U124" s="1" t="s">
        <v>51</v>
      </c>
      <c r="V124" s="1" t="s">
        <v>65</v>
      </c>
      <c r="W124" s="1" t="s">
        <v>100</v>
      </c>
      <c r="X124" s="1" t="s">
        <v>101</v>
      </c>
      <c r="Y124" s="1" t="s">
        <v>640</v>
      </c>
      <c r="Z124" s="1" t="s">
        <v>76</v>
      </c>
      <c r="AA124" s="1" t="s">
        <v>77</v>
      </c>
      <c r="AB124" s="1">
        <v>0</v>
      </c>
      <c r="AC124" s="1" t="s">
        <v>92</v>
      </c>
      <c r="AD124" s="1" t="s">
        <v>318</v>
      </c>
      <c r="AE124" s="1">
        <v>3</v>
      </c>
      <c r="AF124" s="1" t="s">
        <v>106</v>
      </c>
    </row>
    <row r="125" spans="1:33" x14ac:dyDescent="0.25">
      <c r="A125" s="2">
        <v>45157.572670555557</v>
      </c>
      <c r="B125" s="1" t="s">
        <v>330</v>
      </c>
      <c r="C125" s="1" t="s">
        <v>62</v>
      </c>
      <c r="D125" s="1" t="s">
        <v>35</v>
      </c>
      <c r="E125" s="1" t="s">
        <v>36</v>
      </c>
      <c r="F125" s="1" t="s">
        <v>201</v>
      </c>
      <c r="G125" s="1" t="s">
        <v>148</v>
      </c>
      <c r="H125" s="1" t="s">
        <v>82</v>
      </c>
      <c r="I125" s="1" t="s">
        <v>40</v>
      </c>
      <c r="J125" s="1" t="s">
        <v>41</v>
      </c>
      <c r="K125" s="1">
        <v>1120</v>
      </c>
      <c r="L125" s="1" t="s">
        <v>83</v>
      </c>
      <c r="M125" s="1" t="s">
        <v>65</v>
      </c>
      <c r="N125" s="1" t="s">
        <v>66</v>
      </c>
      <c r="O125" s="1" t="s">
        <v>156</v>
      </c>
      <c r="P125" s="1" t="s">
        <v>117</v>
      </c>
      <c r="Q125" s="1" t="s">
        <v>641</v>
      </c>
      <c r="R125" s="1" t="s">
        <v>145</v>
      </c>
      <c r="S125" s="1" t="s">
        <v>136</v>
      </c>
      <c r="T125" s="1" t="s">
        <v>642</v>
      </c>
      <c r="U125" s="1" t="s">
        <v>51</v>
      </c>
      <c r="V125" s="1" t="s">
        <v>52</v>
      </c>
      <c r="W125" s="1" t="s">
        <v>100</v>
      </c>
      <c r="X125" s="1" t="s">
        <v>101</v>
      </c>
      <c r="Y125" s="1" t="s">
        <v>102</v>
      </c>
      <c r="Z125" s="1" t="s">
        <v>76</v>
      </c>
      <c r="AA125" s="1" t="s">
        <v>136</v>
      </c>
      <c r="AB125" s="1" t="s">
        <v>440</v>
      </c>
      <c r="AC125" s="1" t="s">
        <v>92</v>
      </c>
      <c r="AD125" s="1" t="s">
        <v>494</v>
      </c>
      <c r="AE125" s="1">
        <v>5</v>
      </c>
      <c r="AF125" s="1" t="s">
        <v>106</v>
      </c>
    </row>
    <row r="126" spans="1:33" x14ac:dyDescent="0.25">
      <c r="A126" s="2">
        <v>45157.612593842598</v>
      </c>
      <c r="B126" s="1" t="s">
        <v>330</v>
      </c>
      <c r="C126" s="1" t="s">
        <v>62</v>
      </c>
      <c r="D126" s="1" t="s">
        <v>35</v>
      </c>
      <c r="E126" s="1" t="s">
        <v>36</v>
      </c>
      <c r="F126" s="1" t="s">
        <v>37</v>
      </c>
      <c r="G126" s="1" t="s">
        <v>320</v>
      </c>
      <c r="H126" s="1" t="s">
        <v>182</v>
      </c>
      <c r="I126" s="1" t="s">
        <v>40</v>
      </c>
      <c r="J126" s="1" t="s">
        <v>41</v>
      </c>
      <c r="K126" s="1">
        <v>1299</v>
      </c>
      <c r="L126" s="1" t="s">
        <v>42</v>
      </c>
      <c r="M126" s="1" t="s">
        <v>65</v>
      </c>
      <c r="N126" s="1" t="s">
        <v>44</v>
      </c>
      <c r="O126" s="1" t="s">
        <v>108</v>
      </c>
      <c r="P126" s="1" t="s">
        <v>134</v>
      </c>
      <c r="Q126" s="1" t="s">
        <v>643</v>
      </c>
      <c r="R126" s="1" t="s">
        <v>179</v>
      </c>
      <c r="S126" s="1" t="s">
        <v>644</v>
      </c>
      <c r="T126" s="1" t="s">
        <v>645</v>
      </c>
      <c r="U126" s="1" t="s">
        <v>73</v>
      </c>
      <c r="V126" s="1" t="s">
        <v>52</v>
      </c>
      <c r="W126" s="1" t="s">
        <v>100</v>
      </c>
      <c r="X126" s="1" t="s">
        <v>139</v>
      </c>
      <c r="Y126" s="1" t="s">
        <v>646</v>
      </c>
      <c r="Z126" s="1" t="s">
        <v>76</v>
      </c>
      <c r="AA126" s="1" t="s">
        <v>77</v>
      </c>
      <c r="AB126" s="1">
        <v>0</v>
      </c>
      <c r="AC126" s="1" t="s">
        <v>58</v>
      </c>
      <c r="AD126" s="1" t="s">
        <v>115</v>
      </c>
      <c r="AE126" s="1">
        <v>4</v>
      </c>
      <c r="AF126" s="1" t="s">
        <v>647</v>
      </c>
      <c r="AG126" s="1" t="s">
        <v>648</v>
      </c>
    </row>
    <row r="127" spans="1:33" x14ac:dyDescent="0.25">
      <c r="A127" s="2">
        <v>45157.642291851851</v>
      </c>
      <c r="B127" s="1" t="s">
        <v>397</v>
      </c>
      <c r="C127" s="1" t="s">
        <v>34</v>
      </c>
      <c r="D127" s="1" t="s">
        <v>35</v>
      </c>
      <c r="E127" s="1" t="s">
        <v>36</v>
      </c>
      <c r="F127" s="1" t="s">
        <v>416</v>
      </c>
      <c r="G127" s="1" t="s">
        <v>123</v>
      </c>
      <c r="H127" s="1" t="s">
        <v>130</v>
      </c>
      <c r="I127" s="1" t="s">
        <v>40</v>
      </c>
      <c r="J127" s="1" t="s">
        <v>64</v>
      </c>
      <c r="K127" s="1">
        <v>310</v>
      </c>
      <c r="L127" s="1" t="s">
        <v>83</v>
      </c>
      <c r="M127" s="1" t="s">
        <v>65</v>
      </c>
      <c r="N127" s="1" t="s">
        <v>66</v>
      </c>
      <c r="O127" s="1" t="s">
        <v>67</v>
      </c>
      <c r="P127" s="1" t="s">
        <v>117</v>
      </c>
      <c r="Q127" s="1" t="s">
        <v>649</v>
      </c>
      <c r="R127" s="1" t="s">
        <v>399</v>
      </c>
      <c r="S127" s="1" t="s">
        <v>77</v>
      </c>
      <c r="T127" s="1" t="s">
        <v>650</v>
      </c>
      <c r="U127" s="1" t="s">
        <v>73</v>
      </c>
      <c r="V127" s="1" t="s">
        <v>112</v>
      </c>
      <c r="W127" s="1" t="s">
        <v>53</v>
      </c>
      <c r="X127" s="1" t="s">
        <v>528</v>
      </c>
      <c r="Y127" s="1" t="s">
        <v>207</v>
      </c>
      <c r="Z127" s="1" t="s">
        <v>161</v>
      </c>
      <c r="AA127" s="1" t="s">
        <v>77</v>
      </c>
      <c r="AB127" s="1">
        <v>0</v>
      </c>
      <c r="AC127" s="1" t="s">
        <v>92</v>
      </c>
      <c r="AD127" s="1" t="s">
        <v>392</v>
      </c>
      <c r="AE127" s="1">
        <v>3</v>
      </c>
      <c r="AF127" s="1" t="s">
        <v>651</v>
      </c>
      <c r="AG127" s="1" t="s">
        <v>652</v>
      </c>
    </row>
    <row r="128" spans="1:33" x14ac:dyDescent="0.25">
      <c r="A128" s="2">
        <v>45157.702201365741</v>
      </c>
      <c r="B128" s="1" t="s">
        <v>172</v>
      </c>
      <c r="C128" s="1" t="s">
        <v>34</v>
      </c>
      <c r="D128" s="1" t="s">
        <v>35</v>
      </c>
      <c r="E128" s="1" t="s">
        <v>36</v>
      </c>
      <c r="F128" s="1" t="s">
        <v>201</v>
      </c>
      <c r="G128" s="1" t="s">
        <v>212</v>
      </c>
      <c r="H128" s="1" t="s">
        <v>130</v>
      </c>
      <c r="I128" s="1" t="s">
        <v>40</v>
      </c>
      <c r="J128" s="1" t="s">
        <v>41</v>
      </c>
      <c r="K128" s="1">
        <v>761</v>
      </c>
      <c r="L128" s="1" t="s">
        <v>232</v>
      </c>
      <c r="M128" s="1" t="s">
        <v>65</v>
      </c>
      <c r="N128" s="1" t="s">
        <v>44</v>
      </c>
      <c r="O128" s="1" t="s">
        <v>156</v>
      </c>
      <c r="P128" s="1" t="s">
        <v>117</v>
      </c>
      <c r="Q128" s="1" t="s">
        <v>653</v>
      </c>
      <c r="R128" s="1" t="s">
        <v>145</v>
      </c>
      <c r="S128" s="1" t="s">
        <v>136</v>
      </c>
      <c r="T128" s="1" t="s">
        <v>146</v>
      </c>
      <c r="U128" s="1" t="s">
        <v>51</v>
      </c>
      <c r="V128" s="1" t="s">
        <v>112</v>
      </c>
      <c r="W128" s="1" t="s">
        <v>100</v>
      </c>
      <c r="X128" s="1" t="s">
        <v>423</v>
      </c>
      <c r="Y128" s="1" t="s">
        <v>75</v>
      </c>
      <c r="Z128" s="1" t="s">
        <v>161</v>
      </c>
      <c r="AA128" s="1" t="s">
        <v>77</v>
      </c>
      <c r="AB128" s="1">
        <v>0</v>
      </c>
      <c r="AC128" s="1" t="s">
        <v>58</v>
      </c>
      <c r="AD128" s="1" t="s">
        <v>654</v>
      </c>
      <c r="AE128" s="1">
        <v>1</v>
      </c>
      <c r="AF128" s="1" t="s">
        <v>106</v>
      </c>
    </row>
    <row r="129" spans="1:33" x14ac:dyDescent="0.25">
      <c r="A129" s="2">
        <v>45157.767793113424</v>
      </c>
      <c r="B129" s="1" t="s">
        <v>397</v>
      </c>
      <c r="C129" s="1" t="s">
        <v>34</v>
      </c>
      <c r="D129" s="1" t="s">
        <v>35</v>
      </c>
      <c r="E129" s="1" t="s">
        <v>36</v>
      </c>
      <c r="F129" s="1" t="s">
        <v>416</v>
      </c>
      <c r="G129" s="1" t="s">
        <v>190</v>
      </c>
      <c r="H129" s="1" t="s">
        <v>130</v>
      </c>
      <c r="I129" s="1" t="s">
        <v>40</v>
      </c>
      <c r="J129" s="1" t="s">
        <v>41</v>
      </c>
      <c r="K129" s="1">
        <v>458</v>
      </c>
      <c r="L129" s="1" t="s">
        <v>232</v>
      </c>
      <c r="M129" s="1" t="s">
        <v>43</v>
      </c>
      <c r="N129" s="1" t="s">
        <v>44</v>
      </c>
      <c r="O129" s="1" t="s">
        <v>156</v>
      </c>
      <c r="P129" s="1" t="s">
        <v>134</v>
      </c>
      <c r="Q129" s="1" t="s">
        <v>655</v>
      </c>
      <c r="R129" s="1" t="s">
        <v>70</v>
      </c>
      <c r="S129" s="1" t="s">
        <v>77</v>
      </c>
      <c r="T129" s="1" t="s">
        <v>656</v>
      </c>
      <c r="U129" s="1" t="s">
        <v>51</v>
      </c>
      <c r="V129" s="1" t="s">
        <v>312</v>
      </c>
      <c r="W129" s="1" t="s">
        <v>87</v>
      </c>
      <c r="X129" s="1" t="s">
        <v>313</v>
      </c>
      <c r="Y129" s="1" t="s">
        <v>313</v>
      </c>
      <c r="Z129" s="1" t="s">
        <v>161</v>
      </c>
      <c r="AA129" s="1" t="s">
        <v>657</v>
      </c>
      <c r="AB129" s="1" t="s">
        <v>170</v>
      </c>
      <c r="AC129" s="1" t="s">
        <v>92</v>
      </c>
      <c r="AD129" s="1" t="s">
        <v>658</v>
      </c>
      <c r="AE129" s="1">
        <v>3</v>
      </c>
      <c r="AF129" s="1" t="s">
        <v>659</v>
      </c>
    </row>
    <row r="130" spans="1:33" x14ac:dyDescent="0.25">
      <c r="A130" s="2">
        <v>45157.7882340625</v>
      </c>
      <c r="B130" s="1" t="s">
        <v>397</v>
      </c>
      <c r="C130" s="1" t="s">
        <v>34</v>
      </c>
      <c r="D130" s="1" t="s">
        <v>35</v>
      </c>
      <c r="E130" s="1" t="s">
        <v>36</v>
      </c>
      <c r="F130" s="1" t="s">
        <v>416</v>
      </c>
      <c r="G130" s="1" t="s">
        <v>81</v>
      </c>
      <c r="H130" s="1" t="s">
        <v>130</v>
      </c>
      <c r="I130" s="1" t="s">
        <v>411</v>
      </c>
      <c r="J130" s="1" t="s">
        <v>125</v>
      </c>
      <c r="K130" s="1">
        <v>466</v>
      </c>
      <c r="L130" s="1" t="s">
        <v>42</v>
      </c>
      <c r="M130" s="1" t="s">
        <v>65</v>
      </c>
      <c r="N130" s="1" t="s">
        <v>44</v>
      </c>
      <c r="O130" s="1" t="s">
        <v>156</v>
      </c>
      <c r="P130" s="1" t="s">
        <v>117</v>
      </c>
      <c r="Q130" s="1" t="s">
        <v>660</v>
      </c>
      <c r="R130" s="1" t="s">
        <v>48</v>
      </c>
      <c r="S130" s="1" t="s">
        <v>661</v>
      </c>
      <c r="T130" s="1" t="s">
        <v>633</v>
      </c>
      <c r="U130" s="1" t="s">
        <v>73</v>
      </c>
      <c r="V130" s="1" t="s">
        <v>112</v>
      </c>
      <c r="W130" s="1" t="s">
        <v>53</v>
      </c>
      <c r="X130" s="1" t="s">
        <v>216</v>
      </c>
      <c r="Y130" s="1" t="s">
        <v>662</v>
      </c>
      <c r="Z130" s="1" t="s">
        <v>161</v>
      </c>
      <c r="AA130" s="1" t="s">
        <v>136</v>
      </c>
      <c r="AB130" s="1" t="s">
        <v>440</v>
      </c>
      <c r="AC130" s="1" t="s">
        <v>92</v>
      </c>
      <c r="AD130" s="1" t="s">
        <v>408</v>
      </c>
      <c r="AE130" s="1">
        <v>3</v>
      </c>
      <c r="AF130" s="1" t="s">
        <v>106</v>
      </c>
    </row>
    <row r="131" spans="1:33" x14ac:dyDescent="0.25">
      <c r="A131" s="2">
        <v>45157.821737685183</v>
      </c>
      <c r="B131" s="1" t="s">
        <v>258</v>
      </c>
      <c r="C131" s="1" t="s">
        <v>62</v>
      </c>
      <c r="D131" s="1" t="s">
        <v>35</v>
      </c>
      <c r="E131" s="1" t="s">
        <v>36</v>
      </c>
      <c r="F131" s="1" t="s">
        <v>201</v>
      </c>
      <c r="G131" s="1" t="s">
        <v>190</v>
      </c>
      <c r="H131" s="1" t="s">
        <v>63</v>
      </c>
      <c r="I131" s="1" t="s">
        <v>40</v>
      </c>
      <c r="J131" s="1" t="s">
        <v>41</v>
      </c>
      <c r="K131" s="1">
        <v>1066</v>
      </c>
      <c r="L131" s="1" t="s">
        <v>83</v>
      </c>
      <c r="M131" s="1" t="s">
        <v>65</v>
      </c>
      <c r="N131" s="1" t="s">
        <v>131</v>
      </c>
      <c r="O131" s="1" t="s">
        <v>108</v>
      </c>
      <c r="P131" s="1" t="s">
        <v>134</v>
      </c>
      <c r="Q131" s="1" t="s">
        <v>622</v>
      </c>
      <c r="R131" s="1" t="s">
        <v>399</v>
      </c>
      <c r="S131" s="1" t="s">
        <v>663</v>
      </c>
      <c r="T131" s="1" t="s">
        <v>146</v>
      </c>
      <c r="U131" s="1" t="s">
        <v>138</v>
      </c>
      <c r="V131" s="1" t="s">
        <v>65</v>
      </c>
      <c r="W131" s="1" t="s">
        <v>100</v>
      </c>
      <c r="X131" s="1" t="s">
        <v>88</v>
      </c>
      <c r="Y131" s="1" t="s">
        <v>664</v>
      </c>
      <c r="Z131" s="1" t="s">
        <v>76</v>
      </c>
      <c r="AA131" s="1" t="s">
        <v>77</v>
      </c>
      <c r="AB131" s="1">
        <v>0</v>
      </c>
      <c r="AC131" s="1" t="s">
        <v>92</v>
      </c>
      <c r="AD131" s="1" t="s">
        <v>622</v>
      </c>
      <c r="AE131" s="1">
        <v>3</v>
      </c>
      <c r="AF131" s="1" t="s">
        <v>106</v>
      </c>
    </row>
    <row r="132" spans="1:33" x14ac:dyDescent="0.25">
      <c r="A132" s="2">
        <v>45157.832607696764</v>
      </c>
      <c r="B132" s="1" t="s">
        <v>172</v>
      </c>
      <c r="C132" s="1" t="s">
        <v>62</v>
      </c>
      <c r="D132" s="1" t="s">
        <v>35</v>
      </c>
      <c r="E132" s="1" t="s">
        <v>36</v>
      </c>
      <c r="F132" s="1" t="s">
        <v>37</v>
      </c>
      <c r="G132" s="1" t="s">
        <v>212</v>
      </c>
      <c r="H132" s="1" t="s">
        <v>124</v>
      </c>
      <c r="I132" s="1" t="s">
        <v>40</v>
      </c>
      <c r="J132" s="1" t="s">
        <v>64</v>
      </c>
      <c r="K132" s="1">
        <v>582</v>
      </c>
      <c r="L132" s="1" t="s">
        <v>42</v>
      </c>
      <c r="M132" s="1" t="s">
        <v>65</v>
      </c>
      <c r="N132" s="1" t="s">
        <v>44</v>
      </c>
      <c r="O132" s="1" t="s">
        <v>156</v>
      </c>
      <c r="P132" s="1" t="s">
        <v>117</v>
      </c>
      <c r="Q132" s="1" t="s">
        <v>665</v>
      </c>
      <c r="R132" s="1" t="s">
        <v>145</v>
      </c>
      <c r="S132" s="1" t="s">
        <v>666</v>
      </c>
      <c r="T132" s="1" t="s">
        <v>166</v>
      </c>
      <c r="U132" s="1" t="s">
        <v>73</v>
      </c>
      <c r="V132" s="1" t="s">
        <v>112</v>
      </c>
      <c r="W132" s="1" t="s">
        <v>100</v>
      </c>
      <c r="X132" s="1" t="s">
        <v>261</v>
      </c>
      <c r="Y132" s="1" t="s">
        <v>89</v>
      </c>
      <c r="Z132" s="1" t="s">
        <v>56</v>
      </c>
      <c r="AA132" s="1" t="s">
        <v>77</v>
      </c>
      <c r="AB132" s="1">
        <v>0</v>
      </c>
      <c r="AC132" s="1" t="s">
        <v>92</v>
      </c>
      <c r="AD132" s="1" t="s">
        <v>667</v>
      </c>
      <c r="AE132" s="1">
        <v>1</v>
      </c>
      <c r="AF132" s="1" t="s">
        <v>106</v>
      </c>
    </row>
    <row r="133" spans="1:33" x14ac:dyDescent="0.25">
      <c r="A133" s="2">
        <v>45157.841089178241</v>
      </c>
      <c r="B133" s="1" t="s">
        <v>258</v>
      </c>
      <c r="C133" s="1" t="s">
        <v>62</v>
      </c>
      <c r="D133" s="1" t="s">
        <v>35</v>
      </c>
      <c r="E133" s="1" t="s">
        <v>36</v>
      </c>
      <c r="F133" s="1" t="s">
        <v>37</v>
      </c>
      <c r="G133" s="1" t="s">
        <v>81</v>
      </c>
      <c r="H133" s="1" t="s">
        <v>63</v>
      </c>
      <c r="I133" s="1" t="s">
        <v>40</v>
      </c>
      <c r="J133" s="1" t="s">
        <v>41</v>
      </c>
      <c r="K133" s="1">
        <v>1191</v>
      </c>
      <c r="L133" s="1" t="s">
        <v>42</v>
      </c>
      <c r="M133" s="1" t="s">
        <v>95</v>
      </c>
      <c r="N133" s="1" t="s">
        <v>66</v>
      </c>
      <c r="O133" s="1" t="s">
        <v>156</v>
      </c>
      <c r="P133" s="1" t="s">
        <v>117</v>
      </c>
      <c r="Q133" s="1" t="s">
        <v>331</v>
      </c>
      <c r="R133" s="1" t="s">
        <v>70</v>
      </c>
      <c r="S133" s="1" t="s">
        <v>77</v>
      </c>
      <c r="T133" s="1" t="s">
        <v>111</v>
      </c>
      <c r="U133" s="1" t="s">
        <v>73</v>
      </c>
      <c r="V133" s="1" t="s">
        <v>112</v>
      </c>
      <c r="W133" s="1" t="s">
        <v>100</v>
      </c>
      <c r="X133" s="1" t="s">
        <v>216</v>
      </c>
      <c r="Y133" s="1" t="s">
        <v>180</v>
      </c>
      <c r="Z133" s="1" t="s">
        <v>196</v>
      </c>
      <c r="AA133" s="1" t="s">
        <v>77</v>
      </c>
      <c r="AB133" s="1">
        <v>0</v>
      </c>
      <c r="AC133" s="1" t="s">
        <v>92</v>
      </c>
      <c r="AD133" s="1" t="s">
        <v>483</v>
      </c>
      <c r="AE133" s="1">
        <v>5</v>
      </c>
      <c r="AF133" s="1" t="s">
        <v>668</v>
      </c>
    </row>
    <row r="134" spans="1:33" x14ac:dyDescent="0.25">
      <c r="A134" s="2">
        <v>45157.843499224538</v>
      </c>
      <c r="B134" s="1" t="s">
        <v>172</v>
      </c>
      <c r="C134" s="1" t="s">
        <v>62</v>
      </c>
      <c r="D134" s="1" t="s">
        <v>35</v>
      </c>
      <c r="E134" s="1" t="s">
        <v>36</v>
      </c>
      <c r="F134" s="1" t="s">
        <v>37</v>
      </c>
      <c r="G134" s="1" t="s">
        <v>212</v>
      </c>
      <c r="H134" s="1" t="s">
        <v>130</v>
      </c>
      <c r="I134" s="1" t="s">
        <v>40</v>
      </c>
      <c r="J134" s="1" t="s">
        <v>41</v>
      </c>
      <c r="K134" s="1">
        <v>573</v>
      </c>
      <c r="L134" s="1" t="s">
        <v>42</v>
      </c>
      <c r="M134" s="1" t="s">
        <v>65</v>
      </c>
      <c r="N134" s="1" t="s">
        <v>44</v>
      </c>
      <c r="O134" s="1" t="s">
        <v>108</v>
      </c>
      <c r="P134" s="1" t="s">
        <v>134</v>
      </c>
      <c r="Q134" s="1" t="s">
        <v>669</v>
      </c>
      <c r="R134" s="1" t="s">
        <v>145</v>
      </c>
      <c r="S134" s="1" t="s">
        <v>77</v>
      </c>
      <c r="T134" s="1" t="s">
        <v>137</v>
      </c>
      <c r="U134" s="1" t="s">
        <v>73</v>
      </c>
      <c r="V134" s="1" t="s">
        <v>112</v>
      </c>
      <c r="W134" s="1" t="s">
        <v>87</v>
      </c>
      <c r="X134" s="1" t="s">
        <v>670</v>
      </c>
      <c r="Y134" s="1" t="s">
        <v>671</v>
      </c>
      <c r="Z134" s="1" t="s">
        <v>56</v>
      </c>
      <c r="AA134" s="1" t="s">
        <v>77</v>
      </c>
      <c r="AB134" s="1">
        <v>0</v>
      </c>
      <c r="AC134" s="1" t="s">
        <v>92</v>
      </c>
      <c r="AD134" s="1" t="s">
        <v>147</v>
      </c>
      <c r="AE134" s="1">
        <v>1</v>
      </c>
      <c r="AF134" s="1" t="s">
        <v>106</v>
      </c>
    </row>
    <row r="135" spans="1:33" x14ac:dyDescent="0.25">
      <c r="A135" s="2">
        <v>45157.845463877311</v>
      </c>
      <c r="B135" s="1" t="s">
        <v>172</v>
      </c>
      <c r="C135" s="1" t="s">
        <v>62</v>
      </c>
      <c r="D135" s="1" t="s">
        <v>35</v>
      </c>
      <c r="E135" s="1" t="s">
        <v>36</v>
      </c>
      <c r="F135" s="1" t="s">
        <v>37</v>
      </c>
      <c r="G135" s="1" t="s">
        <v>38</v>
      </c>
      <c r="H135" s="1" t="s">
        <v>213</v>
      </c>
      <c r="I135" s="1" t="s">
        <v>40</v>
      </c>
      <c r="J135" s="1" t="s">
        <v>41</v>
      </c>
      <c r="K135" s="1">
        <v>599</v>
      </c>
      <c r="L135" s="1" t="s">
        <v>42</v>
      </c>
      <c r="M135" s="1" t="s">
        <v>65</v>
      </c>
      <c r="N135" s="1" t="s">
        <v>131</v>
      </c>
      <c r="O135" s="1" t="s">
        <v>156</v>
      </c>
      <c r="P135" s="1" t="s">
        <v>134</v>
      </c>
      <c r="Q135" s="1" t="s">
        <v>672</v>
      </c>
      <c r="R135" s="1" t="s">
        <v>413</v>
      </c>
      <c r="S135" s="1" t="s">
        <v>193</v>
      </c>
      <c r="T135" s="1" t="s">
        <v>673</v>
      </c>
      <c r="U135" s="1" t="s">
        <v>51</v>
      </c>
      <c r="V135" s="1" t="s">
        <v>52</v>
      </c>
      <c r="W135" s="1" t="s">
        <v>100</v>
      </c>
      <c r="X135" s="1" t="s">
        <v>418</v>
      </c>
      <c r="Y135" s="1" t="s">
        <v>674</v>
      </c>
      <c r="Z135" s="1" t="s">
        <v>76</v>
      </c>
      <c r="AA135" s="1" t="s">
        <v>266</v>
      </c>
      <c r="AB135" s="1" t="s">
        <v>170</v>
      </c>
      <c r="AC135" s="1" t="s">
        <v>58</v>
      </c>
      <c r="AD135" s="1" t="s">
        <v>675</v>
      </c>
      <c r="AE135" s="1">
        <v>4</v>
      </c>
      <c r="AF135" s="1" t="s">
        <v>676</v>
      </c>
    </row>
    <row r="136" spans="1:33" x14ac:dyDescent="0.25">
      <c r="A136" s="2">
        <v>45157.845799722221</v>
      </c>
      <c r="B136" s="1" t="s">
        <v>172</v>
      </c>
      <c r="C136" s="1" t="s">
        <v>62</v>
      </c>
      <c r="D136" s="1" t="s">
        <v>35</v>
      </c>
      <c r="E136" s="1" t="s">
        <v>36</v>
      </c>
      <c r="F136" s="1" t="s">
        <v>37</v>
      </c>
      <c r="G136" s="1" t="s">
        <v>212</v>
      </c>
      <c r="H136" s="1" t="s">
        <v>107</v>
      </c>
      <c r="I136" s="1" t="s">
        <v>40</v>
      </c>
      <c r="J136" s="1" t="s">
        <v>41</v>
      </c>
      <c r="K136" s="1">
        <v>569</v>
      </c>
      <c r="L136" s="1" t="s">
        <v>42</v>
      </c>
      <c r="M136" s="1" t="s">
        <v>95</v>
      </c>
      <c r="N136" s="1" t="s">
        <v>66</v>
      </c>
      <c r="O136" s="1" t="s">
        <v>67</v>
      </c>
      <c r="P136" s="1" t="s">
        <v>134</v>
      </c>
      <c r="Q136" s="1" t="s">
        <v>677</v>
      </c>
      <c r="R136" s="1" t="s">
        <v>145</v>
      </c>
      <c r="S136" s="1" t="s">
        <v>136</v>
      </c>
      <c r="T136" s="1" t="s">
        <v>119</v>
      </c>
      <c r="U136" s="1" t="s">
        <v>51</v>
      </c>
      <c r="V136" s="1" t="s">
        <v>52</v>
      </c>
      <c r="W136" s="1" t="s">
        <v>87</v>
      </c>
      <c r="X136" s="1" t="s">
        <v>428</v>
      </c>
      <c r="Y136" s="1" t="s">
        <v>678</v>
      </c>
      <c r="Z136" s="1" t="s">
        <v>56</v>
      </c>
      <c r="AA136" s="1" t="s">
        <v>679</v>
      </c>
      <c r="AB136" s="1">
        <v>0</v>
      </c>
      <c r="AC136" s="1" t="s">
        <v>92</v>
      </c>
      <c r="AD136" s="1" t="s">
        <v>680</v>
      </c>
      <c r="AE136" s="1">
        <v>4</v>
      </c>
      <c r="AF136" s="1" t="s">
        <v>681</v>
      </c>
    </row>
    <row r="137" spans="1:33" x14ac:dyDescent="0.25">
      <c r="A137" s="2">
        <v>45157.880823587962</v>
      </c>
      <c r="B137" s="1" t="s">
        <v>172</v>
      </c>
      <c r="C137" s="1" t="s">
        <v>62</v>
      </c>
      <c r="D137" s="1" t="s">
        <v>35</v>
      </c>
      <c r="E137" s="1" t="s">
        <v>36</v>
      </c>
      <c r="F137" s="1" t="s">
        <v>37</v>
      </c>
      <c r="G137" s="1" t="s">
        <v>212</v>
      </c>
      <c r="H137" s="1" t="s">
        <v>484</v>
      </c>
      <c r="I137" s="1" t="s">
        <v>40</v>
      </c>
      <c r="J137" s="1" t="s">
        <v>41</v>
      </c>
      <c r="K137" s="1">
        <v>528</v>
      </c>
      <c r="L137" s="1" t="s">
        <v>42</v>
      </c>
      <c r="M137" s="1" t="s">
        <v>65</v>
      </c>
      <c r="N137" s="1" t="s">
        <v>44</v>
      </c>
      <c r="O137" s="1" t="s">
        <v>156</v>
      </c>
      <c r="P137" s="1" t="s">
        <v>117</v>
      </c>
      <c r="Q137" s="1" t="s">
        <v>682</v>
      </c>
      <c r="R137" s="1" t="s">
        <v>70</v>
      </c>
      <c r="S137" s="1" t="s">
        <v>77</v>
      </c>
      <c r="T137" s="1" t="s">
        <v>111</v>
      </c>
      <c r="U137" s="1" t="s">
        <v>311</v>
      </c>
      <c r="V137" s="1" t="s">
        <v>312</v>
      </c>
      <c r="W137" s="1" t="s">
        <v>100</v>
      </c>
      <c r="X137" s="1" t="s">
        <v>423</v>
      </c>
      <c r="Y137" s="1" t="s">
        <v>313</v>
      </c>
      <c r="Z137" s="1" t="s">
        <v>56</v>
      </c>
      <c r="AA137" s="1" t="s">
        <v>683</v>
      </c>
      <c r="AB137" s="1">
        <v>0</v>
      </c>
      <c r="AC137" s="1" t="s">
        <v>209</v>
      </c>
      <c r="AD137" s="1" t="s">
        <v>210</v>
      </c>
      <c r="AE137" s="1">
        <v>3</v>
      </c>
      <c r="AF137" s="1" t="s">
        <v>420</v>
      </c>
    </row>
    <row r="138" spans="1:33" x14ac:dyDescent="0.25">
      <c r="A138" s="2">
        <v>45157.979482696755</v>
      </c>
      <c r="B138" s="1" t="s">
        <v>397</v>
      </c>
      <c r="C138" s="1" t="s">
        <v>34</v>
      </c>
      <c r="D138" s="1" t="s">
        <v>35</v>
      </c>
      <c r="E138" s="1" t="s">
        <v>36</v>
      </c>
      <c r="F138" s="1" t="s">
        <v>416</v>
      </c>
      <c r="G138" s="1" t="s">
        <v>123</v>
      </c>
      <c r="H138" s="1" t="s">
        <v>182</v>
      </c>
      <c r="I138" s="1" t="s">
        <v>40</v>
      </c>
      <c r="J138" s="1" t="s">
        <v>64</v>
      </c>
      <c r="K138" s="1">
        <v>658</v>
      </c>
      <c r="L138" s="1" t="s">
        <v>232</v>
      </c>
      <c r="M138" s="1" t="s">
        <v>65</v>
      </c>
      <c r="N138" s="1" t="s">
        <v>44</v>
      </c>
      <c r="O138" s="1" t="s">
        <v>156</v>
      </c>
      <c r="P138" s="1" t="s">
        <v>117</v>
      </c>
      <c r="Q138" s="1" t="s">
        <v>684</v>
      </c>
      <c r="R138" s="1" t="s">
        <v>70</v>
      </c>
      <c r="S138" s="1" t="s">
        <v>77</v>
      </c>
      <c r="T138" s="1" t="s">
        <v>685</v>
      </c>
      <c r="U138" s="1" t="s">
        <v>51</v>
      </c>
      <c r="V138" s="1" t="s">
        <v>112</v>
      </c>
      <c r="W138" s="1" t="s">
        <v>87</v>
      </c>
      <c r="X138" s="1" t="s">
        <v>88</v>
      </c>
      <c r="Y138" s="1" t="s">
        <v>671</v>
      </c>
      <c r="Z138" s="1" t="s">
        <v>196</v>
      </c>
      <c r="AA138" s="1" t="s">
        <v>136</v>
      </c>
      <c r="AB138" s="1" t="s">
        <v>78</v>
      </c>
      <c r="AC138" s="1" t="s">
        <v>92</v>
      </c>
      <c r="AD138" s="1" t="s">
        <v>162</v>
      </c>
      <c r="AE138" s="1">
        <v>3</v>
      </c>
      <c r="AF138" s="1" t="s">
        <v>106</v>
      </c>
    </row>
    <row r="139" spans="1:33" x14ac:dyDescent="0.25">
      <c r="A139" s="2">
        <v>45158.595431249996</v>
      </c>
      <c r="B139" s="1" t="s">
        <v>397</v>
      </c>
      <c r="C139" s="1" t="s">
        <v>34</v>
      </c>
      <c r="D139" s="1" t="s">
        <v>35</v>
      </c>
      <c r="E139" s="1" t="s">
        <v>36</v>
      </c>
      <c r="F139" s="1" t="s">
        <v>416</v>
      </c>
      <c r="G139" s="1" t="s">
        <v>81</v>
      </c>
      <c r="H139" s="1" t="s">
        <v>213</v>
      </c>
      <c r="I139" s="1" t="s">
        <v>40</v>
      </c>
      <c r="J139" s="1" t="s">
        <v>41</v>
      </c>
      <c r="K139" s="1">
        <v>765</v>
      </c>
      <c r="L139" s="1" t="s">
        <v>232</v>
      </c>
      <c r="M139" s="1" t="s">
        <v>65</v>
      </c>
      <c r="N139" s="1" t="s">
        <v>131</v>
      </c>
      <c r="O139" s="1" t="s">
        <v>67</v>
      </c>
      <c r="P139" s="1" t="s">
        <v>96</v>
      </c>
      <c r="Q139" s="1" t="s">
        <v>686</v>
      </c>
      <c r="R139" s="1" t="s">
        <v>48</v>
      </c>
      <c r="S139" s="1" t="s">
        <v>687</v>
      </c>
      <c r="T139" s="1" t="s">
        <v>460</v>
      </c>
      <c r="U139" s="1" t="s">
        <v>225</v>
      </c>
      <c r="V139" s="1" t="s">
        <v>112</v>
      </c>
      <c r="W139" s="1" t="s">
        <v>87</v>
      </c>
      <c r="X139" s="1" t="s">
        <v>216</v>
      </c>
      <c r="Y139" s="1" t="s">
        <v>140</v>
      </c>
      <c r="Z139" s="1" t="s">
        <v>76</v>
      </c>
      <c r="AA139" s="1" t="s">
        <v>622</v>
      </c>
      <c r="AB139" s="1">
        <v>0</v>
      </c>
      <c r="AC139" s="1" t="s">
        <v>142</v>
      </c>
      <c r="AD139" s="1" t="s">
        <v>622</v>
      </c>
      <c r="AE139" s="1">
        <v>2</v>
      </c>
      <c r="AF139" s="1" t="s">
        <v>688</v>
      </c>
    </row>
    <row r="140" spans="1:33" x14ac:dyDescent="0.25">
      <c r="A140" s="2">
        <v>45158.643102835646</v>
      </c>
      <c r="B140" s="1" t="s">
        <v>188</v>
      </c>
      <c r="C140" s="1" t="s">
        <v>34</v>
      </c>
      <c r="D140" s="1" t="s">
        <v>35</v>
      </c>
      <c r="E140" s="1" t="s">
        <v>36</v>
      </c>
      <c r="F140" s="1" t="s">
        <v>416</v>
      </c>
      <c r="G140" s="1" t="s">
        <v>148</v>
      </c>
      <c r="H140" s="1" t="s">
        <v>124</v>
      </c>
      <c r="I140" s="1" t="s">
        <v>40</v>
      </c>
      <c r="J140" s="1" t="s">
        <v>64</v>
      </c>
      <c r="K140" s="1">
        <v>630</v>
      </c>
      <c r="L140" s="1" t="s">
        <v>232</v>
      </c>
      <c r="M140" s="1" t="s">
        <v>95</v>
      </c>
      <c r="N140" s="1" t="s">
        <v>44</v>
      </c>
      <c r="O140" s="1" t="s">
        <v>45</v>
      </c>
      <c r="P140" s="1" t="s">
        <v>134</v>
      </c>
      <c r="Q140" s="1" t="s">
        <v>689</v>
      </c>
      <c r="R140" s="1" t="s">
        <v>70</v>
      </c>
      <c r="S140" s="1" t="s">
        <v>690</v>
      </c>
      <c r="T140" s="1" t="s">
        <v>691</v>
      </c>
      <c r="U140" s="1" t="s">
        <v>692</v>
      </c>
      <c r="V140" s="1" t="s">
        <v>65</v>
      </c>
      <c r="W140" s="1" t="s">
        <v>100</v>
      </c>
      <c r="X140" s="1" t="s">
        <v>216</v>
      </c>
      <c r="Y140" s="1" t="s">
        <v>693</v>
      </c>
      <c r="Z140" s="1" t="s">
        <v>56</v>
      </c>
      <c r="AA140" s="1" t="s">
        <v>694</v>
      </c>
      <c r="AB140" s="1" t="s">
        <v>170</v>
      </c>
      <c r="AC140" s="1" t="s">
        <v>92</v>
      </c>
      <c r="AD140" s="1" t="s">
        <v>695</v>
      </c>
      <c r="AE140" s="1">
        <v>5</v>
      </c>
      <c r="AF140" s="1" t="s">
        <v>696</v>
      </c>
    </row>
    <row r="141" spans="1:33" x14ac:dyDescent="0.25">
      <c r="A141" s="2">
        <v>45158.65115237268</v>
      </c>
      <c r="B141" s="1" t="s">
        <v>33</v>
      </c>
      <c r="C141" s="1" t="s">
        <v>62</v>
      </c>
      <c r="D141" s="1" t="s">
        <v>35</v>
      </c>
      <c r="E141" s="1" t="s">
        <v>36</v>
      </c>
      <c r="F141" s="1" t="s">
        <v>37</v>
      </c>
      <c r="G141" s="1" t="s">
        <v>123</v>
      </c>
      <c r="H141" s="1" t="s">
        <v>130</v>
      </c>
      <c r="I141" s="1" t="s">
        <v>40</v>
      </c>
      <c r="J141" s="1" t="s">
        <v>41</v>
      </c>
      <c r="K141" s="1">
        <v>1250</v>
      </c>
      <c r="L141" s="1" t="s">
        <v>42</v>
      </c>
      <c r="M141" s="1" t="s">
        <v>95</v>
      </c>
      <c r="N141" s="1" t="s">
        <v>44</v>
      </c>
      <c r="O141" s="1" t="s">
        <v>108</v>
      </c>
      <c r="P141" s="1" t="s">
        <v>117</v>
      </c>
      <c r="Q141" s="1" t="s">
        <v>697</v>
      </c>
      <c r="R141" s="1" t="s">
        <v>413</v>
      </c>
      <c r="S141" s="1" t="s">
        <v>77</v>
      </c>
      <c r="T141" s="1" t="s">
        <v>698</v>
      </c>
      <c r="U141" s="1" t="s">
        <v>311</v>
      </c>
      <c r="V141" s="1" t="s">
        <v>312</v>
      </c>
      <c r="W141" s="1" t="s">
        <v>87</v>
      </c>
      <c r="X141" s="1" t="s">
        <v>313</v>
      </c>
      <c r="Y141" s="1" t="s">
        <v>313</v>
      </c>
      <c r="Z141" s="1" t="s">
        <v>161</v>
      </c>
      <c r="AA141" s="1" t="s">
        <v>77</v>
      </c>
      <c r="AB141" s="1">
        <v>0</v>
      </c>
      <c r="AC141" s="1" t="s">
        <v>92</v>
      </c>
      <c r="AD141" s="1" t="s">
        <v>210</v>
      </c>
      <c r="AE141" s="1">
        <v>5</v>
      </c>
      <c r="AF141" s="1" t="s">
        <v>106</v>
      </c>
    </row>
    <row r="142" spans="1:33" x14ac:dyDescent="0.25">
      <c r="A142" s="2">
        <v>45158.828462893522</v>
      </c>
      <c r="B142" s="1" t="s">
        <v>258</v>
      </c>
      <c r="C142" s="1" t="s">
        <v>34</v>
      </c>
      <c r="D142" s="1" t="s">
        <v>35</v>
      </c>
      <c r="E142" s="1" t="s">
        <v>36</v>
      </c>
      <c r="F142" s="1" t="s">
        <v>201</v>
      </c>
      <c r="G142" s="1" t="s">
        <v>123</v>
      </c>
      <c r="H142" s="1" t="s">
        <v>130</v>
      </c>
      <c r="I142" s="1" t="s">
        <v>40</v>
      </c>
      <c r="J142" s="1" t="s">
        <v>64</v>
      </c>
      <c r="K142" s="1">
        <v>1260</v>
      </c>
      <c r="L142" s="1" t="s">
        <v>381</v>
      </c>
      <c r="M142" s="1" t="s">
        <v>43</v>
      </c>
      <c r="N142" s="1" t="s">
        <v>44</v>
      </c>
      <c r="O142" s="1" t="s">
        <v>156</v>
      </c>
      <c r="P142" s="1" t="s">
        <v>134</v>
      </c>
      <c r="Q142" s="1" t="s">
        <v>699</v>
      </c>
      <c r="R142" s="1" t="s">
        <v>70</v>
      </c>
      <c r="S142" s="1" t="s">
        <v>136</v>
      </c>
      <c r="T142" s="1" t="s">
        <v>174</v>
      </c>
      <c r="U142" s="1" t="s">
        <v>51</v>
      </c>
      <c r="V142" s="1" t="s">
        <v>112</v>
      </c>
      <c r="W142" s="1" t="s">
        <v>100</v>
      </c>
      <c r="X142" s="1" t="s">
        <v>261</v>
      </c>
      <c r="Y142" s="1" t="s">
        <v>700</v>
      </c>
      <c r="Z142" s="1" t="s">
        <v>56</v>
      </c>
      <c r="AA142" s="1" t="s">
        <v>701</v>
      </c>
      <c r="AB142" s="1">
        <v>0</v>
      </c>
      <c r="AC142" s="1" t="s">
        <v>92</v>
      </c>
      <c r="AD142" s="1" t="s">
        <v>461</v>
      </c>
      <c r="AE142" s="1">
        <v>1</v>
      </c>
      <c r="AF142" s="1" t="s">
        <v>659</v>
      </c>
    </row>
    <row r="143" spans="1:33" x14ac:dyDescent="0.25">
      <c r="A143" s="2">
        <v>45158.92052861111</v>
      </c>
      <c r="B143" s="1" t="s">
        <v>258</v>
      </c>
      <c r="C143" s="1" t="s">
        <v>62</v>
      </c>
      <c r="D143" s="1" t="s">
        <v>35</v>
      </c>
      <c r="E143" s="1" t="s">
        <v>36</v>
      </c>
      <c r="F143" s="1" t="s">
        <v>37</v>
      </c>
      <c r="G143" s="1" t="s">
        <v>81</v>
      </c>
      <c r="H143" s="1" t="s">
        <v>63</v>
      </c>
      <c r="I143" s="1" t="s">
        <v>40</v>
      </c>
      <c r="J143" s="1" t="s">
        <v>41</v>
      </c>
      <c r="K143" s="1">
        <v>1195</v>
      </c>
      <c r="L143" s="1" t="s">
        <v>42</v>
      </c>
      <c r="M143" s="1" t="s">
        <v>65</v>
      </c>
      <c r="N143" s="1" t="s">
        <v>131</v>
      </c>
      <c r="O143" s="1" t="s">
        <v>156</v>
      </c>
      <c r="P143" s="1" t="s">
        <v>117</v>
      </c>
      <c r="Q143" s="1" t="s">
        <v>628</v>
      </c>
      <c r="R143" s="1" t="s">
        <v>145</v>
      </c>
      <c r="S143" s="1" t="s">
        <v>103</v>
      </c>
      <c r="T143" s="1" t="s">
        <v>702</v>
      </c>
      <c r="U143" s="1" t="s">
        <v>73</v>
      </c>
      <c r="V143" s="1" t="s">
        <v>65</v>
      </c>
      <c r="W143" s="1" t="s">
        <v>53</v>
      </c>
      <c r="X143" s="1" t="s">
        <v>54</v>
      </c>
      <c r="Y143" s="1" t="s">
        <v>552</v>
      </c>
      <c r="Z143" s="1" t="s">
        <v>76</v>
      </c>
      <c r="AA143" s="1" t="s">
        <v>103</v>
      </c>
      <c r="AB143" s="1" t="s">
        <v>170</v>
      </c>
      <c r="AC143" s="1" t="s">
        <v>142</v>
      </c>
      <c r="AD143" s="1" t="s">
        <v>703</v>
      </c>
      <c r="AE143" s="1">
        <v>2</v>
      </c>
      <c r="AF143" s="1" t="s">
        <v>704</v>
      </c>
      <c r="AG143" s="1" t="s">
        <v>622</v>
      </c>
    </row>
    <row r="144" spans="1:33" x14ac:dyDescent="0.25">
      <c r="A144" s="2">
        <v>45158.92836982639</v>
      </c>
      <c r="B144" s="1" t="s">
        <v>258</v>
      </c>
      <c r="C144" s="1" t="s">
        <v>62</v>
      </c>
      <c r="D144" s="1" t="s">
        <v>35</v>
      </c>
      <c r="E144" s="1" t="s">
        <v>36</v>
      </c>
      <c r="F144" s="1" t="s">
        <v>37</v>
      </c>
      <c r="G144" s="1" t="s">
        <v>38</v>
      </c>
      <c r="H144" s="1" t="s">
        <v>63</v>
      </c>
      <c r="I144" s="1" t="s">
        <v>40</v>
      </c>
      <c r="J144" s="1" t="s">
        <v>41</v>
      </c>
      <c r="K144" s="1">
        <v>1186</v>
      </c>
      <c r="L144" s="1" t="s">
        <v>42</v>
      </c>
      <c r="M144" s="1" t="s">
        <v>65</v>
      </c>
      <c r="N144" s="1" t="s">
        <v>131</v>
      </c>
      <c r="O144" s="1" t="s">
        <v>156</v>
      </c>
      <c r="P144" s="1" t="s">
        <v>134</v>
      </c>
      <c r="Q144" s="1" t="s">
        <v>705</v>
      </c>
      <c r="R144" s="1" t="s">
        <v>145</v>
      </c>
      <c r="S144" s="1" t="s">
        <v>706</v>
      </c>
      <c r="T144" s="1" t="s">
        <v>159</v>
      </c>
      <c r="U144" s="1" t="s">
        <v>51</v>
      </c>
      <c r="V144" s="1" t="s">
        <v>65</v>
      </c>
      <c r="W144" s="1" t="s">
        <v>100</v>
      </c>
      <c r="X144" s="1" t="s">
        <v>707</v>
      </c>
      <c r="Y144" s="1" t="s">
        <v>89</v>
      </c>
      <c r="Z144" s="1" t="s">
        <v>161</v>
      </c>
      <c r="AA144" s="1" t="s">
        <v>708</v>
      </c>
      <c r="AB144" s="1" t="s">
        <v>170</v>
      </c>
      <c r="AC144" s="1" t="s">
        <v>142</v>
      </c>
      <c r="AD144" s="1" t="s">
        <v>709</v>
      </c>
      <c r="AE144" s="1">
        <v>3</v>
      </c>
      <c r="AF144" s="1" t="s">
        <v>106</v>
      </c>
      <c r="AG144" s="1" t="s">
        <v>710</v>
      </c>
    </row>
    <row r="145" spans="1:33" x14ac:dyDescent="0.25">
      <c r="A145" s="2">
        <v>45159.069809189816</v>
      </c>
      <c r="B145" s="1" t="s">
        <v>330</v>
      </c>
      <c r="C145" s="1" t="s">
        <v>62</v>
      </c>
      <c r="D145" s="1" t="s">
        <v>35</v>
      </c>
      <c r="E145" s="1" t="s">
        <v>36</v>
      </c>
      <c r="F145" s="1" t="s">
        <v>37</v>
      </c>
      <c r="G145" s="1" t="s">
        <v>190</v>
      </c>
      <c r="H145" s="1" t="s">
        <v>63</v>
      </c>
      <c r="I145" s="1" t="s">
        <v>40</v>
      </c>
      <c r="J145" s="1" t="s">
        <v>41</v>
      </c>
      <c r="K145" s="1">
        <v>1206</v>
      </c>
      <c r="L145" s="1" t="s">
        <v>42</v>
      </c>
      <c r="M145" s="1" t="s">
        <v>95</v>
      </c>
      <c r="N145" s="1" t="s">
        <v>66</v>
      </c>
      <c r="O145" s="1" t="s">
        <v>156</v>
      </c>
      <c r="P145" s="1" t="s">
        <v>117</v>
      </c>
      <c r="Q145" s="1" t="s">
        <v>339</v>
      </c>
      <c r="R145" s="1" t="s">
        <v>70</v>
      </c>
      <c r="S145" s="1" t="s">
        <v>454</v>
      </c>
      <c r="T145" s="1" t="s">
        <v>711</v>
      </c>
      <c r="U145" s="1" t="s">
        <v>73</v>
      </c>
      <c r="V145" s="1" t="s">
        <v>112</v>
      </c>
      <c r="W145" s="1" t="s">
        <v>100</v>
      </c>
      <c r="X145" s="1" t="s">
        <v>428</v>
      </c>
      <c r="Y145" s="1" t="s">
        <v>712</v>
      </c>
      <c r="Z145" s="1" t="s">
        <v>76</v>
      </c>
      <c r="AA145" s="1" t="s">
        <v>77</v>
      </c>
      <c r="AB145" s="1">
        <v>0</v>
      </c>
      <c r="AC145" s="1" t="s">
        <v>142</v>
      </c>
      <c r="AD145" s="1" t="s">
        <v>713</v>
      </c>
      <c r="AE145" s="1">
        <v>3</v>
      </c>
      <c r="AF145" s="1" t="s">
        <v>106</v>
      </c>
    </row>
    <row r="146" spans="1:33" x14ac:dyDescent="0.25">
      <c r="A146" s="2">
        <v>45159.581525844907</v>
      </c>
      <c r="B146" s="1" t="s">
        <v>172</v>
      </c>
      <c r="C146" s="1" t="s">
        <v>62</v>
      </c>
      <c r="D146" s="1" t="s">
        <v>35</v>
      </c>
      <c r="E146" s="1" t="s">
        <v>36</v>
      </c>
      <c r="F146" s="1" t="s">
        <v>37</v>
      </c>
      <c r="G146" s="1" t="s">
        <v>212</v>
      </c>
      <c r="H146" s="1" t="s">
        <v>130</v>
      </c>
      <c r="I146" s="1" t="s">
        <v>40</v>
      </c>
      <c r="J146" s="1" t="s">
        <v>64</v>
      </c>
      <c r="K146" s="1">
        <v>527</v>
      </c>
      <c r="L146" s="1" t="s">
        <v>42</v>
      </c>
      <c r="M146" s="1" t="s">
        <v>65</v>
      </c>
      <c r="N146" s="1" t="s">
        <v>44</v>
      </c>
      <c r="O146" s="1" t="s">
        <v>45</v>
      </c>
      <c r="P146" s="1" t="s">
        <v>134</v>
      </c>
      <c r="Q146" s="1" t="s">
        <v>714</v>
      </c>
      <c r="R146" s="1" t="s">
        <v>70</v>
      </c>
      <c r="S146" s="1" t="s">
        <v>136</v>
      </c>
      <c r="T146" s="1" t="s">
        <v>460</v>
      </c>
      <c r="U146" s="1" t="s">
        <v>51</v>
      </c>
      <c r="V146" s="1" t="s">
        <v>112</v>
      </c>
      <c r="W146" s="1" t="s">
        <v>87</v>
      </c>
      <c r="X146" s="1" t="s">
        <v>195</v>
      </c>
      <c r="Y146" s="1" t="s">
        <v>715</v>
      </c>
      <c r="Z146" s="1" t="s">
        <v>56</v>
      </c>
      <c r="AA146" s="1" t="s">
        <v>136</v>
      </c>
      <c r="AB146" s="1">
        <v>0</v>
      </c>
      <c r="AC146" s="1" t="s">
        <v>92</v>
      </c>
      <c r="AD146" s="1" t="s">
        <v>210</v>
      </c>
      <c r="AE146" s="1">
        <v>2</v>
      </c>
      <c r="AF146" s="1" t="s">
        <v>716</v>
      </c>
    </row>
    <row r="147" spans="1:33" x14ac:dyDescent="0.25">
      <c r="A147" s="2">
        <v>45159.701036053244</v>
      </c>
      <c r="B147" s="1" t="s">
        <v>172</v>
      </c>
      <c r="C147" s="1" t="s">
        <v>62</v>
      </c>
      <c r="D147" s="1" t="s">
        <v>505</v>
      </c>
      <c r="E147" s="1" t="s">
        <v>155</v>
      </c>
      <c r="F147" s="1" t="s">
        <v>221</v>
      </c>
      <c r="G147" s="1" t="s">
        <v>148</v>
      </c>
      <c r="H147" s="1" t="s">
        <v>107</v>
      </c>
      <c r="I147" s="1" t="s">
        <v>411</v>
      </c>
      <c r="J147" s="1" t="s">
        <v>125</v>
      </c>
      <c r="K147" s="1">
        <v>650</v>
      </c>
      <c r="L147" s="1" t="s">
        <v>717</v>
      </c>
      <c r="M147" s="1" t="s">
        <v>281</v>
      </c>
      <c r="N147" s="1" t="s">
        <v>44</v>
      </c>
      <c r="O147" s="1" t="s">
        <v>191</v>
      </c>
      <c r="P147" s="1" t="s">
        <v>134</v>
      </c>
      <c r="Q147" s="1" t="s">
        <v>718</v>
      </c>
      <c r="R147" s="1" t="s">
        <v>179</v>
      </c>
      <c r="S147" s="1" t="s">
        <v>77</v>
      </c>
      <c r="T147" s="1" t="s">
        <v>633</v>
      </c>
      <c r="U147" s="1" t="s">
        <v>51</v>
      </c>
      <c r="V147" s="1" t="s">
        <v>112</v>
      </c>
      <c r="W147" s="1" t="s">
        <v>87</v>
      </c>
      <c r="X147" s="1" t="s">
        <v>313</v>
      </c>
      <c r="Y147" s="1" t="s">
        <v>313</v>
      </c>
      <c r="Z147" s="1" t="s">
        <v>56</v>
      </c>
      <c r="AA147" s="1" t="s">
        <v>77</v>
      </c>
      <c r="AB147" s="1">
        <v>0</v>
      </c>
      <c r="AC147" s="1" t="s">
        <v>92</v>
      </c>
      <c r="AD147" s="1" t="s">
        <v>198</v>
      </c>
      <c r="AE147" s="1">
        <v>1</v>
      </c>
      <c r="AF147" s="1" t="s">
        <v>94</v>
      </c>
    </row>
    <row r="148" spans="1:33" x14ac:dyDescent="0.25">
      <c r="A148" s="2">
        <v>45159.705488460648</v>
      </c>
      <c r="B148" s="1" t="s">
        <v>172</v>
      </c>
      <c r="C148" s="1" t="s">
        <v>62</v>
      </c>
      <c r="D148" s="1" t="s">
        <v>505</v>
      </c>
      <c r="E148" s="1" t="s">
        <v>155</v>
      </c>
      <c r="F148" s="1" t="s">
        <v>37</v>
      </c>
      <c r="G148" s="1" t="s">
        <v>38</v>
      </c>
      <c r="H148" s="1" t="s">
        <v>130</v>
      </c>
      <c r="I148" s="1" t="s">
        <v>40</v>
      </c>
      <c r="J148" s="1" t="s">
        <v>41</v>
      </c>
      <c r="K148" s="1">
        <v>570</v>
      </c>
      <c r="L148" s="1" t="s">
        <v>83</v>
      </c>
      <c r="M148" s="1" t="s">
        <v>65</v>
      </c>
      <c r="N148" s="1" t="s">
        <v>66</v>
      </c>
      <c r="O148" s="1" t="s">
        <v>156</v>
      </c>
      <c r="P148" s="1" t="s">
        <v>96</v>
      </c>
      <c r="Q148" s="1" t="s">
        <v>718</v>
      </c>
      <c r="R148" s="1" t="s">
        <v>179</v>
      </c>
      <c r="S148" s="1" t="s">
        <v>136</v>
      </c>
      <c r="T148" s="1" t="s">
        <v>146</v>
      </c>
      <c r="U148" s="1" t="s">
        <v>194</v>
      </c>
      <c r="V148" s="1" t="s">
        <v>112</v>
      </c>
      <c r="W148" s="1" t="s">
        <v>100</v>
      </c>
      <c r="X148" s="1" t="s">
        <v>101</v>
      </c>
      <c r="Y148" s="1" t="s">
        <v>102</v>
      </c>
      <c r="Z148" s="1" t="s">
        <v>56</v>
      </c>
      <c r="AA148" s="1" t="s">
        <v>77</v>
      </c>
      <c r="AB148" s="1">
        <v>0</v>
      </c>
      <c r="AC148" s="1" t="s">
        <v>92</v>
      </c>
      <c r="AD148" s="1" t="s">
        <v>210</v>
      </c>
      <c r="AE148" s="1">
        <v>5</v>
      </c>
      <c r="AF148" s="1" t="s">
        <v>659</v>
      </c>
    </row>
    <row r="149" spans="1:33" x14ac:dyDescent="0.25">
      <c r="A149" s="2">
        <v>45159.732567025465</v>
      </c>
      <c r="B149" s="1" t="s">
        <v>330</v>
      </c>
      <c r="C149" s="1" t="s">
        <v>34</v>
      </c>
      <c r="D149" s="1" t="s">
        <v>35</v>
      </c>
      <c r="E149" s="1" t="s">
        <v>36</v>
      </c>
      <c r="F149" s="1" t="s">
        <v>37</v>
      </c>
      <c r="G149" s="1" t="s">
        <v>320</v>
      </c>
      <c r="H149" s="1" t="s">
        <v>182</v>
      </c>
      <c r="I149" s="1" t="s">
        <v>40</v>
      </c>
      <c r="J149" s="1" t="s">
        <v>41</v>
      </c>
      <c r="K149" s="1">
        <v>1230</v>
      </c>
      <c r="L149" s="1" t="s">
        <v>42</v>
      </c>
      <c r="M149" s="1" t="s">
        <v>95</v>
      </c>
      <c r="N149" s="1" t="s">
        <v>131</v>
      </c>
      <c r="O149" s="1" t="s">
        <v>67</v>
      </c>
      <c r="P149" s="1" t="s">
        <v>96</v>
      </c>
      <c r="Q149" s="1" t="s">
        <v>719</v>
      </c>
      <c r="R149" s="1" t="s">
        <v>48</v>
      </c>
      <c r="S149" s="1" t="s">
        <v>77</v>
      </c>
      <c r="T149" s="1" t="s">
        <v>460</v>
      </c>
      <c r="U149" s="1" t="s">
        <v>51</v>
      </c>
      <c r="V149" s="1" t="s">
        <v>112</v>
      </c>
      <c r="W149" s="1" t="s">
        <v>87</v>
      </c>
      <c r="X149" s="1" t="s">
        <v>167</v>
      </c>
      <c r="Y149" s="1" t="s">
        <v>720</v>
      </c>
      <c r="Z149" s="1" t="s">
        <v>161</v>
      </c>
      <c r="AA149" s="1" t="s">
        <v>77</v>
      </c>
      <c r="AB149" s="1">
        <v>0</v>
      </c>
      <c r="AC149" s="1" t="s">
        <v>92</v>
      </c>
      <c r="AD149" s="1" t="s">
        <v>680</v>
      </c>
      <c r="AE149" s="1">
        <v>5</v>
      </c>
      <c r="AF149" s="1" t="s">
        <v>659</v>
      </c>
    </row>
    <row r="150" spans="1:33" x14ac:dyDescent="0.25">
      <c r="A150" s="2">
        <v>45159.952772175922</v>
      </c>
      <c r="B150" s="1" t="s">
        <v>172</v>
      </c>
      <c r="C150" s="1" t="s">
        <v>62</v>
      </c>
      <c r="D150" s="1" t="s">
        <v>35</v>
      </c>
      <c r="E150" s="1" t="s">
        <v>36</v>
      </c>
      <c r="F150" s="1" t="s">
        <v>37</v>
      </c>
      <c r="G150" s="1" t="s">
        <v>148</v>
      </c>
      <c r="H150" s="1" t="s">
        <v>124</v>
      </c>
      <c r="I150" s="1" t="s">
        <v>411</v>
      </c>
      <c r="J150" s="1" t="s">
        <v>125</v>
      </c>
      <c r="K150" s="1">
        <v>578</v>
      </c>
      <c r="L150" s="1" t="s">
        <v>42</v>
      </c>
      <c r="M150" s="1" t="s">
        <v>95</v>
      </c>
      <c r="N150" s="1" t="s">
        <v>66</v>
      </c>
      <c r="O150" s="1" t="s">
        <v>191</v>
      </c>
      <c r="P150" s="1" t="s">
        <v>117</v>
      </c>
      <c r="Q150" s="1" t="s">
        <v>721</v>
      </c>
      <c r="R150" s="1" t="s">
        <v>70</v>
      </c>
      <c r="S150" s="1" t="s">
        <v>722</v>
      </c>
      <c r="T150" s="1" t="s">
        <v>673</v>
      </c>
      <c r="U150" s="1" t="s">
        <v>283</v>
      </c>
      <c r="V150" s="1" t="s">
        <v>112</v>
      </c>
      <c r="W150" s="1" t="s">
        <v>87</v>
      </c>
      <c r="X150" s="1" t="s">
        <v>195</v>
      </c>
      <c r="Y150" s="1" t="s">
        <v>723</v>
      </c>
      <c r="Z150" s="1" t="s">
        <v>76</v>
      </c>
      <c r="AA150" s="1" t="s">
        <v>724</v>
      </c>
      <c r="AB150" s="1" t="s">
        <v>91</v>
      </c>
      <c r="AC150" s="1" t="s">
        <v>58</v>
      </c>
      <c r="AD150" s="1" t="s">
        <v>725</v>
      </c>
      <c r="AE150" s="1">
        <v>3</v>
      </c>
      <c r="AF150" s="1" t="s">
        <v>726</v>
      </c>
    </row>
    <row r="151" spans="1:33" x14ac:dyDescent="0.25">
      <c r="A151" s="2">
        <v>45159.959028611112</v>
      </c>
      <c r="B151" s="1" t="s">
        <v>330</v>
      </c>
      <c r="C151" s="1" t="s">
        <v>34</v>
      </c>
      <c r="D151" s="1" t="s">
        <v>35</v>
      </c>
      <c r="E151" s="1" t="s">
        <v>36</v>
      </c>
      <c r="F151" s="1" t="s">
        <v>201</v>
      </c>
      <c r="G151" s="1" t="s">
        <v>320</v>
      </c>
      <c r="H151" s="1" t="s">
        <v>130</v>
      </c>
      <c r="I151" s="1" t="s">
        <v>40</v>
      </c>
      <c r="J151" s="1" t="s">
        <v>41</v>
      </c>
      <c r="K151" s="1">
        <v>1043</v>
      </c>
      <c r="L151" s="1" t="s">
        <v>83</v>
      </c>
      <c r="M151" s="1" t="s">
        <v>43</v>
      </c>
      <c r="N151" s="1" t="s">
        <v>66</v>
      </c>
      <c r="O151" s="1" t="s">
        <v>67</v>
      </c>
      <c r="P151" s="1" t="s">
        <v>134</v>
      </c>
      <c r="Q151" s="1" t="s">
        <v>727</v>
      </c>
      <c r="R151" s="1" t="s">
        <v>70</v>
      </c>
      <c r="S151" s="1" t="s">
        <v>136</v>
      </c>
      <c r="T151" s="1" t="s">
        <v>633</v>
      </c>
      <c r="U151" s="1" t="s">
        <v>51</v>
      </c>
      <c r="V151" s="1" t="s">
        <v>312</v>
      </c>
      <c r="W151" s="1" t="s">
        <v>100</v>
      </c>
      <c r="X151" s="1" t="s">
        <v>101</v>
      </c>
      <c r="Y151" s="1" t="s">
        <v>160</v>
      </c>
      <c r="Z151" s="1" t="s">
        <v>56</v>
      </c>
      <c r="AA151" s="1" t="s">
        <v>77</v>
      </c>
      <c r="AB151" s="1">
        <v>0</v>
      </c>
      <c r="AC151" s="1" t="s">
        <v>92</v>
      </c>
      <c r="AD151" s="1" t="s">
        <v>424</v>
      </c>
      <c r="AE151" s="1">
        <v>5</v>
      </c>
      <c r="AF151" s="1" t="s">
        <v>728</v>
      </c>
    </row>
    <row r="152" spans="1:33" x14ac:dyDescent="0.25">
      <c r="A152" s="2">
        <v>45160.904230127315</v>
      </c>
      <c r="B152" s="1" t="s">
        <v>172</v>
      </c>
      <c r="C152" s="1" t="s">
        <v>62</v>
      </c>
      <c r="D152" s="1" t="s">
        <v>35</v>
      </c>
      <c r="E152" s="1" t="s">
        <v>36</v>
      </c>
      <c r="F152" s="1" t="s">
        <v>201</v>
      </c>
      <c r="G152" s="1" t="s">
        <v>81</v>
      </c>
      <c r="H152" s="1" t="s">
        <v>124</v>
      </c>
      <c r="I152" s="1" t="s">
        <v>40</v>
      </c>
      <c r="J152" s="1" t="s">
        <v>41</v>
      </c>
      <c r="K152" s="1">
        <v>328</v>
      </c>
      <c r="L152" s="1" t="s">
        <v>240</v>
      </c>
      <c r="M152" s="1" t="s">
        <v>65</v>
      </c>
      <c r="N152" s="1" t="s">
        <v>44</v>
      </c>
      <c r="O152" s="1" t="s">
        <v>108</v>
      </c>
      <c r="P152" s="1" t="s">
        <v>117</v>
      </c>
      <c r="Q152" s="1" t="s">
        <v>729</v>
      </c>
      <c r="R152" s="1" t="s">
        <v>70</v>
      </c>
      <c r="S152" s="1" t="s">
        <v>266</v>
      </c>
      <c r="T152" s="1" t="s">
        <v>567</v>
      </c>
      <c r="U152" s="1" t="s">
        <v>51</v>
      </c>
      <c r="V152" s="1" t="s">
        <v>65</v>
      </c>
      <c r="W152" s="1" t="s">
        <v>100</v>
      </c>
      <c r="X152" s="1" t="s">
        <v>261</v>
      </c>
      <c r="Y152" s="1" t="s">
        <v>626</v>
      </c>
      <c r="Z152" s="1" t="s">
        <v>76</v>
      </c>
      <c r="AA152" s="1" t="s">
        <v>266</v>
      </c>
      <c r="AB152" s="1">
        <v>0</v>
      </c>
      <c r="AC152" s="1" t="s">
        <v>142</v>
      </c>
      <c r="AD152" s="1" t="s">
        <v>494</v>
      </c>
      <c r="AE152" s="1">
        <v>1</v>
      </c>
      <c r="AF152" s="1" t="s">
        <v>129</v>
      </c>
      <c r="AG152" s="1" t="s">
        <v>730</v>
      </c>
    </row>
    <row r="153" spans="1:33" x14ac:dyDescent="0.25">
      <c r="A153" s="2">
        <v>45163.829178530097</v>
      </c>
      <c r="B153" s="1" t="s">
        <v>330</v>
      </c>
      <c r="C153" s="1" t="s">
        <v>34</v>
      </c>
      <c r="D153" s="1" t="s">
        <v>35</v>
      </c>
      <c r="E153" s="1" t="s">
        <v>36</v>
      </c>
      <c r="F153" s="1" t="s">
        <v>37</v>
      </c>
      <c r="G153" s="1" t="s">
        <v>38</v>
      </c>
      <c r="H153" s="1" t="s">
        <v>124</v>
      </c>
      <c r="I153" s="1" t="s">
        <v>40</v>
      </c>
      <c r="J153" s="1" t="s">
        <v>64</v>
      </c>
      <c r="K153" s="1">
        <v>1175</v>
      </c>
      <c r="L153" s="1" t="s">
        <v>42</v>
      </c>
      <c r="M153" s="1" t="s">
        <v>65</v>
      </c>
      <c r="N153" s="1" t="s">
        <v>44</v>
      </c>
      <c r="O153" s="1" t="s">
        <v>108</v>
      </c>
      <c r="P153" s="1" t="s">
        <v>134</v>
      </c>
      <c r="Q153" s="1" t="s">
        <v>731</v>
      </c>
      <c r="R153" s="1" t="s">
        <v>48</v>
      </c>
      <c r="S153" s="1" t="s">
        <v>732</v>
      </c>
      <c r="T153" s="1" t="s">
        <v>733</v>
      </c>
      <c r="U153" s="1" t="s">
        <v>73</v>
      </c>
      <c r="V153" s="1" t="s">
        <v>65</v>
      </c>
      <c r="W153" s="1" t="s">
        <v>100</v>
      </c>
      <c r="X153" s="1" t="s">
        <v>151</v>
      </c>
      <c r="Y153" s="1" t="s">
        <v>734</v>
      </c>
      <c r="Z153" s="1" t="s">
        <v>56</v>
      </c>
      <c r="AA153" s="1" t="s">
        <v>158</v>
      </c>
      <c r="AB153" s="1" t="s">
        <v>78</v>
      </c>
      <c r="AC153" s="1" t="s">
        <v>58</v>
      </c>
      <c r="AD153" s="1" t="s">
        <v>115</v>
      </c>
      <c r="AE153" s="1">
        <v>1</v>
      </c>
      <c r="AF153" s="1" t="s">
        <v>106</v>
      </c>
      <c r="AG153" s="1" t="s">
        <v>735</v>
      </c>
    </row>
    <row r="154" spans="1:33" x14ac:dyDescent="0.25">
      <c r="A154" s="2">
        <v>45163.836519178236</v>
      </c>
      <c r="B154" s="1" t="s">
        <v>172</v>
      </c>
      <c r="C154" s="1" t="s">
        <v>34</v>
      </c>
      <c r="D154" s="1" t="s">
        <v>35</v>
      </c>
      <c r="E154" s="1" t="s">
        <v>36</v>
      </c>
      <c r="F154" s="1" t="s">
        <v>37</v>
      </c>
      <c r="G154" s="1" t="s">
        <v>148</v>
      </c>
      <c r="H154" s="1" t="s">
        <v>124</v>
      </c>
      <c r="I154" s="1" t="s">
        <v>40</v>
      </c>
      <c r="J154" s="1" t="s">
        <v>64</v>
      </c>
      <c r="K154" s="1">
        <v>1000</v>
      </c>
      <c r="L154" s="1" t="s">
        <v>83</v>
      </c>
      <c r="M154" s="1" t="s">
        <v>65</v>
      </c>
      <c r="N154" s="1" t="s">
        <v>66</v>
      </c>
      <c r="O154" s="1" t="s">
        <v>156</v>
      </c>
      <c r="P154" s="1" t="s">
        <v>117</v>
      </c>
      <c r="Q154" s="1" t="s">
        <v>736</v>
      </c>
      <c r="R154" s="1" t="s">
        <v>70</v>
      </c>
      <c r="S154" s="1" t="s">
        <v>737</v>
      </c>
      <c r="T154" s="1" t="s">
        <v>624</v>
      </c>
      <c r="U154" s="1" t="s">
        <v>51</v>
      </c>
      <c r="V154" s="1" t="s">
        <v>52</v>
      </c>
      <c r="W154" s="1" t="s">
        <v>100</v>
      </c>
      <c r="X154" s="1" t="s">
        <v>528</v>
      </c>
      <c r="Y154" s="1" t="s">
        <v>75</v>
      </c>
      <c r="Z154" s="1" t="s">
        <v>56</v>
      </c>
      <c r="AA154" s="1" t="s">
        <v>77</v>
      </c>
      <c r="AB154" s="1">
        <v>0</v>
      </c>
      <c r="AC154" s="1" t="s">
        <v>58</v>
      </c>
      <c r="AD154" s="1" t="s">
        <v>79</v>
      </c>
      <c r="AE154" s="1">
        <v>1</v>
      </c>
      <c r="AF154" s="1" t="s">
        <v>106</v>
      </c>
    </row>
    <row r="155" spans="1:33" x14ac:dyDescent="0.25">
      <c r="A155" s="2">
        <v>45164.691042719904</v>
      </c>
      <c r="B155" s="1" t="s">
        <v>289</v>
      </c>
      <c r="C155" s="1" t="s">
        <v>34</v>
      </c>
      <c r="D155" s="1" t="s">
        <v>35</v>
      </c>
      <c r="E155" s="1" t="s">
        <v>36</v>
      </c>
      <c r="F155" s="1" t="s">
        <v>201</v>
      </c>
      <c r="G155" s="1" t="s">
        <v>81</v>
      </c>
      <c r="H155" s="1" t="s">
        <v>484</v>
      </c>
      <c r="I155" s="1" t="s">
        <v>40</v>
      </c>
      <c r="J155" s="1" t="s">
        <v>41</v>
      </c>
      <c r="K155" s="1">
        <v>460</v>
      </c>
      <c r="L155" s="1" t="s">
        <v>83</v>
      </c>
      <c r="M155" s="1" t="s">
        <v>95</v>
      </c>
      <c r="N155" s="1" t="s">
        <v>44</v>
      </c>
      <c r="O155" s="1" t="s">
        <v>45</v>
      </c>
      <c r="P155" s="1" t="s">
        <v>96</v>
      </c>
      <c r="Q155" s="1" t="s">
        <v>738</v>
      </c>
      <c r="R155" s="1" t="s">
        <v>70</v>
      </c>
      <c r="S155" s="1" t="s">
        <v>136</v>
      </c>
      <c r="T155" s="1" t="s">
        <v>146</v>
      </c>
      <c r="U155" s="1" t="s">
        <v>194</v>
      </c>
      <c r="V155" s="1" t="s">
        <v>112</v>
      </c>
      <c r="W155" s="1" t="s">
        <v>53</v>
      </c>
      <c r="X155" s="1" t="s">
        <v>101</v>
      </c>
      <c r="Y155" s="1" t="s">
        <v>75</v>
      </c>
      <c r="Z155" s="1" t="s">
        <v>196</v>
      </c>
      <c r="AA155" s="1" t="s">
        <v>77</v>
      </c>
      <c r="AB155" s="1">
        <v>0</v>
      </c>
      <c r="AC155" s="1" t="s">
        <v>92</v>
      </c>
      <c r="AD155" s="1" t="s">
        <v>237</v>
      </c>
      <c r="AE155" s="1">
        <v>3</v>
      </c>
      <c r="AF155" s="1" t="s">
        <v>739</v>
      </c>
    </row>
    <row r="156" spans="1:33" x14ac:dyDescent="0.25">
      <c r="A156" s="2">
        <v>45164.705451134258</v>
      </c>
      <c r="B156" s="1" t="s">
        <v>258</v>
      </c>
      <c r="C156" s="1" t="s">
        <v>34</v>
      </c>
      <c r="D156" s="1" t="s">
        <v>35</v>
      </c>
      <c r="E156" s="1" t="s">
        <v>36</v>
      </c>
      <c r="F156" s="1" t="s">
        <v>37</v>
      </c>
      <c r="G156" s="1" t="s">
        <v>123</v>
      </c>
      <c r="H156" s="1" t="s">
        <v>130</v>
      </c>
      <c r="I156" s="1" t="s">
        <v>40</v>
      </c>
      <c r="J156" s="1" t="s">
        <v>41</v>
      </c>
      <c r="K156" s="1">
        <v>1182</v>
      </c>
      <c r="L156" s="1" t="s">
        <v>42</v>
      </c>
      <c r="M156" s="1" t="s">
        <v>95</v>
      </c>
      <c r="N156" s="1" t="s">
        <v>66</v>
      </c>
      <c r="O156" s="1" t="s">
        <v>108</v>
      </c>
      <c r="P156" s="1" t="s">
        <v>96</v>
      </c>
      <c r="Q156" s="1" t="s">
        <v>740</v>
      </c>
      <c r="R156" s="1" t="s">
        <v>413</v>
      </c>
      <c r="S156" s="1" t="s">
        <v>741</v>
      </c>
      <c r="T156" s="1" t="s">
        <v>742</v>
      </c>
      <c r="U156" s="1" t="s">
        <v>51</v>
      </c>
      <c r="V156" s="1" t="s">
        <v>112</v>
      </c>
      <c r="W156" s="1" t="s">
        <v>53</v>
      </c>
      <c r="X156" s="1" t="s">
        <v>261</v>
      </c>
      <c r="Y156" s="1" t="s">
        <v>217</v>
      </c>
      <c r="Z156" s="1" t="s">
        <v>56</v>
      </c>
      <c r="AA156" s="1" t="s">
        <v>77</v>
      </c>
      <c r="AB156" s="1">
        <v>0</v>
      </c>
      <c r="AC156" s="1" t="s">
        <v>58</v>
      </c>
      <c r="AD156" s="1" t="s">
        <v>79</v>
      </c>
      <c r="AE156" s="1">
        <v>3</v>
      </c>
      <c r="AF156" s="1" t="s">
        <v>106</v>
      </c>
    </row>
    <row r="157" spans="1:33" x14ac:dyDescent="0.25">
      <c r="A157" s="2">
        <v>45164.730448726856</v>
      </c>
      <c r="B157" s="1" t="s">
        <v>33</v>
      </c>
      <c r="C157" s="1" t="s">
        <v>62</v>
      </c>
      <c r="D157" s="1" t="s">
        <v>35</v>
      </c>
      <c r="E157" s="1" t="s">
        <v>36</v>
      </c>
      <c r="F157" s="1" t="s">
        <v>201</v>
      </c>
      <c r="G157" s="1" t="s">
        <v>81</v>
      </c>
      <c r="H157" s="1" t="s">
        <v>63</v>
      </c>
      <c r="I157" s="1" t="s">
        <v>40</v>
      </c>
      <c r="J157" s="1" t="s">
        <v>64</v>
      </c>
      <c r="K157" s="1">
        <v>1100</v>
      </c>
      <c r="L157" s="1" t="s">
        <v>232</v>
      </c>
      <c r="M157" s="1" t="s">
        <v>95</v>
      </c>
      <c r="N157" s="1" t="s">
        <v>66</v>
      </c>
      <c r="O157" s="1" t="s">
        <v>67</v>
      </c>
      <c r="P157" s="1" t="s">
        <v>117</v>
      </c>
      <c r="Q157" s="1" t="s">
        <v>743</v>
      </c>
      <c r="R157" s="1" t="s">
        <v>48</v>
      </c>
      <c r="S157" s="1" t="s">
        <v>98</v>
      </c>
      <c r="T157" s="1" t="s">
        <v>744</v>
      </c>
      <c r="U157" s="1" t="s">
        <v>51</v>
      </c>
      <c r="V157" s="1" t="s">
        <v>112</v>
      </c>
      <c r="W157" s="1" t="s">
        <v>100</v>
      </c>
      <c r="X157" s="1" t="s">
        <v>195</v>
      </c>
      <c r="Y157" s="1" t="s">
        <v>102</v>
      </c>
      <c r="Z157" s="1" t="s">
        <v>56</v>
      </c>
      <c r="AA157" s="1" t="s">
        <v>77</v>
      </c>
      <c r="AB157" s="1" t="s">
        <v>57</v>
      </c>
      <c r="AC157" s="1" t="s">
        <v>92</v>
      </c>
      <c r="AD157" s="1" t="s">
        <v>494</v>
      </c>
      <c r="AE157" s="1">
        <v>2</v>
      </c>
      <c r="AF157" s="1" t="s">
        <v>106</v>
      </c>
    </row>
    <row r="158" spans="1:33" x14ac:dyDescent="0.25">
      <c r="A158" s="2">
        <v>45164.928651666662</v>
      </c>
      <c r="B158" s="1" t="s">
        <v>397</v>
      </c>
      <c r="C158" s="1" t="s">
        <v>62</v>
      </c>
      <c r="D158" s="1" t="s">
        <v>35</v>
      </c>
      <c r="E158" s="1" t="s">
        <v>36</v>
      </c>
      <c r="F158" s="1" t="s">
        <v>416</v>
      </c>
      <c r="G158" s="1" t="s">
        <v>81</v>
      </c>
      <c r="H158" s="1" t="s">
        <v>124</v>
      </c>
      <c r="I158" s="1" t="s">
        <v>40</v>
      </c>
      <c r="J158" s="1" t="s">
        <v>64</v>
      </c>
      <c r="K158" s="1">
        <v>684</v>
      </c>
      <c r="L158" s="1" t="s">
        <v>83</v>
      </c>
      <c r="M158" s="1" t="s">
        <v>65</v>
      </c>
      <c r="N158" s="1" t="s">
        <v>44</v>
      </c>
      <c r="O158" s="1" t="s">
        <v>45</v>
      </c>
      <c r="P158" s="1" t="s">
        <v>134</v>
      </c>
      <c r="Q158" s="1" t="s">
        <v>745</v>
      </c>
      <c r="R158" s="1" t="s">
        <v>413</v>
      </c>
      <c r="S158" s="1" t="s">
        <v>332</v>
      </c>
      <c r="T158" s="1" t="s">
        <v>746</v>
      </c>
      <c r="U158" s="1" t="s">
        <v>206</v>
      </c>
      <c r="V158" s="1" t="s">
        <v>112</v>
      </c>
      <c r="W158" s="1" t="s">
        <v>87</v>
      </c>
      <c r="X158" s="1" t="s">
        <v>428</v>
      </c>
      <c r="Y158" s="1" t="s">
        <v>693</v>
      </c>
      <c r="Z158" s="1" t="s">
        <v>56</v>
      </c>
      <c r="AA158" s="1" t="s">
        <v>77</v>
      </c>
      <c r="AB158" s="1">
        <v>0</v>
      </c>
      <c r="AC158" s="1" t="s">
        <v>92</v>
      </c>
      <c r="AD158" s="1" t="s">
        <v>747</v>
      </c>
      <c r="AE158" s="1">
        <v>4</v>
      </c>
      <c r="AF158" s="1" t="s">
        <v>314</v>
      </c>
    </row>
    <row r="159" spans="1:33" x14ac:dyDescent="0.25">
      <c r="A159" s="2">
        <v>45166.347179826393</v>
      </c>
      <c r="B159" s="1" t="s">
        <v>330</v>
      </c>
      <c r="C159" s="1" t="s">
        <v>62</v>
      </c>
      <c r="D159" s="1" t="s">
        <v>35</v>
      </c>
      <c r="E159" s="1" t="s">
        <v>36</v>
      </c>
      <c r="F159" s="1" t="s">
        <v>37</v>
      </c>
      <c r="G159" s="1" t="s">
        <v>212</v>
      </c>
      <c r="H159" s="1" t="s">
        <v>130</v>
      </c>
      <c r="I159" s="1" t="s">
        <v>40</v>
      </c>
      <c r="J159" s="1" t="s">
        <v>41</v>
      </c>
      <c r="K159" s="1">
        <v>958</v>
      </c>
      <c r="L159" s="1" t="s">
        <v>232</v>
      </c>
      <c r="M159" s="1" t="s">
        <v>95</v>
      </c>
      <c r="N159" s="1" t="s">
        <v>44</v>
      </c>
      <c r="O159" s="1" t="s">
        <v>108</v>
      </c>
      <c r="P159" s="1" t="s">
        <v>134</v>
      </c>
      <c r="Q159" s="1" t="s">
        <v>748</v>
      </c>
      <c r="R159" s="1" t="s">
        <v>145</v>
      </c>
      <c r="S159" s="1" t="s">
        <v>136</v>
      </c>
      <c r="T159" s="1" t="s">
        <v>557</v>
      </c>
      <c r="U159" s="1" t="s">
        <v>51</v>
      </c>
      <c r="V159" s="1" t="s">
        <v>112</v>
      </c>
      <c r="W159" s="1" t="s">
        <v>53</v>
      </c>
      <c r="X159" s="1" t="s">
        <v>423</v>
      </c>
      <c r="Y159" s="1" t="s">
        <v>75</v>
      </c>
      <c r="Z159" s="1" t="s">
        <v>56</v>
      </c>
      <c r="AA159" s="1" t="s">
        <v>77</v>
      </c>
      <c r="AB159" s="1">
        <v>0</v>
      </c>
      <c r="AC159" s="1" t="s">
        <v>58</v>
      </c>
      <c r="AD159" s="1" t="s">
        <v>162</v>
      </c>
      <c r="AE159" s="1">
        <v>2</v>
      </c>
      <c r="AF159" s="1" t="s">
        <v>106</v>
      </c>
    </row>
    <row r="160" spans="1:33" x14ac:dyDescent="0.25">
      <c r="A160" s="2">
        <v>45168.093344641209</v>
      </c>
      <c r="B160" s="1" t="s">
        <v>397</v>
      </c>
      <c r="C160" s="1" t="s">
        <v>62</v>
      </c>
      <c r="D160" s="1" t="s">
        <v>35</v>
      </c>
      <c r="E160" s="1" t="s">
        <v>36</v>
      </c>
      <c r="F160" s="1" t="s">
        <v>416</v>
      </c>
      <c r="G160" s="1" t="s">
        <v>38</v>
      </c>
      <c r="H160" s="1" t="s">
        <v>130</v>
      </c>
      <c r="I160" s="1" t="s">
        <v>40</v>
      </c>
      <c r="J160" s="1" t="s">
        <v>41</v>
      </c>
      <c r="K160" s="1">
        <v>648</v>
      </c>
      <c r="L160" s="1" t="s">
        <v>83</v>
      </c>
      <c r="M160" s="1" t="s">
        <v>65</v>
      </c>
      <c r="N160" s="1" t="s">
        <v>44</v>
      </c>
      <c r="O160" s="1" t="s">
        <v>108</v>
      </c>
      <c r="P160" s="1" t="s">
        <v>117</v>
      </c>
      <c r="Q160" s="1" t="s">
        <v>749</v>
      </c>
      <c r="R160" s="1" t="s">
        <v>179</v>
      </c>
      <c r="S160" s="1" t="s">
        <v>332</v>
      </c>
      <c r="T160" s="1" t="s">
        <v>99</v>
      </c>
      <c r="U160" s="1" t="s">
        <v>194</v>
      </c>
      <c r="V160" s="1" t="s">
        <v>112</v>
      </c>
      <c r="W160" s="1" t="s">
        <v>53</v>
      </c>
      <c r="X160" s="1" t="s">
        <v>101</v>
      </c>
      <c r="Y160" s="1" t="s">
        <v>75</v>
      </c>
      <c r="Z160" s="1" t="s">
        <v>56</v>
      </c>
      <c r="AA160" s="1" t="s">
        <v>77</v>
      </c>
      <c r="AB160" s="1">
        <v>0</v>
      </c>
      <c r="AC160" s="1" t="s">
        <v>92</v>
      </c>
      <c r="AD160" s="1" t="s">
        <v>210</v>
      </c>
      <c r="AE160" s="1">
        <v>5</v>
      </c>
      <c r="AF160" s="1" t="s">
        <v>420</v>
      </c>
    </row>
    <row r="161" spans="1:33" x14ac:dyDescent="0.25">
      <c r="A161" s="2">
        <v>45170.398785173616</v>
      </c>
      <c r="B161" s="1" t="s">
        <v>397</v>
      </c>
      <c r="C161" s="1" t="s">
        <v>34</v>
      </c>
      <c r="D161" s="1" t="s">
        <v>231</v>
      </c>
      <c r="E161" s="1" t="s">
        <v>189</v>
      </c>
      <c r="F161" s="1" t="s">
        <v>37</v>
      </c>
      <c r="G161" s="1" t="s">
        <v>81</v>
      </c>
      <c r="H161" s="1" t="s">
        <v>130</v>
      </c>
      <c r="I161" s="1" t="s">
        <v>40</v>
      </c>
      <c r="J161" s="1" t="s">
        <v>125</v>
      </c>
      <c r="K161" s="1">
        <v>1170</v>
      </c>
      <c r="L161" s="1" t="s">
        <v>381</v>
      </c>
      <c r="M161" s="1" t="s">
        <v>95</v>
      </c>
      <c r="N161" s="1" t="s">
        <v>66</v>
      </c>
      <c r="O161" s="1" t="s">
        <v>67</v>
      </c>
      <c r="P161" s="1" t="s">
        <v>96</v>
      </c>
      <c r="Q161" s="1" t="s">
        <v>502</v>
      </c>
      <c r="R161" s="1" t="s">
        <v>70</v>
      </c>
      <c r="S161" s="1" t="s">
        <v>750</v>
      </c>
      <c r="T161" s="1" t="s">
        <v>300</v>
      </c>
      <c r="U161" s="1" t="s">
        <v>138</v>
      </c>
      <c r="V161" s="1" t="s">
        <v>112</v>
      </c>
      <c r="W161" s="1" t="s">
        <v>53</v>
      </c>
      <c r="X161" s="1" t="s">
        <v>313</v>
      </c>
      <c r="Y161" s="1" t="s">
        <v>160</v>
      </c>
      <c r="Z161" s="1" t="s">
        <v>56</v>
      </c>
      <c r="AA161" s="1" t="s">
        <v>751</v>
      </c>
      <c r="AB161" s="1" t="s">
        <v>57</v>
      </c>
      <c r="AC161" s="1" t="s">
        <v>142</v>
      </c>
      <c r="AD161" s="1" t="s">
        <v>752</v>
      </c>
      <c r="AE161" s="1">
        <v>3</v>
      </c>
      <c r="AF161" s="1" t="s">
        <v>753</v>
      </c>
      <c r="AG161" s="1" t="s">
        <v>754</v>
      </c>
    </row>
    <row r="162" spans="1:33" x14ac:dyDescent="0.25">
      <c r="A162" s="2">
        <v>45170.432294953702</v>
      </c>
      <c r="B162" s="1" t="s">
        <v>172</v>
      </c>
      <c r="C162" s="1" t="s">
        <v>62</v>
      </c>
      <c r="D162" s="1" t="s">
        <v>35</v>
      </c>
      <c r="E162" s="1" t="s">
        <v>36</v>
      </c>
      <c r="F162" s="1" t="s">
        <v>37</v>
      </c>
      <c r="G162" s="1" t="s">
        <v>38</v>
      </c>
      <c r="H162" s="1" t="s">
        <v>130</v>
      </c>
      <c r="I162" s="1" t="s">
        <v>40</v>
      </c>
      <c r="J162" s="1" t="s">
        <v>41</v>
      </c>
      <c r="K162" s="1">
        <v>945</v>
      </c>
      <c r="L162" s="1" t="s">
        <v>83</v>
      </c>
      <c r="M162" s="1" t="s">
        <v>65</v>
      </c>
      <c r="N162" s="1" t="s">
        <v>44</v>
      </c>
      <c r="O162" s="1" t="s">
        <v>156</v>
      </c>
      <c r="P162" s="1" t="s">
        <v>117</v>
      </c>
      <c r="Q162" s="1" t="s">
        <v>755</v>
      </c>
      <c r="R162" s="1" t="s">
        <v>145</v>
      </c>
      <c r="S162" s="1" t="s">
        <v>756</v>
      </c>
      <c r="T162" s="1" t="s">
        <v>350</v>
      </c>
      <c r="U162" s="1" t="s">
        <v>51</v>
      </c>
      <c r="V162" s="1" t="s">
        <v>112</v>
      </c>
      <c r="W162" s="1" t="s">
        <v>100</v>
      </c>
      <c r="X162" s="1" t="s">
        <v>185</v>
      </c>
      <c r="Y162" s="1" t="s">
        <v>75</v>
      </c>
      <c r="Z162" s="1" t="s">
        <v>56</v>
      </c>
      <c r="AA162" s="1" t="s">
        <v>77</v>
      </c>
      <c r="AB162" s="1">
        <v>0</v>
      </c>
      <c r="AC162" s="1" t="s">
        <v>58</v>
      </c>
      <c r="AD162" s="1" t="s">
        <v>757</v>
      </c>
      <c r="AE162" s="1">
        <v>3</v>
      </c>
      <c r="AF162" s="1" t="s">
        <v>758</v>
      </c>
    </row>
    <row r="163" spans="1:33" x14ac:dyDescent="0.25">
      <c r="A163" s="2">
        <v>45170.452699756948</v>
      </c>
      <c r="B163" s="1" t="s">
        <v>258</v>
      </c>
      <c r="C163" s="1" t="s">
        <v>34</v>
      </c>
      <c r="D163" s="1" t="s">
        <v>35</v>
      </c>
      <c r="E163" s="1" t="s">
        <v>36</v>
      </c>
      <c r="F163" s="1" t="s">
        <v>201</v>
      </c>
      <c r="G163" s="1" t="s">
        <v>123</v>
      </c>
      <c r="H163" s="1" t="s">
        <v>130</v>
      </c>
      <c r="I163" s="1" t="s">
        <v>40</v>
      </c>
      <c r="J163" s="1" t="s">
        <v>41</v>
      </c>
      <c r="K163" s="1">
        <v>1130</v>
      </c>
      <c r="L163" s="1" t="s">
        <v>42</v>
      </c>
      <c r="M163" s="1" t="s">
        <v>95</v>
      </c>
      <c r="N163" s="1" t="s">
        <v>131</v>
      </c>
      <c r="O163" s="1" t="s">
        <v>67</v>
      </c>
      <c r="P163" s="1" t="s">
        <v>117</v>
      </c>
      <c r="Q163" s="1" t="s">
        <v>759</v>
      </c>
      <c r="R163" s="1" t="s">
        <v>48</v>
      </c>
      <c r="S163" s="1" t="s">
        <v>77</v>
      </c>
      <c r="T163" s="1" t="s">
        <v>427</v>
      </c>
      <c r="U163" s="1" t="s">
        <v>194</v>
      </c>
      <c r="V163" s="1" t="s">
        <v>52</v>
      </c>
      <c r="W163" s="1" t="s">
        <v>100</v>
      </c>
      <c r="X163" s="1" t="s">
        <v>423</v>
      </c>
      <c r="Y163" s="1" t="s">
        <v>577</v>
      </c>
      <c r="Z163" s="1" t="s">
        <v>56</v>
      </c>
      <c r="AA163" s="1" t="s">
        <v>136</v>
      </c>
      <c r="AB163" s="1" t="s">
        <v>440</v>
      </c>
      <c r="AC163" s="1" t="s">
        <v>58</v>
      </c>
      <c r="AD163" s="1" t="s">
        <v>760</v>
      </c>
      <c r="AE163" s="1">
        <v>1</v>
      </c>
      <c r="AF163" s="1" t="s">
        <v>314</v>
      </c>
    </row>
    <row r="164" spans="1:33" x14ac:dyDescent="0.25">
      <c r="A164" s="2">
        <v>45170.462815127314</v>
      </c>
      <c r="B164" s="1" t="s">
        <v>330</v>
      </c>
      <c r="C164" s="1" t="s">
        <v>62</v>
      </c>
      <c r="D164" s="1" t="s">
        <v>35</v>
      </c>
      <c r="E164" s="1" t="s">
        <v>36</v>
      </c>
      <c r="F164" s="1" t="s">
        <v>37</v>
      </c>
      <c r="G164" s="1" t="s">
        <v>81</v>
      </c>
      <c r="H164" s="1" t="s">
        <v>63</v>
      </c>
      <c r="I164" s="1" t="s">
        <v>40</v>
      </c>
      <c r="J164" s="1" t="s">
        <v>41</v>
      </c>
      <c r="K164" s="1">
        <v>1185</v>
      </c>
      <c r="L164" s="1" t="s">
        <v>42</v>
      </c>
      <c r="M164" s="1" t="s">
        <v>95</v>
      </c>
      <c r="N164" s="1" t="s">
        <v>44</v>
      </c>
      <c r="O164" s="1" t="s">
        <v>108</v>
      </c>
      <c r="P164" s="1" t="s">
        <v>117</v>
      </c>
      <c r="Q164" s="1" t="s">
        <v>761</v>
      </c>
      <c r="R164" s="1" t="s">
        <v>145</v>
      </c>
      <c r="S164" s="1" t="s">
        <v>433</v>
      </c>
      <c r="T164" s="1" t="s">
        <v>119</v>
      </c>
      <c r="U164" s="1" t="s">
        <v>194</v>
      </c>
      <c r="V164" s="1" t="s">
        <v>112</v>
      </c>
      <c r="W164" s="1" t="s">
        <v>100</v>
      </c>
      <c r="X164" s="1" t="s">
        <v>88</v>
      </c>
      <c r="Y164" s="1" t="s">
        <v>114</v>
      </c>
      <c r="Z164" s="1" t="s">
        <v>56</v>
      </c>
      <c r="AA164" s="1" t="s">
        <v>77</v>
      </c>
      <c r="AB164" s="1">
        <v>0</v>
      </c>
      <c r="AC164" s="1" t="s">
        <v>92</v>
      </c>
      <c r="AD164" s="1" t="s">
        <v>334</v>
      </c>
      <c r="AE164" s="1">
        <v>4</v>
      </c>
      <c r="AF164" s="1" t="s">
        <v>319</v>
      </c>
    </row>
    <row r="165" spans="1:33" x14ac:dyDescent="0.25">
      <c r="A165" s="2">
        <v>45170.489006944445</v>
      </c>
      <c r="B165" s="1" t="s">
        <v>33</v>
      </c>
      <c r="C165" s="1" t="s">
        <v>62</v>
      </c>
      <c r="D165" s="1" t="s">
        <v>35</v>
      </c>
      <c r="E165" s="1" t="s">
        <v>36</v>
      </c>
      <c r="F165" s="1" t="s">
        <v>37</v>
      </c>
      <c r="G165" s="1" t="s">
        <v>38</v>
      </c>
      <c r="H165" s="1" t="s">
        <v>124</v>
      </c>
      <c r="I165" s="1" t="s">
        <v>40</v>
      </c>
      <c r="J165" s="1" t="s">
        <v>41</v>
      </c>
      <c r="K165" s="1">
        <v>1191</v>
      </c>
      <c r="L165" s="1" t="s">
        <v>42</v>
      </c>
      <c r="M165" s="1" t="s">
        <v>95</v>
      </c>
      <c r="N165" s="1" t="s">
        <v>131</v>
      </c>
      <c r="O165" s="1" t="s">
        <v>108</v>
      </c>
      <c r="P165" s="1" t="s">
        <v>117</v>
      </c>
      <c r="Q165" s="1" t="s">
        <v>178</v>
      </c>
      <c r="R165" s="1" t="s">
        <v>179</v>
      </c>
      <c r="S165" s="1" t="s">
        <v>762</v>
      </c>
      <c r="T165" s="1" t="s">
        <v>72</v>
      </c>
      <c r="U165" s="1" t="s">
        <v>73</v>
      </c>
      <c r="V165" s="1" t="s">
        <v>65</v>
      </c>
      <c r="W165" s="1" t="s">
        <v>87</v>
      </c>
      <c r="X165" s="1" t="s">
        <v>88</v>
      </c>
      <c r="Y165" s="1" t="s">
        <v>497</v>
      </c>
      <c r="Z165" s="1" t="s">
        <v>76</v>
      </c>
      <c r="AA165" s="1" t="s">
        <v>103</v>
      </c>
      <c r="AB165" s="1" t="s">
        <v>297</v>
      </c>
      <c r="AC165" s="1" t="s">
        <v>142</v>
      </c>
      <c r="AD165" s="1" t="s">
        <v>348</v>
      </c>
      <c r="AE165" s="1">
        <v>1</v>
      </c>
      <c r="AF165" s="1" t="s">
        <v>763</v>
      </c>
    </row>
    <row r="166" spans="1:33" x14ac:dyDescent="0.25">
      <c r="A166" s="2">
        <v>45170.490231898148</v>
      </c>
      <c r="B166" s="1" t="s">
        <v>330</v>
      </c>
      <c r="C166" s="1" t="s">
        <v>62</v>
      </c>
      <c r="D166" s="1" t="s">
        <v>35</v>
      </c>
      <c r="E166" s="1" t="s">
        <v>36</v>
      </c>
      <c r="F166" s="1" t="s">
        <v>37</v>
      </c>
      <c r="G166" s="1" t="s">
        <v>148</v>
      </c>
      <c r="H166" s="1" t="s">
        <v>130</v>
      </c>
      <c r="I166" s="1" t="s">
        <v>40</v>
      </c>
      <c r="J166" s="1" t="s">
        <v>125</v>
      </c>
      <c r="K166" s="1">
        <v>1197</v>
      </c>
      <c r="L166" s="1" t="s">
        <v>42</v>
      </c>
      <c r="M166" s="1" t="s">
        <v>43</v>
      </c>
      <c r="N166" s="1" t="s">
        <v>131</v>
      </c>
      <c r="O166" s="1" t="s">
        <v>108</v>
      </c>
      <c r="P166" s="1" t="s">
        <v>117</v>
      </c>
      <c r="Q166" s="1" t="s">
        <v>178</v>
      </c>
      <c r="R166" s="1" t="s">
        <v>179</v>
      </c>
      <c r="S166" s="1" t="s">
        <v>594</v>
      </c>
      <c r="T166" s="1" t="s">
        <v>159</v>
      </c>
      <c r="U166" s="1" t="s">
        <v>73</v>
      </c>
      <c r="V166" s="1" t="s">
        <v>112</v>
      </c>
      <c r="W166" s="1" t="s">
        <v>53</v>
      </c>
      <c r="X166" s="1" t="s">
        <v>357</v>
      </c>
      <c r="Y166" s="1" t="s">
        <v>573</v>
      </c>
      <c r="Z166" s="1" t="s">
        <v>56</v>
      </c>
      <c r="AA166" s="1" t="s">
        <v>450</v>
      </c>
      <c r="AB166" s="1" t="s">
        <v>104</v>
      </c>
      <c r="AC166" s="1" t="s">
        <v>58</v>
      </c>
      <c r="AD166" s="1" t="s">
        <v>473</v>
      </c>
      <c r="AE166" s="1">
        <v>1</v>
      </c>
      <c r="AF166" s="1" t="s">
        <v>106</v>
      </c>
      <c r="AG166" s="1" t="s">
        <v>764</v>
      </c>
    </row>
    <row r="167" spans="1:33" x14ac:dyDescent="0.25">
      <c r="A167" s="2">
        <v>45170.505074710643</v>
      </c>
      <c r="B167" s="1" t="s">
        <v>172</v>
      </c>
      <c r="C167" s="1" t="s">
        <v>62</v>
      </c>
      <c r="D167" s="1" t="s">
        <v>35</v>
      </c>
      <c r="E167" s="1" t="s">
        <v>36</v>
      </c>
      <c r="F167" s="1" t="s">
        <v>37</v>
      </c>
      <c r="G167" s="1" t="s">
        <v>38</v>
      </c>
      <c r="H167" s="1" t="s">
        <v>124</v>
      </c>
      <c r="I167" s="1" t="s">
        <v>40</v>
      </c>
      <c r="J167" s="1" t="s">
        <v>64</v>
      </c>
      <c r="K167" s="1">
        <v>1100</v>
      </c>
      <c r="L167" s="1" t="s">
        <v>42</v>
      </c>
      <c r="M167" s="1" t="s">
        <v>65</v>
      </c>
      <c r="N167" s="1" t="s">
        <v>66</v>
      </c>
      <c r="O167" s="1" t="s">
        <v>156</v>
      </c>
      <c r="P167" s="1" t="s">
        <v>134</v>
      </c>
      <c r="Q167" s="1" t="s">
        <v>765</v>
      </c>
      <c r="R167" s="1" t="s">
        <v>70</v>
      </c>
      <c r="S167" s="1" t="s">
        <v>459</v>
      </c>
      <c r="T167" s="1" t="s">
        <v>72</v>
      </c>
      <c r="U167" s="1" t="s">
        <v>51</v>
      </c>
      <c r="V167" s="1" t="s">
        <v>52</v>
      </c>
      <c r="W167" s="1" t="s">
        <v>87</v>
      </c>
      <c r="X167" s="1" t="s">
        <v>151</v>
      </c>
      <c r="Y167" s="1" t="s">
        <v>497</v>
      </c>
      <c r="Z167" s="1" t="s">
        <v>56</v>
      </c>
      <c r="AA167" s="1" t="s">
        <v>750</v>
      </c>
      <c r="AB167" s="1" t="s">
        <v>154</v>
      </c>
      <c r="AC167" s="1" t="s">
        <v>58</v>
      </c>
      <c r="AD167" s="1" t="s">
        <v>375</v>
      </c>
      <c r="AE167" s="1">
        <v>4</v>
      </c>
      <c r="AF167" s="1" t="s">
        <v>106</v>
      </c>
    </row>
    <row r="168" spans="1:33" x14ac:dyDescent="0.25">
      <c r="A168" s="2">
        <v>45170.515562789355</v>
      </c>
      <c r="B168" s="1" t="s">
        <v>258</v>
      </c>
      <c r="C168" s="1" t="s">
        <v>34</v>
      </c>
      <c r="D168" s="1" t="s">
        <v>35</v>
      </c>
      <c r="E168" s="1" t="s">
        <v>36</v>
      </c>
      <c r="F168" s="1" t="s">
        <v>201</v>
      </c>
      <c r="G168" s="1" t="s">
        <v>81</v>
      </c>
      <c r="H168" s="1" t="s">
        <v>130</v>
      </c>
      <c r="I168" s="1" t="s">
        <v>40</v>
      </c>
      <c r="J168" s="1" t="s">
        <v>41</v>
      </c>
      <c r="K168" s="1">
        <v>1135</v>
      </c>
      <c r="L168" s="1" t="s">
        <v>83</v>
      </c>
      <c r="M168" s="1" t="s">
        <v>43</v>
      </c>
      <c r="N168" s="1" t="s">
        <v>66</v>
      </c>
      <c r="O168" s="1" t="s">
        <v>108</v>
      </c>
      <c r="P168" s="1" t="s">
        <v>96</v>
      </c>
      <c r="Q168" s="1" t="s">
        <v>766</v>
      </c>
      <c r="R168" s="1" t="s">
        <v>48</v>
      </c>
      <c r="S168" s="1" t="s">
        <v>77</v>
      </c>
      <c r="T168" s="1" t="s">
        <v>633</v>
      </c>
      <c r="U168" s="1" t="s">
        <v>311</v>
      </c>
      <c r="V168" s="1" t="s">
        <v>112</v>
      </c>
      <c r="W168" s="1" t="s">
        <v>87</v>
      </c>
      <c r="X168" s="1" t="s">
        <v>423</v>
      </c>
      <c r="Y168" s="1" t="s">
        <v>102</v>
      </c>
      <c r="Z168" s="1" t="s">
        <v>56</v>
      </c>
      <c r="AA168" s="1" t="s">
        <v>342</v>
      </c>
      <c r="AB168" s="1">
        <v>0</v>
      </c>
      <c r="AC168" s="1" t="s">
        <v>92</v>
      </c>
      <c r="AD168" s="1" t="s">
        <v>147</v>
      </c>
      <c r="AE168" s="1">
        <v>5</v>
      </c>
      <c r="AF168" s="1" t="s">
        <v>94</v>
      </c>
    </row>
    <row r="169" spans="1:33" x14ac:dyDescent="0.25">
      <c r="A169" s="2">
        <v>45170.516230983798</v>
      </c>
      <c r="B169" s="1" t="s">
        <v>33</v>
      </c>
      <c r="C169" s="1" t="s">
        <v>62</v>
      </c>
      <c r="D169" s="1" t="s">
        <v>35</v>
      </c>
      <c r="E169" s="1" t="s">
        <v>36</v>
      </c>
      <c r="F169" s="1" t="s">
        <v>37</v>
      </c>
      <c r="G169" s="1" t="s">
        <v>148</v>
      </c>
      <c r="H169" s="1" t="s">
        <v>484</v>
      </c>
      <c r="I169" s="1" t="s">
        <v>40</v>
      </c>
      <c r="J169" s="1" t="s">
        <v>41</v>
      </c>
      <c r="K169" s="1">
        <v>580</v>
      </c>
      <c r="L169" s="1" t="s">
        <v>42</v>
      </c>
      <c r="M169" s="1" t="s">
        <v>65</v>
      </c>
      <c r="N169" s="1" t="s">
        <v>44</v>
      </c>
      <c r="O169" s="1" t="s">
        <v>108</v>
      </c>
      <c r="P169" s="1" t="s">
        <v>134</v>
      </c>
      <c r="Q169" s="1" t="s">
        <v>767</v>
      </c>
      <c r="R169" s="1" t="s">
        <v>70</v>
      </c>
      <c r="S169" s="1" t="s">
        <v>136</v>
      </c>
      <c r="T169" s="1" t="s">
        <v>146</v>
      </c>
      <c r="U169" s="1" t="s">
        <v>51</v>
      </c>
      <c r="V169" s="1" t="s">
        <v>112</v>
      </c>
      <c r="W169" s="1" t="s">
        <v>87</v>
      </c>
      <c r="X169" s="1" t="s">
        <v>423</v>
      </c>
      <c r="Y169" s="1" t="s">
        <v>102</v>
      </c>
      <c r="Z169" s="1" t="s">
        <v>161</v>
      </c>
      <c r="AA169" s="1" t="s">
        <v>77</v>
      </c>
      <c r="AB169" s="1">
        <v>0</v>
      </c>
      <c r="AC169" s="1" t="s">
        <v>92</v>
      </c>
      <c r="AD169" s="1" t="s">
        <v>147</v>
      </c>
      <c r="AE169" s="1">
        <v>5</v>
      </c>
      <c r="AF169" s="1" t="s">
        <v>345</v>
      </c>
    </row>
    <row r="170" spans="1:33" x14ac:dyDescent="0.25">
      <c r="A170" s="2">
        <v>45170.53296809028</v>
      </c>
      <c r="B170" s="1" t="s">
        <v>330</v>
      </c>
      <c r="C170" s="1" t="s">
        <v>34</v>
      </c>
      <c r="D170" s="1" t="s">
        <v>35</v>
      </c>
      <c r="E170" s="1" t="s">
        <v>36</v>
      </c>
      <c r="F170" s="1" t="s">
        <v>37</v>
      </c>
      <c r="G170" s="1" t="s">
        <v>123</v>
      </c>
      <c r="H170" s="1" t="s">
        <v>63</v>
      </c>
      <c r="I170" s="1" t="s">
        <v>40</v>
      </c>
      <c r="J170" s="1" t="s">
        <v>64</v>
      </c>
      <c r="K170" s="1">
        <v>1180</v>
      </c>
      <c r="L170" s="1" t="s">
        <v>42</v>
      </c>
      <c r="M170" s="1" t="s">
        <v>95</v>
      </c>
      <c r="N170" s="1" t="s">
        <v>131</v>
      </c>
      <c r="O170" s="1" t="s">
        <v>67</v>
      </c>
      <c r="P170" s="1" t="s">
        <v>134</v>
      </c>
      <c r="Q170" s="1" t="s">
        <v>768</v>
      </c>
      <c r="R170" s="1" t="s">
        <v>145</v>
      </c>
      <c r="S170" s="1" t="s">
        <v>769</v>
      </c>
      <c r="T170" s="1" t="s">
        <v>350</v>
      </c>
      <c r="U170" s="1" t="s">
        <v>51</v>
      </c>
      <c r="V170" s="1" t="s">
        <v>65</v>
      </c>
      <c r="W170" s="1" t="s">
        <v>100</v>
      </c>
      <c r="X170" s="1" t="s">
        <v>151</v>
      </c>
      <c r="Y170" s="1" t="s">
        <v>770</v>
      </c>
      <c r="Z170" s="1" t="s">
        <v>76</v>
      </c>
      <c r="AA170" s="1" t="s">
        <v>708</v>
      </c>
      <c r="AB170" s="1" t="s">
        <v>170</v>
      </c>
      <c r="AC170" s="1" t="s">
        <v>228</v>
      </c>
      <c r="AD170" s="1" t="s">
        <v>473</v>
      </c>
      <c r="AE170" s="1">
        <v>3</v>
      </c>
      <c r="AF170" s="1" t="s">
        <v>106</v>
      </c>
    </row>
    <row r="171" spans="1:33" x14ac:dyDescent="0.25">
      <c r="A171" s="2">
        <v>45170.540391643517</v>
      </c>
      <c r="B171" s="1" t="s">
        <v>172</v>
      </c>
      <c r="C171" s="1" t="s">
        <v>62</v>
      </c>
      <c r="D171" s="1" t="s">
        <v>35</v>
      </c>
      <c r="E171" s="1" t="s">
        <v>36</v>
      </c>
      <c r="F171" s="1" t="s">
        <v>37</v>
      </c>
      <c r="G171" s="1" t="s">
        <v>148</v>
      </c>
      <c r="H171" s="1" t="s">
        <v>130</v>
      </c>
      <c r="I171" s="1" t="s">
        <v>40</v>
      </c>
      <c r="J171" s="1" t="s">
        <v>41</v>
      </c>
      <c r="K171" s="1">
        <v>5547</v>
      </c>
      <c r="L171" s="1" t="s">
        <v>42</v>
      </c>
      <c r="M171" s="1" t="s">
        <v>65</v>
      </c>
      <c r="N171" s="1" t="s">
        <v>66</v>
      </c>
      <c r="O171" s="1" t="s">
        <v>108</v>
      </c>
      <c r="P171" s="1" t="s">
        <v>117</v>
      </c>
      <c r="Q171" s="1" t="s">
        <v>394</v>
      </c>
      <c r="R171" s="1" t="s">
        <v>70</v>
      </c>
      <c r="S171" s="1" t="s">
        <v>737</v>
      </c>
      <c r="T171" s="1" t="s">
        <v>119</v>
      </c>
      <c r="U171" s="1" t="s">
        <v>254</v>
      </c>
      <c r="V171" s="1" t="s">
        <v>52</v>
      </c>
      <c r="W171" s="1" t="s">
        <v>53</v>
      </c>
      <c r="X171" s="1" t="s">
        <v>101</v>
      </c>
      <c r="Y171" s="1" t="s">
        <v>333</v>
      </c>
      <c r="Z171" s="1" t="s">
        <v>56</v>
      </c>
      <c r="AA171" s="1" t="s">
        <v>342</v>
      </c>
      <c r="AB171" s="1" t="s">
        <v>297</v>
      </c>
      <c r="AC171" s="1" t="s">
        <v>58</v>
      </c>
      <c r="AD171" s="1" t="s">
        <v>771</v>
      </c>
      <c r="AE171" s="1">
        <v>1</v>
      </c>
      <c r="AF171" s="1" t="s">
        <v>772</v>
      </c>
    </row>
    <row r="172" spans="1:33" x14ac:dyDescent="0.25">
      <c r="A172" s="2">
        <v>45170.664837152777</v>
      </c>
      <c r="B172" s="1" t="s">
        <v>33</v>
      </c>
      <c r="C172" s="1" t="s">
        <v>62</v>
      </c>
      <c r="D172" s="1" t="s">
        <v>35</v>
      </c>
      <c r="E172" s="1" t="s">
        <v>36</v>
      </c>
      <c r="F172" s="1" t="s">
        <v>37</v>
      </c>
      <c r="G172" s="1" t="s">
        <v>38</v>
      </c>
      <c r="H172" s="1" t="s">
        <v>291</v>
      </c>
      <c r="I172" s="1" t="s">
        <v>40</v>
      </c>
      <c r="J172" s="1" t="s">
        <v>64</v>
      </c>
      <c r="K172" s="1">
        <v>1200</v>
      </c>
      <c r="L172" s="1" t="s">
        <v>42</v>
      </c>
      <c r="M172" s="1" t="s">
        <v>95</v>
      </c>
      <c r="N172" s="1" t="s">
        <v>131</v>
      </c>
      <c r="O172" s="1" t="s">
        <v>45</v>
      </c>
      <c r="P172" s="1" t="s">
        <v>134</v>
      </c>
      <c r="Q172" s="1">
        <v>99</v>
      </c>
      <c r="R172" s="1" t="s">
        <v>48</v>
      </c>
      <c r="S172" s="1" t="s">
        <v>533</v>
      </c>
      <c r="T172" s="1" t="s">
        <v>159</v>
      </c>
      <c r="U172" s="1" t="s">
        <v>51</v>
      </c>
      <c r="V172" s="1" t="s">
        <v>65</v>
      </c>
      <c r="W172" s="1" t="s">
        <v>53</v>
      </c>
      <c r="X172" s="1" t="s">
        <v>113</v>
      </c>
      <c r="Y172" s="1" t="s">
        <v>140</v>
      </c>
      <c r="Z172" s="1" t="s">
        <v>76</v>
      </c>
      <c r="AA172" s="1" t="s">
        <v>121</v>
      </c>
      <c r="AB172" s="1" t="s">
        <v>57</v>
      </c>
      <c r="AC172" s="1" t="s">
        <v>142</v>
      </c>
      <c r="AD172" s="1" t="s">
        <v>122</v>
      </c>
      <c r="AE172" s="1">
        <v>1</v>
      </c>
      <c r="AF172" s="1" t="s">
        <v>181</v>
      </c>
    </row>
    <row r="173" spans="1:33" x14ac:dyDescent="0.25">
      <c r="A173" s="2">
        <v>45170.667898530097</v>
      </c>
      <c r="B173" s="1" t="s">
        <v>33</v>
      </c>
      <c r="C173" s="1" t="s">
        <v>62</v>
      </c>
      <c r="D173" s="1" t="s">
        <v>35</v>
      </c>
      <c r="E173" s="1" t="s">
        <v>36</v>
      </c>
      <c r="F173" s="1" t="s">
        <v>37</v>
      </c>
      <c r="G173" s="1" t="s">
        <v>38</v>
      </c>
      <c r="H173" s="1" t="s">
        <v>130</v>
      </c>
      <c r="I173" s="1" t="s">
        <v>40</v>
      </c>
      <c r="J173" s="1" t="s">
        <v>64</v>
      </c>
      <c r="K173" s="1">
        <v>1057</v>
      </c>
      <c r="L173" s="1" t="s">
        <v>42</v>
      </c>
      <c r="M173" s="1" t="s">
        <v>65</v>
      </c>
      <c r="N173" s="1" t="s">
        <v>44</v>
      </c>
      <c r="O173" s="1" t="s">
        <v>108</v>
      </c>
      <c r="P173" s="1" t="s">
        <v>96</v>
      </c>
      <c r="Q173" s="1" t="s">
        <v>773</v>
      </c>
      <c r="R173" s="1" t="s">
        <v>48</v>
      </c>
      <c r="S173" s="1" t="s">
        <v>774</v>
      </c>
      <c r="T173" s="1" t="s">
        <v>174</v>
      </c>
      <c r="U173" s="1" t="s">
        <v>51</v>
      </c>
      <c r="V173" s="1" t="s">
        <v>112</v>
      </c>
      <c r="W173" s="1" t="s">
        <v>53</v>
      </c>
      <c r="X173" s="1" t="s">
        <v>418</v>
      </c>
      <c r="Y173" s="1" t="s">
        <v>160</v>
      </c>
      <c r="Z173" s="1" t="s">
        <v>56</v>
      </c>
      <c r="AA173" s="1" t="s">
        <v>136</v>
      </c>
      <c r="AB173" s="1" t="s">
        <v>91</v>
      </c>
      <c r="AC173" s="1" t="s">
        <v>92</v>
      </c>
      <c r="AD173" s="1" t="s">
        <v>147</v>
      </c>
      <c r="AE173" s="1">
        <v>2</v>
      </c>
      <c r="AF173" s="1" t="s">
        <v>181</v>
      </c>
    </row>
    <row r="174" spans="1:33" x14ac:dyDescent="0.25">
      <c r="A174" s="2">
        <v>45170.670248668983</v>
      </c>
      <c r="B174" s="1" t="s">
        <v>33</v>
      </c>
      <c r="C174" s="1" t="s">
        <v>62</v>
      </c>
      <c r="D174" s="1" t="s">
        <v>35</v>
      </c>
      <c r="E174" s="1" t="s">
        <v>36</v>
      </c>
      <c r="F174" s="1" t="s">
        <v>37</v>
      </c>
      <c r="G174" s="1" t="s">
        <v>212</v>
      </c>
      <c r="H174" s="1" t="s">
        <v>130</v>
      </c>
      <c r="I174" s="1" t="s">
        <v>40</v>
      </c>
      <c r="J174" s="1" t="s">
        <v>41</v>
      </c>
      <c r="K174" s="1">
        <v>1105</v>
      </c>
      <c r="L174" s="1" t="s">
        <v>42</v>
      </c>
      <c r="M174" s="1" t="s">
        <v>95</v>
      </c>
      <c r="N174" s="1" t="s">
        <v>131</v>
      </c>
      <c r="O174" s="1" t="s">
        <v>108</v>
      </c>
      <c r="P174" s="1" t="s">
        <v>117</v>
      </c>
      <c r="Q174" s="1" t="s">
        <v>775</v>
      </c>
      <c r="R174" s="1" t="s">
        <v>399</v>
      </c>
      <c r="S174" s="1" t="s">
        <v>776</v>
      </c>
      <c r="T174" s="1" t="s">
        <v>146</v>
      </c>
      <c r="U174" s="1" t="s">
        <v>51</v>
      </c>
      <c r="V174" s="1" t="s">
        <v>65</v>
      </c>
      <c r="W174" s="1" t="s">
        <v>100</v>
      </c>
      <c r="X174" s="1" t="s">
        <v>101</v>
      </c>
      <c r="Y174" s="1" t="s">
        <v>640</v>
      </c>
      <c r="Z174" s="1" t="s">
        <v>56</v>
      </c>
      <c r="AA174" s="1" t="s">
        <v>103</v>
      </c>
      <c r="AB174" s="1" t="s">
        <v>154</v>
      </c>
      <c r="AC174" s="1" t="s">
        <v>58</v>
      </c>
      <c r="AD174" s="1" t="s">
        <v>441</v>
      </c>
      <c r="AE174" s="1">
        <v>1</v>
      </c>
      <c r="AF174" s="1" t="s">
        <v>106</v>
      </c>
    </row>
    <row r="175" spans="1:33" x14ac:dyDescent="0.25">
      <c r="A175" s="2">
        <v>45170.670701932875</v>
      </c>
      <c r="B175" s="1" t="s">
        <v>33</v>
      </c>
      <c r="C175" s="1" t="s">
        <v>62</v>
      </c>
      <c r="D175" s="1" t="s">
        <v>35</v>
      </c>
      <c r="E175" s="1" t="s">
        <v>36</v>
      </c>
      <c r="F175" s="1" t="s">
        <v>37</v>
      </c>
      <c r="G175" s="1" t="s">
        <v>148</v>
      </c>
      <c r="H175" s="1" t="s">
        <v>124</v>
      </c>
      <c r="I175" s="1" t="s">
        <v>40</v>
      </c>
      <c r="J175" s="1" t="s">
        <v>41</v>
      </c>
      <c r="K175" s="1">
        <v>1063</v>
      </c>
      <c r="L175" s="1" t="s">
        <v>42</v>
      </c>
      <c r="M175" s="1" t="s">
        <v>65</v>
      </c>
      <c r="N175" s="1" t="s">
        <v>66</v>
      </c>
      <c r="O175" s="1" t="s">
        <v>108</v>
      </c>
      <c r="P175" s="1" t="s">
        <v>134</v>
      </c>
      <c r="Q175" s="1" t="s">
        <v>777</v>
      </c>
      <c r="R175" s="1" t="s">
        <v>48</v>
      </c>
      <c r="S175" s="1" t="s">
        <v>136</v>
      </c>
      <c r="T175" s="1" t="s">
        <v>242</v>
      </c>
      <c r="U175" s="1" t="s">
        <v>311</v>
      </c>
      <c r="V175" s="1" t="s">
        <v>112</v>
      </c>
      <c r="W175" s="1" t="s">
        <v>87</v>
      </c>
      <c r="X175" s="1" t="s">
        <v>151</v>
      </c>
      <c r="Y175" s="1" t="s">
        <v>347</v>
      </c>
      <c r="Z175" s="1" t="s">
        <v>56</v>
      </c>
      <c r="AA175" s="1" t="s">
        <v>450</v>
      </c>
      <c r="AB175" s="1" t="s">
        <v>154</v>
      </c>
      <c r="AC175" s="1" t="s">
        <v>58</v>
      </c>
      <c r="AD175" s="1" t="s">
        <v>771</v>
      </c>
      <c r="AE175" s="1">
        <v>1</v>
      </c>
      <c r="AF175" s="1" t="s">
        <v>778</v>
      </c>
    </row>
    <row r="176" spans="1:33" x14ac:dyDescent="0.25">
      <c r="A176" s="2">
        <v>45170.676587442125</v>
      </c>
      <c r="B176" s="1" t="s">
        <v>330</v>
      </c>
      <c r="C176" s="1" t="s">
        <v>62</v>
      </c>
      <c r="D176" s="1" t="s">
        <v>35</v>
      </c>
      <c r="E176" s="1" t="s">
        <v>36</v>
      </c>
      <c r="F176" s="1" t="s">
        <v>201</v>
      </c>
      <c r="G176" s="1" t="s">
        <v>123</v>
      </c>
      <c r="H176" s="1" t="s">
        <v>124</v>
      </c>
      <c r="I176" s="1" t="s">
        <v>40</v>
      </c>
      <c r="J176" s="1" t="s">
        <v>64</v>
      </c>
      <c r="K176" s="1">
        <v>1100</v>
      </c>
      <c r="L176" s="1" t="s">
        <v>42</v>
      </c>
      <c r="M176" s="1" t="s">
        <v>43</v>
      </c>
      <c r="N176" s="1" t="s">
        <v>66</v>
      </c>
      <c r="O176" s="1" t="s">
        <v>108</v>
      </c>
      <c r="P176" s="1" t="s">
        <v>117</v>
      </c>
      <c r="Q176" s="1" t="s">
        <v>331</v>
      </c>
      <c r="R176" s="1" t="s">
        <v>145</v>
      </c>
      <c r="S176" s="1" t="s">
        <v>266</v>
      </c>
      <c r="T176" s="1" t="s">
        <v>779</v>
      </c>
      <c r="U176" s="1" t="s">
        <v>73</v>
      </c>
      <c r="V176" s="1" t="s">
        <v>112</v>
      </c>
      <c r="W176" s="1" t="s">
        <v>100</v>
      </c>
      <c r="X176" s="1" t="s">
        <v>151</v>
      </c>
      <c r="Y176" s="1" t="s">
        <v>525</v>
      </c>
      <c r="Z176" s="1" t="s">
        <v>56</v>
      </c>
      <c r="AA176" s="1" t="s">
        <v>77</v>
      </c>
      <c r="AB176" s="1">
        <v>0</v>
      </c>
      <c r="AC176" s="1" t="s">
        <v>142</v>
      </c>
      <c r="AD176" s="1" t="s">
        <v>147</v>
      </c>
      <c r="AE176" s="1">
        <v>5</v>
      </c>
      <c r="AF176" s="1" t="s">
        <v>106</v>
      </c>
    </row>
    <row r="177" spans="1:33" x14ac:dyDescent="0.25">
      <c r="A177" s="2">
        <v>45170.676966655097</v>
      </c>
      <c r="B177" s="1" t="s">
        <v>330</v>
      </c>
      <c r="C177" s="1" t="s">
        <v>62</v>
      </c>
      <c r="D177" s="1" t="s">
        <v>35</v>
      </c>
      <c r="E177" s="1" t="s">
        <v>36</v>
      </c>
      <c r="F177" s="1" t="s">
        <v>37</v>
      </c>
      <c r="G177" s="1" t="s">
        <v>38</v>
      </c>
      <c r="H177" s="1" t="s">
        <v>130</v>
      </c>
      <c r="I177" s="1" t="s">
        <v>40</v>
      </c>
      <c r="J177" s="1" t="s">
        <v>41</v>
      </c>
      <c r="K177" s="1">
        <v>999</v>
      </c>
      <c r="L177" s="1" t="s">
        <v>83</v>
      </c>
      <c r="M177" s="1" t="s">
        <v>65</v>
      </c>
      <c r="N177" s="1" t="s">
        <v>44</v>
      </c>
      <c r="O177" s="1" t="s">
        <v>67</v>
      </c>
      <c r="P177" s="1" t="s">
        <v>134</v>
      </c>
      <c r="Q177" s="1" t="s">
        <v>780</v>
      </c>
      <c r="R177" s="1" t="s">
        <v>48</v>
      </c>
      <c r="S177" s="1" t="s">
        <v>77</v>
      </c>
      <c r="T177" s="1" t="s">
        <v>460</v>
      </c>
      <c r="U177" s="1" t="s">
        <v>51</v>
      </c>
      <c r="V177" s="1" t="s">
        <v>52</v>
      </c>
      <c r="W177" s="1" t="s">
        <v>87</v>
      </c>
      <c r="X177" s="1" t="s">
        <v>101</v>
      </c>
      <c r="Y177" s="1" t="s">
        <v>102</v>
      </c>
      <c r="Z177" s="1" t="s">
        <v>196</v>
      </c>
      <c r="AA177" s="1" t="s">
        <v>781</v>
      </c>
      <c r="AB177" s="1">
        <v>0</v>
      </c>
      <c r="AC177" s="1" t="s">
        <v>92</v>
      </c>
      <c r="AD177" s="1" t="s">
        <v>147</v>
      </c>
      <c r="AE177" s="1">
        <v>1</v>
      </c>
      <c r="AF177" s="1" t="s">
        <v>106</v>
      </c>
      <c r="AG177" s="1" t="s">
        <v>782</v>
      </c>
    </row>
    <row r="178" spans="1:33" x14ac:dyDescent="0.25">
      <c r="A178" s="2">
        <v>45170.683707048607</v>
      </c>
      <c r="B178" s="1" t="s">
        <v>330</v>
      </c>
      <c r="C178" s="1" t="s">
        <v>34</v>
      </c>
      <c r="D178" s="1" t="s">
        <v>35</v>
      </c>
      <c r="E178" s="1" t="s">
        <v>36</v>
      </c>
      <c r="F178" s="1" t="s">
        <v>37</v>
      </c>
      <c r="G178" s="1" t="s">
        <v>81</v>
      </c>
      <c r="H178" s="1" t="s">
        <v>82</v>
      </c>
      <c r="I178" s="1" t="s">
        <v>40</v>
      </c>
      <c r="J178" s="1" t="s">
        <v>64</v>
      </c>
      <c r="K178" s="1">
        <v>1203</v>
      </c>
      <c r="L178" s="1" t="s">
        <v>42</v>
      </c>
      <c r="M178" s="1" t="s">
        <v>65</v>
      </c>
      <c r="N178" s="1" t="s">
        <v>66</v>
      </c>
      <c r="O178" s="1" t="s">
        <v>67</v>
      </c>
      <c r="P178" s="1" t="s">
        <v>96</v>
      </c>
      <c r="Q178" s="1" t="s">
        <v>783</v>
      </c>
      <c r="R178" s="1" t="s">
        <v>48</v>
      </c>
      <c r="S178" s="1" t="s">
        <v>784</v>
      </c>
      <c r="T178" s="1" t="s">
        <v>72</v>
      </c>
      <c r="U178" s="1" t="s">
        <v>73</v>
      </c>
      <c r="V178" s="1" t="s">
        <v>52</v>
      </c>
      <c r="W178" s="1" t="s">
        <v>100</v>
      </c>
      <c r="X178" s="1" t="s">
        <v>151</v>
      </c>
      <c r="Y178" s="1" t="s">
        <v>358</v>
      </c>
      <c r="Z178" s="1" t="s">
        <v>76</v>
      </c>
      <c r="AA178" s="1" t="s">
        <v>785</v>
      </c>
      <c r="AB178" s="1" t="s">
        <v>78</v>
      </c>
      <c r="AC178" s="1" t="s">
        <v>58</v>
      </c>
      <c r="AD178" s="1" t="s">
        <v>348</v>
      </c>
      <c r="AE178" s="1">
        <v>4</v>
      </c>
      <c r="AF178" s="1" t="s">
        <v>106</v>
      </c>
    </row>
    <row r="179" spans="1:33" x14ac:dyDescent="0.25">
      <c r="A179" s="2">
        <v>45170.703813472224</v>
      </c>
      <c r="B179" s="1" t="s">
        <v>33</v>
      </c>
      <c r="C179" s="1" t="s">
        <v>62</v>
      </c>
      <c r="D179" s="1" t="s">
        <v>35</v>
      </c>
      <c r="E179" s="1" t="s">
        <v>36</v>
      </c>
      <c r="F179" s="1" t="s">
        <v>201</v>
      </c>
      <c r="G179" s="1" t="s">
        <v>123</v>
      </c>
      <c r="H179" s="1" t="s">
        <v>39</v>
      </c>
      <c r="I179" s="1" t="s">
        <v>40</v>
      </c>
      <c r="J179" s="1" t="s">
        <v>64</v>
      </c>
      <c r="K179" s="1">
        <v>1080</v>
      </c>
      <c r="L179" s="1" t="s">
        <v>42</v>
      </c>
      <c r="M179" s="1" t="s">
        <v>65</v>
      </c>
      <c r="N179" s="1" t="s">
        <v>44</v>
      </c>
      <c r="O179" s="1" t="s">
        <v>67</v>
      </c>
      <c r="P179" s="1" t="s">
        <v>117</v>
      </c>
      <c r="Q179" s="1" t="s">
        <v>382</v>
      </c>
      <c r="R179" s="1" t="s">
        <v>399</v>
      </c>
      <c r="S179" s="1" t="s">
        <v>786</v>
      </c>
      <c r="T179" s="1" t="s">
        <v>787</v>
      </c>
      <c r="U179" s="1" t="s">
        <v>51</v>
      </c>
      <c r="V179" s="1" t="s">
        <v>52</v>
      </c>
      <c r="W179" s="1" t="s">
        <v>100</v>
      </c>
      <c r="X179" s="1" t="s">
        <v>261</v>
      </c>
      <c r="Y179" s="1" t="s">
        <v>529</v>
      </c>
      <c r="Z179" s="1" t="s">
        <v>56</v>
      </c>
      <c r="AA179" s="1" t="s">
        <v>77</v>
      </c>
      <c r="AB179" s="1">
        <v>0</v>
      </c>
      <c r="AC179" s="1" t="s">
        <v>58</v>
      </c>
      <c r="AD179" s="1" t="s">
        <v>143</v>
      </c>
      <c r="AE179" s="1">
        <v>3</v>
      </c>
      <c r="AF179" s="1" t="s">
        <v>106</v>
      </c>
    </row>
    <row r="180" spans="1:33" x14ac:dyDescent="0.25">
      <c r="A180" s="2">
        <v>45170.707117824073</v>
      </c>
      <c r="B180" s="1" t="s">
        <v>258</v>
      </c>
      <c r="C180" s="1" t="s">
        <v>62</v>
      </c>
      <c r="D180" s="1" t="s">
        <v>35</v>
      </c>
      <c r="E180" s="1" t="s">
        <v>36</v>
      </c>
      <c r="F180" s="1" t="s">
        <v>37</v>
      </c>
      <c r="G180" s="1" t="s">
        <v>320</v>
      </c>
      <c r="H180" s="1" t="s">
        <v>82</v>
      </c>
      <c r="I180" s="1" t="s">
        <v>40</v>
      </c>
      <c r="J180" s="1" t="s">
        <v>64</v>
      </c>
      <c r="K180" s="1">
        <v>1183</v>
      </c>
      <c r="L180" s="1" t="s">
        <v>42</v>
      </c>
      <c r="M180" s="1" t="s">
        <v>95</v>
      </c>
      <c r="N180" s="1" t="s">
        <v>44</v>
      </c>
      <c r="O180" s="1" t="s">
        <v>67</v>
      </c>
      <c r="P180" s="1" t="s">
        <v>96</v>
      </c>
      <c r="Q180" s="1" t="s">
        <v>788</v>
      </c>
      <c r="R180" s="1" t="s">
        <v>70</v>
      </c>
      <c r="S180" s="1" t="s">
        <v>227</v>
      </c>
      <c r="T180" s="1" t="s">
        <v>789</v>
      </c>
      <c r="U180" s="1" t="s">
        <v>51</v>
      </c>
      <c r="V180" s="1" t="s">
        <v>112</v>
      </c>
      <c r="W180" s="1" t="s">
        <v>87</v>
      </c>
      <c r="X180" s="1" t="s">
        <v>101</v>
      </c>
      <c r="Y180" s="1" t="s">
        <v>75</v>
      </c>
      <c r="Z180" s="1" t="s">
        <v>56</v>
      </c>
      <c r="AA180" s="1" t="s">
        <v>77</v>
      </c>
      <c r="AB180" s="1">
        <v>0</v>
      </c>
      <c r="AC180" s="1" t="s">
        <v>92</v>
      </c>
      <c r="AD180" s="1" t="s">
        <v>790</v>
      </c>
      <c r="AE180" s="1">
        <v>5</v>
      </c>
      <c r="AF180" s="1" t="s">
        <v>345</v>
      </c>
    </row>
    <row r="181" spans="1:33" x14ac:dyDescent="0.25">
      <c r="A181" s="2">
        <v>45170.720205972219</v>
      </c>
      <c r="B181" s="1" t="s">
        <v>330</v>
      </c>
      <c r="C181" s="1" t="s">
        <v>62</v>
      </c>
      <c r="D181" s="1" t="s">
        <v>35</v>
      </c>
      <c r="E181" s="1" t="s">
        <v>36</v>
      </c>
      <c r="F181" s="1" t="s">
        <v>37</v>
      </c>
      <c r="G181" s="1" t="s">
        <v>123</v>
      </c>
      <c r="H181" s="1" t="s">
        <v>291</v>
      </c>
      <c r="I181" s="1" t="s">
        <v>40</v>
      </c>
      <c r="J181" s="1" t="s">
        <v>64</v>
      </c>
      <c r="K181" s="1">
        <v>1200</v>
      </c>
      <c r="L181" s="1" t="s">
        <v>42</v>
      </c>
      <c r="M181" s="1" t="s">
        <v>65</v>
      </c>
      <c r="N181" s="1" t="s">
        <v>66</v>
      </c>
      <c r="O181" s="1" t="s">
        <v>156</v>
      </c>
      <c r="P181" s="1" t="s">
        <v>117</v>
      </c>
      <c r="Q181" s="1" t="s">
        <v>791</v>
      </c>
      <c r="R181" s="1" t="s">
        <v>179</v>
      </c>
      <c r="S181" s="1" t="s">
        <v>792</v>
      </c>
      <c r="T181" s="1" t="s">
        <v>166</v>
      </c>
      <c r="U181" s="1" t="s">
        <v>51</v>
      </c>
      <c r="V181" s="1" t="s">
        <v>65</v>
      </c>
      <c r="W181" s="1" t="s">
        <v>53</v>
      </c>
      <c r="X181" s="1" t="s">
        <v>151</v>
      </c>
      <c r="Y181" s="1" t="s">
        <v>793</v>
      </c>
      <c r="Z181" s="1" t="s">
        <v>76</v>
      </c>
      <c r="AA181" s="1" t="s">
        <v>792</v>
      </c>
      <c r="AB181" s="1" t="s">
        <v>170</v>
      </c>
      <c r="AC181" s="1" t="s">
        <v>58</v>
      </c>
      <c r="AD181" s="1" t="s">
        <v>147</v>
      </c>
      <c r="AE181" s="1">
        <v>2</v>
      </c>
      <c r="AF181" s="1" t="s">
        <v>106</v>
      </c>
    </row>
    <row r="182" spans="1:33" x14ac:dyDescent="0.25">
      <c r="A182" s="2">
        <v>45170.740005277781</v>
      </c>
      <c r="B182" s="1" t="s">
        <v>33</v>
      </c>
      <c r="C182" s="1" t="s">
        <v>62</v>
      </c>
      <c r="D182" s="1" t="s">
        <v>35</v>
      </c>
      <c r="E182" s="1" t="s">
        <v>36</v>
      </c>
      <c r="F182" s="1" t="s">
        <v>201</v>
      </c>
      <c r="G182" s="1" t="s">
        <v>81</v>
      </c>
      <c r="H182" s="1" t="s">
        <v>124</v>
      </c>
      <c r="I182" s="1" t="s">
        <v>40</v>
      </c>
      <c r="J182" s="1" t="s">
        <v>41</v>
      </c>
      <c r="K182" s="1">
        <v>1000</v>
      </c>
      <c r="L182" s="1" t="s">
        <v>83</v>
      </c>
      <c r="M182" s="1" t="s">
        <v>95</v>
      </c>
      <c r="N182" s="1" t="s">
        <v>44</v>
      </c>
      <c r="O182" s="1" t="s">
        <v>45</v>
      </c>
      <c r="P182" s="1" t="s">
        <v>134</v>
      </c>
      <c r="Q182" s="1" t="s">
        <v>794</v>
      </c>
      <c r="R182" s="1" t="s">
        <v>48</v>
      </c>
      <c r="S182" s="1" t="s">
        <v>136</v>
      </c>
      <c r="T182" s="1" t="s">
        <v>633</v>
      </c>
      <c r="U182" s="1" t="s">
        <v>51</v>
      </c>
      <c r="V182" s="1" t="s">
        <v>112</v>
      </c>
      <c r="W182" s="1" t="s">
        <v>100</v>
      </c>
      <c r="X182" s="1" t="s">
        <v>428</v>
      </c>
      <c r="Y182" s="1" t="s">
        <v>795</v>
      </c>
      <c r="Z182" s="1" t="s">
        <v>196</v>
      </c>
      <c r="AA182" s="1" t="s">
        <v>136</v>
      </c>
      <c r="AB182" s="1">
        <v>0</v>
      </c>
      <c r="AC182" s="1" t="s">
        <v>58</v>
      </c>
      <c r="AD182" s="1" t="s">
        <v>210</v>
      </c>
      <c r="AE182" s="1">
        <v>3</v>
      </c>
      <c r="AF182" s="1" t="s">
        <v>94</v>
      </c>
      <c r="AG182" s="1" t="s">
        <v>796</v>
      </c>
    </row>
    <row r="183" spans="1:33" x14ac:dyDescent="0.25">
      <c r="A183" s="2">
        <v>45170.752159224532</v>
      </c>
      <c r="B183" s="1" t="s">
        <v>330</v>
      </c>
      <c r="C183" s="1" t="s">
        <v>62</v>
      </c>
      <c r="D183" s="1" t="s">
        <v>35</v>
      </c>
      <c r="E183" s="1" t="s">
        <v>36</v>
      </c>
      <c r="F183" s="1" t="s">
        <v>37</v>
      </c>
      <c r="G183" s="1" t="s">
        <v>123</v>
      </c>
      <c r="H183" s="1" t="s">
        <v>130</v>
      </c>
      <c r="I183" s="1" t="s">
        <v>40</v>
      </c>
      <c r="J183" s="1" t="s">
        <v>41</v>
      </c>
      <c r="K183" s="1">
        <v>1100</v>
      </c>
      <c r="L183" s="1" t="s">
        <v>42</v>
      </c>
      <c r="M183" s="1" t="s">
        <v>43</v>
      </c>
      <c r="N183" s="1" t="s">
        <v>131</v>
      </c>
      <c r="O183" s="1" t="s">
        <v>67</v>
      </c>
      <c r="P183" s="1" t="s">
        <v>134</v>
      </c>
      <c r="Q183" s="1" t="s">
        <v>797</v>
      </c>
      <c r="R183" s="1" t="s">
        <v>399</v>
      </c>
      <c r="S183" s="1" t="s">
        <v>98</v>
      </c>
      <c r="T183" s="1" t="s">
        <v>174</v>
      </c>
      <c r="U183" s="1" t="s">
        <v>51</v>
      </c>
      <c r="V183" s="1" t="s">
        <v>112</v>
      </c>
      <c r="W183" s="1" t="s">
        <v>100</v>
      </c>
      <c r="X183" s="1" t="s">
        <v>428</v>
      </c>
      <c r="Y183" s="1" t="s">
        <v>160</v>
      </c>
      <c r="Z183" s="1" t="s">
        <v>56</v>
      </c>
      <c r="AA183" s="1" t="s">
        <v>103</v>
      </c>
      <c r="AB183" s="1" t="s">
        <v>104</v>
      </c>
      <c r="AC183" s="1" t="s">
        <v>58</v>
      </c>
      <c r="AD183" s="1" t="s">
        <v>318</v>
      </c>
      <c r="AE183" s="1">
        <v>4</v>
      </c>
      <c r="AF183" s="1" t="s">
        <v>106</v>
      </c>
    </row>
    <row r="184" spans="1:33" x14ac:dyDescent="0.25">
      <c r="A184" s="2">
        <v>45170.770656064815</v>
      </c>
      <c r="B184" s="1" t="s">
        <v>33</v>
      </c>
      <c r="C184" s="1" t="s">
        <v>62</v>
      </c>
      <c r="D184" s="1" t="s">
        <v>35</v>
      </c>
      <c r="E184" s="1" t="s">
        <v>36</v>
      </c>
      <c r="F184" s="1" t="s">
        <v>201</v>
      </c>
      <c r="G184" s="1" t="s">
        <v>81</v>
      </c>
      <c r="H184" s="1" t="s">
        <v>124</v>
      </c>
      <c r="I184" s="1" t="s">
        <v>40</v>
      </c>
      <c r="J184" s="1" t="s">
        <v>41</v>
      </c>
      <c r="K184" s="1">
        <v>300</v>
      </c>
      <c r="L184" s="1" t="s">
        <v>42</v>
      </c>
      <c r="M184" s="1" t="s">
        <v>95</v>
      </c>
      <c r="N184" s="1" t="s">
        <v>131</v>
      </c>
      <c r="O184" s="1" t="s">
        <v>45</v>
      </c>
      <c r="P184" s="1" t="s">
        <v>117</v>
      </c>
      <c r="Q184" s="1" t="s">
        <v>798</v>
      </c>
      <c r="R184" s="1" t="s">
        <v>413</v>
      </c>
      <c r="S184" s="1" t="s">
        <v>136</v>
      </c>
      <c r="T184" s="1" t="s">
        <v>799</v>
      </c>
      <c r="U184" s="1" t="s">
        <v>51</v>
      </c>
      <c r="V184" s="1" t="s">
        <v>52</v>
      </c>
      <c r="W184" s="1" t="s">
        <v>100</v>
      </c>
      <c r="X184" s="1" t="s">
        <v>308</v>
      </c>
      <c r="Y184" s="1" t="s">
        <v>262</v>
      </c>
      <c r="Z184" s="1" t="s">
        <v>56</v>
      </c>
      <c r="AA184" s="1" t="s">
        <v>77</v>
      </c>
      <c r="AB184" s="1">
        <v>0</v>
      </c>
      <c r="AC184" s="1" t="s">
        <v>228</v>
      </c>
      <c r="AD184" s="1" t="s">
        <v>147</v>
      </c>
      <c r="AE184" s="1">
        <v>1</v>
      </c>
      <c r="AF184" s="1" t="s">
        <v>584</v>
      </c>
      <c r="AG184" s="1" t="s">
        <v>800</v>
      </c>
    </row>
    <row r="185" spans="1:33" x14ac:dyDescent="0.25">
      <c r="A185" s="2">
        <v>45170.779749097223</v>
      </c>
      <c r="B185" s="1" t="s">
        <v>33</v>
      </c>
      <c r="C185" s="1" t="s">
        <v>62</v>
      </c>
      <c r="D185" s="1" t="s">
        <v>35</v>
      </c>
      <c r="E185" s="1" t="s">
        <v>36</v>
      </c>
      <c r="F185" s="1" t="s">
        <v>37</v>
      </c>
      <c r="G185" s="1" t="s">
        <v>148</v>
      </c>
      <c r="H185" s="1" t="s">
        <v>130</v>
      </c>
      <c r="I185" s="1" t="s">
        <v>40</v>
      </c>
      <c r="J185" s="1" t="s">
        <v>41</v>
      </c>
      <c r="K185" s="1">
        <v>1040</v>
      </c>
      <c r="L185" s="1" t="s">
        <v>42</v>
      </c>
      <c r="M185" s="1" t="s">
        <v>95</v>
      </c>
      <c r="N185" s="1" t="s">
        <v>66</v>
      </c>
      <c r="O185" s="1" t="s">
        <v>108</v>
      </c>
      <c r="P185" s="1" t="s">
        <v>96</v>
      </c>
      <c r="Q185" s="1" t="s">
        <v>801</v>
      </c>
      <c r="R185" s="1" t="s">
        <v>48</v>
      </c>
      <c r="S185" s="1" t="s">
        <v>136</v>
      </c>
      <c r="T185" s="1" t="s">
        <v>224</v>
      </c>
      <c r="U185" s="1" t="s">
        <v>51</v>
      </c>
      <c r="V185" s="1" t="s">
        <v>112</v>
      </c>
      <c r="W185" s="1" t="s">
        <v>87</v>
      </c>
      <c r="X185" s="1" t="s">
        <v>54</v>
      </c>
      <c r="Y185" s="1" t="s">
        <v>102</v>
      </c>
      <c r="Z185" s="1" t="s">
        <v>76</v>
      </c>
      <c r="AA185" s="1" t="s">
        <v>136</v>
      </c>
      <c r="AB185" s="1" t="s">
        <v>170</v>
      </c>
      <c r="AC185" s="1" t="s">
        <v>58</v>
      </c>
      <c r="AD185" s="1" t="s">
        <v>147</v>
      </c>
      <c r="AE185" s="1">
        <v>3</v>
      </c>
      <c r="AF185" s="1" t="s">
        <v>106</v>
      </c>
    </row>
    <row r="186" spans="1:33" x14ac:dyDescent="0.25">
      <c r="A186" s="2">
        <v>45170.81638074074</v>
      </c>
      <c r="B186" s="1" t="s">
        <v>33</v>
      </c>
      <c r="C186" s="1" t="s">
        <v>62</v>
      </c>
      <c r="D186" s="1" t="s">
        <v>35</v>
      </c>
      <c r="E186" s="1" t="s">
        <v>36</v>
      </c>
      <c r="F186" s="1" t="s">
        <v>37</v>
      </c>
      <c r="G186" s="1" t="s">
        <v>148</v>
      </c>
      <c r="H186" s="1" t="s">
        <v>130</v>
      </c>
      <c r="I186" s="1" t="s">
        <v>40</v>
      </c>
      <c r="J186" s="1" t="s">
        <v>41</v>
      </c>
      <c r="K186" s="1">
        <v>1167</v>
      </c>
      <c r="L186" s="1" t="s">
        <v>42</v>
      </c>
      <c r="M186" s="1" t="s">
        <v>65</v>
      </c>
      <c r="N186" s="1" t="s">
        <v>66</v>
      </c>
      <c r="O186" s="1" t="s">
        <v>108</v>
      </c>
      <c r="P186" s="1" t="s">
        <v>134</v>
      </c>
      <c r="Q186" s="1" t="s">
        <v>802</v>
      </c>
      <c r="R186" s="1" t="s">
        <v>145</v>
      </c>
      <c r="S186" s="1" t="s">
        <v>103</v>
      </c>
      <c r="T186" s="1" t="s">
        <v>119</v>
      </c>
      <c r="U186" s="1" t="s">
        <v>51</v>
      </c>
      <c r="V186" s="1" t="s">
        <v>65</v>
      </c>
      <c r="W186" s="1" t="s">
        <v>87</v>
      </c>
      <c r="X186" s="1" t="s">
        <v>167</v>
      </c>
      <c r="Y186" s="1" t="s">
        <v>504</v>
      </c>
      <c r="Z186" s="1" t="s">
        <v>76</v>
      </c>
      <c r="AA186" s="1" t="s">
        <v>103</v>
      </c>
      <c r="AB186" s="1" t="s">
        <v>170</v>
      </c>
      <c r="AC186" s="1" t="s">
        <v>58</v>
      </c>
      <c r="AD186" s="1" t="s">
        <v>147</v>
      </c>
      <c r="AE186" s="1">
        <v>1</v>
      </c>
      <c r="AF186" s="1" t="s">
        <v>106</v>
      </c>
    </row>
    <row r="187" spans="1:33" x14ac:dyDescent="0.25">
      <c r="A187" s="2">
        <v>45170.828283738425</v>
      </c>
      <c r="B187" s="1" t="s">
        <v>330</v>
      </c>
      <c r="C187" s="1" t="s">
        <v>62</v>
      </c>
      <c r="D187" s="1" t="s">
        <v>35</v>
      </c>
      <c r="E187" s="1" t="s">
        <v>36</v>
      </c>
      <c r="F187" s="1" t="s">
        <v>201</v>
      </c>
      <c r="G187" s="1" t="s">
        <v>123</v>
      </c>
      <c r="H187" s="1" t="s">
        <v>124</v>
      </c>
      <c r="I187" s="1" t="s">
        <v>40</v>
      </c>
      <c r="J187" s="1" t="s">
        <v>41</v>
      </c>
      <c r="K187" s="1">
        <v>1197</v>
      </c>
      <c r="L187" s="1" t="s">
        <v>83</v>
      </c>
      <c r="M187" s="1" t="s">
        <v>65</v>
      </c>
      <c r="N187" s="1" t="s">
        <v>44</v>
      </c>
      <c r="O187" s="1" t="s">
        <v>108</v>
      </c>
      <c r="P187" s="1" t="s">
        <v>117</v>
      </c>
      <c r="Q187" s="1" t="s">
        <v>803</v>
      </c>
      <c r="R187" s="1" t="s">
        <v>48</v>
      </c>
      <c r="S187" s="1" t="s">
        <v>77</v>
      </c>
      <c r="T187" s="1" t="s">
        <v>804</v>
      </c>
      <c r="U187" s="1" t="s">
        <v>73</v>
      </c>
      <c r="V187" s="1" t="s">
        <v>112</v>
      </c>
      <c r="W187" s="1" t="s">
        <v>53</v>
      </c>
      <c r="X187" s="1" t="s">
        <v>569</v>
      </c>
      <c r="Y187" s="1" t="s">
        <v>805</v>
      </c>
      <c r="Z187" s="1" t="s">
        <v>56</v>
      </c>
      <c r="AA187" s="1" t="s">
        <v>158</v>
      </c>
      <c r="AB187" s="1" t="s">
        <v>170</v>
      </c>
      <c r="AC187" s="1" t="s">
        <v>92</v>
      </c>
      <c r="AD187" s="1" t="s">
        <v>147</v>
      </c>
      <c r="AE187" s="1">
        <v>1</v>
      </c>
      <c r="AF187" s="1" t="s">
        <v>199</v>
      </c>
      <c r="AG187" s="1" t="s">
        <v>806</v>
      </c>
    </row>
    <row r="188" spans="1:33" x14ac:dyDescent="0.25">
      <c r="A188" s="2">
        <v>45170.829607858795</v>
      </c>
      <c r="B188" s="1" t="s">
        <v>330</v>
      </c>
      <c r="C188" s="1" t="s">
        <v>34</v>
      </c>
      <c r="D188" s="1" t="s">
        <v>35</v>
      </c>
      <c r="E188" s="1" t="s">
        <v>36</v>
      </c>
      <c r="F188" s="1" t="s">
        <v>221</v>
      </c>
      <c r="G188" s="1" t="s">
        <v>38</v>
      </c>
      <c r="H188" s="1" t="s">
        <v>130</v>
      </c>
      <c r="I188" s="1" t="s">
        <v>40</v>
      </c>
      <c r="J188" s="1" t="s">
        <v>64</v>
      </c>
      <c r="K188" s="1">
        <v>182</v>
      </c>
      <c r="L188" s="1" t="s">
        <v>42</v>
      </c>
      <c r="M188" s="1" t="s">
        <v>95</v>
      </c>
      <c r="N188" s="1" t="s">
        <v>66</v>
      </c>
      <c r="O188" s="1" t="s">
        <v>67</v>
      </c>
      <c r="P188" s="1" t="s">
        <v>96</v>
      </c>
      <c r="Q188" s="1" t="s">
        <v>807</v>
      </c>
      <c r="R188" s="1" t="s">
        <v>48</v>
      </c>
      <c r="S188" s="1" t="s">
        <v>136</v>
      </c>
      <c r="T188" s="1" t="s">
        <v>460</v>
      </c>
      <c r="U188" s="1" t="s">
        <v>254</v>
      </c>
      <c r="V188" s="1" t="s">
        <v>112</v>
      </c>
      <c r="W188" s="1" t="s">
        <v>100</v>
      </c>
      <c r="X188" s="1" t="s">
        <v>101</v>
      </c>
      <c r="Y188" s="1" t="s">
        <v>808</v>
      </c>
      <c r="Z188" s="1" t="s">
        <v>56</v>
      </c>
      <c r="AA188" s="1" t="s">
        <v>809</v>
      </c>
      <c r="AB188" s="1" t="s">
        <v>170</v>
      </c>
      <c r="AC188" s="1" t="s">
        <v>92</v>
      </c>
      <c r="AD188" s="1" t="s">
        <v>375</v>
      </c>
      <c r="AE188" s="1">
        <v>5</v>
      </c>
      <c r="AF188" s="1" t="s">
        <v>810</v>
      </c>
    </row>
    <row r="189" spans="1:33" x14ac:dyDescent="0.25">
      <c r="A189" s="2">
        <v>45171.474571099534</v>
      </c>
      <c r="B189" s="1" t="s">
        <v>33</v>
      </c>
      <c r="C189" s="1" t="s">
        <v>62</v>
      </c>
      <c r="D189" s="1" t="s">
        <v>35</v>
      </c>
      <c r="E189" s="1" t="s">
        <v>155</v>
      </c>
      <c r="F189" s="1" t="s">
        <v>37</v>
      </c>
      <c r="G189" s="1" t="s">
        <v>212</v>
      </c>
      <c r="H189" s="1" t="s">
        <v>213</v>
      </c>
      <c r="I189" s="1" t="s">
        <v>40</v>
      </c>
      <c r="J189" s="1" t="s">
        <v>64</v>
      </c>
      <c r="K189" s="1">
        <v>1198</v>
      </c>
      <c r="L189" s="1" t="s">
        <v>42</v>
      </c>
      <c r="M189" s="1" t="s">
        <v>65</v>
      </c>
      <c r="N189" s="1" t="s">
        <v>131</v>
      </c>
      <c r="O189" s="1" t="s">
        <v>156</v>
      </c>
      <c r="P189" s="1" t="s">
        <v>96</v>
      </c>
      <c r="Q189" s="1" t="s">
        <v>811</v>
      </c>
      <c r="R189" s="1" t="s">
        <v>179</v>
      </c>
      <c r="S189" s="1" t="s">
        <v>98</v>
      </c>
      <c r="T189" s="1" t="s">
        <v>137</v>
      </c>
      <c r="U189" s="1" t="s">
        <v>73</v>
      </c>
      <c r="V189" s="1" t="s">
        <v>112</v>
      </c>
      <c r="W189" s="1" t="s">
        <v>100</v>
      </c>
      <c r="X189" s="1" t="s">
        <v>101</v>
      </c>
      <c r="Y189" s="1" t="s">
        <v>577</v>
      </c>
      <c r="Z189" s="1" t="s">
        <v>56</v>
      </c>
      <c r="AA189" s="1" t="s">
        <v>77</v>
      </c>
      <c r="AB189" s="1">
        <v>0</v>
      </c>
      <c r="AC189" s="1" t="s">
        <v>58</v>
      </c>
      <c r="AD189" s="1" t="s">
        <v>198</v>
      </c>
      <c r="AE189" s="1">
        <v>5</v>
      </c>
      <c r="AF189" s="1" t="s">
        <v>106</v>
      </c>
    </row>
    <row r="190" spans="1:33" x14ac:dyDescent="0.25">
      <c r="A190" s="2">
        <v>45171.518462187501</v>
      </c>
      <c r="B190" s="1" t="s">
        <v>258</v>
      </c>
      <c r="C190" s="1" t="s">
        <v>34</v>
      </c>
      <c r="D190" s="1" t="s">
        <v>35</v>
      </c>
      <c r="E190" s="1" t="s">
        <v>36</v>
      </c>
      <c r="F190" s="1" t="s">
        <v>201</v>
      </c>
      <c r="G190" s="1" t="s">
        <v>123</v>
      </c>
      <c r="H190" s="1" t="s">
        <v>130</v>
      </c>
      <c r="I190" s="1" t="s">
        <v>40</v>
      </c>
      <c r="J190" s="1" t="s">
        <v>125</v>
      </c>
      <c r="K190" s="1">
        <v>1104</v>
      </c>
      <c r="L190" s="1" t="s">
        <v>42</v>
      </c>
      <c r="M190" s="1" t="s">
        <v>43</v>
      </c>
      <c r="N190" s="1" t="s">
        <v>44</v>
      </c>
      <c r="O190" s="1" t="s">
        <v>67</v>
      </c>
      <c r="P190" s="1" t="s">
        <v>117</v>
      </c>
      <c r="Q190" s="1" t="s">
        <v>812</v>
      </c>
      <c r="R190" s="1" t="s">
        <v>413</v>
      </c>
      <c r="S190" s="1" t="s">
        <v>813</v>
      </c>
      <c r="T190" s="1" t="s">
        <v>633</v>
      </c>
      <c r="U190" s="1" t="s">
        <v>51</v>
      </c>
      <c r="V190" s="1" t="s">
        <v>112</v>
      </c>
      <c r="W190" s="1" t="s">
        <v>100</v>
      </c>
      <c r="X190" s="1" t="s">
        <v>313</v>
      </c>
      <c r="Y190" s="1" t="s">
        <v>693</v>
      </c>
      <c r="Z190" s="1" t="s">
        <v>56</v>
      </c>
      <c r="AA190" s="1" t="s">
        <v>77</v>
      </c>
      <c r="AB190" s="1" t="s">
        <v>440</v>
      </c>
      <c r="AC190" s="1" t="s">
        <v>92</v>
      </c>
      <c r="AD190" s="1" t="s">
        <v>814</v>
      </c>
      <c r="AE190" s="1">
        <v>3</v>
      </c>
      <c r="AF190" s="1" t="s">
        <v>815</v>
      </c>
    </row>
    <row r="191" spans="1:33" x14ac:dyDescent="0.25">
      <c r="A191" s="2">
        <v>45171.671416979167</v>
      </c>
      <c r="B191" s="1" t="s">
        <v>33</v>
      </c>
      <c r="C191" s="1" t="s">
        <v>34</v>
      </c>
      <c r="D191" s="1" t="s">
        <v>35</v>
      </c>
      <c r="E191" s="1" t="s">
        <v>36</v>
      </c>
      <c r="F191" s="1" t="s">
        <v>37</v>
      </c>
      <c r="G191" s="1" t="s">
        <v>212</v>
      </c>
      <c r="H191" s="1" t="s">
        <v>130</v>
      </c>
      <c r="I191" s="1" t="s">
        <v>40</v>
      </c>
      <c r="J191" s="1" t="s">
        <v>125</v>
      </c>
      <c r="K191" s="1">
        <v>928</v>
      </c>
      <c r="L191" s="1" t="s">
        <v>83</v>
      </c>
      <c r="M191" s="1" t="s">
        <v>95</v>
      </c>
      <c r="N191" s="1" t="s">
        <v>66</v>
      </c>
      <c r="O191" s="1" t="s">
        <v>108</v>
      </c>
      <c r="P191" s="1" t="s">
        <v>134</v>
      </c>
      <c r="Q191" s="1" t="s">
        <v>643</v>
      </c>
      <c r="R191" s="1" t="s">
        <v>399</v>
      </c>
      <c r="S191" s="1" t="s">
        <v>103</v>
      </c>
      <c r="T191" s="1" t="s">
        <v>146</v>
      </c>
      <c r="U191" s="1" t="s">
        <v>51</v>
      </c>
      <c r="V191" s="1" t="s">
        <v>112</v>
      </c>
      <c r="W191" s="1" t="s">
        <v>53</v>
      </c>
      <c r="X191" s="1" t="s">
        <v>101</v>
      </c>
      <c r="Y191" s="1" t="s">
        <v>693</v>
      </c>
      <c r="Z191" s="1" t="s">
        <v>56</v>
      </c>
      <c r="AA191" s="1" t="s">
        <v>77</v>
      </c>
      <c r="AB191" s="1" t="s">
        <v>440</v>
      </c>
      <c r="AC191" s="1" t="s">
        <v>92</v>
      </c>
      <c r="AD191" s="1" t="s">
        <v>147</v>
      </c>
      <c r="AE191" s="1">
        <v>1</v>
      </c>
      <c r="AF191" s="1" t="s">
        <v>106</v>
      </c>
    </row>
    <row r="192" spans="1:33" x14ac:dyDescent="0.25">
      <c r="A192" s="2">
        <v>45171.806735798615</v>
      </c>
      <c r="B192" s="1" t="s">
        <v>172</v>
      </c>
      <c r="C192" s="1" t="s">
        <v>62</v>
      </c>
      <c r="D192" s="1" t="s">
        <v>35</v>
      </c>
      <c r="E192" s="1" t="s">
        <v>36</v>
      </c>
      <c r="F192" s="1" t="s">
        <v>201</v>
      </c>
      <c r="G192" s="1" t="s">
        <v>148</v>
      </c>
      <c r="H192" s="1" t="s">
        <v>130</v>
      </c>
      <c r="I192" s="1" t="s">
        <v>40</v>
      </c>
      <c r="J192" s="1" t="s">
        <v>64</v>
      </c>
      <c r="K192" s="1">
        <v>667</v>
      </c>
      <c r="L192" s="1" t="s">
        <v>603</v>
      </c>
      <c r="M192" s="1" t="s">
        <v>43</v>
      </c>
      <c r="N192" s="1" t="s">
        <v>44</v>
      </c>
      <c r="O192" s="1" t="s">
        <v>67</v>
      </c>
      <c r="P192" s="1" t="s">
        <v>96</v>
      </c>
      <c r="Q192" s="1" t="s">
        <v>816</v>
      </c>
      <c r="R192" s="1" t="s">
        <v>145</v>
      </c>
      <c r="S192" s="1" t="s">
        <v>817</v>
      </c>
      <c r="T192" s="1" t="s">
        <v>818</v>
      </c>
      <c r="U192" s="1" t="s">
        <v>51</v>
      </c>
      <c r="V192" s="1" t="s">
        <v>112</v>
      </c>
      <c r="W192" s="1" t="s">
        <v>87</v>
      </c>
      <c r="X192" s="1" t="s">
        <v>101</v>
      </c>
      <c r="Y192" s="1" t="s">
        <v>819</v>
      </c>
      <c r="Z192" s="1" t="s">
        <v>56</v>
      </c>
      <c r="AA192" s="1" t="s">
        <v>77</v>
      </c>
      <c r="AB192" s="1">
        <v>0</v>
      </c>
      <c r="AC192" s="1" t="s">
        <v>92</v>
      </c>
      <c r="AD192" s="1" t="s">
        <v>392</v>
      </c>
      <c r="AE192" s="1">
        <v>3</v>
      </c>
      <c r="AF192" s="1" t="s">
        <v>512</v>
      </c>
      <c r="AG192" s="1" t="s">
        <v>820</v>
      </c>
    </row>
    <row r="193" spans="1:33" x14ac:dyDescent="0.25">
      <c r="A193" s="2">
        <v>45172.624145023146</v>
      </c>
      <c r="B193" s="1" t="s">
        <v>33</v>
      </c>
      <c r="C193" s="1" t="s">
        <v>34</v>
      </c>
      <c r="D193" s="1" t="s">
        <v>35</v>
      </c>
      <c r="E193" s="1" t="s">
        <v>36</v>
      </c>
      <c r="F193" s="1" t="s">
        <v>201</v>
      </c>
      <c r="G193" s="1" t="s">
        <v>38</v>
      </c>
      <c r="H193" s="1" t="s">
        <v>130</v>
      </c>
      <c r="I193" s="1" t="s">
        <v>40</v>
      </c>
      <c r="J193" s="1" t="s">
        <v>41</v>
      </c>
      <c r="K193" s="1">
        <v>720</v>
      </c>
      <c r="L193" s="1" t="s">
        <v>42</v>
      </c>
      <c r="M193" s="1" t="s">
        <v>95</v>
      </c>
      <c r="N193" s="1" t="s">
        <v>44</v>
      </c>
      <c r="O193" s="1" t="s">
        <v>156</v>
      </c>
      <c r="P193" s="1" t="s">
        <v>117</v>
      </c>
      <c r="Q193" s="1" t="s">
        <v>821</v>
      </c>
      <c r="R193" s="1" t="s">
        <v>70</v>
      </c>
      <c r="S193" s="1" t="s">
        <v>822</v>
      </c>
      <c r="T193" s="1" t="s">
        <v>823</v>
      </c>
      <c r="U193" s="1" t="s">
        <v>51</v>
      </c>
      <c r="V193" s="1" t="s">
        <v>112</v>
      </c>
      <c r="W193" s="1" t="s">
        <v>100</v>
      </c>
      <c r="X193" s="1" t="s">
        <v>261</v>
      </c>
      <c r="Y193" s="1" t="s">
        <v>262</v>
      </c>
      <c r="Z193" s="1" t="s">
        <v>56</v>
      </c>
      <c r="AA193" s="1" t="s">
        <v>77</v>
      </c>
      <c r="AB193" s="1">
        <v>0</v>
      </c>
      <c r="AC193" s="1" t="s">
        <v>92</v>
      </c>
      <c r="AD193" s="1" t="s">
        <v>757</v>
      </c>
      <c r="AE193" s="1">
        <v>4</v>
      </c>
      <c r="AF193" s="1" t="s">
        <v>824</v>
      </c>
    </row>
    <row r="194" spans="1:33" x14ac:dyDescent="0.25">
      <c r="A194" s="2">
        <v>45172.633671354168</v>
      </c>
      <c r="B194" s="1" t="s">
        <v>33</v>
      </c>
      <c r="C194" s="1" t="s">
        <v>34</v>
      </c>
      <c r="D194" s="1" t="s">
        <v>35</v>
      </c>
      <c r="E194" s="1" t="s">
        <v>36</v>
      </c>
      <c r="F194" s="1" t="s">
        <v>201</v>
      </c>
      <c r="G194" s="1" t="s">
        <v>190</v>
      </c>
      <c r="H194" s="1" t="s">
        <v>130</v>
      </c>
      <c r="I194" s="1" t="s">
        <v>40</v>
      </c>
      <c r="J194" s="1" t="s">
        <v>125</v>
      </c>
      <c r="K194" s="1">
        <v>1111</v>
      </c>
      <c r="L194" s="1" t="s">
        <v>83</v>
      </c>
      <c r="M194" s="1" t="s">
        <v>65</v>
      </c>
      <c r="N194" s="1" t="s">
        <v>66</v>
      </c>
      <c r="O194" s="1" t="s">
        <v>67</v>
      </c>
      <c r="P194" s="1" t="s">
        <v>96</v>
      </c>
      <c r="Q194" s="1" t="s">
        <v>821</v>
      </c>
      <c r="R194" s="1" t="s">
        <v>145</v>
      </c>
      <c r="S194" s="1" t="s">
        <v>825</v>
      </c>
      <c r="T194" s="1" t="s">
        <v>826</v>
      </c>
      <c r="U194" s="1" t="s">
        <v>51</v>
      </c>
      <c r="V194" s="1" t="s">
        <v>65</v>
      </c>
      <c r="W194" s="1" t="s">
        <v>100</v>
      </c>
      <c r="X194" s="1" t="s">
        <v>54</v>
      </c>
      <c r="Y194" s="1" t="s">
        <v>827</v>
      </c>
      <c r="Z194" s="1" t="s">
        <v>76</v>
      </c>
      <c r="AA194" s="1" t="s">
        <v>585</v>
      </c>
      <c r="AB194" s="1">
        <v>0</v>
      </c>
      <c r="AC194" s="1" t="s">
        <v>92</v>
      </c>
      <c r="AD194" s="1" t="s">
        <v>147</v>
      </c>
      <c r="AE194" s="1">
        <v>4</v>
      </c>
      <c r="AF194" s="1" t="s">
        <v>393</v>
      </c>
    </row>
    <row r="195" spans="1:33" x14ac:dyDescent="0.25">
      <c r="A195" s="2">
        <v>45174.321774479162</v>
      </c>
      <c r="B195" s="1" t="s">
        <v>258</v>
      </c>
      <c r="C195" s="1" t="s">
        <v>34</v>
      </c>
      <c r="D195" s="1" t="s">
        <v>35</v>
      </c>
      <c r="E195" s="1" t="s">
        <v>36</v>
      </c>
      <c r="F195" s="1" t="s">
        <v>37</v>
      </c>
      <c r="G195" s="1" t="s">
        <v>320</v>
      </c>
      <c r="H195" s="1" t="s">
        <v>130</v>
      </c>
      <c r="I195" s="1" t="s">
        <v>40</v>
      </c>
      <c r="J195" s="1" t="s">
        <v>41</v>
      </c>
      <c r="K195" s="1">
        <v>1187</v>
      </c>
      <c r="L195" s="1" t="s">
        <v>42</v>
      </c>
      <c r="M195" s="1" t="s">
        <v>65</v>
      </c>
      <c r="N195" s="1" t="s">
        <v>44</v>
      </c>
      <c r="O195" s="1" t="s">
        <v>156</v>
      </c>
      <c r="P195" s="1" t="s">
        <v>96</v>
      </c>
      <c r="Q195" s="1" t="s">
        <v>828</v>
      </c>
      <c r="R195" s="1" t="s">
        <v>70</v>
      </c>
      <c r="S195" s="1" t="s">
        <v>77</v>
      </c>
      <c r="T195" s="1" t="s">
        <v>86</v>
      </c>
      <c r="U195" s="1" t="s">
        <v>73</v>
      </c>
      <c r="V195" s="1" t="s">
        <v>112</v>
      </c>
      <c r="W195" s="1" t="s">
        <v>53</v>
      </c>
      <c r="X195" s="1" t="s">
        <v>313</v>
      </c>
      <c r="Y195" s="1" t="s">
        <v>313</v>
      </c>
      <c r="Z195" s="1" t="s">
        <v>196</v>
      </c>
      <c r="AA195" s="1" t="s">
        <v>77</v>
      </c>
      <c r="AB195" s="1">
        <v>0</v>
      </c>
      <c r="AC195" s="1" t="s">
        <v>92</v>
      </c>
      <c r="AD195" s="1" t="s">
        <v>829</v>
      </c>
      <c r="AE195" s="1">
        <v>2</v>
      </c>
      <c r="AF195" s="1" t="s">
        <v>830</v>
      </c>
    </row>
    <row r="196" spans="1:33" x14ac:dyDescent="0.25">
      <c r="A196" s="2">
        <v>45174.68825655093</v>
      </c>
      <c r="B196" s="1" t="s">
        <v>397</v>
      </c>
      <c r="C196" s="1" t="s">
        <v>62</v>
      </c>
      <c r="D196" s="1" t="s">
        <v>35</v>
      </c>
      <c r="E196" s="1" t="s">
        <v>36</v>
      </c>
      <c r="F196" s="1" t="s">
        <v>416</v>
      </c>
      <c r="G196" s="1" t="s">
        <v>148</v>
      </c>
      <c r="H196" s="1" t="s">
        <v>82</v>
      </c>
      <c r="I196" s="1" t="s">
        <v>40</v>
      </c>
      <c r="J196" s="1" t="s">
        <v>64</v>
      </c>
      <c r="K196" s="1">
        <v>665</v>
      </c>
      <c r="L196" s="1" t="s">
        <v>42</v>
      </c>
      <c r="M196" s="1" t="s">
        <v>65</v>
      </c>
      <c r="N196" s="1" t="s">
        <v>44</v>
      </c>
      <c r="O196" s="1" t="s">
        <v>45</v>
      </c>
      <c r="P196" s="1" t="s">
        <v>117</v>
      </c>
      <c r="Q196" s="1" t="s">
        <v>831</v>
      </c>
      <c r="R196" s="1" t="s">
        <v>70</v>
      </c>
      <c r="S196" s="1" t="s">
        <v>77</v>
      </c>
      <c r="T196" s="1" t="s">
        <v>174</v>
      </c>
      <c r="U196" s="1" t="s">
        <v>311</v>
      </c>
      <c r="V196" s="1" t="s">
        <v>312</v>
      </c>
      <c r="W196" s="1" t="s">
        <v>87</v>
      </c>
      <c r="X196" s="1" t="s">
        <v>313</v>
      </c>
      <c r="Y196" s="1" t="s">
        <v>313</v>
      </c>
      <c r="Z196" s="1" t="s">
        <v>161</v>
      </c>
      <c r="AA196" s="1" t="s">
        <v>832</v>
      </c>
      <c r="AB196" s="1">
        <v>0</v>
      </c>
      <c r="AC196" s="1" t="s">
        <v>92</v>
      </c>
      <c r="AD196" s="1" t="s">
        <v>147</v>
      </c>
      <c r="AE196" s="1">
        <v>3</v>
      </c>
      <c r="AF196" s="1" t="s">
        <v>833</v>
      </c>
      <c r="AG196" s="1" t="s">
        <v>834</v>
      </c>
    </row>
    <row r="197" spans="1:33" x14ac:dyDescent="0.25">
      <c r="A197" s="2">
        <v>45174.772129375</v>
      </c>
      <c r="B197" s="1" t="s">
        <v>330</v>
      </c>
      <c r="C197" s="1" t="s">
        <v>34</v>
      </c>
      <c r="D197" s="1" t="s">
        <v>35</v>
      </c>
      <c r="E197" s="1" t="s">
        <v>36</v>
      </c>
      <c r="F197" s="1" t="s">
        <v>201</v>
      </c>
      <c r="G197" s="1" t="s">
        <v>38</v>
      </c>
      <c r="H197" s="1" t="s">
        <v>130</v>
      </c>
      <c r="I197" s="1" t="s">
        <v>40</v>
      </c>
      <c r="J197" s="1" t="s">
        <v>41</v>
      </c>
      <c r="K197" s="1">
        <v>800</v>
      </c>
      <c r="L197" s="1" t="s">
        <v>232</v>
      </c>
      <c r="M197" s="1" t="s">
        <v>65</v>
      </c>
      <c r="N197" s="1" t="s">
        <v>44</v>
      </c>
      <c r="O197" s="1" t="s">
        <v>108</v>
      </c>
      <c r="P197" s="1" t="s">
        <v>117</v>
      </c>
      <c r="Q197" s="1" t="s">
        <v>386</v>
      </c>
      <c r="R197" s="1" t="s">
        <v>70</v>
      </c>
      <c r="S197" s="1" t="s">
        <v>585</v>
      </c>
      <c r="T197" s="1" t="s">
        <v>276</v>
      </c>
      <c r="U197" s="1" t="s">
        <v>311</v>
      </c>
      <c r="V197" s="1" t="s">
        <v>65</v>
      </c>
      <c r="W197" s="1" t="s">
        <v>100</v>
      </c>
      <c r="X197" s="1" t="s">
        <v>423</v>
      </c>
      <c r="Y197" s="1" t="s">
        <v>114</v>
      </c>
      <c r="Z197" s="1" t="s">
        <v>56</v>
      </c>
      <c r="AA197" s="1" t="s">
        <v>77</v>
      </c>
      <c r="AB197" s="1">
        <v>0</v>
      </c>
      <c r="AC197" s="1" t="s">
        <v>92</v>
      </c>
      <c r="AD197" s="1" t="s">
        <v>147</v>
      </c>
      <c r="AE197" s="1">
        <v>5</v>
      </c>
      <c r="AF197" s="1" t="s">
        <v>181</v>
      </c>
    </row>
    <row r="198" spans="1:33" x14ac:dyDescent="0.25">
      <c r="A198" s="2">
        <v>45175.973089976847</v>
      </c>
      <c r="B198" s="1" t="s">
        <v>330</v>
      </c>
      <c r="C198" s="1" t="s">
        <v>34</v>
      </c>
      <c r="D198" s="1" t="s">
        <v>35</v>
      </c>
      <c r="E198" s="1" t="s">
        <v>36</v>
      </c>
      <c r="F198" s="1" t="s">
        <v>221</v>
      </c>
      <c r="G198" s="1" t="s">
        <v>190</v>
      </c>
      <c r="H198" s="1" t="s">
        <v>124</v>
      </c>
      <c r="I198" s="1" t="s">
        <v>40</v>
      </c>
      <c r="J198" s="1" t="s">
        <v>41</v>
      </c>
      <c r="K198" s="1">
        <v>267</v>
      </c>
      <c r="L198" s="1" t="s">
        <v>42</v>
      </c>
      <c r="M198" s="1" t="s">
        <v>65</v>
      </c>
      <c r="N198" s="1" t="s">
        <v>66</v>
      </c>
      <c r="O198" s="1" t="s">
        <v>67</v>
      </c>
      <c r="P198" s="1" t="s">
        <v>96</v>
      </c>
      <c r="Q198" s="1" t="s">
        <v>835</v>
      </c>
      <c r="R198" s="1" t="s">
        <v>48</v>
      </c>
      <c r="S198" s="1" t="s">
        <v>756</v>
      </c>
      <c r="T198" s="1" t="s">
        <v>836</v>
      </c>
      <c r="U198" s="1" t="s">
        <v>518</v>
      </c>
      <c r="V198" s="1" t="s">
        <v>65</v>
      </c>
      <c r="W198" s="1" t="s">
        <v>87</v>
      </c>
      <c r="X198" s="1" t="s">
        <v>284</v>
      </c>
      <c r="Y198" s="1" t="s">
        <v>102</v>
      </c>
      <c r="Z198" s="1" t="s">
        <v>56</v>
      </c>
      <c r="AA198" s="1" t="s">
        <v>136</v>
      </c>
      <c r="AB198" s="1" t="s">
        <v>91</v>
      </c>
      <c r="AC198" s="1" t="s">
        <v>92</v>
      </c>
      <c r="AD198" s="1" t="s">
        <v>680</v>
      </c>
      <c r="AE198" s="1">
        <v>3</v>
      </c>
      <c r="AF198" s="1" t="s">
        <v>681</v>
      </c>
    </row>
    <row r="199" spans="1:33" x14ac:dyDescent="0.25">
      <c r="A199" s="2">
        <v>45175.978804756945</v>
      </c>
      <c r="B199" s="1" t="s">
        <v>330</v>
      </c>
      <c r="C199" s="1" t="s">
        <v>34</v>
      </c>
      <c r="D199" s="1" t="s">
        <v>35</v>
      </c>
      <c r="E199" s="1" t="s">
        <v>36</v>
      </c>
      <c r="F199" s="1" t="s">
        <v>221</v>
      </c>
      <c r="G199" s="1" t="s">
        <v>38</v>
      </c>
      <c r="H199" s="1" t="s">
        <v>130</v>
      </c>
      <c r="I199" s="1" t="s">
        <v>40</v>
      </c>
      <c r="J199" s="1" t="s">
        <v>41</v>
      </c>
      <c r="K199" s="1">
        <v>1080</v>
      </c>
      <c r="L199" s="1" t="s">
        <v>83</v>
      </c>
      <c r="M199" s="1" t="s">
        <v>95</v>
      </c>
      <c r="N199" s="1" t="s">
        <v>44</v>
      </c>
      <c r="O199" s="1" t="s">
        <v>156</v>
      </c>
      <c r="P199" s="1" t="s">
        <v>117</v>
      </c>
      <c r="Q199" s="1" t="s">
        <v>306</v>
      </c>
      <c r="R199" s="1" t="s">
        <v>48</v>
      </c>
      <c r="S199" s="1" t="s">
        <v>136</v>
      </c>
      <c r="T199" s="1" t="s">
        <v>836</v>
      </c>
      <c r="U199" s="1" t="s">
        <v>51</v>
      </c>
      <c r="V199" s="1" t="s">
        <v>112</v>
      </c>
      <c r="W199" s="1" t="s">
        <v>100</v>
      </c>
      <c r="X199" s="1" t="s">
        <v>101</v>
      </c>
      <c r="Y199" s="1" t="s">
        <v>75</v>
      </c>
      <c r="Z199" s="1" t="s">
        <v>56</v>
      </c>
      <c r="AA199" s="1" t="s">
        <v>77</v>
      </c>
      <c r="AB199" s="1">
        <v>0</v>
      </c>
      <c r="AC199" s="1" t="s">
        <v>58</v>
      </c>
      <c r="AD199" s="1" t="s">
        <v>162</v>
      </c>
      <c r="AE199" s="1">
        <v>2</v>
      </c>
      <c r="AF199" s="1" t="s">
        <v>837</v>
      </c>
    </row>
    <row r="200" spans="1:33" x14ac:dyDescent="0.25">
      <c r="A200" s="2">
        <v>45176.007755983796</v>
      </c>
      <c r="B200" s="1" t="s">
        <v>33</v>
      </c>
      <c r="C200" s="1" t="s">
        <v>34</v>
      </c>
      <c r="D200" s="1" t="s">
        <v>35</v>
      </c>
      <c r="E200" s="1" t="s">
        <v>36</v>
      </c>
      <c r="F200" s="1" t="s">
        <v>221</v>
      </c>
      <c r="G200" s="1" t="s">
        <v>320</v>
      </c>
      <c r="H200" s="1" t="s">
        <v>130</v>
      </c>
      <c r="I200" s="1" t="s">
        <v>40</v>
      </c>
      <c r="J200" s="1" t="s">
        <v>41</v>
      </c>
      <c r="K200" s="1">
        <v>1300</v>
      </c>
      <c r="L200" s="1" t="s">
        <v>83</v>
      </c>
      <c r="M200" s="1" t="s">
        <v>65</v>
      </c>
      <c r="N200" s="1" t="s">
        <v>131</v>
      </c>
      <c r="O200" s="1" t="s">
        <v>108</v>
      </c>
      <c r="P200" s="1" t="s">
        <v>96</v>
      </c>
      <c r="Q200" s="1" t="s">
        <v>838</v>
      </c>
      <c r="R200" s="1" t="s">
        <v>48</v>
      </c>
      <c r="S200" s="1" t="s">
        <v>839</v>
      </c>
      <c r="T200" s="1" t="s">
        <v>840</v>
      </c>
      <c r="U200" s="1" t="s">
        <v>73</v>
      </c>
      <c r="V200" s="1" t="s">
        <v>65</v>
      </c>
      <c r="W200" s="1" t="s">
        <v>87</v>
      </c>
      <c r="X200" s="1" t="s">
        <v>185</v>
      </c>
      <c r="Y200" s="1" t="s">
        <v>841</v>
      </c>
      <c r="Z200" s="1" t="s">
        <v>56</v>
      </c>
      <c r="AA200" s="1" t="s">
        <v>842</v>
      </c>
      <c r="AB200" s="1" t="s">
        <v>154</v>
      </c>
      <c r="AC200" s="1" t="s">
        <v>92</v>
      </c>
      <c r="AD200" s="1" t="s">
        <v>318</v>
      </c>
      <c r="AE200" s="1">
        <v>3</v>
      </c>
      <c r="AF200" s="1" t="s">
        <v>181</v>
      </c>
    </row>
    <row r="201" spans="1:33" x14ac:dyDescent="0.25">
      <c r="A201" s="2">
        <v>45177.001386793985</v>
      </c>
      <c r="B201" s="1" t="s">
        <v>33</v>
      </c>
      <c r="C201" s="1" t="s">
        <v>34</v>
      </c>
      <c r="D201" s="1" t="s">
        <v>35</v>
      </c>
      <c r="E201" s="1" t="s">
        <v>36</v>
      </c>
      <c r="F201" s="1" t="s">
        <v>201</v>
      </c>
      <c r="G201" s="1" t="s">
        <v>148</v>
      </c>
      <c r="H201" s="1" t="s">
        <v>130</v>
      </c>
      <c r="I201" s="1" t="s">
        <v>40</v>
      </c>
      <c r="J201" s="1" t="s">
        <v>41</v>
      </c>
      <c r="K201" s="1">
        <v>1000</v>
      </c>
      <c r="L201" s="1" t="s">
        <v>83</v>
      </c>
      <c r="M201" s="1" t="s">
        <v>65</v>
      </c>
      <c r="N201" s="1" t="s">
        <v>131</v>
      </c>
      <c r="O201" s="1" t="s">
        <v>67</v>
      </c>
      <c r="P201" s="1" t="s">
        <v>96</v>
      </c>
      <c r="Q201" s="1" t="s">
        <v>843</v>
      </c>
      <c r="R201" s="1" t="s">
        <v>70</v>
      </c>
      <c r="S201" s="1" t="s">
        <v>77</v>
      </c>
      <c r="T201" s="1" t="s">
        <v>174</v>
      </c>
      <c r="U201" s="1" t="s">
        <v>51</v>
      </c>
      <c r="V201" s="1" t="s">
        <v>112</v>
      </c>
      <c r="W201" s="1" t="s">
        <v>87</v>
      </c>
      <c r="X201" s="1" t="s">
        <v>418</v>
      </c>
      <c r="Y201" s="1" t="s">
        <v>102</v>
      </c>
      <c r="Z201" s="1" t="s">
        <v>161</v>
      </c>
      <c r="AA201" s="1" t="s">
        <v>77</v>
      </c>
      <c r="AB201" s="1">
        <v>0</v>
      </c>
      <c r="AC201" s="1" t="s">
        <v>92</v>
      </c>
      <c r="AD201" s="1" t="s">
        <v>147</v>
      </c>
      <c r="AE201" s="1">
        <v>1</v>
      </c>
      <c r="AF201" s="1" t="s">
        <v>106</v>
      </c>
    </row>
    <row r="202" spans="1:33" x14ac:dyDescent="0.25">
      <c r="A202" s="2">
        <v>45178.001474236109</v>
      </c>
      <c r="B202" s="1" t="s">
        <v>33</v>
      </c>
      <c r="C202" s="1" t="s">
        <v>62</v>
      </c>
      <c r="D202" s="1" t="s">
        <v>35</v>
      </c>
      <c r="E202" s="1" t="s">
        <v>36</v>
      </c>
      <c r="F202" s="1" t="s">
        <v>37</v>
      </c>
      <c r="G202" s="1" t="s">
        <v>123</v>
      </c>
      <c r="H202" s="1" t="s">
        <v>130</v>
      </c>
      <c r="I202" s="1" t="s">
        <v>40</v>
      </c>
      <c r="J202" s="1" t="s">
        <v>41</v>
      </c>
      <c r="K202" s="1">
        <v>1051</v>
      </c>
      <c r="L202" s="1" t="s">
        <v>83</v>
      </c>
      <c r="M202" s="1" t="s">
        <v>65</v>
      </c>
      <c r="N202" s="1" t="s">
        <v>44</v>
      </c>
      <c r="O202" s="1" t="s">
        <v>191</v>
      </c>
      <c r="P202" s="1" t="s">
        <v>96</v>
      </c>
      <c r="Q202" s="1" t="s">
        <v>844</v>
      </c>
      <c r="R202" s="1" t="s">
        <v>48</v>
      </c>
      <c r="S202" s="1" t="s">
        <v>77</v>
      </c>
      <c r="T202" s="1" t="s">
        <v>742</v>
      </c>
      <c r="U202" s="1" t="s">
        <v>51</v>
      </c>
      <c r="V202" s="1" t="s">
        <v>112</v>
      </c>
      <c r="W202" s="1" t="s">
        <v>53</v>
      </c>
      <c r="X202" s="1" t="s">
        <v>428</v>
      </c>
      <c r="Y202" s="1" t="s">
        <v>313</v>
      </c>
      <c r="Z202" s="1" t="s">
        <v>161</v>
      </c>
      <c r="AA202" s="1" t="s">
        <v>77</v>
      </c>
      <c r="AB202" s="1">
        <v>0</v>
      </c>
      <c r="AC202" s="1" t="s">
        <v>92</v>
      </c>
      <c r="AD202" s="1" t="s">
        <v>441</v>
      </c>
      <c r="AE202" s="1">
        <v>3</v>
      </c>
      <c r="AF202" s="1" t="s">
        <v>80</v>
      </c>
    </row>
    <row r="203" spans="1:33" x14ac:dyDescent="0.25">
      <c r="A203" s="2">
        <v>45178.638476284723</v>
      </c>
      <c r="B203" s="1" t="s">
        <v>33</v>
      </c>
      <c r="C203" s="1" t="s">
        <v>34</v>
      </c>
      <c r="D203" s="1" t="s">
        <v>35</v>
      </c>
      <c r="E203" s="1" t="s">
        <v>36</v>
      </c>
      <c r="F203" s="1" t="s">
        <v>37</v>
      </c>
      <c r="G203" s="1" t="s">
        <v>81</v>
      </c>
      <c r="H203" s="1" t="s">
        <v>124</v>
      </c>
      <c r="I203" s="1" t="s">
        <v>40</v>
      </c>
      <c r="J203" s="1" t="s">
        <v>41</v>
      </c>
      <c r="K203" s="1">
        <v>1140</v>
      </c>
      <c r="L203" s="1" t="s">
        <v>42</v>
      </c>
      <c r="M203" s="1" t="s">
        <v>65</v>
      </c>
      <c r="N203" s="1" t="s">
        <v>66</v>
      </c>
      <c r="O203" s="1" t="s">
        <v>67</v>
      </c>
      <c r="P203" s="1" t="s">
        <v>117</v>
      </c>
      <c r="Q203" s="1" t="s">
        <v>386</v>
      </c>
      <c r="R203" s="1" t="s">
        <v>70</v>
      </c>
      <c r="S203" s="1" t="s">
        <v>433</v>
      </c>
      <c r="T203" s="1" t="s">
        <v>72</v>
      </c>
      <c r="U203" s="1" t="s">
        <v>73</v>
      </c>
      <c r="V203" s="1" t="s">
        <v>65</v>
      </c>
      <c r="W203" s="1" t="s">
        <v>100</v>
      </c>
      <c r="X203" s="1" t="s">
        <v>88</v>
      </c>
      <c r="Y203" s="1" t="s">
        <v>544</v>
      </c>
      <c r="Z203" s="1" t="s">
        <v>56</v>
      </c>
      <c r="AA203" s="1" t="s">
        <v>136</v>
      </c>
      <c r="AB203" s="1" t="s">
        <v>91</v>
      </c>
      <c r="AC203" s="1" t="s">
        <v>58</v>
      </c>
      <c r="AD203" s="1" t="s">
        <v>424</v>
      </c>
      <c r="AE203" s="1">
        <v>3</v>
      </c>
      <c r="AF203" s="1" t="s">
        <v>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CB161-60D1-4A3F-80E5-2ED702305DA8}">
  <dimension ref="C1:G125"/>
  <sheetViews>
    <sheetView topLeftCell="A7" workbookViewId="0">
      <selection activeCell="O11" sqref="O11"/>
    </sheetView>
  </sheetViews>
  <sheetFormatPr defaultRowHeight="13.2" x14ac:dyDescent="0.25"/>
  <sheetData>
    <row r="1" spans="3:7" x14ac:dyDescent="0.25">
      <c r="G1" t="s">
        <v>1646</v>
      </c>
    </row>
    <row r="2" spans="3:7" x14ac:dyDescent="0.25">
      <c r="C2" t="s">
        <v>1876</v>
      </c>
      <c r="G2" t="s">
        <v>1647</v>
      </c>
    </row>
    <row r="3" spans="3:7" x14ac:dyDescent="0.25">
      <c r="C3" t="s">
        <v>1877</v>
      </c>
      <c r="G3" t="s">
        <v>1648</v>
      </c>
    </row>
    <row r="4" spans="3:7" x14ac:dyDescent="0.25">
      <c r="C4" t="s">
        <v>1878</v>
      </c>
      <c r="G4" t="s">
        <v>1649</v>
      </c>
    </row>
    <row r="5" spans="3:7" x14ac:dyDescent="0.25">
      <c r="C5" t="s">
        <v>1879</v>
      </c>
      <c r="G5" t="s">
        <v>1650</v>
      </c>
    </row>
    <row r="6" spans="3:7" x14ac:dyDescent="0.25">
      <c r="C6" t="s">
        <v>1880</v>
      </c>
      <c r="G6" t="s">
        <v>1651</v>
      </c>
    </row>
    <row r="7" spans="3:7" x14ac:dyDescent="0.25">
      <c r="C7" t="s">
        <v>1528</v>
      </c>
      <c r="G7" t="s">
        <v>1652</v>
      </c>
    </row>
    <row r="8" spans="3:7" x14ac:dyDescent="0.25">
      <c r="C8" t="s">
        <v>1529</v>
      </c>
      <c r="G8" t="s">
        <v>1881</v>
      </c>
    </row>
    <row r="9" spans="3:7" x14ac:dyDescent="0.25">
      <c r="C9" t="s">
        <v>1530</v>
      </c>
      <c r="G9" t="s">
        <v>1882</v>
      </c>
    </row>
    <row r="10" spans="3:7" x14ac:dyDescent="0.25">
      <c r="C10" t="s">
        <v>1531</v>
      </c>
      <c r="G10" t="s">
        <v>1883</v>
      </c>
    </row>
    <row r="11" spans="3:7" x14ac:dyDescent="0.25">
      <c r="C11" t="s">
        <v>1532</v>
      </c>
      <c r="G11" t="s">
        <v>1884</v>
      </c>
    </row>
    <row r="12" spans="3:7" x14ac:dyDescent="0.25">
      <c r="C12" t="s">
        <v>1533</v>
      </c>
      <c r="G12" t="s">
        <v>1885</v>
      </c>
    </row>
    <row r="13" spans="3:7" x14ac:dyDescent="0.25">
      <c r="C13" t="s">
        <v>1534</v>
      </c>
      <c r="G13" t="s">
        <v>1653</v>
      </c>
    </row>
    <row r="14" spans="3:7" x14ac:dyDescent="0.25">
      <c r="C14" t="s">
        <v>1535</v>
      </c>
      <c r="G14" t="s">
        <v>1654</v>
      </c>
    </row>
    <row r="15" spans="3:7" x14ac:dyDescent="0.25">
      <c r="C15" t="s">
        <v>1536</v>
      </c>
      <c r="G15" t="s">
        <v>1655</v>
      </c>
    </row>
    <row r="16" spans="3:7" x14ac:dyDescent="0.25">
      <c r="C16" t="s">
        <v>1537</v>
      </c>
      <c r="G16" t="s">
        <v>1656</v>
      </c>
    </row>
    <row r="17" spans="3:7" x14ac:dyDescent="0.25">
      <c r="C17" t="s">
        <v>1538</v>
      </c>
      <c r="G17" t="s">
        <v>1657</v>
      </c>
    </row>
    <row r="18" spans="3:7" x14ac:dyDescent="0.25">
      <c r="C18" t="s">
        <v>1539</v>
      </c>
      <c r="G18" t="s">
        <v>1658</v>
      </c>
    </row>
    <row r="19" spans="3:7" x14ac:dyDescent="0.25">
      <c r="C19" t="s">
        <v>1540</v>
      </c>
      <c r="G19" t="s">
        <v>1659</v>
      </c>
    </row>
    <row r="20" spans="3:7" x14ac:dyDescent="0.25">
      <c r="C20" t="s">
        <v>1541</v>
      </c>
      <c r="G20" t="s">
        <v>1660</v>
      </c>
    </row>
    <row r="21" spans="3:7" x14ac:dyDescent="0.25">
      <c r="C21" t="s">
        <v>1542</v>
      </c>
      <c r="G21" t="s">
        <v>1661</v>
      </c>
    </row>
    <row r="22" spans="3:7" x14ac:dyDescent="0.25">
      <c r="C22" t="s">
        <v>1543</v>
      </c>
      <c r="G22" t="s">
        <v>1662</v>
      </c>
    </row>
    <row r="23" spans="3:7" x14ac:dyDescent="0.25">
      <c r="C23" t="s">
        <v>1544</v>
      </c>
      <c r="G23" t="s">
        <v>1663</v>
      </c>
    </row>
    <row r="24" spans="3:7" x14ac:dyDescent="0.25">
      <c r="C24" t="s">
        <v>1545</v>
      </c>
      <c r="G24" t="s">
        <v>1664</v>
      </c>
    </row>
    <row r="25" spans="3:7" x14ac:dyDescent="0.25">
      <c r="C25" t="s">
        <v>1546</v>
      </c>
      <c r="G25" t="s">
        <v>1665</v>
      </c>
    </row>
    <row r="26" spans="3:7" x14ac:dyDescent="0.25">
      <c r="C26" t="s">
        <v>1547</v>
      </c>
      <c r="G26" t="s">
        <v>1666</v>
      </c>
    </row>
    <row r="27" spans="3:7" x14ac:dyDescent="0.25">
      <c r="C27" t="s">
        <v>1548</v>
      </c>
      <c r="G27" t="s">
        <v>1667</v>
      </c>
    </row>
    <row r="28" spans="3:7" x14ac:dyDescent="0.25">
      <c r="C28" t="s">
        <v>1549</v>
      </c>
      <c r="G28" t="s">
        <v>1668</v>
      </c>
    </row>
    <row r="29" spans="3:7" x14ac:dyDescent="0.25">
      <c r="C29" t="s">
        <v>1550</v>
      </c>
      <c r="G29" t="s">
        <v>1669</v>
      </c>
    </row>
    <row r="30" spans="3:7" x14ac:dyDescent="0.25">
      <c r="C30" t="s">
        <v>1551</v>
      </c>
      <c r="G30" t="s">
        <v>1670</v>
      </c>
    </row>
    <row r="31" spans="3:7" x14ac:dyDescent="0.25">
      <c r="C31" t="s">
        <v>1552</v>
      </c>
      <c r="G31" t="s">
        <v>1671</v>
      </c>
    </row>
    <row r="32" spans="3:7" x14ac:dyDescent="0.25">
      <c r="C32" t="s">
        <v>1553</v>
      </c>
      <c r="G32" t="s">
        <v>1672</v>
      </c>
    </row>
    <row r="33" spans="3:7" x14ac:dyDescent="0.25">
      <c r="C33" t="s">
        <v>1554</v>
      </c>
      <c r="G33" t="s">
        <v>1673</v>
      </c>
    </row>
    <row r="34" spans="3:7" x14ac:dyDescent="0.25">
      <c r="C34" t="s">
        <v>1555</v>
      </c>
      <c r="G34" t="s">
        <v>1674</v>
      </c>
    </row>
    <row r="35" spans="3:7" x14ac:dyDescent="0.25">
      <c r="C35" t="s">
        <v>1556</v>
      </c>
      <c r="G35" t="s">
        <v>1675</v>
      </c>
    </row>
    <row r="36" spans="3:7" x14ac:dyDescent="0.25">
      <c r="C36" t="s">
        <v>1557</v>
      </c>
      <c r="G36" t="s">
        <v>1676</v>
      </c>
    </row>
    <row r="37" spans="3:7" x14ac:dyDescent="0.25">
      <c r="C37" t="s">
        <v>1558</v>
      </c>
      <c r="G37" t="s">
        <v>1677</v>
      </c>
    </row>
    <row r="38" spans="3:7" x14ac:dyDescent="0.25">
      <c r="C38" t="s">
        <v>1559</v>
      </c>
      <c r="G38" t="s">
        <v>1678</v>
      </c>
    </row>
    <row r="39" spans="3:7" x14ac:dyDescent="0.25">
      <c r="C39" t="s">
        <v>1560</v>
      </c>
      <c r="G39" t="s">
        <v>1679</v>
      </c>
    </row>
    <row r="40" spans="3:7" x14ac:dyDescent="0.25">
      <c r="C40" t="s">
        <v>1561</v>
      </c>
      <c r="G40" t="s">
        <v>1680</v>
      </c>
    </row>
    <row r="41" spans="3:7" x14ac:dyDescent="0.25">
      <c r="C41" t="s">
        <v>1562</v>
      </c>
      <c r="G41" t="s">
        <v>1681</v>
      </c>
    </row>
    <row r="42" spans="3:7" x14ac:dyDescent="0.25">
      <c r="C42" t="s">
        <v>1563</v>
      </c>
      <c r="G42" t="s">
        <v>1682</v>
      </c>
    </row>
    <row r="43" spans="3:7" x14ac:dyDescent="0.25">
      <c r="C43" t="s">
        <v>1564</v>
      </c>
      <c r="G43" t="s">
        <v>1683</v>
      </c>
    </row>
    <row r="44" spans="3:7" x14ac:dyDescent="0.25">
      <c r="C44" t="s">
        <v>1565</v>
      </c>
      <c r="G44" t="s">
        <v>1684</v>
      </c>
    </row>
    <row r="45" spans="3:7" x14ac:dyDescent="0.25">
      <c r="C45" t="s">
        <v>1566</v>
      </c>
      <c r="G45" t="s">
        <v>1685</v>
      </c>
    </row>
    <row r="46" spans="3:7" x14ac:dyDescent="0.25">
      <c r="C46" t="s">
        <v>1567</v>
      </c>
      <c r="G46" t="s">
        <v>1686</v>
      </c>
    </row>
    <row r="47" spans="3:7" x14ac:dyDescent="0.25">
      <c r="C47" t="s">
        <v>1568</v>
      </c>
      <c r="G47" t="s">
        <v>1687</v>
      </c>
    </row>
    <row r="48" spans="3:7" x14ac:dyDescent="0.25">
      <c r="C48" t="s">
        <v>1569</v>
      </c>
      <c r="G48" t="s">
        <v>1688</v>
      </c>
    </row>
    <row r="49" spans="3:7" x14ac:dyDescent="0.25">
      <c r="C49" t="s">
        <v>1570</v>
      </c>
      <c r="G49" t="s">
        <v>1689</v>
      </c>
    </row>
    <row r="50" spans="3:7" x14ac:dyDescent="0.25">
      <c r="C50" t="s">
        <v>1571</v>
      </c>
      <c r="G50" t="s">
        <v>1690</v>
      </c>
    </row>
    <row r="51" spans="3:7" x14ac:dyDescent="0.25">
      <c r="C51" t="s">
        <v>1572</v>
      </c>
      <c r="G51" t="s">
        <v>1691</v>
      </c>
    </row>
    <row r="52" spans="3:7" x14ac:dyDescent="0.25">
      <c r="C52" t="s">
        <v>1573</v>
      </c>
      <c r="G52" t="s">
        <v>1692</v>
      </c>
    </row>
    <row r="53" spans="3:7" x14ac:dyDescent="0.25">
      <c r="C53" t="s">
        <v>1574</v>
      </c>
      <c r="G53" t="s">
        <v>1693</v>
      </c>
    </row>
    <row r="54" spans="3:7" x14ac:dyDescent="0.25">
      <c r="C54" t="s">
        <v>1575</v>
      </c>
      <c r="G54" t="s">
        <v>1694</v>
      </c>
    </row>
    <row r="55" spans="3:7" x14ac:dyDescent="0.25">
      <c r="C55" t="s">
        <v>1576</v>
      </c>
      <c r="G55" t="s">
        <v>1695</v>
      </c>
    </row>
    <row r="56" spans="3:7" x14ac:dyDescent="0.25">
      <c r="C56" t="s">
        <v>1577</v>
      </c>
      <c r="G56" t="s">
        <v>1696</v>
      </c>
    </row>
    <row r="57" spans="3:7" x14ac:dyDescent="0.25">
      <c r="C57" t="s">
        <v>1578</v>
      </c>
      <c r="G57" t="s">
        <v>1697</v>
      </c>
    </row>
    <row r="58" spans="3:7" x14ac:dyDescent="0.25">
      <c r="C58" t="s">
        <v>1579</v>
      </c>
      <c r="G58" t="s">
        <v>1698</v>
      </c>
    </row>
    <row r="59" spans="3:7" x14ac:dyDescent="0.25">
      <c r="C59" t="s">
        <v>1580</v>
      </c>
      <c r="G59" t="s">
        <v>1699</v>
      </c>
    </row>
    <row r="60" spans="3:7" x14ac:dyDescent="0.25">
      <c r="C60" t="s">
        <v>1581</v>
      </c>
      <c r="G60" t="s">
        <v>1700</v>
      </c>
    </row>
    <row r="61" spans="3:7" x14ac:dyDescent="0.25">
      <c r="C61" t="s">
        <v>1582</v>
      </c>
      <c r="G61" t="s">
        <v>1701</v>
      </c>
    </row>
    <row r="62" spans="3:7" x14ac:dyDescent="0.25">
      <c r="C62" t="s">
        <v>1583</v>
      </c>
      <c r="G62" t="s">
        <v>1702</v>
      </c>
    </row>
    <row r="63" spans="3:7" x14ac:dyDescent="0.25">
      <c r="C63" t="s">
        <v>1584</v>
      </c>
      <c r="G63" t="s">
        <v>1703</v>
      </c>
    </row>
    <row r="64" spans="3:7" x14ac:dyDescent="0.25">
      <c r="C64" t="s">
        <v>1585</v>
      </c>
      <c r="G64" t="s">
        <v>1704</v>
      </c>
    </row>
    <row r="65" spans="3:7" x14ac:dyDescent="0.25">
      <c r="C65" t="s">
        <v>1586</v>
      </c>
      <c r="G65" t="s">
        <v>1705</v>
      </c>
    </row>
    <row r="66" spans="3:7" x14ac:dyDescent="0.25">
      <c r="C66" t="s">
        <v>1587</v>
      </c>
      <c r="G66" t="s">
        <v>1706</v>
      </c>
    </row>
    <row r="67" spans="3:7" x14ac:dyDescent="0.25">
      <c r="C67" t="s">
        <v>1588</v>
      </c>
      <c r="G67" t="s">
        <v>1707</v>
      </c>
    </row>
    <row r="68" spans="3:7" x14ac:dyDescent="0.25">
      <c r="C68" t="s">
        <v>1589</v>
      </c>
      <c r="G68" t="s">
        <v>1708</v>
      </c>
    </row>
    <row r="69" spans="3:7" x14ac:dyDescent="0.25">
      <c r="C69" t="s">
        <v>1590</v>
      </c>
      <c r="G69" t="s">
        <v>1709</v>
      </c>
    </row>
    <row r="70" spans="3:7" x14ac:dyDescent="0.25">
      <c r="C70" t="s">
        <v>1591</v>
      </c>
      <c r="G70" t="s">
        <v>1710</v>
      </c>
    </row>
    <row r="71" spans="3:7" x14ac:dyDescent="0.25">
      <c r="C71" t="s">
        <v>1592</v>
      </c>
      <c r="G71" t="s">
        <v>1711</v>
      </c>
    </row>
    <row r="72" spans="3:7" x14ac:dyDescent="0.25">
      <c r="C72" t="s">
        <v>1593</v>
      </c>
      <c r="G72" t="s">
        <v>1712</v>
      </c>
    </row>
    <row r="73" spans="3:7" x14ac:dyDescent="0.25">
      <c r="C73" t="s">
        <v>1594</v>
      </c>
      <c r="G73" t="s">
        <v>1713</v>
      </c>
    </row>
    <row r="74" spans="3:7" x14ac:dyDescent="0.25">
      <c r="C74" t="s">
        <v>1595</v>
      </c>
      <c r="G74" t="s">
        <v>1714</v>
      </c>
    </row>
    <row r="75" spans="3:7" x14ac:dyDescent="0.25">
      <c r="C75" t="s">
        <v>1596</v>
      </c>
      <c r="G75" t="s">
        <v>1715</v>
      </c>
    </row>
    <row r="76" spans="3:7" x14ac:dyDescent="0.25">
      <c r="C76" t="s">
        <v>1597</v>
      </c>
      <c r="G76" t="s">
        <v>1716</v>
      </c>
    </row>
    <row r="77" spans="3:7" x14ac:dyDescent="0.25">
      <c r="C77" t="s">
        <v>1598</v>
      </c>
      <c r="G77" t="s">
        <v>1717</v>
      </c>
    </row>
    <row r="78" spans="3:7" x14ac:dyDescent="0.25">
      <c r="C78" t="s">
        <v>1599</v>
      </c>
      <c r="G78" t="s">
        <v>1718</v>
      </c>
    </row>
    <row r="79" spans="3:7" x14ac:dyDescent="0.25">
      <c r="C79" t="s">
        <v>1600</v>
      </c>
      <c r="G79" t="s">
        <v>1719</v>
      </c>
    </row>
    <row r="80" spans="3:7" x14ac:dyDescent="0.25">
      <c r="C80" t="s">
        <v>1601</v>
      </c>
      <c r="G80" t="s">
        <v>1720</v>
      </c>
    </row>
    <row r="81" spans="3:7" x14ac:dyDescent="0.25">
      <c r="C81" t="s">
        <v>1602</v>
      </c>
      <c r="G81" t="s">
        <v>1721</v>
      </c>
    </row>
    <row r="82" spans="3:7" x14ac:dyDescent="0.25">
      <c r="C82" t="s">
        <v>1603</v>
      </c>
      <c r="G82" t="s">
        <v>1722</v>
      </c>
    </row>
    <row r="83" spans="3:7" x14ac:dyDescent="0.25">
      <c r="C83" t="s">
        <v>1604</v>
      </c>
      <c r="G83" t="s">
        <v>1723</v>
      </c>
    </row>
    <row r="84" spans="3:7" x14ac:dyDescent="0.25">
      <c r="C84" t="s">
        <v>1605</v>
      </c>
      <c r="G84" t="s">
        <v>1724</v>
      </c>
    </row>
    <row r="85" spans="3:7" x14ac:dyDescent="0.25">
      <c r="C85" t="s">
        <v>1606</v>
      </c>
      <c r="G85" t="s">
        <v>1725</v>
      </c>
    </row>
    <row r="86" spans="3:7" x14ac:dyDescent="0.25">
      <c r="C86" t="s">
        <v>1607</v>
      </c>
      <c r="G86" t="s">
        <v>1726</v>
      </c>
    </row>
    <row r="87" spans="3:7" x14ac:dyDescent="0.25">
      <c r="C87" t="s">
        <v>1608</v>
      </c>
      <c r="G87" t="s">
        <v>1727</v>
      </c>
    </row>
    <row r="88" spans="3:7" x14ac:dyDescent="0.25">
      <c r="C88" t="s">
        <v>1609</v>
      </c>
      <c r="G88" t="s">
        <v>1728</v>
      </c>
    </row>
    <row r="89" spans="3:7" x14ac:dyDescent="0.25">
      <c r="C89" t="s">
        <v>1610</v>
      </c>
      <c r="G89" t="s">
        <v>1729</v>
      </c>
    </row>
    <row r="90" spans="3:7" x14ac:dyDescent="0.25">
      <c r="C90" t="s">
        <v>1611</v>
      </c>
      <c r="G90" t="s">
        <v>1730</v>
      </c>
    </row>
    <row r="91" spans="3:7" x14ac:dyDescent="0.25">
      <c r="C91" t="s">
        <v>1612</v>
      </c>
      <c r="G91" t="s">
        <v>1731</v>
      </c>
    </row>
    <row r="92" spans="3:7" x14ac:dyDescent="0.25">
      <c r="C92" t="s">
        <v>1613</v>
      </c>
      <c r="G92" t="s">
        <v>1732</v>
      </c>
    </row>
    <row r="93" spans="3:7" x14ac:dyDescent="0.25">
      <c r="C93" t="s">
        <v>1614</v>
      </c>
      <c r="G93" t="s">
        <v>1733</v>
      </c>
    </row>
    <row r="94" spans="3:7" x14ac:dyDescent="0.25">
      <c r="C94" t="s">
        <v>1615</v>
      </c>
      <c r="G94" t="s">
        <v>1734</v>
      </c>
    </row>
    <row r="95" spans="3:7" x14ac:dyDescent="0.25">
      <c r="C95" t="s">
        <v>1616</v>
      </c>
      <c r="G95" t="s">
        <v>1735</v>
      </c>
    </row>
    <row r="96" spans="3:7" x14ac:dyDescent="0.25">
      <c r="C96" t="s">
        <v>1617</v>
      </c>
      <c r="G96" t="s">
        <v>1736</v>
      </c>
    </row>
    <row r="97" spans="3:7" x14ac:dyDescent="0.25">
      <c r="C97" t="s">
        <v>1618</v>
      </c>
      <c r="G97" t="s">
        <v>1737</v>
      </c>
    </row>
    <row r="98" spans="3:7" x14ac:dyDescent="0.25">
      <c r="C98" t="s">
        <v>1619</v>
      </c>
      <c r="G98" t="s">
        <v>1738</v>
      </c>
    </row>
    <row r="99" spans="3:7" x14ac:dyDescent="0.25">
      <c r="C99" t="s">
        <v>1620</v>
      </c>
      <c r="G99" t="s">
        <v>1739</v>
      </c>
    </row>
    <row r="100" spans="3:7" x14ac:dyDescent="0.25">
      <c r="C100" t="s">
        <v>1621</v>
      </c>
      <c r="G100" t="s">
        <v>1740</v>
      </c>
    </row>
    <row r="101" spans="3:7" x14ac:dyDescent="0.25">
      <c r="C101" t="s">
        <v>1622</v>
      </c>
      <c r="G101" t="s">
        <v>1741</v>
      </c>
    </row>
    <row r="102" spans="3:7" x14ac:dyDescent="0.25">
      <c r="C102" t="s">
        <v>1623</v>
      </c>
      <c r="G102" t="s">
        <v>1742</v>
      </c>
    </row>
    <row r="103" spans="3:7" x14ac:dyDescent="0.25">
      <c r="C103" t="s">
        <v>1624</v>
      </c>
      <c r="G103" t="s">
        <v>1743</v>
      </c>
    </row>
    <row r="104" spans="3:7" x14ac:dyDescent="0.25">
      <c r="C104" t="s">
        <v>1625</v>
      </c>
      <c r="G104" t="s">
        <v>1744</v>
      </c>
    </row>
    <row r="105" spans="3:7" x14ac:dyDescent="0.25">
      <c r="C105" t="s">
        <v>1626</v>
      </c>
      <c r="G105" t="s">
        <v>1745</v>
      </c>
    </row>
    <row r="106" spans="3:7" x14ac:dyDescent="0.25">
      <c r="G106" t="s">
        <v>1746</v>
      </c>
    </row>
    <row r="107" spans="3:7" x14ac:dyDescent="0.25">
      <c r="G107" t="s">
        <v>1747</v>
      </c>
    </row>
    <row r="108" spans="3:7" x14ac:dyDescent="0.25">
      <c r="G108" t="s">
        <v>1748</v>
      </c>
    </row>
    <row r="109" spans="3:7" x14ac:dyDescent="0.25">
      <c r="G109" t="s">
        <v>1749</v>
      </c>
    </row>
    <row r="110" spans="3:7" x14ac:dyDescent="0.25">
      <c r="G110" t="s">
        <v>1750</v>
      </c>
    </row>
    <row r="111" spans="3:7" x14ac:dyDescent="0.25">
      <c r="G111" t="s">
        <v>1751</v>
      </c>
    </row>
    <row r="112" spans="3:7" x14ac:dyDescent="0.25">
      <c r="G112" t="s">
        <v>1752</v>
      </c>
    </row>
    <row r="113" spans="7:7" x14ac:dyDescent="0.25">
      <c r="G113" t="s">
        <v>1753</v>
      </c>
    </row>
    <row r="114" spans="7:7" x14ac:dyDescent="0.25">
      <c r="G114" t="s">
        <v>1754</v>
      </c>
    </row>
    <row r="115" spans="7:7" x14ac:dyDescent="0.25">
      <c r="G115" t="s">
        <v>1755</v>
      </c>
    </row>
    <row r="116" spans="7:7" x14ac:dyDescent="0.25">
      <c r="G116" t="s">
        <v>1756</v>
      </c>
    </row>
    <row r="117" spans="7:7" x14ac:dyDescent="0.25">
      <c r="G117" t="s">
        <v>1757</v>
      </c>
    </row>
    <row r="118" spans="7:7" x14ac:dyDescent="0.25">
      <c r="G118" t="s">
        <v>1758</v>
      </c>
    </row>
    <row r="119" spans="7:7" x14ac:dyDescent="0.25">
      <c r="G119" t="s">
        <v>1759</v>
      </c>
    </row>
    <row r="120" spans="7:7" x14ac:dyDescent="0.25">
      <c r="G120" t="s">
        <v>1760</v>
      </c>
    </row>
    <row r="121" spans="7:7" x14ac:dyDescent="0.25">
      <c r="G121" t="s">
        <v>1761</v>
      </c>
    </row>
    <row r="122" spans="7:7" x14ac:dyDescent="0.25">
      <c r="G122" t="s">
        <v>1762</v>
      </c>
    </row>
    <row r="123" spans="7:7" x14ac:dyDescent="0.25">
      <c r="G123" t="s">
        <v>1763</v>
      </c>
    </row>
    <row r="124" spans="7:7" x14ac:dyDescent="0.25">
      <c r="G124" t="s">
        <v>1764</v>
      </c>
    </row>
    <row r="125" spans="7:7" x14ac:dyDescent="0.25">
      <c r="G125" t="s">
        <v>1765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10D1-D7DC-4BED-B470-8F589E3B1433}">
  <dimension ref="A1:CU203"/>
  <sheetViews>
    <sheetView tabSelected="1" topLeftCell="BY6" workbookViewId="0">
      <selection activeCell="BT6" sqref="BT6"/>
    </sheetView>
  </sheetViews>
  <sheetFormatPr defaultRowHeight="13.2" x14ac:dyDescent="0.25"/>
  <cols>
    <col min="2" max="2" width="44.77734375" customWidth="1"/>
    <col min="15" max="15" width="16.44140625" bestFit="1" customWidth="1"/>
    <col min="20" max="20" width="70.6640625" bestFit="1" customWidth="1"/>
  </cols>
  <sheetData>
    <row r="1" spans="1:99" x14ac:dyDescent="0.25">
      <c r="A1" s="4" t="s">
        <v>0</v>
      </c>
      <c r="B1" s="4" t="s">
        <v>1110</v>
      </c>
      <c r="C1" s="4" t="s">
        <v>1111</v>
      </c>
      <c r="D1" s="4" t="s">
        <v>1114</v>
      </c>
      <c r="E1" s="4" t="s">
        <v>1115</v>
      </c>
      <c r="F1" s="4" t="s">
        <v>1116</v>
      </c>
      <c r="G1" s="4" t="s">
        <v>1117</v>
      </c>
      <c r="H1" s="4" t="s">
        <v>1109</v>
      </c>
      <c r="I1" s="4" t="s">
        <v>1118</v>
      </c>
      <c r="J1" s="4" t="s">
        <v>1119</v>
      </c>
      <c r="K1" s="4" t="s">
        <v>1120</v>
      </c>
      <c r="L1" s="4" t="s">
        <v>1121</v>
      </c>
      <c r="M1" s="4" t="s">
        <v>1122</v>
      </c>
      <c r="N1" s="4" t="s">
        <v>1123</v>
      </c>
      <c r="O1" s="4" t="s">
        <v>1124</v>
      </c>
      <c r="P1" s="4" t="s">
        <v>1125</v>
      </c>
      <c r="Q1" s="4" t="s">
        <v>1126</v>
      </c>
      <c r="R1" s="4" t="s">
        <v>1127</v>
      </c>
      <c r="S1" s="4" t="s">
        <v>1128</v>
      </c>
      <c r="T1" s="4" t="s">
        <v>1129</v>
      </c>
      <c r="U1" s="4" t="s">
        <v>1130</v>
      </c>
      <c r="V1" s="4" t="s">
        <v>1113</v>
      </c>
      <c r="W1" s="4" t="s">
        <v>1131</v>
      </c>
      <c r="X1" s="4" t="s">
        <v>1132</v>
      </c>
      <c r="Y1" s="4" t="s">
        <v>1133</v>
      </c>
      <c r="Z1" s="4" t="s">
        <v>1134</v>
      </c>
      <c r="AA1" s="4" t="s">
        <v>1135</v>
      </c>
      <c r="AB1" s="4" t="s">
        <v>1136</v>
      </c>
      <c r="AC1" s="4" t="s">
        <v>1137</v>
      </c>
      <c r="AD1" s="4" t="s">
        <v>1138</v>
      </c>
      <c r="AE1" s="4" t="s">
        <v>1139</v>
      </c>
      <c r="AF1" s="4" t="s">
        <v>1140</v>
      </c>
      <c r="AG1" s="4" t="s">
        <v>1141</v>
      </c>
      <c r="AH1" s="4" t="s">
        <v>1142</v>
      </c>
      <c r="AI1" s="4" t="s">
        <v>1143</v>
      </c>
      <c r="AJ1" s="4" t="s">
        <v>1112</v>
      </c>
      <c r="AK1" s="4" t="s">
        <v>1144</v>
      </c>
      <c r="AL1" s="4" t="s">
        <v>1145</v>
      </c>
      <c r="AM1" s="4" t="s">
        <v>1146</v>
      </c>
      <c r="AN1" s="4" t="s">
        <v>1147</v>
      </c>
      <c r="AO1" s="4" t="s">
        <v>1148</v>
      </c>
      <c r="AP1" s="4" t="s">
        <v>1149</v>
      </c>
      <c r="AQ1" s="4" t="s">
        <v>1150</v>
      </c>
      <c r="AR1" s="4" t="s">
        <v>1151</v>
      </c>
      <c r="AS1" s="4" t="s">
        <v>1152</v>
      </c>
      <c r="AT1" s="4" t="s">
        <v>1153</v>
      </c>
      <c r="AU1" s="4" t="s">
        <v>1154</v>
      </c>
      <c r="AV1" s="4" t="s">
        <v>1155</v>
      </c>
      <c r="AW1" s="4" t="s">
        <v>1156</v>
      </c>
      <c r="AX1" s="4" t="s">
        <v>1157</v>
      </c>
      <c r="AY1" s="4" t="s">
        <v>1158</v>
      </c>
      <c r="AZ1" s="4" t="s">
        <v>1159</v>
      </c>
      <c r="BA1" s="4" t="s">
        <v>1160</v>
      </c>
      <c r="BB1" s="4" t="s">
        <v>1161</v>
      </c>
      <c r="BC1" s="4" t="s">
        <v>1162</v>
      </c>
      <c r="BD1" s="4" t="s">
        <v>1163</v>
      </c>
      <c r="BE1" s="4" t="s">
        <v>1164</v>
      </c>
      <c r="BF1" s="4" t="s">
        <v>1165</v>
      </c>
      <c r="BG1" s="4" t="s">
        <v>1166</v>
      </c>
      <c r="BH1" s="4" t="s">
        <v>1167</v>
      </c>
      <c r="BI1" s="4" t="s">
        <v>1168</v>
      </c>
      <c r="BJ1" s="4" t="s">
        <v>1169</v>
      </c>
      <c r="BK1" s="4" t="s">
        <v>1170</v>
      </c>
      <c r="BL1" s="4" t="s">
        <v>1171</v>
      </c>
      <c r="BM1" s="4" t="s">
        <v>1172</v>
      </c>
      <c r="BN1" s="4" t="s">
        <v>1173</v>
      </c>
      <c r="BO1" s="4" t="s">
        <v>1174</v>
      </c>
      <c r="BP1" s="4" t="s">
        <v>1175</v>
      </c>
      <c r="BQ1" s="4" t="s">
        <v>1176</v>
      </c>
      <c r="BR1" s="4" t="s">
        <v>1177</v>
      </c>
      <c r="BS1" s="4" t="s">
        <v>1178</v>
      </c>
      <c r="BT1" s="4" t="s">
        <v>1179</v>
      </c>
      <c r="BU1" s="4" t="s">
        <v>1180</v>
      </c>
      <c r="BV1" s="4" t="s">
        <v>1181</v>
      </c>
      <c r="BW1" s="4" t="s">
        <v>1182</v>
      </c>
      <c r="BX1" s="4" t="s">
        <v>1183</v>
      </c>
      <c r="BY1" s="4" t="s">
        <v>1184</v>
      </c>
      <c r="BZ1" s="4" t="s">
        <v>1185</v>
      </c>
      <c r="CA1" s="4" t="s">
        <v>1186</v>
      </c>
      <c r="CB1" s="4" t="s">
        <v>1187</v>
      </c>
      <c r="CC1" s="4" t="s">
        <v>1188</v>
      </c>
      <c r="CD1" s="4" t="s">
        <v>1189</v>
      </c>
      <c r="CE1" s="4" t="s">
        <v>1190</v>
      </c>
      <c r="CF1" s="4" t="s">
        <v>1191</v>
      </c>
      <c r="CG1" s="4" t="s">
        <v>1192</v>
      </c>
      <c r="CH1" s="4" t="s">
        <v>1193</v>
      </c>
      <c r="CI1" s="4" t="s">
        <v>1194</v>
      </c>
      <c r="CJ1" s="4" t="s">
        <v>1195</v>
      </c>
      <c r="CK1" s="4" t="s">
        <v>1196</v>
      </c>
      <c r="CL1" s="4" t="s">
        <v>1197</v>
      </c>
      <c r="CM1" s="4" t="s">
        <v>1198</v>
      </c>
      <c r="CN1" s="4" t="s">
        <v>1199</v>
      </c>
      <c r="CO1" s="4" t="s">
        <v>1200</v>
      </c>
      <c r="CP1" s="4" t="s">
        <v>1201</v>
      </c>
      <c r="CQ1" s="4" t="s">
        <v>1202</v>
      </c>
      <c r="CR1" s="4" t="s">
        <v>1203</v>
      </c>
      <c r="CS1" s="4" t="s">
        <v>1204</v>
      </c>
      <c r="CT1" s="4" t="s">
        <v>1205</v>
      </c>
      <c r="CU1" s="4" t="s">
        <v>1206</v>
      </c>
    </row>
    <row r="2" spans="1:99" hidden="1" x14ac:dyDescent="0.25">
      <c r="A2">
        <v>45153.93748980324</v>
      </c>
      <c r="B2" s="4" t="s">
        <v>33</v>
      </c>
      <c r="C2" t="s">
        <v>34</v>
      </c>
      <c r="D2" t="s">
        <v>35</v>
      </c>
      <c r="E2" t="s">
        <v>36</v>
      </c>
      <c r="F2" t="s">
        <v>37</v>
      </c>
      <c r="G2" t="s">
        <v>38</v>
      </c>
      <c r="H2" t="s">
        <v>130</v>
      </c>
      <c r="I2" s="1" t="s">
        <v>39</v>
      </c>
      <c r="J2" t="s">
        <v>852</v>
      </c>
      <c r="M2" t="s">
        <v>40</v>
      </c>
      <c r="N2" s="1" t="s">
        <v>41</v>
      </c>
      <c r="O2" t="s">
        <v>41</v>
      </c>
      <c r="Q2">
        <v>1109</v>
      </c>
      <c r="R2" t="s">
        <v>42</v>
      </c>
      <c r="S2" t="s">
        <v>43</v>
      </c>
      <c r="T2" t="s">
        <v>44</v>
      </c>
      <c r="U2" t="s">
        <v>45</v>
      </c>
      <c r="V2" s="4" t="s">
        <v>134</v>
      </c>
      <c r="W2" t="s">
        <v>47</v>
      </c>
      <c r="X2" t="s">
        <v>48</v>
      </c>
      <c r="Y2" t="s">
        <v>49</v>
      </c>
      <c r="Z2" t="s">
        <v>49</v>
      </c>
      <c r="AJ2" t="s">
        <v>50</v>
      </c>
      <c r="AK2" t="s">
        <v>99</v>
      </c>
      <c r="AL2" t="s">
        <v>957</v>
      </c>
      <c r="AQ2" t="s">
        <v>51</v>
      </c>
      <c r="AR2" t="s">
        <v>51</v>
      </c>
      <c r="AX2" t="s">
        <v>52</v>
      </c>
      <c r="AY2" t="s">
        <v>53</v>
      </c>
      <c r="AZ2" t="s">
        <v>54</v>
      </c>
      <c r="BA2" t="s">
        <v>101</v>
      </c>
      <c r="BB2" t="s">
        <v>989</v>
      </c>
      <c r="BC2" t="s">
        <v>990</v>
      </c>
      <c r="BI2" t="s">
        <v>55</v>
      </c>
      <c r="BJ2" t="s">
        <v>75</v>
      </c>
      <c r="BK2" t="s">
        <v>1044</v>
      </c>
      <c r="BL2" t="s">
        <v>1045</v>
      </c>
      <c r="BS2" t="s">
        <v>56</v>
      </c>
      <c r="BT2" t="s">
        <v>49</v>
      </c>
      <c r="BU2" t="s">
        <v>49</v>
      </c>
      <c r="CB2" t="s">
        <v>57</v>
      </c>
      <c r="CC2" t="s">
        <v>58</v>
      </c>
      <c r="CD2" t="s">
        <v>59</v>
      </c>
      <c r="CE2" t="s">
        <v>147</v>
      </c>
      <c r="CF2" t="s">
        <v>1073</v>
      </c>
      <c r="CG2" t="s">
        <v>1074</v>
      </c>
      <c r="CH2" t="s">
        <v>1075</v>
      </c>
      <c r="CI2" t="s">
        <v>1076</v>
      </c>
      <c r="CL2">
        <v>3</v>
      </c>
      <c r="CM2" t="s">
        <v>60</v>
      </c>
      <c r="CN2" t="s">
        <v>345</v>
      </c>
      <c r="CO2" t="s">
        <v>1095</v>
      </c>
      <c r="CP2" t="s">
        <v>1096</v>
      </c>
      <c r="CQ2" t="s">
        <v>1097</v>
      </c>
      <c r="CR2" t="s">
        <v>1098</v>
      </c>
    </row>
    <row r="3" spans="1:99" hidden="1" x14ac:dyDescent="0.25">
      <c r="A3">
        <v>45153.937687824073</v>
      </c>
      <c r="B3" s="4" t="s">
        <v>330</v>
      </c>
      <c r="C3" t="s">
        <v>62</v>
      </c>
      <c r="D3" t="s">
        <v>35</v>
      </c>
      <c r="E3" t="s">
        <v>36</v>
      </c>
      <c r="F3" t="s">
        <v>37</v>
      </c>
      <c r="G3" t="s">
        <v>38</v>
      </c>
      <c r="H3" t="s">
        <v>130</v>
      </c>
      <c r="I3" s="1" t="s">
        <v>63</v>
      </c>
      <c r="J3" t="s">
        <v>853</v>
      </c>
      <c r="M3" t="s">
        <v>40</v>
      </c>
      <c r="N3" s="1" t="s">
        <v>64</v>
      </c>
      <c r="O3" t="s">
        <v>41</v>
      </c>
      <c r="P3" t="s">
        <v>862</v>
      </c>
      <c r="Q3">
        <v>1156</v>
      </c>
      <c r="R3" t="s">
        <v>42</v>
      </c>
      <c r="S3" t="s">
        <v>65</v>
      </c>
      <c r="T3" t="s">
        <v>66</v>
      </c>
      <c r="U3" t="s">
        <v>67</v>
      </c>
      <c r="V3" t="s">
        <v>117</v>
      </c>
      <c r="W3" t="s">
        <v>69</v>
      </c>
      <c r="X3" t="s">
        <v>70</v>
      </c>
      <c r="Y3" t="s">
        <v>917</v>
      </c>
      <c r="Z3" t="s">
        <v>136</v>
      </c>
      <c r="AA3" t="s">
        <v>883</v>
      </c>
      <c r="AB3" t="s">
        <v>941</v>
      </c>
      <c r="AJ3" t="s">
        <v>72</v>
      </c>
      <c r="AK3" t="s">
        <v>146</v>
      </c>
      <c r="AL3" t="s">
        <v>958</v>
      </c>
      <c r="AM3" t="s">
        <v>959</v>
      </c>
      <c r="AN3" t="s">
        <v>957</v>
      </c>
      <c r="AQ3" t="s">
        <v>73</v>
      </c>
      <c r="AR3" t="s">
        <v>51</v>
      </c>
      <c r="AS3" t="s">
        <v>975</v>
      </c>
      <c r="AX3" t="s">
        <v>52</v>
      </c>
      <c r="AY3" t="s">
        <v>53</v>
      </c>
      <c r="AZ3" t="s">
        <v>74</v>
      </c>
      <c r="BA3" t="s">
        <v>418</v>
      </c>
      <c r="BB3" t="s">
        <v>991</v>
      </c>
      <c r="BC3" t="s">
        <v>989</v>
      </c>
      <c r="BD3" t="s">
        <v>990</v>
      </c>
      <c r="BI3" t="s">
        <v>75</v>
      </c>
      <c r="BJ3" t="s">
        <v>75</v>
      </c>
      <c r="BS3" t="s">
        <v>76</v>
      </c>
      <c r="BT3" t="s">
        <v>77</v>
      </c>
      <c r="BU3" t="s">
        <v>77</v>
      </c>
      <c r="CB3" t="s">
        <v>78</v>
      </c>
      <c r="CC3" t="s">
        <v>58</v>
      </c>
      <c r="CD3" t="s">
        <v>79</v>
      </c>
      <c r="CE3" t="s">
        <v>147</v>
      </c>
      <c r="CF3" t="s">
        <v>1076</v>
      </c>
      <c r="CL3">
        <v>4</v>
      </c>
      <c r="CM3" t="s">
        <v>80</v>
      </c>
      <c r="CN3" t="s">
        <v>345</v>
      </c>
      <c r="CO3" t="s">
        <v>1096</v>
      </c>
      <c r="CP3" t="s">
        <v>1098</v>
      </c>
    </row>
    <row r="4" spans="1:99" hidden="1" x14ac:dyDescent="0.25">
      <c r="A4">
        <v>45153.939010497685</v>
      </c>
      <c r="B4" t="s">
        <v>33</v>
      </c>
      <c r="C4" t="s">
        <v>34</v>
      </c>
      <c r="D4" t="s">
        <v>35</v>
      </c>
      <c r="E4" t="s">
        <v>36</v>
      </c>
      <c r="F4" t="s">
        <v>37</v>
      </c>
      <c r="G4" t="s">
        <v>81</v>
      </c>
      <c r="H4" t="s">
        <v>130</v>
      </c>
      <c r="I4" s="1" t="s">
        <v>82</v>
      </c>
      <c r="J4" t="s">
        <v>854</v>
      </c>
      <c r="K4" t="s">
        <v>853</v>
      </c>
      <c r="M4" t="s">
        <v>40</v>
      </c>
      <c r="N4" s="1" t="s">
        <v>64</v>
      </c>
      <c r="O4" t="s">
        <v>41</v>
      </c>
      <c r="P4" t="s">
        <v>862</v>
      </c>
      <c r="Q4">
        <v>1099</v>
      </c>
      <c r="R4" t="s">
        <v>83</v>
      </c>
      <c r="S4" t="s">
        <v>43</v>
      </c>
      <c r="T4" t="s">
        <v>66</v>
      </c>
      <c r="U4" t="s">
        <v>45</v>
      </c>
      <c r="V4" t="s">
        <v>134</v>
      </c>
      <c r="W4" t="s">
        <v>84</v>
      </c>
      <c r="X4" t="s">
        <v>48</v>
      </c>
      <c r="Y4" t="s">
        <v>918</v>
      </c>
      <c r="Z4" t="s">
        <v>922</v>
      </c>
      <c r="AA4" t="s">
        <v>884</v>
      </c>
      <c r="AJ4" t="s">
        <v>86</v>
      </c>
      <c r="AK4" t="s">
        <v>86</v>
      </c>
      <c r="AQ4" t="s">
        <v>73</v>
      </c>
      <c r="AR4" t="s">
        <v>51</v>
      </c>
      <c r="AS4" t="s">
        <v>975</v>
      </c>
      <c r="AX4" t="s">
        <v>52</v>
      </c>
      <c r="AY4" t="s">
        <v>87</v>
      </c>
      <c r="AZ4" t="s">
        <v>88</v>
      </c>
      <c r="BA4" t="s">
        <v>101</v>
      </c>
      <c r="BB4" t="s">
        <v>992</v>
      </c>
      <c r="BI4" t="s">
        <v>999</v>
      </c>
      <c r="BJ4" t="s">
        <v>102</v>
      </c>
      <c r="BK4" t="s">
        <v>1046</v>
      </c>
      <c r="BL4" t="s">
        <v>1047</v>
      </c>
      <c r="BM4" t="s">
        <v>1048</v>
      </c>
      <c r="BN4" t="s">
        <v>1044</v>
      </c>
      <c r="BO4" t="s">
        <v>1049</v>
      </c>
      <c r="BP4" t="s">
        <v>1045</v>
      </c>
      <c r="BS4" t="s">
        <v>56</v>
      </c>
      <c r="BT4" t="s">
        <v>90</v>
      </c>
      <c r="BU4" t="s">
        <v>90</v>
      </c>
      <c r="CB4" t="s">
        <v>91</v>
      </c>
      <c r="CC4" t="s">
        <v>92</v>
      </c>
      <c r="CD4" t="s">
        <v>93</v>
      </c>
      <c r="CE4" t="s">
        <v>147</v>
      </c>
      <c r="CF4" t="s">
        <v>1074</v>
      </c>
      <c r="CG4" t="s">
        <v>1077</v>
      </c>
      <c r="CH4" t="s">
        <v>1078</v>
      </c>
      <c r="CL4">
        <v>3</v>
      </c>
      <c r="CM4" t="s">
        <v>94</v>
      </c>
      <c r="CN4" t="s">
        <v>94</v>
      </c>
    </row>
    <row r="5" spans="1:99" hidden="1" x14ac:dyDescent="0.25">
      <c r="A5">
        <v>45153.941582395833</v>
      </c>
      <c r="B5" t="s">
        <v>330</v>
      </c>
      <c r="C5" t="s">
        <v>62</v>
      </c>
      <c r="D5" t="s">
        <v>35</v>
      </c>
      <c r="E5" t="s">
        <v>36</v>
      </c>
      <c r="F5" t="s">
        <v>37</v>
      </c>
      <c r="G5" t="s">
        <v>81</v>
      </c>
      <c r="H5" t="s">
        <v>130</v>
      </c>
      <c r="I5" s="1" t="s">
        <v>63</v>
      </c>
      <c r="J5" t="s">
        <v>853</v>
      </c>
      <c r="M5" t="s">
        <v>40</v>
      </c>
      <c r="N5" s="1" t="s">
        <v>41</v>
      </c>
      <c r="O5" t="s">
        <v>41</v>
      </c>
      <c r="Q5">
        <v>1126</v>
      </c>
      <c r="R5" t="s">
        <v>42</v>
      </c>
      <c r="S5" t="s">
        <v>95</v>
      </c>
      <c r="T5" t="s">
        <v>66</v>
      </c>
      <c r="U5" t="s">
        <v>67</v>
      </c>
      <c r="V5" t="s">
        <v>96</v>
      </c>
      <c r="W5" t="s">
        <v>97</v>
      </c>
      <c r="X5" t="s">
        <v>48</v>
      </c>
      <c r="Y5" t="s">
        <v>98</v>
      </c>
      <c r="Z5" t="s">
        <v>98</v>
      </c>
      <c r="AJ5" t="s">
        <v>99</v>
      </c>
      <c r="AK5" t="s">
        <v>99</v>
      </c>
      <c r="AQ5" t="s">
        <v>51</v>
      </c>
      <c r="AR5" t="s">
        <v>51</v>
      </c>
      <c r="AX5" t="s">
        <v>65</v>
      </c>
      <c r="AY5" t="s">
        <v>100</v>
      </c>
      <c r="AZ5" t="s">
        <v>101</v>
      </c>
      <c r="BA5" t="s">
        <v>101</v>
      </c>
      <c r="BI5" t="s">
        <v>102</v>
      </c>
      <c r="BJ5" t="s">
        <v>102</v>
      </c>
      <c r="BS5" t="s">
        <v>76</v>
      </c>
      <c r="BT5" t="s">
        <v>103</v>
      </c>
      <c r="BU5" t="s">
        <v>103</v>
      </c>
      <c r="CB5" t="s">
        <v>104</v>
      </c>
      <c r="CC5" t="s">
        <v>58</v>
      </c>
      <c r="CD5" t="s">
        <v>105</v>
      </c>
      <c r="CE5" t="s">
        <v>147</v>
      </c>
      <c r="CF5" t="s">
        <v>1075</v>
      </c>
      <c r="CL5">
        <v>3</v>
      </c>
      <c r="CM5" t="s">
        <v>106</v>
      </c>
      <c r="CN5" t="s">
        <v>106</v>
      </c>
    </row>
    <row r="6" spans="1:99" x14ac:dyDescent="0.25">
      <c r="A6">
        <v>45153.94221361111</v>
      </c>
      <c r="B6" t="s">
        <v>330</v>
      </c>
      <c r="C6" t="s">
        <v>62</v>
      </c>
      <c r="D6" t="s">
        <v>35</v>
      </c>
      <c r="E6" t="s">
        <v>36</v>
      </c>
      <c r="F6" t="s">
        <v>37</v>
      </c>
      <c r="G6" t="s">
        <v>81</v>
      </c>
      <c r="H6" t="s">
        <v>107</v>
      </c>
      <c r="I6" s="1" t="s">
        <v>107</v>
      </c>
      <c r="M6" t="s">
        <v>40</v>
      </c>
      <c r="N6" s="1" t="s">
        <v>41</v>
      </c>
      <c r="O6" t="s">
        <v>41</v>
      </c>
      <c r="Q6">
        <v>1208</v>
      </c>
      <c r="R6" t="s">
        <v>42</v>
      </c>
      <c r="S6" t="s">
        <v>65</v>
      </c>
      <c r="T6" t="s">
        <v>44</v>
      </c>
      <c r="U6" t="s">
        <v>108</v>
      </c>
      <c r="V6" t="s">
        <v>134</v>
      </c>
      <c r="W6" t="s">
        <v>109</v>
      </c>
      <c r="X6" t="s">
        <v>48</v>
      </c>
      <c r="Y6" t="s">
        <v>110</v>
      </c>
      <c r="Z6" t="s">
        <v>433</v>
      </c>
      <c r="AA6" t="s">
        <v>885</v>
      </c>
      <c r="AJ6" t="s">
        <v>111</v>
      </c>
      <c r="AK6" t="s">
        <v>111</v>
      </c>
      <c r="AQ6" t="s">
        <v>51</v>
      </c>
      <c r="AR6" t="s">
        <v>51</v>
      </c>
      <c r="AX6" t="s">
        <v>112</v>
      </c>
      <c r="AY6" t="s">
        <v>53</v>
      </c>
      <c r="AZ6" t="s">
        <v>113</v>
      </c>
      <c r="BA6" t="s">
        <v>101</v>
      </c>
      <c r="BB6" t="s">
        <v>992</v>
      </c>
      <c r="BC6" t="s">
        <v>989</v>
      </c>
      <c r="BI6" t="s">
        <v>114</v>
      </c>
      <c r="BJ6" t="s">
        <v>114</v>
      </c>
      <c r="BS6" t="s">
        <v>56</v>
      </c>
      <c r="BT6" t="s">
        <v>77</v>
      </c>
      <c r="BU6" t="s">
        <v>77</v>
      </c>
      <c r="CB6">
        <v>0</v>
      </c>
      <c r="CC6" t="s">
        <v>92</v>
      </c>
      <c r="CD6" t="s">
        <v>115</v>
      </c>
      <c r="CE6" t="s">
        <v>147</v>
      </c>
      <c r="CF6" t="s">
        <v>1078</v>
      </c>
      <c r="CG6" t="s">
        <v>1076</v>
      </c>
      <c r="CL6">
        <v>4</v>
      </c>
      <c r="CM6" t="s">
        <v>116</v>
      </c>
      <c r="CN6" t="s">
        <v>345</v>
      </c>
      <c r="CO6" t="s">
        <v>1095</v>
      </c>
      <c r="CP6" t="s">
        <v>1098</v>
      </c>
    </row>
    <row r="7" spans="1:99" hidden="1" x14ac:dyDescent="0.25">
      <c r="A7">
        <v>45153.945765486111</v>
      </c>
      <c r="B7" t="s">
        <v>330</v>
      </c>
      <c r="C7" t="s">
        <v>62</v>
      </c>
      <c r="D7" t="s">
        <v>35</v>
      </c>
      <c r="E7" t="s">
        <v>36</v>
      </c>
      <c r="F7" t="s">
        <v>37</v>
      </c>
      <c r="G7" t="s">
        <v>38</v>
      </c>
      <c r="H7" t="s">
        <v>130</v>
      </c>
      <c r="I7" s="1" t="s">
        <v>63</v>
      </c>
      <c r="J7" t="s">
        <v>853</v>
      </c>
      <c r="M7" t="s">
        <v>40</v>
      </c>
      <c r="N7" s="1" t="s">
        <v>41</v>
      </c>
      <c r="O7" t="s">
        <v>41</v>
      </c>
      <c r="Q7">
        <v>550</v>
      </c>
      <c r="R7" t="s">
        <v>42</v>
      </c>
      <c r="S7" t="s">
        <v>95</v>
      </c>
      <c r="T7" t="s">
        <v>66</v>
      </c>
      <c r="U7" t="s">
        <v>67</v>
      </c>
      <c r="V7" t="s">
        <v>117</v>
      </c>
      <c r="W7" t="s">
        <v>118</v>
      </c>
      <c r="X7" t="s">
        <v>48</v>
      </c>
      <c r="Y7" t="s">
        <v>77</v>
      </c>
      <c r="Z7" t="s">
        <v>77</v>
      </c>
      <c r="AJ7" t="s">
        <v>119</v>
      </c>
      <c r="AK7" t="s">
        <v>146</v>
      </c>
      <c r="AL7" t="s">
        <v>958</v>
      </c>
      <c r="AM7" t="s">
        <v>959</v>
      </c>
      <c r="AQ7" t="s">
        <v>73</v>
      </c>
      <c r="AR7" t="s">
        <v>51</v>
      </c>
      <c r="AS7" t="s">
        <v>975</v>
      </c>
      <c r="AX7" t="s">
        <v>112</v>
      </c>
      <c r="AY7" t="s">
        <v>100</v>
      </c>
      <c r="AZ7" t="s">
        <v>101</v>
      </c>
      <c r="BA7" t="s">
        <v>101</v>
      </c>
      <c r="BI7" t="s">
        <v>120</v>
      </c>
      <c r="BJ7" t="s">
        <v>102</v>
      </c>
      <c r="BK7" t="s">
        <v>1046</v>
      </c>
      <c r="BL7" t="s">
        <v>1045</v>
      </c>
      <c r="BM7" t="s">
        <v>1050</v>
      </c>
      <c r="BS7" t="s">
        <v>56</v>
      </c>
      <c r="BT7" t="s">
        <v>121</v>
      </c>
      <c r="BU7" t="s">
        <v>77</v>
      </c>
      <c r="BV7" t="s">
        <v>885</v>
      </c>
      <c r="CB7" t="s">
        <v>104</v>
      </c>
      <c r="CC7" t="s">
        <v>58</v>
      </c>
      <c r="CD7" t="s">
        <v>122</v>
      </c>
      <c r="CE7" t="s">
        <v>147</v>
      </c>
      <c r="CF7" t="s">
        <v>1073</v>
      </c>
      <c r="CL7">
        <v>3</v>
      </c>
      <c r="CM7" t="s">
        <v>106</v>
      </c>
      <c r="CN7" t="s">
        <v>106</v>
      </c>
    </row>
    <row r="8" spans="1:99" x14ac:dyDescent="0.25">
      <c r="A8">
        <v>45153.945913449075</v>
      </c>
      <c r="B8" t="s">
        <v>33</v>
      </c>
      <c r="C8" t="s">
        <v>34</v>
      </c>
      <c r="D8" t="s">
        <v>35</v>
      </c>
      <c r="E8" t="s">
        <v>36</v>
      </c>
      <c r="F8" t="s">
        <v>37</v>
      </c>
      <c r="G8" t="s">
        <v>123</v>
      </c>
      <c r="H8" t="s">
        <v>130</v>
      </c>
      <c r="I8" s="1" t="s">
        <v>124</v>
      </c>
      <c r="J8" t="s">
        <v>854</v>
      </c>
      <c r="M8" t="s">
        <v>40</v>
      </c>
      <c r="N8" s="1" t="s">
        <v>125</v>
      </c>
      <c r="O8" t="s">
        <v>125</v>
      </c>
      <c r="Q8">
        <v>1137</v>
      </c>
      <c r="R8" t="s">
        <v>42</v>
      </c>
      <c r="S8" t="s">
        <v>65</v>
      </c>
      <c r="T8" t="s">
        <v>44</v>
      </c>
      <c r="U8" t="s">
        <v>45</v>
      </c>
      <c r="V8" t="s">
        <v>117</v>
      </c>
      <c r="W8" t="s">
        <v>126</v>
      </c>
      <c r="X8" t="s">
        <v>70</v>
      </c>
      <c r="Y8" t="s">
        <v>77</v>
      </c>
      <c r="Z8" t="s">
        <v>77</v>
      </c>
      <c r="AJ8" t="s">
        <v>111</v>
      </c>
      <c r="AK8" t="s">
        <v>111</v>
      </c>
      <c r="AQ8" t="s">
        <v>51</v>
      </c>
      <c r="AR8" t="s">
        <v>51</v>
      </c>
      <c r="AX8" t="s">
        <v>112</v>
      </c>
      <c r="AY8" t="s">
        <v>87</v>
      </c>
      <c r="AZ8" t="s">
        <v>101</v>
      </c>
      <c r="BA8" t="s">
        <v>101</v>
      </c>
      <c r="BI8" t="s">
        <v>127</v>
      </c>
      <c r="BJ8" t="s">
        <v>127</v>
      </c>
      <c r="BS8" t="s">
        <v>56</v>
      </c>
      <c r="BT8" t="s">
        <v>77</v>
      </c>
      <c r="BU8" t="s">
        <v>77</v>
      </c>
      <c r="CB8">
        <v>0</v>
      </c>
      <c r="CC8" t="s">
        <v>92</v>
      </c>
      <c r="CD8" t="s">
        <v>128</v>
      </c>
      <c r="CE8" t="s">
        <v>162</v>
      </c>
      <c r="CF8" t="s">
        <v>1076</v>
      </c>
      <c r="CL8">
        <v>1</v>
      </c>
      <c r="CM8" t="s">
        <v>129</v>
      </c>
      <c r="CN8" t="s">
        <v>129</v>
      </c>
    </row>
    <row r="9" spans="1:99" hidden="1" x14ac:dyDescent="0.25">
      <c r="A9">
        <v>45153.947262488422</v>
      </c>
      <c r="B9" s="4" t="s">
        <v>33</v>
      </c>
      <c r="C9" t="s">
        <v>34</v>
      </c>
      <c r="D9" t="s">
        <v>35</v>
      </c>
      <c r="E9" t="s">
        <v>36</v>
      </c>
      <c r="F9" t="s">
        <v>37</v>
      </c>
      <c r="G9" t="s">
        <v>38</v>
      </c>
      <c r="H9" t="s">
        <v>130</v>
      </c>
      <c r="I9" s="1" t="s">
        <v>130</v>
      </c>
      <c r="M9" t="s">
        <v>40</v>
      </c>
      <c r="N9" s="1" t="s">
        <v>41</v>
      </c>
      <c r="O9" t="s">
        <v>41</v>
      </c>
      <c r="Q9">
        <v>1130</v>
      </c>
      <c r="R9" t="s">
        <v>42</v>
      </c>
      <c r="S9" t="s">
        <v>95</v>
      </c>
      <c r="T9" t="s">
        <v>131</v>
      </c>
      <c r="U9" t="s">
        <v>108</v>
      </c>
      <c r="V9" t="s">
        <v>96</v>
      </c>
      <c r="W9" t="s">
        <v>132</v>
      </c>
      <c r="X9" t="s">
        <v>70</v>
      </c>
      <c r="Y9" t="s">
        <v>103</v>
      </c>
      <c r="Z9" t="s">
        <v>103</v>
      </c>
      <c r="AJ9" t="s">
        <v>111</v>
      </c>
      <c r="AK9" t="s">
        <v>111</v>
      </c>
      <c r="AQ9" t="s">
        <v>51</v>
      </c>
      <c r="AR9" t="s">
        <v>51</v>
      </c>
      <c r="AX9" t="s">
        <v>65</v>
      </c>
      <c r="AY9" t="s">
        <v>100</v>
      </c>
      <c r="AZ9" t="s">
        <v>101</v>
      </c>
      <c r="BA9" t="s">
        <v>101</v>
      </c>
      <c r="BI9" t="s">
        <v>75</v>
      </c>
      <c r="BJ9" t="s">
        <v>75</v>
      </c>
      <c r="BS9" t="s">
        <v>76</v>
      </c>
      <c r="BT9" t="s">
        <v>77</v>
      </c>
      <c r="BU9" t="s">
        <v>77</v>
      </c>
      <c r="CB9" t="s">
        <v>78</v>
      </c>
      <c r="CC9" t="s">
        <v>58</v>
      </c>
      <c r="CD9" t="s">
        <v>133</v>
      </c>
      <c r="CE9" t="s">
        <v>318</v>
      </c>
      <c r="CF9" t="s">
        <v>896</v>
      </c>
      <c r="CL9">
        <v>3</v>
      </c>
      <c r="CM9" t="s">
        <v>129</v>
      </c>
      <c r="CN9" t="s">
        <v>129</v>
      </c>
    </row>
    <row r="10" spans="1:99" hidden="1" x14ac:dyDescent="0.25">
      <c r="A10">
        <v>45153.949131712958</v>
      </c>
      <c r="B10" s="4" t="s">
        <v>330</v>
      </c>
      <c r="C10" t="s">
        <v>34</v>
      </c>
      <c r="D10" t="s">
        <v>35</v>
      </c>
      <c r="E10" t="s">
        <v>36</v>
      </c>
      <c r="F10" t="s">
        <v>37</v>
      </c>
      <c r="G10" t="s">
        <v>38</v>
      </c>
      <c r="H10" t="s">
        <v>130</v>
      </c>
      <c r="I10" s="1" t="s">
        <v>130</v>
      </c>
      <c r="M10" t="s">
        <v>40</v>
      </c>
      <c r="N10" s="1" t="s">
        <v>41</v>
      </c>
      <c r="O10" t="s">
        <v>41</v>
      </c>
      <c r="Q10">
        <v>1138</v>
      </c>
      <c r="R10" t="s">
        <v>42</v>
      </c>
      <c r="S10" t="s">
        <v>65</v>
      </c>
      <c r="T10" t="s">
        <v>66</v>
      </c>
      <c r="U10" t="s">
        <v>67</v>
      </c>
      <c r="V10" t="s">
        <v>134</v>
      </c>
      <c r="W10" t="s">
        <v>135</v>
      </c>
      <c r="X10" t="s">
        <v>48</v>
      </c>
      <c r="Y10" t="s">
        <v>136</v>
      </c>
      <c r="Z10" t="s">
        <v>136</v>
      </c>
      <c r="AJ10" t="s">
        <v>137</v>
      </c>
      <c r="AK10" t="s">
        <v>111</v>
      </c>
      <c r="AL10" t="s">
        <v>959</v>
      </c>
      <c r="AQ10" t="s">
        <v>138</v>
      </c>
      <c r="AR10" t="s">
        <v>51</v>
      </c>
      <c r="AS10" t="s">
        <v>976</v>
      </c>
      <c r="AX10" t="s">
        <v>52</v>
      </c>
      <c r="AY10" t="s">
        <v>87</v>
      </c>
      <c r="AZ10" t="s">
        <v>139</v>
      </c>
      <c r="BA10" t="s">
        <v>101</v>
      </c>
      <c r="BB10" t="s">
        <v>991</v>
      </c>
      <c r="BC10" t="s">
        <v>989</v>
      </c>
      <c r="BI10" t="s">
        <v>140</v>
      </c>
      <c r="BJ10" t="s">
        <v>102</v>
      </c>
      <c r="BK10" t="s">
        <v>1046</v>
      </c>
      <c r="BL10" t="s">
        <v>1048</v>
      </c>
      <c r="BM10" t="s">
        <v>1044</v>
      </c>
      <c r="BN10" t="s">
        <v>1049</v>
      </c>
      <c r="BO10" t="s">
        <v>1045</v>
      </c>
      <c r="BS10" t="s">
        <v>56</v>
      </c>
      <c r="BT10" t="s">
        <v>141</v>
      </c>
      <c r="BU10" t="s">
        <v>136</v>
      </c>
      <c r="BV10" t="s">
        <v>896</v>
      </c>
      <c r="CB10" t="s">
        <v>91</v>
      </c>
      <c r="CC10" t="s">
        <v>142</v>
      </c>
      <c r="CD10" t="s">
        <v>143</v>
      </c>
      <c r="CE10" t="s">
        <v>210</v>
      </c>
      <c r="CF10" t="s">
        <v>1078</v>
      </c>
      <c r="CG10" t="s">
        <v>1076</v>
      </c>
      <c r="CL10">
        <v>4</v>
      </c>
      <c r="CM10" t="s">
        <v>106</v>
      </c>
      <c r="CN10" t="s">
        <v>106</v>
      </c>
    </row>
    <row r="11" spans="1:99" hidden="1" x14ac:dyDescent="0.25">
      <c r="A11">
        <v>45153.953637569444</v>
      </c>
      <c r="B11" t="s">
        <v>330</v>
      </c>
      <c r="C11" t="s">
        <v>62</v>
      </c>
      <c r="D11" t="s">
        <v>35</v>
      </c>
      <c r="E11" t="s">
        <v>36</v>
      </c>
      <c r="F11" t="s">
        <v>37</v>
      </c>
      <c r="G11" t="s">
        <v>81</v>
      </c>
      <c r="H11" t="s">
        <v>130</v>
      </c>
      <c r="I11" s="1" t="s">
        <v>130</v>
      </c>
      <c r="M11" t="s">
        <v>40</v>
      </c>
      <c r="N11" s="1" t="s">
        <v>41</v>
      </c>
      <c r="O11" t="s">
        <v>41</v>
      </c>
      <c r="Q11">
        <v>1136</v>
      </c>
      <c r="R11" t="s">
        <v>42</v>
      </c>
      <c r="S11" t="s">
        <v>43</v>
      </c>
      <c r="T11" t="s">
        <v>66</v>
      </c>
      <c r="U11" t="s">
        <v>67</v>
      </c>
      <c r="V11" t="s">
        <v>134</v>
      </c>
      <c r="W11" t="s">
        <v>144</v>
      </c>
      <c r="X11" t="s">
        <v>145</v>
      </c>
      <c r="Y11" t="s">
        <v>103</v>
      </c>
      <c r="Z11" t="s">
        <v>103</v>
      </c>
      <c r="AJ11" t="s">
        <v>146</v>
      </c>
      <c r="AK11" t="s">
        <v>146</v>
      </c>
      <c r="AQ11" t="s">
        <v>51</v>
      </c>
      <c r="AR11" t="s">
        <v>51</v>
      </c>
      <c r="AX11" t="s">
        <v>65</v>
      </c>
      <c r="AY11" t="s">
        <v>87</v>
      </c>
      <c r="AZ11" t="s">
        <v>101</v>
      </c>
      <c r="BA11" t="s">
        <v>101</v>
      </c>
      <c r="BI11" t="s">
        <v>114</v>
      </c>
      <c r="BJ11" t="s">
        <v>114</v>
      </c>
      <c r="BS11" t="s">
        <v>76</v>
      </c>
      <c r="BT11" t="s">
        <v>103</v>
      </c>
      <c r="BU11" t="s">
        <v>103</v>
      </c>
      <c r="CB11" t="s">
        <v>104</v>
      </c>
      <c r="CC11" t="s">
        <v>58</v>
      </c>
      <c r="CD11" t="s">
        <v>147</v>
      </c>
      <c r="CE11" t="s">
        <v>147</v>
      </c>
      <c r="CL11">
        <v>4</v>
      </c>
      <c r="CM11" t="s">
        <v>106</v>
      </c>
      <c r="CN11" t="s">
        <v>106</v>
      </c>
    </row>
    <row r="12" spans="1:99" hidden="1" x14ac:dyDescent="0.25">
      <c r="A12">
        <v>45153.956651354165</v>
      </c>
      <c r="B12" t="s">
        <v>330</v>
      </c>
      <c r="C12" t="s">
        <v>62</v>
      </c>
      <c r="D12" t="s">
        <v>35</v>
      </c>
      <c r="E12" t="s">
        <v>36</v>
      </c>
      <c r="F12" t="s">
        <v>37</v>
      </c>
      <c r="G12" t="s">
        <v>148</v>
      </c>
      <c r="H12" t="s">
        <v>130</v>
      </c>
      <c r="I12" s="1" t="s">
        <v>130</v>
      </c>
      <c r="M12" t="s">
        <v>40</v>
      </c>
      <c r="N12" s="1" t="s">
        <v>41</v>
      </c>
      <c r="O12" t="s">
        <v>41</v>
      </c>
      <c r="Q12">
        <v>1150</v>
      </c>
      <c r="R12" t="s">
        <v>42</v>
      </c>
      <c r="S12" t="s">
        <v>65</v>
      </c>
      <c r="T12" t="s">
        <v>66</v>
      </c>
      <c r="U12" t="s">
        <v>45</v>
      </c>
      <c r="V12" t="s">
        <v>96</v>
      </c>
      <c r="W12" t="s">
        <v>149</v>
      </c>
      <c r="X12" t="s">
        <v>48</v>
      </c>
      <c r="Y12" t="s">
        <v>150</v>
      </c>
      <c r="Z12" t="s">
        <v>158</v>
      </c>
      <c r="AA12" t="s">
        <v>886</v>
      </c>
      <c r="AB12" t="s">
        <v>885</v>
      </c>
      <c r="AJ12" t="s">
        <v>72</v>
      </c>
      <c r="AK12" t="s">
        <v>146</v>
      </c>
      <c r="AL12" t="s">
        <v>958</v>
      </c>
      <c r="AM12" t="s">
        <v>959</v>
      </c>
      <c r="AN12" t="s">
        <v>957</v>
      </c>
      <c r="AQ12" t="s">
        <v>51</v>
      </c>
      <c r="AR12" t="s">
        <v>51</v>
      </c>
      <c r="AX12" t="s">
        <v>65</v>
      </c>
      <c r="AY12" t="s">
        <v>100</v>
      </c>
      <c r="AZ12" t="s">
        <v>151</v>
      </c>
      <c r="BA12" t="s">
        <v>101</v>
      </c>
      <c r="BB12" t="s">
        <v>992</v>
      </c>
      <c r="BC12" t="s">
        <v>991</v>
      </c>
      <c r="BD12" t="s">
        <v>989</v>
      </c>
      <c r="BE12" t="s">
        <v>990</v>
      </c>
      <c r="BI12" t="s">
        <v>1000</v>
      </c>
      <c r="BJ12" t="s">
        <v>102</v>
      </c>
      <c r="BK12" t="s">
        <v>1046</v>
      </c>
      <c r="BL12" t="s">
        <v>1047</v>
      </c>
      <c r="BM12" t="s">
        <v>1048</v>
      </c>
      <c r="BN12" t="s">
        <v>1044</v>
      </c>
      <c r="BO12" t="s">
        <v>1045</v>
      </c>
      <c r="BS12" t="s">
        <v>76</v>
      </c>
      <c r="BT12" t="s">
        <v>153</v>
      </c>
      <c r="BU12" t="s">
        <v>342</v>
      </c>
      <c r="BV12" t="s">
        <v>889</v>
      </c>
      <c r="BW12" t="s">
        <v>895</v>
      </c>
      <c r="BX12" t="s">
        <v>886</v>
      </c>
      <c r="BY12" t="s">
        <v>885</v>
      </c>
      <c r="CB12" t="s">
        <v>154</v>
      </c>
      <c r="CC12" t="s">
        <v>58</v>
      </c>
      <c r="CD12" t="s">
        <v>147</v>
      </c>
      <c r="CE12" t="s">
        <v>147</v>
      </c>
      <c r="CL12">
        <v>3</v>
      </c>
      <c r="CM12" t="s">
        <v>106</v>
      </c>
      <c r="CN12" t="s">
        <v>106</v>
      </c>
    </row>
    <row r="13" spans="1:99" hidden="1" x14ac:dyDescent="0.25">
      <c r="A13">
        <v>45153.965090104168</v>
      </c>
      <c r="B13" t="s">
        <v>330</v>
      </c>
      <c r="C13" t="s">
        <v>62</v>
      </c>
      <c r="D13" t="s">
        <v>35</v>
      </c>
      <c r="E13" t="s">
        <v>155</v>
      </c>
      <c r="F13" t="s">
        <v>37</v>
      </c>
      <c r="G13" t="s">
        <v>38</v>
      </c>
      <c r="H13" t="s">
        <v>130</v>
      </c>
      <c r="I13" s="1" t="s">
        <v>130</v>
      </c>
      <c r="M13" t="s">
        <v>40</v>
      </c>
      <c r="N13" s="1" t="s">
        <v>64</v>
      </c>
      <c r="O13" t="s">
        <v>41</v>
      </c>
      <c r="P13" t="s">
        <v>862</v>
      </c>
      <c r="Q13">
        <v>1100</v>
      </c>
      <c r="R13" t="s">
        <v>83</v>
      </c>
      <c r="S13" t="s">
        <v>43</v>
      </c>
      <c r="T13" t="s">
        <v>131</v>
      </c>
      <c r="U13" t="s">
        <v>156</v>
      </c>
      <c r="V13" t="s">
        <v>96</v>
      </c>
      <c r="W13" t="s">
        <v>157</v>
      </c>
      <c r="X13" t="s">
        <v>70</v>
      </c>
      <c r="Y13" t="s">
        <v>158</v>
      </c>
      <c r="Z13" t="s">
        <v>158</v>
      </c>
      <c r="AJ13" t="s">
        <v>159</v>
      </c>
      <c r="AK13" t="s">
        <v>174</v>
      </c>
      <c r="AL13" t="s">
        <v>960</v>
      </c>
      <c r="AM13" t="s">
        <v>961</v>
      </c>
      <c r="AN13" t="s">
        <v>958</v>
      </c>
      <c r="AO13" t="s">
        <v>959</v>
      </c>
      <c r="AP13" t="s">
        <v>957</v>
      </c>
      <c r="AQ13" t="s">
        <v>51</v>
      </c>
      <c r="AR13" t="s">
        <v>51</v>
      </c>
      <c r="AX13" t="s">
        <v>112</v>
      </c>
      <c r="AY13" t="s">
        <v>87</v>
      </c>
      <c r="AZ13" t="s">
        <v>151</v>
      </c>
      <c r="BA13" t="s">
        <v>101</v>
      </c>
      <c r="BB13" t="s">
        <v>992</v>
      </c>
      <c r="BC13" t="s">
        <v>991</v>
      </c>
      <c r="BD13" t="s">
        <v>989</v>
      </c>
      <c r="BE13" t="s">
        <v>990</v>
      </c>
      <c r="BI13" t="s">
        <v>160</v>
      </c>
      <c r="BJ13" t="s">
        <v>160</v>
      </c>
      <c r="BS13" t="s">
        <v>161</v>
      </c>
      <c r="BT13" t="s">
        <v>158</v>
      </c>
      <c r="BU13" t="s">
        <v>158</v>
      </c>
      <c r="CB13" t="s">
        <v>91</v>
      </c>
      <c r="CC13" t="s">
        <v>92</v>
      </c>
      <c r="CD13" t="s">
        <v>162</v>
      </c>
      <c r="CE13" t="s">
        <v>162</v>
      </c>
      <c r="CL13">
        <v>5</v>
      </c>
      <c r="CM13" t="s">
        <v>106</v>
      </c>
      <c r="CN13" t="s">
        <v>106</v>
      </c>
      <c r="CU13" t="s">
        <v>163</v>
      </c>
    </row>
    <row r="14" spans="1:99" hidden="1" x14ac:dyDescent="0.25">
      <c r="A14">
        <v>45153.967242708335</v>
      </c>
      <c r="B14" t="s">
        <v>330</v>
      </c>
      <c r="C14" t="s">
        <v>62</v>
      </c>
      <c r="D14" t="s">
        <v>35</v>
      </c>
      <c r="E14" t="s">
        <v>36</v>
      </c>
      <c r="F14" t="s">
        <v>37</v>
      </c>
      <c r="G14" t="s">
        <v>148</v>
      </c>
      <c r="H14" t="s">
        <v>130</v>
      </c>
      <c r="I14" s="1" t="s">
        <v>124</v>
      </c>
      <c r="J14" t="s">
        <v>854</v>
      </c>
      <c r="M14" t="s">
        <v>40</v>
      </c>
      <c r="N14" s="1" t="s">
        <v>41</v>
      </c>
      <c r="O14" t="s">
        <v>41</v>
      </c>
      <c r="Q14">
        <v>1150</v>
      </c>
      <c r="R14" t="s">
        <v>42</v>
      </c>
      <c r="S14" t="s">
        <v>65</v>
      </c>
      <c r="T14" t="s">
        <v>131</v>
      </c>
      <c r="U14" t="s">
        <v>108</v>
      </c>
      <c r="V14" t="s">
        <v>117</v>
      </c>
      <c r="W14" t="s">
        <v>164</v>
      </c>
      <c r="X14" t="s">
        <v>48</v>
      </c>
      <c r="Y14" t="s">
        <v>919</v>
      </c>
      <c r="Z14" t="s">
        <v>433</v>
      </c>
      <c r="AA14" t="s">
        <v>885</v>
      </c>
      <c r="AB14" t="s">
        <v>887</v>
      </c>
      <c r="AC14" t="s">
        <v>941</v>
      </c>
      <c r="AJ14" t="s">
        <v>166</v>
      </c>
      <c r="AK14" t="s">
        <v>174</v>
      </c>
      <c r="AL14" t="s">
        <v>961</v>
      </c>
      <c r="AM14" t="s">
        <v>958</v>
      </c>
      <c r="AN14" t="s">
        <v>959</v>
      </c>
      <c r="AO14" t="s">
        <v>957</v>
      </c>
      <c r="AQ14" t="s">
        <v>73</v>
      </c>
      <c r="AR14" t="s">
        <v>51</v>
      </c>
      <c r="AS14" t="s">
        <v>975</v>
      </c>
      <c r="AX14" t="s">
        <v>65</v>
      </c>
      <c r="AY14" t="s">
        <v>100</v>
      </c>
      <c r="AZ14" t="s">
        <v>167</v>
      </c>
      <c r="BA14" t="s">
        <v>101</v>
      </c>
      <c r="BB14" t="s">
        <v>989</v>
      </c>
      <c r="BI14" t="s">
        <v>168</v>
      </c>
      <c r="BJ14" t="s">
        <v>102</v>
      </c>
      <c r="BK14" t="s">
        <v>1046</v>
      </c>
      <c r="BL14" t="s">
        <v>1049</v>
      </c>
      <c r="BM14" t="s">
        <v>1051</v>
      </c>
      <c r="BN14" t="s">
        <v>1045</v>
      </c>
      <c r="BS14" t="s">
        <v>56</v>
      </c>
      <c r="BT14" t="s">
        <v>169</v>
      </c>
      <c r="BU14" t="s">
        <v>342</v>
      </c>
      <c r="BV14" t="s">
        <v>885</v>
      </c>
      <c r="BW14" t="s">
        <v>1064</v>
      </c>
      <c r="CB14" t="s">
        <v>170</v>
      </c>
      <c r="CC14" t="s">
        <v>92</v>
      </c>
      <c r="CD14" t="s">
        <v>162</v>
      </c>
      <c r="CE14" t="s">
        <v>162</v>
      </c>
      <c r="CL14">
        <v>2</v>
      </c>
      <c r="CM14" t="s">
        <v>171</v>
      </c>
      <c r="CN14" t="s">
        <v>345</v>
      </c>
      <c r="CO14" t="s">
        <v>1095</v>
      </c>
    </row>
    <row r="15" spans="1:99" x14ac:dyDescent="0.25">
      <c r="A15">
        <v>45153.976943587964</v>
      </c>
      <c r="B15" t="s">
        <v>172</v>
      </c>
      <c r="C15" t="s">
        <v>62</v>
      </c>
      <c r="D15" t="s">
        <v>35</v>
      </c>
      <c r="E15" t="s">
        <v>36</v>
      </c>
      <c r="F15" t="s">
        <v>37</v>
      </c>
      <c r="G15" t="s">
        <v>38</v>
      </c>
      <c r="H15" t="s">
        <v>130</v>
      </c>
      <c r="I15" s="1" t="s">
        <v>63</v>
      </c>
      <c r="J15" t="s">
        <v>853</v>
      </c>
      <c r="M15" t="s">
        <v>40</v>
      </c>
      <c r="N15" s="1" t="s">
        <v>41</v>
      </c>
      <c r="O15" t="s">
        <v>41</v>
      </c>
      <c r="Q15">
        <v>1222</v>
      </c>
      <c r="R15" t="s">
        <v>42</v>
      </c>
      <c r="S15" t="s">
        <v>95</v>
      </c>
      <c r="T15" t="s">
        <v>44</v>
      </c>
      <c r="U15" t="s">
        <v>108</v>
      </c>
      <c r="V15" t="s">
        <v>96</v>
      </c>
      <c r="W15" t="s">
        <v>173</v>
      </c>
      <c r="X15" t="s">
        <v>145</v>
      </c>
      <c r="Y15" t="s">
        <v>77</v>
      </c>
      <c r="Z15" t="s">
        <v>77</v>
      </c>
      <c r="AJ15" t="s">
        <v>174</v>
      </c>
      <c r="AK15" t="s">
        <v>174</v>
      </c>
      <c r="AQ15" t="s">
        <v>51</v>
      </c>
      <c r="AR15" t="s">
        <v>51</v>
      </c>
      <c r="AX15" t="s">
        <v>112</v>
      </c>
      <c r="AY15" t="s">
        <v>87</v>
      </c>
      <c r="AZ15" t="s">
        <v>139</v>
      </c>
      <c r="BA15" t="s">
        <v>101</v>
      </c>
      <c r="BB15" t="s">
        <v>991</v>
      </c>
      <c r="BC15" t="s">
        <v>989</v>
      </c>
      <c r="BI15" t="s">
        <v>1001</v>
      </c>
      <c r="BJ15" t="s">
        <v>75</v>
      </c>
      <c r="BK15" t="s">
        <v>1047</v>
      </c>
      <c r="BL15" t="s">
        <v>1048</v>
      </c>
      <c r="BM15" t="s">
        <v>1044</v>
      </c>
      <c r="BN15" t="s">
        <v>1049</v>
      </c>
      <c r="BO15" t="s">
        <v>1051</v>
      </c>
      <c r="BP15" t="s">
        <v>1045</v>
      </c>
      <c r="BS15" t="s">
        <v>76</v>
      </c>
      <c r="BT15" t="s">
        <v>77</v>
      </c>
      <c r="BU15" t="s">
        <v>77</v>
      </c>
      <c r="CB15">
        <v>0</v>
      </c>
      <c r="CC15" t="s">
        <v>58</v>
      </c>
      <c r="CD15" t="s">
        <v>176</v>
      </c>
      <c r="CE15" t="s">
        <v>147</v>
      </c>
      <c r="CF15" t="s">
        <v>1073</v>
      </c>
      <c r="CG15" t="s">
        <v>1074</v>
      </c>
      <c r="CH15" t="s">
        <v>1075</v>
      </c>
      <c r="CL15">
        <v>4</v>
      </c>
      <c r="CM15" t="s">
        <v>177</v>
      </c>
      <c r="CN15" t="s">
        <v>345</v>
      </c>
      <c r="CO15" t="s">
        <v>1099</v>
      </c>
      <c r="CP15" t="s">
        <v>1095</v>
      </c>
      <c r="CQ15" t="s">
        <v>1100</v>
      </c>
    </row>
    <row r="16" spans="1:99" hidden="1" x14ac:dyDescent="0.25">
      <c r="A16">
        <v>45153.977158148147</v>
      </c>
      <c r="B16" t="s">
        <v>330</v>
      </c>
      <c r="C16" t="s">
        <v>62</v>
      </c>
      <c r="D16" t="s">
        <v>35</v>
      </c>
      <c r="E16" t="s">
        <v>36</v>
      </c>
      <c r="F16" t="s">
        <v>37</v>
      </c>
      <c r="G16" t="s">
        <v>81</v>
      </c>
      <c r="H16" t="s">
        <v>130</v>
      </c>
      <c r="I16" s="1" t="s">
        <v>124</v>
      </c>
      <c r="J16" t="s">
        <v>854</v>
      </c>
      <c r="M16" t="s">
        <v>40</v>
      </c>
      <c r="N16" s="1" t="s">
        <v>41</v>
      </c>
      <c r="O16" t="s">
        <v>41</v>
      </c>
      <c r="Q16">
        <v>1198</v>
      </c>
      <c r="R16" t="s">
        <v>42</v>
      </c>
      <c r="S16" t="s">
        <v>65</v>
      </c>
      <c r="T16" t="s">
        <v>66</v>
      </c>
      <c r="U16" t="s">
        <v>67</v>
      </c>
      <c r="V16" t="s">
        <v>96</v>
      </c>
      <c r="W16" t="s">
        <v>178</v>
      </c>
      <c r="X16" t="s">
        <v>179</v>
      </c>
      <c r="Y16" t="s">
        <v>103</v>
      </c>
      <c r="Z16" t="s">
        <v>103</v>
      </c>
      <c r="AJ16" t="s">
        <v>72</v>
      </c>
      <c r="AK16" t="s">
        <v>146</v>
      </c>
      <c r="AL16" t="s">
        <v>958</v>
      </c>
      <c r="AM16" t="s">
        <v>959</v>
      </c>
      <c r="AN16" t="s">
        <v>957</v>
      </c>
      <c r="AQ16" t="s">
        <v>51</v>
      </c>
      <c r="AR16" t="s">
        <v>51</v>
      </c>
      <c r="AX16" t="s">
        <v>52</v>
      </c>
      <c r="AY16" t="s">
        <v>53</v>
      </c>
      <c r="AZ16" t="s">
        <v>101</v>
      </c>
      <c r="BA16" t="s">
        <v>101</v>
      </c>
      <c r="BI16" t="s">
        <v>180</v>
      </c>
      <c r="BJ16" t="s">
        <v>75</v>
      </c>
      <c r="BK16" t="s">
        <v>1049</v>
      </c>
      <c r="BS16" t="s">
        <v>56</v>
      </c>
      <c r="BT16" t="s">
        <v>103</v>
      </c>
      <c r="BU16" t="s">
        <v>103</v>
      </c>
      <c r="CB16" t="s">
        <v>170</v>
      </c>
      <c r="CC16" t="s">
        <v>92</v>
      </c>
      <c r="CD16" t="s">
        <v>147</v>
      </c>
      <c r="CE16" t="s">
        <v>147</v>
      </c>
      <c r="CL16">
        <v>5</v>
      </c>
      <c r="CM16" t="s">
        <v>181</v>
      </c>
      <c r="CN16" t="s">
        <v>181</v>
      </c>
    </row>
    <row r="17" spans="1:99" hidden="1" x14ac:dyDescent="0.25">
      <c r="A17">
        <v>45153.978901446761</v>
      </c>
      <c r="B17" t="s">
        <v>330</v>
      </c>
      <c r="C17" t="s">
        <v>62</v>
      </c>
      <c r="D17" t="s">
        <v>35</v>
      </c>
      <c r="E17" t="s">
        <v>36</v>
      </c>
      <c r="F17" t="s">
        <v>37</v>
      </c>
      <c r="G17" t="s">
        <v>123</v>
      </c>
      <c r="H17" t="s">
        <v>130</v>
      </c>
      <c r="I17" s="1" t="s">
        <v>182</v>
      </c>
      <c r="J17" t="s">
        <v>854</v>
      </c>
      <c r="K17" t="s">
        <v>852</v>
      </c>
      <c r="M17" t="s">
        <v>40</v>
      </c>
      <c r="N17" s="1" t="s">
        <v>64</v>
      </c>
      <c r="O17" t="s">
        <v>41</v>
      </c>
      <c r="P17" t="s">
        <v>862</v>
      </c>
      <c r="Q17">
        <v>1187</v>
      </c>
      <c r="R17" t="s">
        <v>42</v>
      </c>
      <c r="S17" t="s">
        <v>95</v>
      </c>
      <c r="T17" t="s">
        <v>44</v>
      </c>
      <c r="U17" t="s">
        <v>67</v>
      </c>
      <c r="V17" t="s">
        <v>96</v>
      </c>
      <c r="W17" t="s">
        <v>183</v>
      </c>
      <c r="X17" t="s">
        <v>48</v>
      </c>
      <c r="Y17" t="s">
        <v>184</v>
      </c>
      <c r="Z17" t="s">
        <v>184</v>
      </c>
      <c r="AJ17" t="s">
        <v>119</v>
      </c>
      <c r="AK17" t="s">
        <v>146</v>
      </c>
      <c r="AL17" t="s">
        <v>958</v>
      </c>
      <c r="AM17" t="s">
        <v>959</v>
      </c>
      <c r="AQ17" t="s">
        <v>51</v>
      </c>
      <c r="AR17" t="s">
        <v>51</v>
      </c>
      <c r="AX17" t="s">
        <v>112</v>
      </c>
      <c r="AY17" t="s">
        <v>100</v>
      </c>
      <c r="AZ17" t="s">
        <v>185</v>
      </c>
      <c r="BA17" t="s">
        <v>101</v>
      </c>
      <c r="BB17" t="s">
        <v>990</v>
      </c>
      <c r="BI17" t="s">
        <v>186</v>
      </c>
      <c r="BJ17" t="s">
        <v>75</v>
      </c>
      <c r="BK17" t="s">
        <v>1048</v>
      </c>
      <c r="BL17" t="s">
        <v>1044</v>
      </c>
      <c r="BS17" t="s">
        <v>56</v>
      </c>
      <c r="BT17" t="s">
        <v>77</v>
      </c>
      <c r="BU17" t="s">
        <v>77</v>
      </c>
      <c r="CB17" t="s">
        <v>170</v>
      </c>
      <c r="CC17" t="s">
        <v>58</v>
      </c>
      <c r="CD17" t="s">
        <v>105</v>
      </c>
      <c r="CE17" t="s">
        <v>147</v>
      </c>
      <c r="CF17" t="s">
        <v>1075</v>
      </c>
      <c r="CL17">
        <v>2</v>
      </c>
      <c r="CM17" t="s">
        <v>1409</v>
      </c>
      <c r="CN17" t="s">
        <v>1409</v>
      </c>
    </row>
    <row r="18" spans="1:99" hidden="1" x14ac:dyDescent="0.25">
      <c r="A18">
        <v>45153.98132280093</v>
      </c>
      <c r="B18" t="s">
        <v>188</v>
      </c>
      <c r="C18" t="s">
        <v>34</v>
      </c>
      <c r="D18" t="s">
        <v>35</v>
      </c>
      <c r="E18" t="s">
        <v>189</v>
      </c>
      <c r="F18" t="s">
        <v>37</v>
      </c>
      <c r="G18" t="s">
        <v>190</v>
      </c>
      <c r="H18" t="s">
        <v>130</v>
      </c>
      <c r="I18" s="1" t="s">
        <v>130</v>
      </c>
      <c r="M18" t="s">
        <v>40</v>
      </c>
      <c r="N18" s="1" t="s">
        <v>41</v>
      </c>
      <c r="O18" t="s">
        <v>41</v>
      </c>
      <c r="Q18">
        <v>12333</v>
      </c>
      <c r="R18" t="s">
        <v>42</v>
      </c>
      <c r="S18" t="s">
        <v>65</v>
      </c>
      <c r="T18" t="s">
        <v>44</v>
      </c>
      <c r="U18" t="s">
        <v>191</v>
      </c>
      <c r="V18" t="s">
        <v>96</v>
      </c>
      <c r="W18" t="s">
        <v>192</v>
      </c>
      <c r="X18" t="s">
        <v>145</v>
      </c>
      <c r="Y18" t="s">
        <v>193</v>
      </c>
      <c r="Z18" t="s">
        <v>193</v>
      </c>
      <c r="AJ18" t="s">
        <v>99</v>
      </c>
      <c r="AK18" t="s">
        <v>99</v>
      </c>
      <c r="AQ18" t="s">
        <v>194</v>
      </c>
      <c r="AR18" t="s">
        <v>194</v>
      </c>
      <c r="AX18" t="s">
        <v>65</v>
      </c>
      <c r="AY18" t="s">
        <v>53</v>
      </c>
      <c r="AZ18" t="s">
        <v>195</v>
      </c>
      <c r="BA18" t="s">
        <v>195</v>
      </c>
      <c r="BI18" t="s">
        <v>160</v>
      </c>
      <c r="BJ18" t="s">
        <v>160</v>
      </c>
      <c r="BS18" t="s">
        <v>196</v>
      </c>
      <c r="BT18" t="s">
        <v>197</v>
      </c>
      <c r="BU18" t="s">
        <v>1065</v>
      </c>
      <c r="BV18" t="s">
        <v>1066</v>
      </c>
      <c r="CB18" t="s">
        <v>154</v>
      </c>
      <c r="CC18" t="s">
        <v>92</v>
      </c>
      <c r="CD18" t="s">
        <v>198</v>
      </c>
      <c r="CE18" t="s">
        <v>198</v>
      </c>
      <c r="CL18">
        <v>3</v>
      </c>
      <c r="CM18" t="s">
        <v>199</v>
      </c>
      <c r="CN18" t="s">
        <v>199</v>
      </c>
    </row>
    <row r="19" spans="1:99" hidden="1" x14ac:dyDescent="0.25">
      <c r="A19">
        <v>45153.982040497685</v>
      </c>
      <c r="B19" t="s">
        <v>172</v>
      </c>
      <c r="C19" t="s">
        <v>62</v>
      </c>
      <c r="D19" t="s">
        <v>200</v>
      </c>
      <c r="E19" t="s">
        <v>36</v>
      </c>
      <c r="F19" t="s">
        <v>201</v>
      </c>
      <c r="G19" t="s">
        <v>148</v>
      </c>
      <c r="H19" t="s">
        <v>202</v>
      </c>
      <c r="I19" s="1" t="s">
        <v>202</v>
      </c>
      <c r="M19" t="s">
        <v>40</v>
      </c>
      <c r="N19" s="1" t="s">
        <v>125</v>
      </c>
      <c r="O19" t="s">
        <v>125</v>
      </c>
      <c r="Q19">
        <v>1111</v>
      </c>
      <c r="R19" t="s">
        <v>83</v>
      </c>
      <c r="S19" t="s">
        <v>95</v>
      </c>
      <c r="T19" t="s">
        <v>44</v>
      </c>
      <c r="U19" t="s">
        <v>156</v>
      </c>
      <c r="V19" t="s">
        <v>96</v>
      </c>
      <c r="W19" t="s">
        <v>203</v>
      </c>
      <c r="X19" t="s">
        <v>70</v>
      </c>
      <c r="Y19" t="s">
        <v>204</v>
      </c>
      <c r="Z19" t="s">
        <v>158</v>
      </c>
      <c r="AA19" t="s">
        <v>888</v>
      </c>
      <c r="AJ19" t="s">
        <v>205</v>
      </c>
      <c r="AK19" t="s">
        <v>99</v>
      </c>
      <c r="AL19" t="s">
        <v>962</v>
      </c>
      <c r="AQ19" t="s">
        <v>206</v>
      </c>
      <c r="AR19" t="s">
        <v>311</v>
      </c>
      <c r="AS19" t="s">
        <v>976</v>
      </c>
      <c r="AX19" t="s">
        <v>65</v>
      </c>
      <c r="AY19" t="s">
        <v>53</v>
      </c>
      <c r="AZ19" t="s">
        <v>195</v>
      </c>
      <c r="BA19" t="s">
        <v>195</v>
      </c>
      <c r="BI19" t="s">
        <v>1002</v>
      </c>
      <c r="BJ19" t="s">
        <v>1002</v>
      </c>
      <c r="BS19" t="s">
        <v>56</v>
      </c>
      <c r="BT19" t="s">
        <v>208</v>
      </c>
      <c r="BU19" t="s">
        <v>136</v>
      </c>
      <c r="BV19" t="s">
        <v>895</v>
      </c>
      <c r="CB19" t="s">
        <v>154</v>
      </c>
      <c r="CC19" t="s">
        <v>209</v>
      </c>
      <c r="CD19" t="s">
        <v>210</v>
      </c>
      <c r="CE19" t="s">
        <v>210</v>
      </c>
      <c r="CL19">
        <v>4</v>
      </c>
      <c r="CM19" t="s">
        <v>211</v>
      </c>
      <c r="CN19" t="s">
        <v>634</v>
      </c>
      <c r="CO19" t="s">
        <v>1095</v>
      </c>
    </row>
    <row r="20" spans="1:99" hidden="1" x14ac:dyDescent="0.25">
      <c r="A20">
        <v>45153.982933425927</v>
      </c>
      <c r="B20" t="s">
        <v>172</v>
      </c>
      <c r="C20" t="s">
        <v>62</v>
      </c>
      <c r="D20" t="s">
        <v>35</v>
      </c>
      <c r="E20" t="s">
        <v>36</v>
      </c>
      <c r="F20" t="s">
        <v>201</v>
      </c>
      <c r="G20" t="s">
        <v>212</v>
      </c>
      <c r="H20" t="s">
        <v>213</v>
      </c>
      <c r="I20" s="1" t="s">
        <v>213</v>
      </c>
      <c r="M20" t="s">
        <v>40</v>
      </c>
      <c r="N20" s="1" t="s">
        <v>125</v>
      </c>
      <c r="O20" t="s">
        <v>125</v>
      </c>
      <c r="Q20">
        <v>877</v>
      </c>
      <c r="R20" t="s">
        <v>83</v>
      </c>
      <c r="S20" t="s">
        <v>95</v>
      </c>
      <c r="T20" t="s">
        <v>44</v>
      </c>
      <c r="U20" t="s">
        <v>45</v>
      </c>
      <c r="V20" t="s">
        <v>96</v>
      </c>
      <c r="W20" t="s">
        <v>192</v>
      </c>
      <c r="X20" t="s">
        <v>145</v>
      </c>
      <c r="Y20" t="s">
        <v>214</v>
      </c>
      <c r="Z20" t="s">
        <v>158</v>
      </c>
      <c r="AA20" t="s">
        <v>886</v>
      </c>
      <c r="AJ20" t="s">
        <v>215</v>
      </c>
      <c r="AK20" t="s">
        <v>633</v>
      </c>
      <c r="AL20" t="s">
        <v>958</v>
      </c>
      <c r="AQ20" t="s">
        <v>206</v>
      </c>
      <c r="AR20" t="s">
        <v>311</v>
      </c>
      <c r="AS20" t="s">
        <v>976</v>
      </c>
      <c r="AX20" t="s">
        <v>52</v>
      </c>
      <c r="AY20" t="s">
        <v>53</v>
      </c>
      <c r="AZ20" t="s">
        <v>216</v>
      </c>
      <c r="BA20" t="s">
        <v>101</v>
      </c>
      <c r="BB20" t="s">
        <v>991</v>
      </c>
      <c r="BI20" t="s">
        <v>1003</v>
      </c>
      <c r="BJ20" t="s">
        <v>75</v>
      </c>
      <c r="BK20" t="s">
        <v>1047</v>
      </c>
      <c r="BS20" t="s">
        <v>56</v>
      </c>
      <c r="BT20" t="s">
        <v>218</v>
      </c>
      <c r="BU20" t="s">
        <v>136</v>
      </c>
      <c r="BV20" t="s">
        <v>893</v>
      </c>
      <c r="BW20" t="s">
        <v>889</v>
      </c>
      <c r="CB20" t="s">
        <v>91</v>
      </c>
      <c r="CC20" t="s">
        <v>58</v>
      </c>
      <c r="CD20" t="s">
        <v>219</v>
      </c>
      <c r="CE20" t="s">
        <v>461</v>
      </c>
      <c r="CF20" t="s">
        <v>1077</v>
      </c>
      <c r="CL20">
        <v>4</v>
      </c>
      <c r="CM20" t="s">
        <v>220</v>
      </c>
      <c r="CN20" t="s">
        <v>181</v>
      </c>
      <c r="CO20" t="s">
        <v>1096</v>
      </c>
    </row>
    <row r="21" spans="1:99" hidden="1" x14ac:dyDescent="0.25">
      <c r="A21">
        <v>45153.983587592593</v>
      </c>
      <c r="B21" t="s">
        <v>172</v>
      </c>
      <c r="C21" t="s">
        <v>34</v>
      </c>
      <c r="D21" t="s">
        <v>35</v>
      </c>
      <c r="E21" t="s">
        <v>155</v>
      </c>
      <c r="F21" t="s">
        <v>221</v>
      </c>
      <c r="G21" t="s">
        <v>212</v>
      </c>
      <c r="H21" t="s">
        <v>130</v>
      </c>
      <c r="I21" s="1" t="s">
        <v>130</v>
      </c>
      <c r="M21" t="s">
        <v>40</v>
      </c>
      <c r="N21" s="1" t="s">
        <v>125</v>
      </c>
      <c r="O21" t="s">
        <v>125</v>
      </c>
      <c r="Q21">
        <v>889</v>
      </c>
      <c r="R21" t="s">
        <v>83</v>
      </c>
      <c r="S21" t="s">
        <v>65</v>
      </c>
      <c r="T21" t="s">
        <v>131</v>
      </c>
      <c r="U21" t="s">
        <v>108</v>
      </c>
      <c r="V21" t="s">
        <v>96</v>
      </c>
      <c r="W21" t="s">
        <v>222</v>
      </c>
      <c r="X21" t="s">
        <v>48</v>
      </c>
      <c r="Y21" t="s">
        <v>1277</v>
      </c>
      <c r="Z21" t="s">
        <v>136</v>
      </c>
      <c r="AA21" t="s">
        <v>883</v>
      </c>
      <c r="AB21" t="s">
        <v>889</v>
      </c>
      <c r="AC21" t="s">
        <v>585</v>
      </c>
      <c r="AD21" t="s">
        <v>891</v>
      </c>
      <c r="AJ21" t="s">
        <v>224</v>
      </c>
      <c r="AK21" t="s">
        <v>146</v>
      </c>
      <c r="AL21" t="s">
        <v>958</v>
      </c>
      <c r="AQ21" t="s">
        <v>225</v>
      </c>
      <c r="AR21" t="s">
        <v>225</v>
      </c>
      <c r="AX21" t="s">
        <v>112</v>
      </c>
      <c r="AY21" t="s">
        <v>100</v>
      </c>
      <c r="AZ21" t="s">
        <v>167</v>
      </c>
      <c r="BA21" t="s">
        <v>101</v>
      </c>
      <c r="BB21" t="s">
        <v>989</v>
      </c>
      <c r="BI21" t="s">
        <v>226</v>
      </c>
      <c r="BJ21" t="s">
        <v>75</v>
      </c>
      <c r="BK21" t="s">
        <v>1048</v>
      </c>
      <c r="BS21" t="s">
        <v>56</v>
      </c>
      <c r="BT21" t="s">
        <v>227</v>
      </c>
      <c r="BU21" t="s">
        <v>136</v>
      </c>
      <c r="BV21" t="s">
        <v>889</v>
      </c>
      <c r="CB21" t="s">
        <v>154</v>
      </c>
      <c r="CC21" t="s">
        <v>228</v>
      </c>
      <c r="CD21" t="s">
        <v>229</v>
      </c>
      <c r="CE21" t="s">
        <v>147</v>
      </c>
      <c r="CF21" t="s">
        <v>1074</v>
      </c>
      <c r="CG21" t="s">
        <v>1078</v>
      </c>
      <c r="CL21">
        <v>3</v>
      </c>
      <c r="CM21" t="s">
        <v>230</v>
      </c>
      <c r="CN21" t="s">
        <v>345</v>
      </c>
      <c r="CO21" t="s">
        <v>1096</v>
      </c>
      <c r="CP21" t="s">
        <v>1101</v>
      </c>
      <c r="CQ21" t="s">
        <v>1097</v>
      </c>
      <c r="CR21" t="s">
        <v>1100</v>
      </c>
    </row>
    <row r="22" spans="1:99" hidden="1" x14ac:dyDescent="0.25">
      <c r="A22">
        <v>45153.984263240738</v>
      </c>
      <c r="B22" t="s">
        <v>172</v>
      </c>
      <c r="C22" t="s">
        <v>34</v>
      </c>
      <c r="D22" t="s">
        <v>231</v>
      </c>
      <c r="E22" t="s">
        <v>189</v>
      </c>
      <c r="F22" t="s">
        <v>37</v>
      </c>
      <c r="G22" t="s">
        <v>212</v>
      </c>
      <c r="H22" t="s">
        <v>130</v>
      </c>
      <c r="I22" s="1" t="s">
        <v>130</v>
      </c>
      <c r="M22" t="s">
        <v>40</v>
      </c>
      <c r="N22" s="1" t="s">
        <v>41</v>
      </c>
      <c r="O22" t="s">
        <v>41</v>
      </c>
      <c r="Q22">
        <v>789</v>
      </c>
      <c r="R22" t="s">
        <v>232</v>
      </c>
      <c r="S22" t="s">
        <v>95</v>
      </c>
      <c r="T22" t="s">
        <v>44</v>
      </c>
      <c r="U22" t="s">
        <v>108</v>
      </c>
      <c r="V22" t="s">
        <v>96</v>
      </c>
      <c r="W22" t="s">
        <v>192</v>
      </c>
      <c r="X22" t="s">
        <v>145</v>
      </c>
      <c r="Y22" t="s">
        <v>233</v>
      </c>
      <c r="Z22" t="s">
        <v>77</v>
      </c>
      <c r="AA22" t="s">
        <v>892</v>
      </c>
      <c r="AJ22" t="s">
        <v>234</v>
      </c>
      <c r="AK22" t="s">
        <v>174</v>
      </c>
      <c r="AL22" t="s">
        <v>960</v>
      </c>
      <c r="AM22" t="s">
        <v>961</v>
      </c>
      <c r="AN22" t="s">
        <v>959</v>
      </c>
      <c r="AO22" t="s">
        <v>957</v>
      </c>
      <c r="AQ22" t="s">
        <v>51</v>
      </c>
      <c r="AR22" t="s">
        <v>51</v>
      </c>
      <c r="AX22" t="s">
        <v>52</v>
      </c>
      <c r="AY22" t="s">
        <v>100</v>
      </c>
      <c r="AZ22" t="s">
        <v>235</v>
      </c>
      <c r="BA22" t="s">
        <v>428</v>
      </c>
      <c r="BB22" t="s">
        <v>989</v>
      </c>
      <c r="BC22" t="s">
        <v>990</v>
      </c>
      <c r="BI22" t="s">
        <v>1004</v>
      </c>
      <c r="BJ22" t="s">
        <v>1002</v>
      </c>
      <c r="BK22" t="s">
        <v>1044</v>
      </c>
      <c r="BS22" t="s">
        <v>56</v>
      </c>
      <c r="BT22" t="s">
        <v>233</v>
      </c>
      <c r="BU22" t="s">
        <v>77</v>
      </c>
      <c r="BV22" t="s">
        <v>892</v>
      </c>
      <c r="CB22" t="s">
        <v>91</v>
      </c>
      <c r="CC22" t="s">
        <v>92</v>
      </c>
      <c r="CD22" t="s">
        <v>237</v>
      </c>
      <c r="CE22" t="s">
        <v>147</v>
      </c>
      <c r="CF22" t="s">
        <v>1074</v>
      </c>
      <c r="CG22" t="s">
        <v>1075</v>
      </c>
      <c r="CL22">
        <v>4</v>
      </c>
      <c r="CM22" t="s">
        <v>238</v>
      </c>
      <c r="CN22" t="s">
        <v>106</v>
      </c>
      <c r="CO22" t="s">
        <v>1099</v>
      </c>
      <c r="CP22" t="s">
        <v>1096</v>
      </c>
    </row>
    <row r="23" spans="1:99" hidden="1" x14ac:dyDescent="0.25">
      <c r="A23">
        <v>45153.985547048607</v>
      </c>
      <c r="B23" t="s">
        <v>172</v>
      </c>
      <c r="C23" t="s">
        <v>62</v>
      </c>
      <c r="D23" t="s">
        <v>35</v>
      </c>
      <c r="E23" t="s">
        <v>155</v>
      </c>
      <c r="F23" t="s">
        <v>37</v>
      </c>
      <c r="G23" t="s">
        <v>212</v>
      </c>
      <c r="H23" t="s">
        <v>130</v>
      </c>
      <c r="I23" s="1" t="s">
        <v>130</v>
      </c>
      <c r="M23" t="s">
        <v>40</v>
      </c>
      <c r="N23" s="1" t="s">
        <v>239</v>
      </c>
      <c r="O23" t="s">
        <v>41</v>
      </c>
      <c r="Q23">
        <v>687</v>
      </c>
      <c r="R23" t="s">
        <v>240</v>
      </c>
      <c r="S23" t="s">
        <v>65</v>
      </c>
      <c r="T23" t="s">
        <v>44</v>
      </c>
      <c r="U23" t="s">
        <v>45</v>
      </c>
      <c r="V23" t="s">
        <v>134</v>
      </c>
      <c r="W23" t="s">
        <v>241</v>
      </c>
      <c r="X23" t="s">
        <v>145</v>
      </c>
      <c r="Y23" t="s">
        <v>233</v>
      </c>
      <c r="Z23" t="s">
        <v>77</v>
      </c>
      <c r="AA23" t="s">
        <v>892</v>
      </c>
      <c r="AJ23" t="s">
        <v>242</v>
      </c>
      <c r="AK23" t="s">
        <v>174</v>
      </c>
      <c r="AL23" t="s">
        <v>960</v>
      </c>
      <c r="AM23" t="s">
        <v>958</v>
      </c>
      <c r="AQ23" t="s">
        <v>243</v>
      </c>
      <c r="AR23" t="s">
        <v>311</v>
      </c>
      <c r="AS23" t="s">
        <v>977</v>
      </c>
      <c r="AX23" t="s">
        <v>52</v>
      </c>
      <c r="AY23" t="s">
        <v>100</v>
      </c>
      <c r="AZ23" t="s">
        <v>139</v>
      </c>
      <c r="BA23" t="s">
        <v>101</v>
      </c>
      <c r="BB23" t="s">
        <v>991</v>
      </c>
      <c r="BC23" t="s">
        <v>989</v>
      </c>
      <c r="BI23" t="s">
        <v>1005</v>
      </c>
      <c r="BJ23" t="s">
        <v>102</v>
      </c>
      <c r="BK23" t="s">
        <v>1047</v>
      </c>
      <c r="BL23" t="s">
        <v>1048</v>
      </c>
      <c r="BM23" t="s">
        <v>1049</v>
      </c>
      <c r="BS23" t="s">
        <v>76</v>
      </c>
      <c r="BT23" t="s">
        <v>233</v>
      </c>
      <c r="BU23" t="s">
        <v>77</v>
      </c>
      <c r="BV23" t="s">
        <v>892</v>
      </c>
      <c r="CB23" t="s">
        <v>91</v>
      </c>
      <c r="CC23" t="s">
        <v>228</v>
      </c>
      <c r="CD23" t="s">
        <v>237</v>
      </c>
      <c r="CE23" t="s">
        <v>147</v>
      </c>
      <c r="CF23" t="s">
        <v>1074</v>
      </c>
      <c r="CG23" t="s">
        <v>1075</v>
      </c>
      <c r="CL23">
        <v>4</v>
      </c>
      <c r="CM23" t="s">
        <v>245</v>
      </c>
      <c r="CN23" t="s">
        <v>345</v>
      </c>
      <c r="CO23" t="s">
        <v>1095</v>
      </c>
      <c r="CP23" t="s">
        <v>1102</v>
      </c>
      <c r="CQ23" t="s">
        <v>1097</v>
      </c>
      <c r="CR23" t="s">
        <v>1100</v>
      </c>
    </row>
    <row r="24" spans="1:99" hidden="1" x14ac:dyDescent="0.25">
      <c r="A24">
        <v>45153.98648796296</v>
      </c>
      <c r="B24" t="s">
        <v>172</v>
      </c>
      <c r="C24" t="s">
        <v>62</v>
      </c>
      <c r="D24" t="s">
        <v>35</v>
      </c>
      <c r="E24" t="s">
        <v>36</v>
      </c>
      <c r="F24" t="s">
        <v>201</v>
      </c>
      <c r="G24" t="s">
        <v>148</v>
      </c>
      <c r="H24" t="s">
        <v>130</v>
      </c>
      <c r="I24" s="1" t="s">
        <v>246</v>
      </c>
      <c r="J24" t="s">
        <v>853</v>
      </c>
      <c r="K24" t="s">
        <v>852</v>
      </c>
      <c r="M24" t="s">
        <v>40</v>
      </c>
      <c r="N24" s="1" t="s">
        <v>247</v>
      </c>
      <c r="O24" t="s">
        <v>41</v>
      </c>
      <c r="P24" t="s">
        <v>862</v>
      </c>
      <c r="Q24">
        <v>1023</v>
      </c>
      <c r="R24" t="s">
        <v>83</v>
      </c>
      <c r="S24" t="s">
        <v>95</v>
      </c>
      <c r="T24" t="s">
        <v>44</v>
      </c>
      <c r="U24" t="s">
        <v>156</v>
      </c>
      <c r="V24" t="s">
        <v>96</v>
      </c>
      <c r="W24" t="s">
        <v>192</v>
      </c>
      <c r="X24" t="s">
        <v>48</v>
      </c>
      <c r="Y24" t="s">
        <v>233</v>
      </c>
      <c r="Z24" t="s">
        <v>77</v>
      </c>
      <c r="AA24" t="s">
        <v>892</v>
      </c>
      <c r="AJ24" t="s">
        <v>242</v>
      </c>
      <c r="AK24" t="s">
        <v>174</v>
      </c>
      <c r="AL24" t="s">
        <v>960</v>
      </c>
      <c r="AM24" t="s">
        <v>958</v>
      </c>
      <c r="AQ24" t="s">
        <v>73</v>
      </c>
      <c r="AR24" t="s">
        <v>51</v>
      </c>
      <c r="AS24" t="s">
        <v>975</v>
      </c>
      <c r="AX24" t="s">
        <v>52</v>
      </c>
      <c r="AY24" t="s">
        <v>100</v>
      </c>
      <c r="AZ24" t="s">
        <v>151</v>
      </c>
      <c r="BA24" t="s">
        <v>101</v>
      </c>
      <c r="BB24" t="s">
        <v>992</v>
      </c>
      <c r="BC24" t="s">
        <v>991</v>
      </c>
      <c r="BD24" t="s">
        <v>989</v>
      </c>
      <c r="BE24" t="s">
        <v>990</v>
      </c>
      <c r="BI24" t="s">
        <v>1006</v>
      </c>
      <c r="BJ24" t="s">
        <v>102</v>
      </c>
      <c r="BK24" t="s">
        <v>1046</v>
      </c>
      <c r="BL24" t="s">
        <v>1047</v>
      </c>
      <c r="BM24" t="s">
        <v>1048</v>
      </c>
      <c r="BN24" t="s">
        <v>1044</v>
      </c>
      <c r="BO24" t="s">
        <v>1049</v>
      </c>
      <c r="BP24" t="s">
        <v>1051</v>
      </c>
      <c r="BS24" t="s">
        <v>56</v>
      </c>
      <c r="BT24" t="s">
        <v>249</v>
      </c>
      <c r="BU24" t="s">
        <v>77</v>
      </c>
      <c r="BV24" t="s">
        <v>892</v>
      </c>
      <c r="BW24" t="s">
        <v>1067</v>
      </c>
      <c r="CB24" t="s">
        <v>154</v>
      </c>
      <c r="CC24" t="s">
        <v>228</v>
      </c>
      <c r="CD24" t="s">
        <v>250</v>
      </c>
      <c r="CE24" t="s">
        <v>147</v>
      </c>
      <c r="CF24" t="s">
        <v>1074</v>
      </c>
      <c r="CG24" t="s">
        <v>1075</v>
      </c>
      <c r="CH24" t="s">
        <v>1076</v>
      </c>
      <c r="CL24">
        <v>5</v>
      </c>
      <c r="CM24" t="s">
        <v>251</v>
      </c>
      <c r="CN24" t="s">
        <v>106</v>
      </c>
      <c r="CO24" t="s">
        <v>1103</v>
      </c>
      <c r="CP24" t="s">
        <v>1099</v>
      </c>
      <c r="CQ24" t="s">
        <v>1096</v>
      </c>
      <c r="CR24" t="s">
        <v>1102</v>
      </c>
      <c r="CS24" t="s">
        <v>1101</v>
      </c>
    </row>
    <row r="25" spans="1:99" hidden="1" x14ac:dyDescent="0.25">
      <c r="A25">
        <v>45153.987252615741</v>
      </c>
      <c r="B25" t="s">
        <v>172</v>
      </c>
      <c r="C25" t="s">
        <v>62</v>
      </c>
      <c r="D25" t="s">
        <v>35</v>
      </c>
      <c r="E25" t="s">
        <v>36</v>
      </c>
      <c r="F25" t="s">
        <v>37</v>
      </c>
      <c r="G25" t="s">
        <v>81</v>
      </c>
      <c r="H25" t="s">
        <v>130</v>
      </c>
      <c r="I25" s="1" t="s">
        <v>82</v>
      </c>
      <c r="J25" t="s">
        <v>854</v>
      </c>
      <c r="K25" t="s">
        <v>853</v>
      </c>
      <c r="M25" t="s">
        <v>40</v>
      </c>
      <c r="N25" s="1" t="s">
        <v>247</v>
      </c>
      <c r="O25" t="s">
        <v>41</v>
      </c>
      <c r="P25" t="s">
        <v>862</v>
      </c>
      <c r="Q25">
        <v>1120</v>
      </c>
      <c r="R25" t="s">
        <v>42</v>
      </c>
      <c r="S25" t="s">
        <v>65</v>
      </c>
      <c r="T25" t="s">
        <v>131</v>
      </c>
      <c r="U25" t="s">
        <v>108</v>
      </c>
      <c r="V25" t="s">
        <v>134</v>
      </c>
      <c r="W25" t="s">
        <v>173</v>
      </c>
      <c r="X25" t="s">
        <v>145</v>
      </c>
      <c r="Y25" t="s">
        <v>252</v>
      </c>
      <c r="Z25" t="s">
        <v>136</v>
      </c>
      <c r="AA25" t="s">
        <v>883</v>
      </c>
      <c r="AB25" t="s">
        <v>889</v>
      </c>
      <c r="AC25" t="s">
        <v>886</v>
      </c>
      <c r="AD25" t="s">
        <v>885</v>
      </c>
      <c r="AJ25" t="s">
        <v>253</v>
      </c>
      <c r="AK25" t="s">
        <v>633</v>
      </c>
      <c r="AL25" t="s">
        <v>961</v>
      </c>
      <c r="AM25" t="s">
        <v>958</v>
      </c>
      <c r="AN25" t="s">
        <v>959</v>
      </c>
      <c r="AQ25" t="s">
        <v>254</v>
      </c>
      <c r="AR25" t="s">
        <v>51</v>
      </c>
      <c r="AS25" t="s">
        <v>975</v>
      </c>
      <c r="AT25" t="s">
        <v>976</v>
      </c>
      <c r="AX25" t="s">
        <v>112</v>
      </c>
      <c r="AY25" t="s">
        <v>100</v>
      </c>
      <c r="AZ25" t="s">
        <v>151</v>
      </c>
      <c r="BA25" t="s">
        <v>101</v>
      </c>
      <c r="BB25" t="s">
        <v>992</v>
      </c>
      <c r="BC25" t="s">
        <v>991</v>
      </c>
      <c r="BD25" t="s">
        <v>989</v>
      </c>
      <c r="BE25" t="s">
        <v>990</v>
      </c>
      <c r="BI25" t="s">
        <v>1007</v>
      </c>
      <c r="BJ25" t="s">
        <v>102</v>
      </c>
      <c r="BK25" t="s">
        <v>1047</v>
      </c>
      <c r="BL25" t="s">
        <v>1044</v>
      </c>
      <c r="BM25" t="s">
        <v>1049</v>
      </c>
      <c r="BN25" t="s">
        <v>1051</v>
      </c>
      <c r="BO25" t="s">
        <v>1050</v>
      </c>
      <c r="BS25" t="s">
        <v>76</v>
      </c>
      <c r="BT25" t="s">
        <v>233</v>
      </c>
      <c r="BU25" t="s">
        <v>77</v>
      </c>
      <c r="BV25" t="s">
        <v>892</v>
      </c>
      <c r="CB25" t="s">
        <v>154</v>
      </c>
      <c r="CC25" t="s">
        <v>92</v>
      </c>
      <c r="CD25" t="s">
        <v>256</v>
      </c>
      <c r="CE25" t="s">
        <v>147</v>
      </c>
      <c r="CF25" t="s">
        <v>1074</v>
      </c>
      <c r="CG25" t="s">
        <v>1075</v>
      </c>
      <c r="CH25" t="s">
        <v>1078</v>
      </c>
      <c r="CL25">
        <v>4</v>
      </c>
      <c r="CM25" t="s">
        <v>257</v>
      </c>
      <c r="CN25" t="s">
        <v>106</v>
      </c>
      <c r="CO25" t="s">
        <v>1103</v>
      </c>
      <c r="CP25" t="s">
        <v>1099</v>
      </c>
      <c r="CQ25" t="s">
        <v>1102</v>
      </c>
    </row>
    <row r="26" spans="1:99" hidden="1" x14ac:dyDescent="0.25">
      <c r="A26">
        <v>45153.992485312498</v>
      </c>
      <c r="B26" t="s">
        <v>258</v>
      </c>
      <c r="C26" t="s">
        <v>34</v>
      </c>
      <c r="D26" t="s">
        <v>35</v>
      </c>
      <c r="E26" t="s">
        <v>36</v>
      </c>
      <c r="F26" t="s">
        <v>37</v>
      </c>
      <c r="G26" t="s">
        <v>148</v>
      </c>
      <c r="H26" t="s">
        <v>130</v>
      </c>
      <c r="I26" s="1" t="s">
        <v>63</v>
      </c>
      <c r="J26" t="s">
        <v>853</v>
      </c>
      <c r="M26" t="s">
        <v>40</v>
      </c>
      <c r="N26" s="1" t="s">
        <v>41</v>
      </c>
      <c r="O26" t="s">
        <v>41</v>
      </c>
      <c r="Q26">
        <v>1200</v>
      </c>
      <c r="R26" t="s">
        <v>42</v>
      </c>
      <c r="S26" t="s">
        <v>65</v>
      </c>
      <c r="T26" t="s">
        <v>44</v>
      </c>
      <c r="U26" t="s">
        <v>108</v>
      </c>
      <c r="V26" t="s">
        <v>117</v>
      </c>
      <c r="W26" t="s">
        <v>259</v>
      </c>
      <c r="X26" t="s">
        <v>70</v>
      </c>
      <c r="Y26" t="s">
        <v>136</v>
      </c>
      <c r="Z26" t="s">
        <v>136</v>
      </c>
      <c r="AJ26" t="s">
        <v>260</v>
      </c>
      <c r="AK26" t="s">
        <v>174</v>
      </c>
      <c r="AL26" t="s">
        <v>959</v>
      </c>
      <c r="AQ26" t="s">
        <v>73</v>
      </c>
      <c r="AR26" t="s">
        <v>51</v>
      </c>
      <c r="AS26" t="s">
        <v>975</v>
      </c>
      <c r="AX26" t="s">
        <v>52</v>
      </c>
      <c r="AY26" t="s">
        <v>53</v>
      </c>
      <c r="AZ26" t="s">
        <v>261</v>
      </c>
      <c r="BA26" t="s">
        <v>101</v>
      </c>
      <c r="BB26" t="s">
        <v>992</v>
      </c>
      <c r="BC26" t="s">
        <v>991</v>
      </c>
      <c r="BI26" t="s">
        <v>262</v>
      </c>
      <c r="BJ26" t="s">
        <v>75</v>
      </c>
      <c r="BK26" t="s">
        <v>1044</v>
      </c>
      <c r="BL26" t="s">
        <v>1049</v>
      </c>
      <c r="BM26" t="s">
        <v>1045</v>
      </c>
      <c r="BS26" t="s">
        <v>56</v>
      </c>
      <c r="BT26" t="s">
        <v>263</v>
      </c>
      <c r="BU26" t="s">
        <v>136</v>
      </c>
      <c r="BV26" t="s">
        <v>1067</v>
      </c>
      <c r="CB26" t="s">
        <v>57</v>
      </c>
      <c r="CC26" t="s">
        <v>228</v>
      </c>
      <c r="CD26" t="s">
        <v>162</v>
      </c>
      <c r="CE26" t="s">
        <v>162</v>
      </c>
      <c r="CL26">
        <v>5</v>
      </c>
      <c r="CM26" t="s">
        <v>264</v>
      </c>
      <c r="CN26" t="s">
        <v>345</v>
      </c>
      <c r="CO26" t="s">
        <v>1096</v>
      </c>
    </row>
    <row r="27" spans="1:99" hidden="1" x14ac:dyDescent="0.25">
      <c r="A27">
        <v>45153.994721666662</v>
      </c>
      <c r="B27" t="s">
        <v>172</v>
      </c>
      <c r="C27" t="s">
        <v>34</v>
      </c>
      <c r="D27" t="s">
        <v>35</v>
      </c>
      <c r="E27" t="s">
        <v>155</v>
      </c>
      <c r="F27" t="s">
        <v>37</v>
      </c>
      <c r="G27" t="s">
        <v>81</v>
      </c>
      <c r="H27" t="s">
        <v>213</v>
      </c>
      <c r="I27" s="1" t="s">
        <v>265</v>
      </c>
      <c r="J27" t="s">
        <v>853</v>
      </c>
      <c r="M27" t="s">
        <v>40</v>
      </c>
      <c r="N27" s="1" t="s">
        <v>247</v>
      </c>
      <c r="O27" t="s">
        <v>41</v>
      </c>
      <c r="P27" t="s">
        <v>862</v>
      </c>
      <c r="Q27">
        <v>798</v>
      </c>
      <c r="R27" t="s">
        <v>42</v>
      </c>
      <c r="S27" t="s">
        <v>65</v>
      </c>
      <c r="T27" t="s">
        <v>44</v>
      </c>
      <c r="U27" t="s">
        <v>191</v>
      </c>
      <c r="V27" t="s">
        <v>96</v>
      </c>
      <c r="W27" t="s">
        <v>192</v>
      </c>
      <c r="X27" t="s">
        <v>48</v>
      </c>
      <c r="Y27" t="s">
        <v>266</v>
      </c>
      <c r="Z27" t="s">
        <v>136</v>
      </c>
      <c r="AA27" t="s">
        <v>893</v>
      </c>
      <c r="AJ27" t="s">
        <v>267</v>
      </c>
      <c r="AK27" t="s">
        <v>633</v>
      </c>
      <c r="AL27" t="s">
        <v>958</v>
      </c>
      <c r="AM27" t="s">
        <v>957</v>
      </c>
      <c r="AN27" t="s">
        <v>962</v>
      </c>
      <c r="AO27" t="s">
        <v>963</v>
      </c>
      <c r="AQ27" t="s">
        <v>254</v>
      </c>
      <c r="AR27" t="s">
        <v>51</v>
      </c>
      <c r="AS27" t="s">
        <v>975</v>
      </c>
      <c r="AT27" t="s">
        <v>976</v>
      </c>
      <c r="AX27" t="s">
        <v>52</v>
      </c>
      <c r="AY27" t="s">
        <v>53</v>
      </c>
      <c r="AZ27" t="s">
        <v>268</v>
      </c>
      <c r="BA27" t="s">
        <v>418</v>
      </c>
      <c r="BB27" t="s">
        <v>991</v>
      </c>
      <c r="BC27" t="s">
        <v>989</v>
      </c>
      <c r="BI27" t="s">
        <v>1008</v>
      </c>
      <c r="BJ27" t="s">
        <v>102</v>
      </c>
      <c r="BK27" t="s">
        <v>1047</v>
      </c>
      <c r="BL27" t="s">
        <v>1044</v>
      </c>
      <c r="BS27" t="s">
        <v>76</v>
      </c>
      <c r="BT27" t="s">
        <v>270</v>
      </c>
      <c r="BU27" t="s">
        <v>77</v>
      </c>
      <c r="BV27" t="s">
        <v>1066</v>
      </c>
      <c r="CB27" t="s">
        <v>154</v>
      </c>
      <c r="CC27" t="s">
        <v>228</v>
      </c>
      <c r="CD27" t="s">
        <v>147</v>
      </c>
      <c r="CE27" t="s">
        <v>147</v>
      </c>
      <c r="CL27">
        <v>3</v>
      </c>
      <c r="CM27" t="s">
        <v>271</v>
      </c>
      <c r="CN27" t="s">
        <v>634</v>
      </c>
      <c r="CO27" t="s">
        <v>1095</v>
      </c>
      <c r="CP27" t="s">
        <v>1096</v>
      </c>
      <c r="CQ27" t="s">
        <v>1102</v>
      </c>
    </row>
    <row r="28" spans="1:99" hidden="1" x14ac:dyDescent="0.25">
      <c r="A28">
        <v>45153.996467418983</v>
      </c>
      <c r="B28" t="s">
        <v>172</v>
      </c>
      <c r="C28" t="s">
        <v>62</v>
      </c>
      <c r="D28" t="s">
        <v>35</v>
      </c>
      <c r="E28" t="s">
        <v>36</v>
      </c>
      <c r="F28" t="s">
        <v>37</v>
      </c>
      <c r="G28" t="s">
        <v>148</v>
      </c>
      <c r="H28" t="s">
        <v>130</v>
      </c>
      <c r="I28" s="1" t="s">
        <v>124</v>
      </c>
      <c r="J28" t="s">
        <v>854</v>
      </c>
      <c r="M28" t="s">
        <v>40</v>
      </c>
      <c r="N28" s="1" t="s">
        <v>272</v>
      </c>
      <c r="O28" t="s">
        <v>125</v>
      </c>
      <c r="Q28">
        <v>1034</v>
      </c>
      <c r="R28" t="s">
        <v>83</v>
      </c>
      <c r="S28" t="s">
        <v>65</v>
      </c>
      <c r="T28" t="s">
        <v>131</v>
      </c>
      <c r="U28" t="s">
        <v>45</v>
      </c>
      <c r="V28" t="s">
        <v>96</v>
      </c>
      <c r="W28" t="s">
        <v>192</v>
      </c>
      <c r="X28" t="s">
        <v>70</v>
      </c>
      <c r="Y28" t="s">
        <v>233</v>
      </c>
      <c r="Z28" t="s">
        <v>77</v>
      </c>
      <c r="AA28" t="s">
        <v>892</v>
      </c>
      <c r="AJ28" t="s">
        <v>273</v>
      </c>
      <c r="AK28" t="s">
        <v>174</v>
      </c>
      <c r="AL28" t="s">
        <v>961</v>
      </c>
      <c r="AM28" t="s">
        <v>959</v>
      </c>
      <c r="AQ28" t="s">
        <v>73</v>
      </c>
      <c r="AR28" t="s">
        <v>51</v>
      </c>
      <c r="AS28" t="s">
        <v>975</v>
      </c>
      <c r="AX28" t="s">
        <v>65</v>
      </c>
      <c r="AY28" t="s">
        <v>53</v>
      </c>
      <c r="AZ28" t="s">
        <v>88</v>
      </c>
      <c r="BA28" t="s">
        <v>101</v>
      </c>
      <c r="BB28" t="s">
        <v>992</v>
      </c>
      <c r="BI28" t="s">
        <v>1009</v>
      </c>
      <c r="BJ28" t="s">
        <v>102</v>
      </c>
      <c r="BK28" t="s">
        <v>1047</v>
      </c>
      <c r="BL28" t="s">
        <v>1048</v>
      </c>
      <c r="BS28" t="s">
        <v>56</v>
      </c>
      <c r="BT28" t="s">
        <v>275</v>
      </c>
      <c r="BU28" t="s">
        <v>77</v>
      </c>
      <c r="BV28" t="s">
        <v>892</v>
      </c>
      <c r="BW28" t="s">
        <v>893</v>
      </c>
      <c r="CB28" t="s">
        <v>154</v>
      </c>
      <c r="CC28" t="s">
        <v>58</v>
      </c>
      <c r="CD28" t="s">
        <v>198</v>
      </c>
      <c r="CE28" t="s">
        <v>198</v>
      </c>
      <c r="CL28">
        <v>4</v>
      </c>
      <c r="CM28" t="s">
        <v>271</v>
      </c>
      <c r="CN28" t="s">
        <v>634</v>
      </c>
      <c r="CO28" t="s">
        <v>1095</v>
      </c>
      <c r="CP28" t="s">
        <v>1096</v>
      </c>
      <c r="CQ28" t="s">
        <v>1102</v>
      </c>
    </row>
    <row r="29" spans="1:99" hidden="1" x14ac:dyDescent="0.25">
      <c r="A29">
        <v>45153.999114097227</v>
      </c>
      <c r="B29" t="s">
        <v>172</v>
      </c>
      <c r="C29" t="s">
        <v>62</v>
      </c>
      <c r="D29" t="s">
        <v>35</v>
      </c>
      <c r="E29" t="s">
        <v>36</v>
      </c>
      <c r="F29" t="s">
        <v>201</v>
      </c>
      <c r="G29" t="s">
        <v>148</v>
      </c>
      <c r="H29" t="s">
        <v>213</v>
      </c>
      <c r="I29" s="1" t="s">
        <v>265</v>
      </c>
      <c r="J29" t="s">
        <v>853</v>
      </c>
      <c r="M29" t="s">
        <v>40</v>
      </c>
      <c r="N29" s="1" t="s">
        <v>64</v>
      </c>
      <c r="O29" t="s">
        <v>41</v>
      </c>
      <c r="P29" t="s">
        <v>862</v>
      </c>
      <c r="Q29">
        <v>970</v>
      </c>
      <c r="R29" t="s">
        <v>232</v>
      </c>
      <c r="S29" t="s">
        <v>95</v>
      </c>
      <c r="T29" t="s">
        <v>44</v>
      </c>
      <c r="U29" t="s">
        <v>108</v>
      </c>
      <c r="V29" t="s">
        <v>117</v>
      </c>
      <c r="W29" t="s">
        <v>192</v>
      </c>
      <c r="X29" t="s">
        <v>70</v>
      </c>
      <c r="Y29" t="s">
        <v>233</v>
      </c>
      <c r="Z29" t="s">
        <v>77</v>
      </c>
      <c r="AA29" t="s">
        <v>892</v>
      </c>
      <c r="AJ29" t="s">
        <v>276</v>
      </c>
      <c r="AK29" t="s">
        <v>836</v>
      </c>
      <c r="AL29" t="s">
        <v>963</v>
      </c>
      <c r="AM29" t="s">
        <v>964</v>
      </c>
      <c r="AQ29" t="s">
        <v>277</v>
      </c>
      <c r="AR29" t="s">
        <v>51</v>
      </c>
      <c r="AS29" t="s">
        <v>977</v>
      </c>
      <c r="AT29" t="s">
        <v>976</v>
      </c>
      <c r="AU29" t="s">
        <v>978</v>
      </c>
      <c r="AX29" t="s">
        <v>112</v>
      </c>
      <c r="AY29" t="s">
        <v>87</v>
      </c>
      <c r="AZ29" t="s">
        <v>101</v>
      </c>
      <c r="BA29" t="s">
        <v>101</v>
      </c>
      <c r="BI29" t="s">
        <v>1010</v>
      </c>
      <c r="BJ29" t="s">
        <v>102</v>
      </c>
      <c r="BK29" t="s">
        <v>1047</v>
      </c>
      <c r="BL29" t="s">
        <v>1051</v>
      </c>
      <c r="BM29" t="s">
        <v>1045</v>
      </c>
      <c r="BS29" t="s">
        <v>76</v>
      </c>
      <c r="BT29" t="s">
        <v>233</v>
      </c>
      <c r="BU29" t="s">
        <v>77</v>
      </c>
      <c r="BV29" t="s">
        <v>892</v>
      </c>
      <c r="CB29" t="s">
        <v>154</v>
      </c>
      <c r="CC29" t="s">
        <v>92</v>
      </c>
      <c r="CD29" t="s">
        <v>279</v>
      </c>
      <c r="CE29" t="s">
        <v>147</v>
      </c>
      <c r="CF29" t="s">
        <v>1074</v>
      </c>
      <c r="CG29" t="s">
        <v>1075</v>
      </c>
      <c r="CH29" t="s">
        <v>1077</v>
      </c>
      <c r="CL29">
        <v>4</v>
      </c>
      <c r="CM29" t="s">
        <v>280</v>
      </c>
      <c r="CN29" t="s">
        <v>634</v>
      </c>
      <c r="CO29" t="s">
        <v>1096</v>
      </c>
    </row>
    <row r="30" spans="1:99" hidden="1" x14ac:dyDescent="0.25">
      <c r="A30">
        <v>45154.000101782411</v>
      </c>
      <c r="B30" t="s">
        <v>172</v>
      </c>
      <c r="C30" t="s">
        <v>62</v>
      </c>
      <c r="D30" t="s">
        <v>35</v>
      </c>
      <c r="E30" t="s">
        <v>36</v>
      </c>
      <c r="F30" t="s">
        <v>37</v>
      </c>
      <c r="G30" t="s">
        <v>38</v>
      </c>
      <c r="H30" t="s">
        <v>130</v>
      </c>
      <c r="I30" s="1" t="s">
        <v>124</v>
      </c>
      <c r="J30" t="s">
        <v>854</v>
      </c>
      <c r="M30" t="s">
        <v>40</v>
      </c>
      <c r="N30" s="1" t="s">
        <v>64</v>
      </c>
      <c r="O30" t="s">
        <v>41</v>
      </c>
      <c r="P30" t="s">
        <v>862</v>
      </c>
      <c r="Q30">
        <v>1190</v>
      </c>
      <c r="R30" t="s">
        <v>42</v>
      </c>
      <c r="S30" t="s">
        <v>281</v>
      </c>
      <c r="T30" t="s">
        <v>44</v>
      </c>
      <c r="U30" t="s">
        <v>108</v>
      </c>
      <c r="V30" t="s">
        <v>96</v>
      </c>
      <c r="W30" t="s">
        <v>192</v>
      </c>
      <c r="X30" t="s">
        <v>145</v>
      </c>
      <c r="Y30" t="s">
        <v>266</v>
      </c>
      <c r="Z30" t="s">
        <v>136</v>
      </c>
      <c r="AA30" t="s">
        <v>893</v>
      </c>
      <c r="AJ30" t="s">
        <v>282</v>
      </c>
      <c r="AK30" t="s">
        <v>174</v>
      </c>
      <c r="AL30" t="s">
        <v>960</v>
      </c>
      <c r="AM30" t="s">
        <v>958</v>
      </c>
      <c r="AN30" t="s">
        <v>959</v>
      </c>
      <c r="AO30" t="s">
        <v>957</v>
      </c>
      <c r="AQ30" t="s">
        <v>283</v>
      </c>
      <c r="AR30" t="s">
        <v>51</v>
      </c>
      <c r="AS30" t="s">
        <v>975</v>
      </c>
      <c r="AT30" t="s">
        <v>977</v>
      </c>
      <c r="AX30" t="s">
        <v>65</v>
      </c>
      <c r="AY30" t="s">
        <v>100</v>
      </c>
      <c r="AZ30" t="s">
        <v>284</v>
      </c>
      <c r="BA30" t="s">
        <v>101</v>
      </c>
      <c r="BB30" t="s">
        <v>991</v>
      </c>
      <c r="BC30" t="s">
        <v>990</v>
      </c>
      <c r="BI30" t="s">
        <v>285</v>
      </c>
      <c r="BJ30" t="s">
        <v>102</v>
      </c>
      <c r="BK30" t="s">
        <v>1049</v>
      </c>
      <c r="BS30" t="s">
        <v>76</v>
      </c>
      <c r="BT30" t="s">
        <v>286</v>
      </c>
      <c r="BU30" t="s">
        <v>136</v>
      </c>
      <c r="BV30" t="s">
        <v>889</v>
      </c>
      <c r="BW30" t="s">
        <v>886</v>
      </c>
      <c r="BX30" t="s">
        <v>1066</v>
      </c>
      <c r="CB30" t="s">
        <v>91</v>
      </c>
      <c r="CC30" t="s">
        <v>58</v>
      </c>
      <c r="CD30" t="s">
        <v>287</v>
      </c>
      <c r="CE30" t="s">
        <v>198</v>
      </c>
      <c r="CF30" t="s">
        <v>1075</v>
      </c>
      <c r="CL30">
        <v>4</v>
      </c>
      <c r="CM30" t="s">
        <v>288</v>
      </c>
      <c r="CN30" t="s">
        <v>106</v>
      </c>
      <c r="CO30" t="s">
        <v>1103</v>
      </c>
      <c r="CP30" t="s">
        <v>1095</v>
      </c>
      <c r="CQ30" t="s">
        <v>1102</v>
      </c>
      <c r="CR30" t="s">
        <v>1101</v>
      </c>
    </row>
    <row r="31" spans="1:99" hidden="1" x14ac:dyDescent="0.25">
      <c r="A31">
        <v>45154.002866273149</v>
      </c>
      <c r="B31" t="s">
        <v>289</v>
      </c>
      <c r="C31" t="s">
        <v>62</v>
      </c>
      <c r="D31" t="s">
        <v>290</v>
      </c>
      <c r="E31" t="s">
        <v>155</v>
      </c>
      <c r="F31" t="s">
        <v>37</v>
      </c>
      <c r="G31" t="s">
        <v>212</v>
      </c>
      <c r="H31" t="s">
        <v>130</v>
      </c>
      <c r="I31" s="1" t="s">
        <v>291</v>
      </c>
      <c r="J31" t="s">
        <v>854</v>
      </c>
      <c r="K31" t="s">
        <v>853</v>
      </c>
      <c r="L31" t="s">
        <v>852</v>
      </c>
      <c r="M31" t="s">
        <v>40</v>
      </c>
      <c r="N31" s="1" t="s">
        <v>41</v>
      </c>
      <c r="O31" t="s">
        <v>41</v>
      </c>
      <c r="Q31">
        <v>7000</v>
      </c>
      <c r="R31" t="s">
        <v>42</v>
      </c>
      <c r="S31" t="s">
        <v>65</v>
      </c>
      <c r="T31" t="s">
        <v>131</v>
      </c>
      <c r="U31" t="s">
        <v>45</v>
      </c>
      <c r="V31" t="s">
        <v>96</v>
      </c>
      <c r="W31" t="s">
        <v>292</v>
      </c>
      <c r="X31" t="s">
        <v>48</v>
      </c>
      <c r="Y31" t="s">
        <v>293</v>
      </c>
      <c r="Z31" t="s">
        <v>293</v>
      </c>
      <c r="AJ31" t="s">
        <v>294</v>
      </c>
      <c r="AK31" t="s">
        <v>174</v>
      </c>
      <c r="AL31" t="s">
        <v>960</v>
      </c>
      <c r="AM31" t="s">
        <v>961</v>
      </c>
      <c r="AN31" t="s">
        <v>958</v>
      </c>
      <c r="AO31" t="s">
        <v>959</v>
      </c>
      <c r="AQ31" t="s">
        <v>73</v>
      </c>
      <c r="AR31" t="s">
        <v>51</v>
      </c>
      <c r="AS31" t="s">
        <v>975</v>
      </c>
      <c r="AX31" t="s">
        <v>52</v>
      </c>
      <c r="AY31" t="s">
        <v>100</v>
      </c>
      <c r="AZ31" t="s">
        <v>88</v>
      </c>
      <c r="BA31" t="s">
        <v>101</v>
      </c>
      <c r="BB31" t="s">
        <v>992</v>
      </c>
      <c r="BI31" t="s">
        <v>295</v>
      </c>
      <c r="BJ31" t="s">
        <v>102</v>
      </c>
      <c r="BK31" t="s">
        <v>1046</v>
      </c>
      <c r="BS31" t="s">
        <v>76</v>
      </c>
      <c r="BT31" t="s">
        <v>296</v>
      </c>
      <c r="BU31" t="s">
        <v>136</v>
      </c>
      <c r="BV31" t="s">
        <v>1067</v>
      </c>
      <c r="BW31" t="s">
        <v>895</v>
      </c>
      <c r="CB31" t="s">
        <v>297</v>
      </c>
      <c r="CC31" t="s">
        <v>209</v>
      </c>
      <c r="CD31" t="s">
        <v>198</v>
      </c>
      <c r="CE31" t="s">
        <v>198</v>
      </c>
      <c r="CL31">
        <v>1</v>
      </c>
      <c r="CM31" t="s">
        <v>106</v>
      </c>
      <c r="CN31" t="s">
        <v>106</v>
      </c>
      <c r="CU31" t="s">
        <v>298</v>
      </c>
    </row>
    <row r="32" spans="1:99" hidden="1" x14ac:dyDescent="0.25">
      <c r="A32">
        <v>45154.003388576384</v>
      </c>
      <c r="B32" t="s">
        <v>172</v>
      </c>
      <c r="C32" t="s">
        <v>62</v>
      </c>
      <c r="D32" t="s">
        <v>35</v>
      </c>
      <c r="E32" t="s">
        <v>36</v>
      </c>
      <c r="F32" t="s">
        <v>37</v>
      </c>
      <c r="G32" t="s">
        <v>212</v>
      </c>
      <c r="H32" t="s">
        <v>107</v>
      </c>
      <c r="I32" s="1" t="s">
        <v>299</v>
      </c>
      <c r="J32" t="s">
        <v>852</v>
      </c>
      <c r="M32" t="s">
        <v>40</v>
      </c>
      <c r="N32" s="1" t="s">
        <v>64</v>
      </c>
      <c r="O32" t="s">
        <v>41</v>
      </c>
      <c r="P32" t="s">
        <v>862</v>
      </c>
      <c r="Q32">
        <v>930</v>
      </c>
      <c r="R32" t="s">
        <v>232</v>
      </c>
      <c r="S32" t="s">
        <v>65</v>
      </c>
      <c r="T32" t="s">
        <v>44</v>
      </c>
      <c r="U32" t="s">
        <v>156</v>
      </c>
      <c r="V32" t="s">
        <v>134</v>
      </c>
      <c r="W32" t="s">
        <v>192</v>
      </c>
      <c r="X32" t="s">
        <v>145</v>
      </c>
      <c r="Y32" t="s">
        <v>233</v>
      </c>
      <c r="Z32" t="s">
        <v>77</v>
      </c>
      <c r="AA32" t="s">
        <v>892</v>
      </c>
      <c r="AJ32" t="s">
        <v>300</v>
      </c>
      <c r="AK32" t="s">
        <v>174</v>
      </c>
      <c r="AL32" t="s">
        <v>960</v>
      </c>
      <c r="AQ32" t="s">
        <v>283</v>
      </c>
      <c r="AR32" t="s">
        <v>51</v>
      </c>
      <c r="AS32" t="s">
        <v>975</v>
      </c>
      <c r="AT32" t="s">
        <v>977</v>
      </c>
      <c r="AX32" t="s">
        <v>112</v>
      </c>
      <c r="AY32" t="s">
        <v>100</v>
      </c>
      <c r="AZ32" t="s">
        <v>301</v>
      </c>
      <c r="BA32" t="s">
        <v>101</v>
      </c>
      <c r="BB32" t="s">
        <v>991</v>
      </c>
      <c r="BC32" t="s">
        <v>989</v>
      </c>
      <c r="BD32" t="s">
        <v>993</v>
      </c>
      <c r="BI32" t="s">
        <v>1011</v>
      </c>
      <c r="BJ32" t="s">
        <v>1002</v>
      </c>
      <c r="BK32" t="s">
        <v>1048</v>
      </c>
      <c r="BL32" t="s">
        <v>1044</v>
      </c>
      <c r="BM32" t="s">
        <v>1051</v>
      </c>
      <c r="BS32" t="s">
        <v>76</v>
      </c>
      <c r="BT32" t="s">
        <v>303</v>
      </c>
      <c r="BU32" t="s">
        <v>136</v>
      </c>
      <c r="BV32" t="s">
        <v>893</v>
      </c>
      <c r="BW32" t="s">
        <v>1067</v>
      </c>
      <c r="BX32" t="s">
        <v>889</v>
      </c>
      <c r="CB32" t="s">
        <v>91</v>
      </c>
      <c r="CC32" t="s">
        <v>92</v>
      </c>
      <c r="CD32" t="s">
        <v>304</v>
      </c>
      <c r="CE32" t="s">
        <v>198</v>
      </c>
      <c r="CF32" t="s">
        <v>1075</v>
      </c>
      <c r="CG32" t="s">
        <v>1077</v>
      </c>
      <c r="CH32" t="s">
        <v>1078</v>
      </c>
      <c r="CL32">
        <v>4</v>
      </c>
      <c r="CM32" t="s">
        <v>305</v>
      </c>
      <c r="CN32" t="s">
        <v>345</v>
      </c>
      <c r="CO32" t="s">
        <v>1095</v>
      </c>
      <c r="CP32" t="s">
        <v>1102</v>
      </c>
      <c r="CQ32" t="s">
        <v>1101</v>
      </c>
    </row>
    <row r="33" spans="1:99" hidden="1" x14ac:dyDescent="0.25">
      <c r="A33">
        <v>45154.00353962963</v>
      </c>
      <c r="B33" t="s">
        <v>258</v>
      </c>
      <c r="C33" t="s">
        <v>34</v>
      </c>
      <c r="D33" t="s">
        <v>35</v>
      </c>
      <c r="E33" t="s">
        <v>36</v>
      </c>
      <c r="F33" t="s">
        <v>37</v>
      </c>
      <c r="G33" t="s">
        <v>38</v>
      </c>
      <c r="H33" t="s">
        <v>130</v>
      </c>
      <c r="I33" s="1" t="s">
        <v>130</v>
      </c>
      <c r="M33" t="s">
        <v>40</v>
      </c>
      <c r="N33" s="1" t="s">
        <v>41</v>
      </c>
      <c r="O33" t="s">
        <v>41</v>
      </c>
      <c r="Q33">
        <v>1200</v>
      </c>
      <c r="R33" t="s">
        <v>42</v>
      </c>
      <c r="S33" t="s">
        <v>65</v>
      </c>
      <c r="T33" t="s">
        <v>66</v>
      </c>
      <c r="U33" t="s">
        <v>156</v>
      </c>
      <c r="V33" t="s">
        <v>117</v>
      </c>
      <c r="W33" t="s">
        <v>306</v>
      </c>
      <c r="X33" t="s">
        <v>70</v>
      </c>
      <c r="Y33" t="s">
        <v>307</v>
      </c>
      <c r="Z33" t="s">
        <v>136</v>
      </c>
      <c r="AA33" t="s">
        <v>889</v>
      </c>
      <c r="AB33" t="s">
        <v>885</v>
      </c>
      <c r="AJ33" t="s">
        <v>72</v>
      </c>
      <c r="AK33" t="s">
        <v>146</v>
      </c>
      <c r="AL33" t="s">
        <v>958</v>
      </c>
      <c r="AM33" t="s">
        <v>959</v>
      </c>
      <c r="AN33" t="s">
        <v>957</v>
      </c>
      <c r="AQ33" t="s">
        <v>73</v>
      </c>
      <c r="AR33" t="s">
        <v>51</v>
      </c>
      <c r="AS33" t="s">
        <v>975</v>
      </c>
      <c r="AX33" t="s">
        <v>65</v>
      </c>
      <c r="AY33" t="s">
        <v>100</v>
      </c>
      <c r="AZ33" t="s">
        <v>308</v>
      </c>
      <c r="BA33" t="s">
        <v>418</v>
      </c>
      <c r="BB33" t="s">
        <v>990</v>
      </c>
      <c r="BI33" t="s">
        <v>1012</v>
      </c>
      <c r="BJ33" t="s">
        <v>75</v>
      </c>
      <c r="BK33" t="s">
        <v>1047</v>
      </c>
      <c r="BL33" t="s">
        <v>1044</v>
      </c>
      <c r="BS33" t="s">
        <v>56</v>
      </c>
      <c r="BT33" t="s">
        <v>103</v>
      </c>
      <c r="BU33" t="s">
        <v>103</v>
      </c>
      <c r="CB33" t="s">
        <v>154</v>
      </c>
      <c r="CC33" t="s">
        <v>58</v>
      </c>
      <c r="CD33" t="s">
        <v>147</v>
      </c>
      <c r="CE33" t="s">
        <v>147</v>
      </c>
      <c r="CL33">
        <v>1</v>
      </c>
      <c r="CM33" t="s">
        <v>106</v>
      </c>
      <c r="CN33" t="s">
        <v>106</v>
      </c>
    </row>
    <row r="34" spans="1:99" x14ac:dyDescent="0.25">
      <c r="A34">
        <v>45154.003934803244</v>
      </c>
      <c r="B34" t="s">
        <v>330</v>
      </c>
      <c r="C34" t="s">
        <v>62</v>
      </c>
      <c r="D34" t="s">
        <v>35</v>
      </c>
      <c r="E34" t="s">
        <v>36</v>
      </c>
      <c r="F34" t="s">
        <v>37</v>
      </c>
      <c r="G34" t="s">
        <v>212</v>
      </c>
      <c r="H34" t="s">
        <v>130</v>
      </c>
      <c r="I34" s="1" t="s">
        <v>130</v>
      </c>
      <c r="M34" t="s">
        <v>40</v>
      </c>
      <c r="N34" s="1" t="s">
        <v>125</v>
      </c>
      <c r="O34" t="s">
        <v>125</v>
      </c>
      <c r="Q34">
        <v>1176</v>
      </c>
      <c r="R34" t="s">
        <v>42</v>
      </c>
      <c r="S34" t="s">
        <v>65</v>
      </c>
      <c r="T34" t="s">
        <v>44</v>
      </c>
      <c r="U34" t="s">
        <v>108</v>
      </c>
      <c r="V34" t="s">
        <v>96</v>
      </c>
      <c r="W34" t="s">
        <v>310</v>
      </c>
      <c r="X34" t="s">
        <v>70</v>
      </c>
      <c r="Y34" t="s">
        <v>77</v>
      </c>
      <c r="Z34" t="s">
        <v>77</v>
      </c>
      <c r="AJ34" t="s">
        <v>146</v>
      </c>
      <c r="AK34" t="s">
        <v>146</v>
      </c>
      <c r="AQ34" t="s">
        <v>311</v>
      </c>
      <c r="AR34" t="s">
        <v>311</v>
      </c>
      <c r="AX34" t="s">
        <v>312</v>
      </c>
      <c r="AY34" t="s">
        <v>87</v>
      </c>
      <c r="AZ34" t="s">
        <v>313</v>
      </c>
      <c r="BA34" t="s">
        <v>313</v>
      </c>
      <c r="BI34" t="s">
        <v>313</v>
      </c>
      <c r="BJ34" t="s">
        <v>313</v>
      </c>
      <c r="BS34" t="s">
        <v>161</v>
      </c>
      <c r="BT34" t="s">
        <v>77</v>
      </c>
      <c r="BU34" t="s">
        <v>77</v>
      </c>
      <c r="CB34">
        <v>0</v>
      </c>
      <c r="CC34" t="s">
        <v>58</v>
      </c>
      <c r="CD34" t="s">
        <v>210</v>
      </c>
      <c r="CE34" t="s">
        <v>210</v>
      </c>
      <c r="CL34">
        <v>1</v>
      </c>
      <c r="CM34" t="s">
        <v>314</v>
      </c>
      <c r="CN34" t="s">
        <v>314</v>
      </c>
    </row>
    <row r="35" spans="1:99" hidden="1" x14ac:dyDescent="0.25">
      <c r="A35">
        <v>45154.00803626157</v>
      </c>
      <c r="B35" t="s">
        <v>258</v>
      </c>
      <c r="C35" t="s">
        <v>62</v>
      </c>
      <c r="D35" t="s">
        <v>35</v>
      </c>
      <c r="E35" t="s">
        <v>36</v>
      </c>
      <c r="F35" t="s">
        <v>37</v>
      </c>
      <c r="G35" t="s">
        <v>148</v>
      </c>
      <c r="H35" t="s">
        <v>130</v>
      </c>
      <c r="I35" s="1" t="s">
        <v>39</v>
      </c>
      <c r="J35" t="s">
        <v>852</v>
      </c>
      <c r="M35" t="s">
        <v>40</v>
      </c>
      <c r="N35" s="1" t="s">
        <v>41</v>
      </c>
      <c r="O35" t="s">
        <v>41</v>
      </c>
      <c r="Q35">
        <v>1120</v>
      </c>
      <c r="R35" t="s">
        <v>232</v>
      </c>
      <c r="S35" t="s">
        <v>65</v>
      </c>
      <c r="T35" t="s">
        <v>66</v>
      </c>
      <c r="U35" t="s">
        <v>108</v>
      </c>
      <c r="V35" t="s">
        <v>117</v>
      </c>
      <c r="W35" t="s">
        <v>315</v>
      </c>
      <c r="X35" t="s">
        <v>145</v>
      </c>
      <c r="Y35" t="s">
        <v>136</v>
      </c>
      <c r="Z35" t="s">
        <v>136</v>
      </c>
      <c r="AJ35" t="s">
        <v>300</v>
      </c>
      <c r="AK35" t="s">
        <v>174</v>
      </c>
      <c r="AL35" t="s">
        <v>960</v>
      </c>
      <c r="AQ35" t="s">
        <v>73</v>
      </c>
      <c r="AR35" t="s">
        <v>51</v>
      </c>
      <c r="AS35" t="s">
        <v>975</v>
      </c>
      <c r="AX35" t="s">
        <v>52</v>
      </c>
      <c r="AY35" t="s">
        <v>53</v>
      </c>
      <c r="AZ35" t="s">
        <v>261</v>
      </c>
      <c r="BA35" t="s">
        <v>101</v>
      </c>
      <c r="BB35" t="s">
        <v>992</v>
      </c>
      <c r="BC35" t="s">
        <v>991</v>
      </c>
      <c r="BI35" t="s">
        <v>1013</v>
      </c>
      <c r="BJ35" t="s">
        <v>75</v>
      </c>
      <c r="BK35" t="s">
        <v>1047</v>
      </c>
      <c r="BL35" t="s">
        <v>1044</v>
      </c>
      <c r="BM35" t="s">
        <v>1049</v>
      </c>
      <c r="BS35" t="s">
        <v>56</v>
      </c>
      <c r="BT35" t="s">
        <v>317</v>
      </c>
      <c r="BU35" t="s">
        <v>193</v>
      </c>
      <c r="BV35" t="s">
        <v>1067</v>
      </c>
      <c r="CB35" t="s">
        <v>57</v>
      </c>
      <c r="CC35" t="s">
        <v>92</v>
      </c>
      <c r="CD35" t="s">
        <v>318</v>
      </c>
      <c r="CE35" t="s">
        <v>318</v>
      </c>
      <c r="CL35">
        <v>4</v>
      </c>
      <c r="CM35" t="s">
        <v>319</v>
      </c>
      <c r="CN35" t="s">
        <v>345</v>
      </c>
      <c r="CO35" t="s">
        <v>1098</v>
      </c>
    </row>
    <row r="36" spans="1:99" x14ac:dyDescent="0.25">
      <c r="A36">
        <v>45154.008408587964</v>
      </c>
      <c r="B36" t="s">
        <v>330</v>
      </c>
      <c r="C36" t="s">
        <v>62</v>
      </c>
      <c r="D36" t="s">
        <v>35</v>
      </c>
      <c r="E36" t="s">
        <v>36</v>
      </c>
      <c r="F36" t="s">
        <v>37</v>
      </c>
      <c r="G36" t="s">
        <v>320</v>
      </c>
      <c r="H36" t="s">
        <v>213</v>
      </c>
      <c r="I36" s="1" t="s">
        <v>213</v>
      </c>
      <c r="M36" t="s">
        <v>40</v>
      </c>
      <c r="N36" s="1" t="s">
        <v>41</v>
      </c>
      <c r="O36" t="s">
        <v>41</v>
      </c>
      <c r="Q36">
        <v>1225</v>
      </c>
      <c r="R36" t="s">
        <v>42</v>
      </c>
      <c r="S36" t="s">
        <v>65</v>
      </c>
      <c r="T36" t="s">
        <v>44</v>
      </c>
      <c r="U36" t="s">
        <v>108</v>
      </c>
      <c r="V36" t="s">
        <v>117</v>
      </c>
      <c r="W36" t="s">
        <v>321</v>
      </c>
      <c r="X36" t="s">
        <v>70</v>
      </c>
      <c r="Y36" t="s">
        <v>920</v>
      </c>
      <c r="Z36" t="s">
        <v>433</v>
      </c>
      <c r="AA36" t="s">
        <v>941</v>
      </c>
      <c r="AJ36" t="s">
        <v>119</v>
      </c>
      <c r="AK36" t="s">
        <v>146</v>
      </c>
      <c r="AL36" t="s">
        <v>958</v>
      </c>
      <c r="AM36" t="s">
        <v>959</v>
      </c>
      <c r="AQ36" t="s">
        <v>73</v>
      </c>
      <c r="AR36" t="s">
        <v>51</v>
      </c>
      <c r="AS36" t="s">
        <v>975</v>
      </c>
      <c r="AX36" t="s">
        <v>65</v>
      </c>
      <c r="AY36" t="s">
        <v>53</v>
      </c>
      <c r="AZ36" t="s">
        <v>88</v>
      </c>
      <c r="BA36" t="s">
        <v>101</v>
      </c>
      <c r="BB36" t="s">
        <v>992</v>
      </c>
      <c r="BI36" t="s">
        <v>114</v>
      </c>
      <c r="BJ36" t="s">
        <v>114</v>
      </c>
      <c r="BS36" t="s">
        <v>76</v>
      </c>
      <c r="BT36" t="s">
        <v>77</v>
      </c>
      <c r="BU36" t="s">
        <v>77</v>
      </c>
      <c r="CB36">
        <v>0</v>
      </c>
      <c r="CC36" t="s">
        <v>58</v>
      </c>
      <c r="CD36" t="s">
        <v>323</v>
      </c>
      <c r="CE36" t="s">
        <v>318</v>
      </c>
      <c r="CF36" t="s">
        <v>1076</v>
      </c>
      <c r="CL36">
        <v>2</v>
      </c>
      <c r="CM36" t="s">
        <v>106</v>
      </c>
      <c r="CN36" t="s">
        <v>106</v>
      </c>
    </row>
    <row r="37" spans="1:99" hidden="1" x14ac:dyDescent="0.25">
      <c r="A37">
        <v>45154.008705914355</v>
      </c>
      <c r="B37" t="s">
        <v>330</v>
      </c>
      <c r="C37" t="s">
        <v>62</v>
      </c>
      <c r="D37" t="s">
        <v>35</v>
      </c>
      <c r="E37" t="s">
        <v>36</v>
      </c>
      <c r="F37" t="s">
        <v>37</v>
      </c>
      <c r="G37" t="s">
        <v>123</v>
      </c>
      <c r="H37" t="s">
        <v>130</v>
      </c>
      <c r="I37" s="1" t="s">
        <v>63</v>
      </c>
      <c r="J37" t="s">
        <v>853</v>
      </c>
      <c r="M37" t="s">
        <v>40</v>
      </c>
      <c r="N37" s="1" t="s">
        <v>64</v>
      </c>
      <c r="O37" t="s">
        <v>41</v>
      </c>
      <c r="P37" t="s">
        <v>862</v>
      </c>
      <c r="Q37">
        <v>1227</v>
      </c>
      <c r="R37" t="s">
        <v>42</v>
      </c>
      <c r="S37" t="s">
        <v>65</v>
      </c>
      <c r="T37" t="s">
        <v>66</v>
      </c>
      <c r="U37" t="s">
        <v>156</v>
      </c>
      <c r="V37" t="s">
        <v>134</v>
      </c>
      <c r="W37" t="s">
        <v>324</v>
      </c>
      <c r="X37" t="s">
        <v>48</v>
      </c>
      <c r="Y37" t="s">
        <v>921</v>
      </c>
      <c r="Z37" t="s">
        <v>103</v>
      </c>
      <c r="AA37" t="s">
        <v>894</v>
      </c>
      <c r="AB37" t="s">
        <v>891</v>
      </c>
      <c r="AC37" t="s">
        <v>941</v>
      </c>
      <c r="AJ37" t="s">
        <v>72</v>
      </c>
      <c r="AK37" t="s">
        <v>146</v>
      </c>
      <c r="AL37" t="s">
        <v>958</v>
      </c>
      <c r="AM37" t="s">
        <v>959</v>
      </c>
      <c r="AN37" t="s">
        <v>957</v>
      </c>
      <c r="AQ37" t="s">
        <v>311</v>
      </c>
      <c r="AR37" t="s">
        <v>311</v>
      </c>
      <c r="AX37" t="s">
        <v>65</v>
      </c>
      <c r="AY37" t="s">
        <v>53</v>
      </c>
      <c r="AZ37" t="s">
        <v>167</v>
      </c>
      <c r="BA37" t="s">
        <v>101</v>
      </c>
      <c r="BB37" t="s">
        <v>989</v>
      </c>
      <c r="BI37" t="s">
        <v>326</v>
      </c>
      <c r="BJ37" t="s">
        <v>102</v>
      </c>
      <c r="BK37" t="s">
        <v>1046</v>
      </c>
      <c r="BL37" t="s">
        <v>1048</v>
      </c>
      <c r="BM37" t="s">
        <v>1045</v>
      </c>
      <c r="BS37" t="s">
        <v>76</v>
      </c>
      <c r="BT37" t="s">
        <v>327</v>
      </c>
      <c r="BU37" t="s">
        <v>103</v>
      </c>
      <c r="BV37" t="s">
        <v>891</v>
      </c>
      <c r="CB37" t="s">
        <v>170</v>
      </c>
      <c r="CC37" t="s">
        <v>142</v>
      </c>
      <c r="CD37" t="s">
        <v>328</v>
      </c>
      <c r="CE37" t="s">
        <v>147</v>
      </c>
      <c r="CF37" t="s">
        <v>1073</v>
      </c>
      <c r="CG37" t="s">
        <v>1076</v>
      </c>
      <c r="CL37">
        <v>4</v>
      </c>
      <c r="CM37" t="s">
        <v>106</v>
      </c>
      <c r="CN37" t="s">
        <v>106</v>
      </c>
      <c r="CU37" t="s">
        <v>329</v>
      </c>
    </row>
    <row r="38" spans="1:99" x14ac:dyDescent="0.25">
      <c r="A38">
        <v>45154.011129120372</v>
      </c>
      <c r="B38" t="s">
        <v>330</v>
      </c>
      <c r="C38" t="s">
        <v>62</v>
      </c>
      <c r="D38" t="s">
        <v>35</v>
      </c>
      <c r="E38" t="s">
        <v>36</v>
      </c>
      <c r="F38" t="s">
        <v>37</v>
      </c>
      <c r="G38" t="s">
        <v>81</v>
      </c>
      <c r="H38" t="s">
        <v>130</v>
      </c>
      <c r="I38" s="1" t="s">
        <v>82</v>
      </c>
      <c r="J38" t="s">
        <v>854</v>
      </c>
      <c r="K38" t="s">
        <v>853</v>
      </c>
      <c r="M38" t="s">
        <v>40</v>
      </c>
      <c r="N38" s="1" t="s">
        <v>41</v>
      </c>
      <c r="O38" t="s">
        <v>41</v>
      </c>
      <c r="Q38">
        <v>1219</v>
      </c>
      <c r="R38" t="s">
        <v>42</v>
      </c>
      <c r="S38" t="s">
        <v>95</v>
      </c>
      <c r="T38" t="s">
        <v>44</v>
      </c>
      <c r="U38" t="s">
        <v>108</v>
      </c>
      <c r="V38" t="s">
        <v>117</v>
      </c>
      <c r="W38" t="s">
        <v>331</v>
      </c>
      <c r="X38" t="s">
        <v>70</v>
      </c>
      <c r="Y38" t="s">
        <v>922</v>
      </c>
      <c r="Z38" t="s">
        <v>922</v>
      </c>
      <c r="AJ38" t="s">
        <v>111</v>
      </c>
      <c r="AK38" t="s">
        <v>111</v>
      </c>
      <c r="AQ38" t="s">
        <v>311</v>
      </c>
      <c r="AR38" t="s">
        <v>311</v>
      </c>
      <c r="AX38" t="s">
        <v>112</v>
      </c>
      <c r="AY38" t="s">
        <v>87</v>
      </c>
      <c r="AZ38" t="s">
        <v>101</v>
      </c>
      <c r="BA38" t="s">
        <v>101</v>
      </c>
      <c r="BI38" t="s">
        <v>333</v>
      </c>
      <c r="BJ38" t="s">
        <v>102</v>
      </c>
      <c r="BK38" t="s">
        <v>1046</v>
      </c>
      <c r="BL38" t="s">
        <v>1045</v>
      </c>
      <c r="BS38" t="s">
        <v>56</v>
      </c>
      <c r="BT38" t="s">
        <v>77</v>
      </c>
      <c r="BU38" t="s">
        <v>77</v>
      </c>
      <c r="CB38">
        <v>0</v>
      </c>
      <c r="CC38" t="s">
        <v>92</v>
      </c>
      <c r="CD38" t="s">
        <v>334</v>
      </c>
      <c r="CE38" t="s">
        <v>147</v>
      </c>
      <c r="CF38" t="s">
        <v>1073</v>
      </c>
      <c r="CG38" t="s">
        <v>1074</v>
      </c>
      <c r="CH38" t="s">
        <v>1078</v>
      </c>
      <c r="CI38" t="s">
        <v>1076</v>
      </c>
      <c r="CL38">
        <v>5</v>
      </c>
      <c r="CM38" t="s">
        <v>335</v>
      </c>
      <c r="CN38" t="s">
        <v>345</v>
      </c>
      <c r="CO38" t="s">
        <v>1095</v>
      </c>
      <c r="CP38" t="s">
        <v>1102</v>
      </c>
      <c r="CQ38" t="s">
        <v>1101</v>
      </c>
      <c r="CR38" t="s">
        <v>1097</v>
      </c>
      <c r="CS38" t="s">
        <v>1098</v>
      </c>
    </row>
    <row r="39" spans="1:99" x14ac:dyDescent="0.25">
      <c r="A39">
        <v>45154.017150347223</v>
      </c>
      <c r="B39" t="s">
        <v>330</v>
      </c>
      <c r="C39" t="s">
        <v>62</v>
      </c>
      <c r="D39" t="s">
        <v>35</v>
      </c>
      <c r="E39" t="s">
        <v>189</v>
      </c>
      <c r="F39" t="s">
        <v>37</v>
      </c>
      <c r="G39" t="s">
        <v>148</v>
      </c>
      <c r="H39" t="s">
        <v>130</v>
      </c>
      <c r="I39" s="1" t="s">
        <v>124</v>
      </c>
      <c r="J39" t="s">
        <v>854</v>
      </c>
      <c r="M39" t="s">
        <v>40</v>
      </c>
      <c r="N39" s="1" t="s">
        <v>64</v>
      </c>
      <c r="O39" t="s">
        <v>41</v>
      </c>
      <c r="P39" t="s">
        <v>862</v>
      </c>
      <c r="Q39">
        <v>1212</v>
      </c>
      <c r="R39" t="s">
        <v>42</v>
      </c>
      <c r="S39" t="s">
        <v>65</v>
      </c>
      <c r="T39" t="s">
        <v>44</v>
      </c>
      <c r="U39" t="s">
        <v>156</v>
      </c>
      <c r="V39" t="s">
        <v>96</v>
      </c>
      <c r="W39" t="s">
        <v>336</v>
      </c>
      <c r="X39" t="s">
        <v>179</v>
      </c>
      <c r="Y39" t="s">
        <v>77</v>
      </c>
      <c r="Z39" t="s">
        <v>77</v>
      </c>
      <c r="AJ39" t="s">
        <v>1307</v>
      </c>
      <c r="AK39" t="s">
        <v>1307</v>
      </c>
      <c r="AQ39" t="s">
        <v>51</v>
      </c>
      <c r="AR39" t="s">
        <v>51</v>
      </c>
      <c r="AX39" t="s">
        <v>312</v>
      </c>
      <c r="AY39" t="s">
        <v>87</v>
      </c>
      <c r="AZ39" t="s">
        <v>313</v>
      </c>
      <c r="BA39" t="s">
        <v>313</v>
      </c>
      <c r="BI39" t="s">
        <v>313</v>
      </c>
      <c r="BJ39" t="s">
        <v>313</v>
      </c>
      <c r="BS39" t="s">
        <v>196</v>
      </c>
      <c r="BT39" t="s">
        <v>77</v>
      </c>
      <c r="BU39" t="s">
        <v>77</v>
      </c>
      <c r="CB39">
        <v>0</v>
      </c>
      <c r="CC39" t="s">
        <v>92</v>
      </c>
      <c r="CD39" t="s">
        <v>122</v>
      </c>
      <c r="CE39" t="s">
        <v>147</v>
      </c>
      <c r="CF39" t="s">
        <v>1073</v>
      </c>
      <c r="CL39">
        <v>2</v>
      </c>
      <c r="CM39" t="s">
        <v>338</v>
      </c>
      <c r="CN39" t="s">
        <v>345</v>
      </c>
      <c r="CO39" t="s">
        <v>1097</v>
      </c>
      <c r="CP39" t="s">
        <v>1098</v>
      </c>
    </row>
    <row r="40" spans="1:99" hidden="1" x14ac:dyDescent="0.25">
      <c r="A40">
        <v>45154.019556273153</v>
      </c>
      <c r="B40" t="s">
        <v>330</v>
      </c>
      <c r="C40" t="s">
        <v>62</v>
      </c>
      <c r="D40" t="s">
        <v>35</v>
      </c>
      <c r="E40" t="s">
        <v>36</v>
      </c>
      <c r="F40" t="s">
        <v>37</v>
      </c>
      <c r="G40" t="s">
        <v>38</v>
      </c>
      <c r="H40" t="s">
        <v>130</v>
      </c>
      <c r="I40" s="1" t="s">
        <v>82</v>
      </c>
      <c r="J40" t="s">
        <v>854</v>
      </c>
      <c r="K40" t="s">
        <v>853</v>
      </c>
      <c r="M40" t="s">
        <v>40</v>
      </c>
      <c r="N40" s="1" t="s">
        <v>41</v>
      </c>
      <c r="O40" t="s">
        <v>41</v>
      </c>
      <c r="Q40">
        <v>1210</v>
      </c>
      <c r="R40" t="s">
        <v>42</v>
      </c>
      <c r="S40" t="s">
        <v>65</v>
      </c>
      <c r="T40" t="s">
        <v>44</v>
      </c>
      <c r="U40" t="s">
        <v>156</v>
      </c>
      <c r="V40" t="s">
        <v>134</v>
      </c>
      <c r="W40" t="s">
        <v>339</v>
      </c>
      <c r="X40" t="s">
        <v>70</v>
      </c>
      <c r="Y40" t="s">
        <v>920</v>
      </c>
      <c r="Z40" t="s">
        <v>433</v>
      </c>
      <c r="AA40" t="s">
        <v>941</v>
      </c>
      <c r="AJ40" t="s">
        <v>72</v>
      </c>
      <c r="AK40" t="s">
        <v>146</v>
      </c>
      <c r="AL40" t="s">
        <v>958</v>
      </c>
      <c r="AM40" t="s">
        <v>959</v>
      </c>
      <c r="AN40" t="s">
        <v>957</v>
      </c>
      <c r="AQ40" t="s">
        <v>283</v>
      </c>
      <c r="AR40" t="s">
        <v>51</v>
      </c>
      <c r="AS40" t="s">
        <v>975</v>
      </c>
      <c r="AT40" t="s">
        <v>977</v>
      </c>
      <c r="AX40" t="s">
        <v>112</v>
      </c>
      <c r="AY40" t="s">
        <v>53</v>
      </c>
      <c r="AZ40" t="s">
        <v>340</v>
      </c>
      <c r="BA40" t="s">
        <v>340</v>
      </c>
      <c r="BI40" t="s">
        <v>341</v>
      </c>
      <c r="BJ40" t="s">
        <v>341</v>
      </c>
      <c r="BS40" t="s">
        <v>76</v>
      </c>
      <c r="BT40" t="s">
        <v>342</v>
      </c>
      <c r="BU40" t="s">
        <v>342</v>
      </c>
      <c r="CB40" t="s">
        <v>170</v>
      </c>
      <c r="CC40" t="s">
        <v>92</v>
      </c>
      <c r="CD40" t="s">
        <v>122</v>
      </c>
      <c r="CE40" t="s">
        <v>147</v>
      </c>
      <c r="CF40" s="4" t="s">
        <v>1073</v>
      </c>
      <c r="CL40">
        <v>3</v>
      </c>
      <c r="CM40" t="s">
        <v>181</v>
      </c>
      <c r="CN40" t="s">
        <v>181</v>
      </c>
    </row>
    <row r="41" spans="1:99" hidden="1" x14ac:dyDescent="0.25">
      <c r="A41">
        <v>45154.355686203708</v>
      </c>
      <c r="B41" t="s">
        <v>33</v>
      </c>
      <c r="C41" t="s">
        <v>34</v>
      </c>
      <c r="D41" t="s">
        <v>35</v>
      </c>
      <c r="E41" t="s">
        <v>36</v>
      </c>
      <c r="F41" t="s">
        <v>37</v>
      </c>
      <c r="G41" t="s">
        <v>148</v>
      </c>
      <c r="H41" t="s">
        <v>130</v>
      </c>
      <c r="I41" s="1" t="s">
        <v>124</v>
      </c>
      <c r="J41" t="s">
        <v>854</v>
      </c>
      <c r="M41" t="s">
        <v>40</v>
      </c>
      <c r="N41" s="1" t="s">
        <v>41</v>
      </c>
      <c r="O41" t="s">
        <v>41</v>
      </c>
      <c r="Q41">
        <v>1208</v>
      </c>
      <c r="R41" t="s">
        <v>42</v>
      </c>
      <c r="S41" t="s">
        <v>65</v>
      </c>
      <c r="T41" t="s">
        <v>66</v>
      </c>
      <c r="U41" t="s">
        <v>45</v>
      </c>
      <c r="V41" t="s">
        <v>117</v>
      </c>
      <c r="W41" t="s">
        <v>344</v>
      </c>
      <c r="X41" t="s">
        <v>48</v>
      </c>
      <c r="Y41" t="s">
        <v>103</v>
      </c>
      <c r="Z41" t="s">
        <v>103</v>
      </c>
      <c r="AJ41" t="s">
        <v>72</v>
      </c>
      <c r="AK41" t="s">
        <v>146</v>
      </c>
      <c r="AL41" t="s">
        <v>958</v>
      </c>
      <c r="AM41" t="s">
        <v>959</v>
      </c>
      <c r="AN41" t="s">
        <v>957</v>
      </c>
      <c r="AQ41" t="s">
        <v>73</v>
      </c>
      <c r="AR41" t="s">
        <v>51</v>
      </c>
      <c r="AS41" t="s">
        <v>975</v>
      </c>
      <c r="AX41" t="s">
        <v>112</v>
      </c>
      <c r="AY41" t="s">
        <v>100</v>
      </c>
      <c r="AZ41" t="s">
        <v>167</v>
      </c>
      <c r="BA41" t="s">
        <v>101</v>
      </c>
      <c r="BB41" t="s">
        <v>989</v>
      </c>
      <c r="BI41" t="s">
        <v>295</v>
      </c>
      <c r="BJ41" t="s">
        <v>102</v>
      </c>
      <c r="BK41" t="s">
        <v>1046</v>
      </c>
      <c r="BS41" t="s">
        <v>76</v>
      </c>
      <c r="BT41" t="s">
        <v>342</v>
      </c>
      <c r="BU41" t="s">
        <v>342</v>
      </c>
      <c r="CB41">
        <v>0</v>
      </c>
      <c r="CC41" t="s">
        <v>58</v>
      </c>
      <c r="CD41" t="s">
        <v>147</v>
      </c>
      <c r="CE41" t="s">
        <v>147</v>
      </c>
      <c r="CL41">
        <v>2</v>
      </c>
      <c r="CM41" t="s">
        <v>345</v>
      </c>
      <c r="CN41" t="s">
        <v>345</v>
      </c>
    </row>
    <row r="42" spans="1:99" hidden="1" x14ac:dyDescent="0.25">
      <c r="A42">
        <v>45154.4389997338</v>
      </c>
      <c r="B42" t="s">
        <v>330</v>
      </c>
      <c r="C42" t="s">
        <v>62</v>
      </c>
      <c r="D42" t="s">
        <v>35</v>
      </c>
      <c r="E42" t="s">
        <v>36</v>
      </c>
      <c r="F42" t="s">
        <v>37</v>
      </c>
      <c r="G42" t="s">
        <v>148</v>
      </c>
      <c r="H42" t="s">
        <v>130</v>
      </c>
      <c r="I42" s="1" t="s">
        <v>63</v>
      </c>
      <c r="J42" t="s">
        <v>853</v>
      </c>
      <c r="M42" t="s">
        <v>40</v>
      </c>
      <c r="N42" s="1" t="s">
        <v>64</v>
      </c>
      <c r="O42" t="s">
        <v>41</v>
      </c>
      <c r="P42" t="s">
        <v>862</v>
      </c>
      <c r="Q42">
        <v>1211</v>
      </c>
      <c r="R42" t="s">
        <v>42</v>
      </c>
      <c r="S42" t="s">
        <v>65</v>
      </c>
      <c r="T42" t="s">
        <v>131</v>
      </c>
      <c r="U42" t="s">
        <v>67</v>
      </c>
      <c r="V42" t="s">
        <v>117</v>
      </c>
      <c r="W42" t="s">
        <v>346</v>
      </c>
      <c r="X42" t="s">
        <v>179</v>
      </c>
      <c r="Y42" t="s">
        <v>922</v>
      </c>
      <c r="Z42" t="s">
        <v>922</v>
      </c>
      <c r="AJ42" t="s">
        <v>119</v>
      </c>
      <c r="AK42" t="s">
        <v>146</v>
      </c>
      <c r="AL42" t="s">
        <v>958</v>
      </c>
      <c r="AM42" t="s">
        <v>959</v>
      </c>
      <c r="AQ42" t="s">
        <v>311</v>
      </c>
      <c r="AR42" t="s">
        <v>311</v>
      </c>
      <c r="AX42" t="s">
        <v>65</v>
      </c>
      <c r="AY42" t="s">
        <v>100</v>
      </c>
      <c r="AZ42" t="s">
        <v>151</v>
      </c>
      <c r="BA42" t="s">
        <v>101</v>
      </c>
      <c r="BB42" t="s">
        <v>992</v>
      </c>
      <c r="BC42" t="s">
        <v>991</v>
      </c>
      <c r="BD42" t="s">
        <v>989</v>
      </c>
      <c r="BE42" t="s">
        <v>990</v>
      </c>
      <c r="BI42" t="s">
        <v>347</v>
      </c>
      <c r="BJ42" t="s">
        <v>75</v>
      </c>
      <c r="BK42" t="s">
        <v>1044</v>
      </c>
      <c r="BL42" t="s">
        <v>1049</v>
      </c>
      <c r="BS42" t="s">
        <v>76</v>
      </c>
      <c r="BT42" t="s">
        <v>103</v>
      </c>
      <c r="BU42" t="s">
        <v>103</v>
      </c>
      <c r="CB42" t="s">
        <v>104</v>
      </c>
      <c r="CC42" t="s">
        <v>58</v>
      </c>
      <c r="CD42" t="s">
        <v>348</v>
      </c>
      <c r="CE42" t="s">
        <v>147</v>
      </c>
      <c r="CF42" t="s">
        <v>1073</v>
      </c>
      <c r="CG42" t="s">
        <v>1078</v>
      </c>
      <c r="CH42" t="s">
        <v>1076</v>
      </c>
      <c r="CL42">
        <v>4</v>
      </c>
      <c r="CM42" t="s">
        <v>106</v>
      </c>
      <c r="CN42" t="s">
        <v>106</v>
      </c>
    </row>
    <row r="43" spans="1:99" hidden="1" x14ac:dyDescent="0.25">
      <c r="A43">
        <v>45154.775401296298</v>
      </c>
      <c r="B43" t="s">
        <v>258</v>
      </c>
      <c r="C43" t="s">
        <v>62</v>
      </c>
      <c r="D43" t="s">
        <v>35</v>
      </c>
      <c r="E43" t="s">
        <v>36</v>
      </c>
      <c r="F43" t="s">
        <v>37</v>
      </c>
      <c r="G43" t="s">
        <v>38</v>
      </c>
      <c r="H43" t="s">
        <v>130</v>
      </c>
      <c r="I43" s="1" t="s">
        <v>291</v>
      </c>
      <c r="J43" t="s">
        <v>854</v>
      </c>
      <c r="K43" t="s">
        <v>853</v>
      </c>
      <c r="L43" t="s">
        <v>852</v>
      </c>
      <c r="M43" t="s">
        <v>40</v>
      </c>
      <c r="N43" s="1" t="s">
        <v>64</v>
      </c>
      <c r="O43" t="s">
        <v>41</v>
      </c>
      <c r="P43" t="s">
        <v>862</v>
      </c>
      <c r="Q43">
        <v>1068</v>
      </c>
      <c r="R43" t="s">
        <v>42</v>
      </c>
      <c r="S43" t="s">
        <v>281</v>
      </c>
      <c r="T43" t="s">
        <v>131</v>
      </c>
      <c r="U43" t="s">
        <v>45</v>
      </c>
      <c r="V43" t="s">
        <v>96</v>
      </c>
      <c r="W43" t="s">
        <v>349</v>
      </c>
      <c r="X43" t="s">
        <v>70</v>
      </c>
      <c r="Y43" t="s">
        <v>233</v>
      </c>
      <c r="Z43" t="s">
        <v>77</v>
      </c>
      <c r="AA43" t="s">
        <v>892</v>
      </c>
      <c r="AJ43" t="s">
        <v>350</v>
      </c>
      <c r="AK43" t="s">
        <v>174</v>
      </c>
      <c r="AL43" t="s">
        <v>958</v>
      </c>
      <c r="AM43" t="s">
        <v>959</v>
      </c>
      <c r="AN43" t="s">
        <v>957</v>
      </c>
      <c r="AQ43" t="s">
        <v>351</v>
      </c>
      <c r="AR43" t="s">
        <v>51</v>
      </c>
      <c r="AS43" t="s">
        <v>975</v>
      </c>
      <c r="AT43" t="s">
        <v>978</v>
      </c>
      <c r="AX43" t="s">
        <v>112</v>
      </c>
      <c r="AY43" t="s">
        <v>100</v>
      </c>
      <c r="AZ43" t="s">
        <v>113</v>
      </c>
      <c r="BA43" t="s">
        <v>101</v>
      </c>
      <c r="BB43" t="s">
        <v>992</v>
      </c>
      <c r="BC43" t="s">
        <v>989</v>
      </c>
      <c r="BI43" t="s">
        <v>352</v>
      </c>
      <c r="BJ43" t="s">
        <v>102</v>
      </c>
      <c r="BK43" t="s">
        <v>1046</v>
      </c>
      <c r="BL43" t="s">
        <v>1048</v>
      </c>
      <c r="BM43" t="s">
        <v>1049</v>
      </c>
      <c r="BS43" t="s">
        <v>76</v>
      </c>
      <c r="BT43" t="s">
        <v>233</v>
      </c>
      <c r="BU43" t="s">
        <v>77</v>
      </c>
      <c r="BV43" t="s">
        <v>892</v>
      </c>
      <c r="CB43" t="s">
        <v>91</v>
      </c>
      <c r="CC43" t="s">
        <v>92</v>
      </c>
      <c r="CD43" t="s">
        <v>287</v>
      </c>
      <c r="CE43" t="s">
        <v>198</v>
      </c>
      <c r="CF43" t="s">
        <v>1075</v>
      </c>
      <c r="CL43">
        <v>4</v>
      </c>
      <c r="CM43" t="s">
        <v>353</v>
      </c>
      <c r="CN43" t="s">
        <v>345</v>
      </c>
      <c r="CO43" t="s">
        <v>1099</v>
      </c>
      <c r="CP43" t="s">
        <v>1095</v>
      </c>
    </row>
    <row r="44" spans="1:99" hidden="1" x14ac:dyDescent="0.25">
      <c r="A44">
        <v>45154.776428726851</v>
      </c>
      <c r="B44" t="s">
        <v>33</v>
      </c>
      <c r="C44" t="s">
        <v>34</v>
      </c>
      <c r="D44" t="s">
        <v>35</v>
      </c>
      <c r="E44" t="s">
        <v>36</v>
      </c>
      <c r="F44" t="s">
        <v>37</v>
      </c>
      <c r="G44" t="s">
        <v>320</v>
      </c>
      <c r="H44" t="s">
        <v>130</v>
      </c>
      <c r="I44" s="1" t="s">
        <v>82</v>
      </c>
      <c r="J44" t="s">
        <v>854</v>
      </c>
      <c r="K44" t="s">
        <v>853</v>
      </c>
      <c r="M44" t="s">
        <v>40</v>
      </c>
      <c r="N44" s="1" t="s">
        <v>64</v>
      </c>
      <c r="O44" t="s">
        <v>41</v>
      </c>
      <c r="P44" t="s">
        <v>862</v>
      </c>
      <c r="Q44">
        <v>970</v>
      </c>
      <c r="R44" t="s">
        <v>232</v>
      </c>
      <c r="S44" t="s">
        <v>95</v>
      </c>
      <c r="T44" t="s">
        <v>66</v>
      </c>
      <c r="U44" t="s">
        <v>67</v>
      </c>
      <c r="V44" t="s">
        <v>134</v>
      </c>
      <c r="W44" t="s">
        <v>354</v>
      </c>
      <c r="X44" t="s">
        <v>70</v>
      </c>
      <c r="Y44" t="s">
        <v>355</v>
      </c>
      <c r="Z44" t="s">
        <v>77</v>
      </c>
      <c r="AA44" t="s">
        <v>892</v>
      </c>
      <c r="AB44" t="s">
        <v>895</v>
      </c>
      <c r="AJ44" t="s">
        <v>356</v>
      </c>
      <c r="AK44" t="s">
        <v>174</v>
      </c>
      <c r="AL44" t="s">
        <v>960</v>
      </c>
      <c r="AM44" t="s">
        <v>961</v>
      </c>
      <c r="AN44" t="s">
        <v>958</v>
      </c>
      <c r="AQ44" t="s">
        <v>277</v>
      </c>
      <c r="AR44" t="s">
        <v>51</v>
      </c>
      <c r="AS44" t="s">
        <v>977</v>
      </c>
      <c r="AT44" t="s">
        <v>976</v>
      </c>
      <c r="AU44" t="s">
        <v>978</v>
      </c>
      <c r="AX44" t="s">
        <v>52</v>
      </c>
      <c r="AY44" t="s">
        <v>100</v>
      </c>
      <c r="AZ44" t="s">
        <v>357</v>
      </c>
      <c r="BA44" t="s">
        <v>101</v>
      </c>
      <c r="BB44" t="s">
        <v>991</v>
      </c>
      <c r="BC44" t="s">
        <v>989</v>
      </c>
      <c r="BD44" t="s">
        <v>990</v>
      </c>
      <c r="BI44" t="s">
        <v>1014</v>
      </c>
      <c r="BJ44" t="s">
        <v>102</v>
      </c>
      <c r="BK44" t="s">
        <v>1046</v>
      </c>
      <c r="BL44" t="s">
        <v>1047</v>
      </c>
      <c r="BM44" t="s">
        <v>1044</v>
      </c>
      <c r="BN44" t="s">
        <v>1049</v>
      </c>
      <c r="BO44" t="s">
        <v>1045</v>
      </c>
      <c r="BS44" t="s">
        <v>76</v>
      </c>
      <c r="BT44" t="s">
        <v>359</v>
      </c>
      <c r="BU44" t="s">
        <v>77</v>
      </c>
      <c r="BV44" t="s">
        <v>893</v>
      </c>
      <c r="BW44" t="s">
        <v>1067</v>
      </c>
      <c r="CB44" t="s">
        <v>297</v>
      </c>
      <c r="CC44" t="s">
        <v>58</v>
      </c>
      <c r="CD44" t="s">
        <v>360</v>
      </c>
      <c r="CE44" t="s">
        <v>147</v>
      </c>
      <c r="CF44" t="s">
        <v>1073</v>
      </c>
      <c r="CG44" t="s">
        <v>1075</v>
      </c>
      <c r="CL44">
        <v>3</v>
      </c>
      <c r="CM44" t="s">
        <v>361</v>
      </c>
      <c r="CN44" t="s">
        <v>106</v>
      </c>
      <c r="CO44" t="s">
        <v>1103</v>
      </c>
      <c r="CP44" t="s">
        <v>1096</v>
      </c>
      <c r="CQ44" t="s">
        <v>1097</v>
      </c>
      <c r="CR44" t="s">
        <v>1098</v>
      </c>
    </row>
    <row r="45" spans="1:99" hidden="1" x14ac:dyDescent="0.25">
      <c r="A45">
        <v>45154.778035451389</v>
      </c>
      <c r="B45" t="s">
        <v>33</v>
      </c>
      <c r="C45" t="s">
        <v>62</v>
      </c>
      <c r="D45" t="s">
        <v>35</v>
      </c>
      <c r="E45" t="s">
        <v>155</v>
      </c>
      <c r="F45" t="s">
        <v>37</v>
      </c>
      <c r="G45" t="s">
        <v>81</v>
      </c>
      <c r="H45" t="s">
        <v>130</v>
      </c>
      <c r="I45" s="1" t="s">
        <v>124</v>
      </c>
      <c r="J45" t="s">
        <v>854</v>
      </c>
      <c r="M45" t="s">
        <v>40</v>
      </c>
      <c r="N45" s="1" t="s">
        <v>41</v>
      </c>
      <c r="O45" t="s">
        <v>41</v>
      </c>
      <c r="Q45">
        <v>1065</v>
      </c>
      <c r="R45" t="s">
        <v>83</v>
      </c>
      <c r="S45" t="s">
        <v>281</v>
      </c>
      <c r="T45" t="s">
        <v>44</v>
      </c>
      <c r="U45" t="s">
        <v>108</v>
      </c>
      <c r="V45" t="s">
        <v>96</v>
      </c>
      <c r="W45" t="s">
        <v>362</v>
      </c>
      <c r="X45" t="s">
        <v>70</v>
      </c>
      <c r="Y45" t="s">
        <v>363</v>
      </c>
      <c r="Z45" t="s">
        <v>77</v>
      </c>
      <c r="AA45" t="s">
        <v>892</v>
      </c>
      <c r="AB45" t="s">
        <v>883</v>
      </c>
      <c r="AJ45" t="s">
        <v>234</v>
      </c>
      <c r="AK45" t="s">
        <v>174</v>
      </c>
      <c r="AL45" t="s">
        <v>960</v>
      </c>
      <c r="AM45" t="s">
        <v>961</v>
      </c>
      <c r="AN45" t="s">
        <v>959</v>
      </c>
      <c r="AO45" t="s">
        <v>957</v>
      </c>
      <c r="AQ45" t="s">
        <v>364</v>
      </c>
      <c r="AR45" t="s">
        <v>51</v>
      </c>
      <c r="AS45" t="s">
        <v>977</v>
      </c>
      <c r="AT45" t="s">
        <v>976</v>
      </c>
      <c r="AX45" t="s">
        <v>112</v>
      </c>
      <c r="AY45" t="s">
        <v>100</v>
      </c>
      <c r="AZ45" t="s">
        <v>74</v>
      </c>
      <c r="BA45" t="s">
        <v>418</v>
      </c>
      <c r="BB45" t="s">
        <v>991</v>
      </c>
      <c r="BC45" t="s">
        <v>989</v>
      </c>
      <c r="BD45" t="s">
        <v>990</v>
      </c>
      <c r="BI45" t="s">
        <v>365</v>
      </c>
      <c r="BJ45" t="s">
        <v>102</v>
      </c>
      <c r="BK45" t="s">
        <v>1046</v>
      </c>
      <c r="BL45" t="s">
        <v>1048</v>
      </c>
      <c r="BM45" t="s">
        <v>1044</v>
      </c>
      <c r="BN45" t="s">
        <v>1049</v>
      </c>
      <c r="BS45" t="s">
        <v>56</v>
      </c>
      <c r="BT45" t="s">
        <v>233</v>
      </c>
      <c r="BU45" t="s">
        <v>77</v>
      </c>
      <c r="BV45" t="s">
        <v>892</v>
      </c>
      <c r="CB45" t="s">
        <v>154</v>
      </c>
      <c r="CC45" t="s">
        <v>58</v>
      </c>
      <c r="CD45" t="s">
        <v>366</v>
      </c>
      <c r="CE45" t="s">
        <v>147</v>
      </c>
      <c r="CF45" t="s">
        <v>1074</v>
      </c>
      <c r="CG45" t="s">
        <v>1075</v>
      </c>
      <c r="CH45" t="s">
        <v>1078</v>
      </c>
      <c r="CI45" t="s">
        <v>1076</v>
      </c>
      <c r="CL45">
        <v>4</v>
      </c>
      <c r="CM45" t="s">
        <v>367</v>
      </c>
      <c r="CN45" t="s">
        <v>106</v>
      </c>
      <c r="CO45" t="s">
        <v>1103</v>
      </c>
      <c r="CP45" t="s">
        <v>1095</v>
      </c>
      <c r="CQ45" t="s">
        <v>1096</v>
      </c>
    </row>
    <row r="46" spans="1:99" hidden="1" x14ac:dyDescent="0.25">
      <c r="A46">
        <v>45154.779416527774</v>
      </c>
      <c r="B46" t="s">
        <v>258</v>
      </c>
      <c r="C46" t="s">
        <v>62</v>
      </c>
      <c r="D46" t="s">
        <v>35</v>
      </c>
      <c r="E46" t="s">
        <v>36</v>
      </c>
      <c r="F46" t="s">
        <v>221</v>
      </c>
      <c r="G46" t="s">
        <v>38</v>
      </c>
      <c r="H46" t="s">
        <v>130</v>
      </c>
      <c r="I46" s="1" t="s">
        <v>82</v>
      </c>
      <c r="J46" t="s">
        <v>854</v>
      </c>
      <c r="K46" t="s">
        <v>853</v>
      </c>
      <c r="M46" t="s">
        <v>40</v>
      </c>
      <c r="N46" s="1" t="s">
        <v>64</v>
      </c>
      <c r="O46" t="s">
        <v>41</v>
      </c>
      <c r="P46" t="s">
        <v>862</v>
      </c>
      <c r="Q46">
        <v>1186</v>
      </c>
      <c r="R46" t="s">
        <v>42</v>
      </c>
      <c r="S46" t="s">
        <v>95</v>
      </c>
      <c r="T46" t="s">
        <v>66</v>
      </c>
      <c r="U46" t="s">
        <v>156</v>
      </c>
      <c r="V46" t="s">
        <v>96</v>
      </c>
      <c r="W46" t="s">
        <v>368</v>
      </c>
      <c r="X46" t="s">
        <v>70</v>
      </c>
      <c r="Y46" t="s">
        <v>233</v>
      </c>
      <c r="Z46" t="s">
        <v>77</v>
      </c>
      <c r="AA46" t="s">
        <v>892</v>
      </c>
      <c r="AJ46" t="s">
        <v>369</v>
      </c>
      <c r="AK46" t="s">
        <v>633</v>
      </c>
      <c r="AL46" t="s">
        <v>962</v>
      </c>
      <c r="AM46" t="s">
        <v>963</v>
      </c>
      <c r="AN46" t="s">
        <v>964</v>
      </c>
      <c r="AQ46" t="s">
        <v>283</v>
      </c>
      <c r="AR46" t="s">
        <v>51</v>
      </c>
      <c r="AS46" t="s">
        <v>975</v>
      </c>
      <c r="AT46" t="s">
        <v>977</v>
      </c>
      <c r="AX46" t="s">
        <v>52</v>
      </c>
      <c r="AY46" t="s">
        <v>100</v>
      </c>
      <c r="AZ46" t="s">
        <v>301</v>
      </c>
      <c r="BA46" t="s">
        <v>101</v>
      </c>
      <c r="BB46" t="s">
        <v>991</v>
      </c>
      <c r="BC46" t="s">
        <v>989</v>
      </c>
      <c r="BD46" t="s">
        <v>993</v>
      </c>
      <c r="BI46" t="s">
        <v>1015</v>
      </c>
      <c r="BJ46" t="s">
        <v>102</v>
      </c>
      <c r="BK46" t="s">
        <v>1047</v>
      </c>
      <c r="BL46" t="s">
        <v>1048</v>
      </c>
      <c r="BM46" t="s">
        <v>1051</v>
      </c>
      <c r="BN46" t="s">
        <v>993</v>
      </c>
      <c r="BS46" t="s">
        <v>76</v>
      </c>
      <c r="BT46" t="s">
        <v>136</v>
      </c>
      <c r="BU46" t="s">
        <v>136</v>
      </c>
      <c r="CB46" t="s">
        <v>154</v>
      </c>
      <c r="CC46" t="s">
        <v>209</v>
      </c>
      <c r="CD46" t="s">
        <v>371</v>
      </c>
      <c r="CE46" t="s">
        <v>147</v>
      </c>
      <c r="CF46" t="s">
        <v>1073</v>
      </c>
      <c r="CG46" t="s">
        <v>1075</v>
      </c>
      <c r="CH46" t="s">
        <v>1077</v>
      </c>
      <c r="CL46">
        <v>3</v>
      </c>
      <c r="CM46" t="s">
        <v>372</v>
      </c>
      <c r="CN46" t="s">
        <v>345</v>
      </c>
      <c r="CO46" t="s">
        <v>1096</v>
      </c>
      <c r="CP46" t="s">
        <v>1097</v>
      </c>
    </row>
    <row r="47" spans="1:99" hidden="1" x14ac:dyDescent="0.25">
      <c r="A47">
        <v>45154.780373125002</v>
      </c>
      <c r="B47" t="s">
        <v>33</v>
      </c>
      <c r="C47" t="s">
        <v>34</v>
      </c>
      <c r="D47" t="s">
        <v>35</v>
      </c>
      <c r="E47" t="s">
        <v>36</v>
      </c>
      <c r="F47" t="s">
        <v>37</v>
      </c>
      <c r="G47" t="s">
        <v>123</v>
      </c>
      <c r="H47" t="s">
        <v>130</v>
      </c>
      <c r="I47" s="1" t="s">
        <v>291</v>
      </c>
      <c r="J47" t="s">
        <v>854</v>
      </c>
      <c r="K47" t="s">
        <v>853</v>
      </c>
      <c r="L47" t="s">
        <v>852</v>
      </c>
      <c r="M47" t="s">
        <v>40</v>
      </c>
      <c r="N47" s="1" t="s">
        <v>64</v>
      </c>
      <c r="O47" t="s">
        <v>41</v>
      </c>
      <c r="P47" t="s">
        <v>862</v>
      </c>
      <c r="Q47">
        <v>1211</v>
      </c>
      <c r="R47" t="s">
        <v>42</v>
      </c>
      <c r="S47" t="s">
        <v>95</v>
      </c>
      <c r="T47" t="s">
        <v>66</v>
      </c>
      <c r="U47" t="s">
        <v>45</v>
      </c>
      <c r="V47" t="s">
        <v>96</v>
      </c>
      <c r="W47" t="s">
        <v>354</v>
      </c>
      <c r="X47" t="s">
        <v>70</v>
      </c>
      <c r="Y47" t="s">
        <v>233</v>
      </c>
      <c r="Z47" t="s">
        <v>77</v>
      </c>
      <c r="AA47" t="s">
        <v>892</v>
      </c>
      <c r="AJ47" t="s">
        <v>234</v>
      </c>
      <c r="AK47" t="s">
        <v>174</v>
      </c>
      <c r="AL47" t="s">
        <v>960</v>
      </c>
      <c r="AM47" t="s">
        <v>961</v>
      </c>
      <c r="AN47" t="s">
        <v>959</v>
      </c>
      <c r="AO47" t="s">
        <v>957</v>
      </c>
      <c r="AQ47" t="s">
        <v>311</v>
      </c>
      <c r="AR47" t="s">
        <v>311</v>
      </c>
      <c r="AX47" t="s">
        <v>112</v>
      </c>
      <c r="AY47" t="s">
        <v>53</v>
      </c>
      <c r="AZ47" t="s">
        <v>373</v>
      </c>
      <c r="BA47" t="s">
        <v>101</v>
      </c>
      <c r="BB47" t="s">
        <v>992</v>
      </c>
      <c r="BC47" t="s">
        <v>991</v>
      </c>
      <c r="BD47" t="s">
        <v>993</v>
      </c>
      <c r="BI47" t="s">
        <v>1016</v>
      </c>
      <c r="BJ47" t="s">
        <v>102</v>
      </c>
      <c r="BK47" t="s">
        <v>1047</v>
      </c>
      <c r="BL47" t="s">
        <v>1048</v>
      </c>
      <c r="BM47" t="s">
        <v>1049</v>
      </c>
      <c r="BN47" t="s">
        <v>1051</v>
      </c>
      <c r="BO47" t="s">
        <v>1050</v>
      </c>
      <c r="BS47" t="s">
        <v>76</v>
      </c>
      <c r="BT47" t="s">
        <v>136</v>
      </c>
      <c r="BU47" t="s">
        <v>136</v>
      </c>
      <c r="CB47">
        <v>0</v>
      </c>
      <c r="CC47" t="s">
        <v>92</v>
      </c>
      <c r="CD47" t="s">
        <v>375</v>
      </c>
      <c r="CE47" t="s">
        <v>147</v>
      </c>
      <c r="CF47" t="s">
        <v>1073</v>
      </c>
      <c r="CG47" t="s">
        <v>1074</v>
      </c>
      <c r="CH47" t="s">
        <v>1077</v>
      </c>
      <c r="CI47" t="s">
        <v>1078</v>
      </c>
      <c r="CJ47" t="s">
        <v>1076</v>
      </c>
      <c r="CL47">
        <v>4</v>
      </c>
      <c r="CM47" t="s">
        <v>376</v>
      </c>
      <c r="CN47" t="s">
        <v>106</v>
      </c>
      <c r="CO47" t="s">
        <v>1103</v>
      </c>
      <c r="CP47" t="s">
        <v>1099</v>
      </c>
      <c r="CQ47" t="s">
        <v>1095</v>
      </c>
      <c r="CR47" t="s">
        <v>1096</v>
      </c>
      <c r="CS47" t="s">
        <v>1102</v>
      </c>
    </row>
    <row r="48" spans="1:99" x14ac:dyDescent="0.25">
      <c r="A48">
        <v>45154.783789328707</v>
      </c>
      <c r="B48" t="s">
        <v>33</v>
      </c>
      <c r="C48" t="s">
        <v>62</v>
      </c>
      <c r="D48" t="s">
        <v>35</v>
      </c>
      <c r="E48" t="s">
        <v>36</v>
      </c>
      <c r="F48" t="s">
        <v>37</v>
      </c>
      <c r="G48" t="s">
        <v>81</v>
      </c>
      <c r="H48" t="s">
        <v>130</v>
      </c>
      <c r="I48" s="1" t="s">
        <v>246</v>
      </c>
      <c r="J48" t="s">
        <v>853</v>
      </c>
      <c r="K48" t="s">
        <v>852</v>
      </c>
      <c r="M48" t="s">
        <v>40</v>
      </c>
      <c r="N48" s="1" t="s">
        <v>41</v>
      </c>
      <c r="O48" t="s">
        <v>41</v>
      </c>
      <c r="Q48">
        <v>999</v>
      </c>
      <c r="R48" t="s">
        <v>83</v>
      </c>
      <c r="S48" t="s">
        <v>281</v>
      </c>
      <c r="T48" t="s">
        <v>66</v>
      </c>
      <c r="U48" t="s">
        <v>108</v>
      </c>
      <c r="V48" t="s">
        <v>96</v>
      </c>
      <c r="W48" t="s">
        <v>377</v>
      </c>
      <c r="X48" t="s">
        <v>70</v>
      </c>
      <c r="Y48" t="s">
        <v>77</v>
      </c>
      <c r="Z48" t="s">
        <v>77</v>
      </c>
      <c r="AJ48" t="s">
        <v>378</v>
      </c>
      <c r="AK48" t="s">
        <v>174</v>
      </c>
      <c r="AL48" t="s">
        <v>960</v>
      </c>
      <c r="AM48" t="s">
        <v>961</v>
      </c>
      <c r="AQ48" t="s">
        <v>51</v>
      </c>
      <c r="AR48" t="s">
        <v>51</v>
      </c>
      <c r="AX48" t="s">
        <v>312</v>
      </c>
      <c r="AY48" t="s">
        <v>53</v>
      </c>
      <c r="AZ48" t="s">
        <v>284</v>
      </c>
      <c r="BA48" t="s">
        <v>101</v>
      </c>
      <c r="BB48" t="s">
        <v>991</v>
      </c>
      <c r="BC48" t="s">
        <v>990</v>
      </c>
      <c r="BI48" t="s">
        <v>379</v>
      </c>
      <c r="BJ48" t="s">
        <v>102</v>
      </c>
      <c r="BK48" t="s">
        <v>1048</v>
      </c>
      <c r="BL48" t="s">
        <v>1044</v>
      </c>
      <c r="BS48" t="s">
        <v>56</v>
      </c>
      <c r="BT48" t="s">
        <v>77</v>
      </c>
      <c r="BU48" t="s">
        <v>77</v>
      </c>
      <c r="CB48">
        <v>0</v>
      </c>
      <c r="CC48" t="s">
        <v>92</v>
      </c>
      <c r="CD48" t="s">
        <v>279</v>
      </c>
      <c r="CE48" t="s">
        <v>147</v>
      </c>
      <c r="CF48" t="s">
        <v>1074</v>
      </c>
      <c r="CG48" t="s">
        <v>1075</v>
      </c>
      <c r="CH48" t="s">
        <v>1077</v>
      </c>
      <c r="CL48">
        <v>3</v>
      </c>
      <c r="CM48" t="s">
        <v>380</v>
      </c>
      <c r="CN48" t="s">
        <v>106</v>
      </c>
      <c r="CO48" t="s">
        <v>1103</v>
      </c>
      <c r="CP48" t="s">
        <v>1099</v>
      </c>
    </row>
    <row r="49" spans="1:99" x14ac:dyDescent="0.25">
      <c r="A49">
        <v>45154.820946828702</v>
      </c>
      <c r="B49" t="s">
        <v>33</v>
      </c>
      <c r="C49" t="s">
        <v>62</v>
      </c>
      <c r="D49" t="s">
        <v>35</v>
      </c>
      <c r="E49" t="s">
        <v>155</v>
      </c>
      <c r="F49" t="s">
        <v>37</v>
      </c>
      <c r="G49" t="s">
        <v>320</v>
      </c>
      <c r="H49" t="s">
        <v>130</v>
      </c>
      <c r="I49" s="1" t="s">
        <v>82</v>
      </c>
      <c r="J49" t="s">
        <v>854</v>
      </c>
      <c r="K49" t="s">
        <v>853</v>
      </c>
      <c r="M49" t="s">
        <v>40</v>
      </c>
      <c r="N49" s="1" t="s">
        <v>64</v>
      </c>
      <c r="O49" t="s">
        <v>41</v>
      </c>
      <c r="P49" t="s">
        <v>862</v>
      </c>
      <c r="Q49">
        <v>796</v>
      </c>
      <c r="R49" t="s">
        <v>381</v>
      </c>
      <c r="S49" t="s">
        <v>281</v>
      </c>
      <c r="T49" t="s">
        <v>131</v>
      </c>
      <c r="U49" t="s">
        <v>45</v>
      </c>
      <c r="V49" t="s">
        <v>96</v>
      </c>
      <c r="W49" t="s">
        <v>382</v>
      </c>
      <c r="X49" t="s">
        <v>48</v>
      </c>
      <c r="Y49" t="s">
        <v>136</v>
      </c>
      <c r="Z49" t="s">
        <v>136</v>
      </c>
      <c r="AJ49" t="s">
        <v>356</v>
      </c>
      <c r="AK49" t="s">
        <v>174</v>
      </c>
      <c r="AL49" t="s">
        <v>960</v>
      </c>
      <c r="AM49" t="s">
        <v>961</v>
      </c>
      <c r="AN49" t="s">
        <v>958</v>
      </c>
      <c r="AQ49" t="s">
        <v>243</v>
      </c>
      <c r="AR49" t="s">
        <v>311</v>
      </c>
      <c r="AS49" t="s">
        <v>977</v>
      </c>
      <c r="AX49" t="s">
        <v>112</v>
      </c>
      <c r="AY49" t="s">
        <v>87</v>
      </c>
      <c r="AZ49" t="s">
        <v>139</v>
      </c>
      <c r="BA49" t="s">
        <v>101</v>
      </c>
      <c r="BB49" t="s">
        <v>991</v>
      </c>
      <c r="BC49" t="s">
        <v>989</v>
      </c>
      <c r="BI49" t="s">
        <v>1017</v>
      </c>
      <c r="BJ49" t="s">
        <v>102</v>
      </c>
      <c r="BK49" t="s">
        <v>1047</v>
      </c>
      <c r="BL49" t="s">
        <v>1048</v>
      </c>
      <c r="BM49" t="s">
        <v>1049</v>
      </c>
      <c r="BN49" t="s">
        <v>1050</v>
      </c>
      <c r="BO49" t="s">
        <v>993</v>
      </c>
      <c r="BS49" t="s">
        <v>161</v>
      </c>
      <c r="BT49" t="s">
        <v>77</v>
      </c>
      <c r="BU49" t="s">
        <v>77</v>
      </c>
      <c r="CB49">
        <v>0</v>
      </c>
      <c r="CC49" t="s">
        <v>92</v>
      </c>
      <c r="CD49" t="s">
        <v>384</v>
      </c>
      <c r="CE49" t="s">
        <v>147</v>
      </c>
      <c r="CF49" t="s">
        <v>1073</v>
      </c>
      <c r="CG49" t="s">
        <v>1077</v>
      </c>
      <c r="CL49">
        <v>3</v>
      </c>
      <c r="CM49" t="s">
        <v>385</v>
      </c>
      <c r="CN49" t="s">
        <v>106</v>
      </c>
      <c r="CO49" t="s">
        <v>1095</v>
      </c>
      <c r="CP49" t="s">
        <v>1097</v>
      </c>
    </row>
    <row r="50" spans="1:99" hidden="1" x14ac:dyDescent="0.25">
      <c r="A50">
        <v>45155.030180844908</v>
      </c>
      <c r="B50" t="s">
        <v>330</v>
      </c>
      <c r="C50" t="s">
        <v>34</v>
      </c>
      <c r="D50" t="s">
        <v>35</v>
      </c>
      <c r="E50" t="s">
        <v>36</v>
      </c>
      <c r="F50" t="s">
        <v>201</v>
      </c>
      <c r="G50" t="s">
        <v>38</v>
      </c>
      <c r="H50" t="s">
        <v>130</v>
      </c>
      <c r="I50" s="1" t="s">
        <v>130</v>
      </c>
      <c r="M50" t="s">
        <v>40</v>
      </c>
      <c r="N50" s="1" t="s">
        <v>41</v>
      </c>
      <c r="O50" t="s">
        <v>41</v>
      </c>
      <c r="Q50">
        <v>1100</v>
      </c>
      <c r="R50" t="s">
        <v>232</v>
      </c>
      <c r="S50" t="s">
        <v>65</v>
      </c>
      <c r="T50" t="s">
        <v>44</v>
      </c>
      <c r="U50" t="s">
        <v>67</v>
      </c>
      <c r="V50" t="s">
        <v>117</v>
      </c>
      <c r="W50" t="s">
        <v>386</v>
      </c>
      <c r="X50" t="s">
        <v>70</v>
      </c>
      <c r="Y50" t="s">
        <v>923</v>
      </c>
      <c r="Z50" t="s">
        <v>136</v>
      </c>
      <c r="AA50" t="s">
        <v>887</v>
      </c>
      <c r="AB50" t="s">
        <v>941</v>
      </c>
      <c r="AJ50" t="s">
        <v>388</v>
      </c>
      <c r="AK50" t="s">
        <v>174</v>
      </c>
      <c r="AL50" t="s">
        <v>962</v>
      </c>
      <c r="AM50" t="s">
        <v>963</v>
      </c>
      <c r="AN50" t="s">
        <v>964</v>
      </c>
      <c r="AO50" t="s">
        <v>965</v>
      </c>
      <c r="AQ50" t="s">
        <v>51</v>
      </c>
      <c r="AR50" t="s">
        <v>51</v>
      </c>
      <c r="AX50" t="s">
        <v>112</v>
      </c>
      <c r="AY50" t="s">
        <v>100</v>
      </c>
      <c r="AZ50" t="s">
        <v>389</v>
      </c>
      <c r="BA50" t="s">
        <v>423</v>
      </c>
      <c r="BB50" t="s">
        <v>965</v>
      </c>
      <c r="BI50" t="s">
        <v>1343</v>
      </c>
      <c r="BJ50" t="s">
        <v>114</v>
      </c>
      <c r="BK50" t="s">
        <v>1050</v>
      </c>
      <c r="BL50" t="s">
        <v>896</v>
      </c>
      <c r="BS50" t="s">
        <v>76</v>
      </c>
      <c r="BT50" t="s">
        <v>391</v>
      </c>
      <c r="BU50" t="s">
        <v>77</v>
      </c>
      <c r="CB50">
        <v>0</v>
      </c>
      <c r="CC50" t="s">
        <v>58</v>
      </c>
      <c r="CD50" t="s">
        <v>392</v>
      </c>
      <c r="CE50" t="s">
        <v>147</v>
      </c>
      <c r="CF50" t="s">
        <v>1073</v>
      </c>
      <c r="CG50" t="s">
        <v>1074</v>
      </c>
      <c r="CH50" t="s">
        <v>1078</v>
      </c>
      <c r="CL50">
        <v>3</v>
      </c>
      <c r="CM50" t="s">
        <v>393</v>
      </c>
      <c r="CN50" t="s">
        <v>106</v>
      </c>
      <c r="CO50" t="s">
        <v>1103</v>
      </c>
    </row>
    <row r="51" spans="1:99" x14ac:dyDescent="0.25">
      <c r="A51">
        <v>45155.05471517361</v>
      </c>
      <c r="B51" t="s">
        <v>172</v>
      </c>
      <c r="C51" t="s">
        <v>34</v>
      </c>
      <c r="D51" t="s">
        <v>35</v>
      </c>
      <c r="E51" t="s">
        <v>36</v>
      </c>
      <c r="F51" t="s">
        <v>37</v>
      </c>
      <c r="G51" t="s">
        <v>123</v>
      </c>
      <c r="H51" t="s">
        <v>130</v>
      </c>
      <c r="I51" s="1" t="s">
        <v>130</v>
      </c>
      <c r="M51" t="s">
        <v>40</v>
      </c>
      <c r="N51" s="1" t="s">
        <v>41</v>
      </c>
      <c r="O51" t="s">
        <v>41</v>
      </c>
      <c r="Q51">
        <v>800</v>
      </c>
      <c r="R51" t="s">
        <v>42</v>
      </c>
      <c r="S51" t="s">
        <v>65</v>
      </c>
      <c r="T51" t="s">
        <v>66</v>
      </c>
      <c r="U51" t="s">
        <v>108</v>
      </c>
      <c r="V51" t="s">
        <v>134</v>
      </c>
      <c r="W51" t="s">
        <v>394</v>
      </c>
      <c r="X51" t="s">
        <v>70</v>
      </c>
      <c r="Y51" t="s">
        <v>1278</v>
      </c>
      <c r="Z51" t="s">
        <v>136</v>
      </c>
      <c r="AA51" t="s">
        <v>893</v>
      </c>
      <c r="AB51" t="s">
        <v>894</v>
      </c>
      <c r="AC51" t="s">
        <v>585</v>
      </c>
      <c r="AJ51" t="s">
        <v>159</v>
      </c>
      <c r="AK51" t="s">
        <v>174</v>
      </c>
      <c r="AL51" t="s">
        <v>960</v>
      </c>
      <c r="AM51" t="s">
        <v>961</v>
      </c>
      <c r="AN51" t="s">
        <v>958</v>
      </c>
      <c r="AO51" t="s">
        <v>959</v>
      </c>
      <c r="AP51" t="s">
        <v>957</v>
      </c>
      <c r="AQ51" t="s">
        <v>194</v>
      </c>
      <c r="AR51" t="s">
        <v>194</v>
      </c>
      <c r="AX51" t="s">
        <v>65</v>
      </c>
      <c r="AY51" t="s">
        <v>100</v>
      </c>
      <c r="AZ51" t="s">
        <v>74</v>
      </c>
      <c r="BA51" t="s">
        <v>418</v>
      </c>
      <c r="BB51" t="s">
        <v>991</v>
      </c>
      <c r="BC51" t="s">
        <v>989</v>
      </c>
      <c r="BD51" t="s">
        <v>990</v>
      </c>
      <c r="BI51" t="s">
        <v>396</v>
      </c>
      <c r="BJ51" t="s">
        <v>102</v>
      </c>
      <c r="BK51" t="s">
        <v>1048</v>
      </c>
      <c r="BL51" t="s">
        <v>1044</v>
      </c>
      <c r="BM51" t="s">
        <v>1049</v>
      </c>
      <c r="BN51" t="s">
        <v>1045</v>
      </c>
      <c r="BS51" t="s">
        <v>76</v>
      </c>
      <c r="BT51" t="s">
        <v>77</v>
      </c>
      <c r="BU51" t="s">
        <v>77</v>
      </c>
      <c r="CB51">
        <v>0</v>
      </c>
      <c r="CC51" t="s">
        <v>228</v>
      </c>
      <c r="CD51" t="s">
        <v>328</v>
      </c>
      <c r="CE51" t="s">
        <v>147</v>
      </c>
      <c r="CF51" t="s">
        <v>1073</v>
      </c>
      <c r="CG51" t="s">
        <v>1076</v>
      </c>
      <c r="CL51">
        <v>4</v>
      </c>
      <c r="CM51" t="s">
        <v>106</v>
      </c>
      <c r="CN51" t="s">
        <v>106</v>
      </c>
    </row>
    <row r="52" spans="1:99" x14ac:dyDescent="0.25">
      <c r="A52">
        <v>45155.084793368056</v>
      </c>
      <c r="B52" t="s">
        <v>397</v>
      </c>
      <c r="C52" t="s">
        <v>34</v>
      </c>
      <c r="D52" t="s">
        <v>35</v>
      </c>
      <c r="E52" t="s">
        <v>36</v>
      </c>
      <c r="F52" t="s">
        <v>37</v>
      </c>
      <c r="G52" t="s">
        <v>81</v>
      </c>
      <c r="H52" t="s">
        <v>130</v>
      </c>
      <c r="I52" s="1" t="s">
        <v>124</v>
      </c>
      <c r="J52" t="s">
        <v>854</v>
      </c>
      <c r="M52" t="s">
        <v>40</v>
      </c>
      <c r="N52" s="1" t="s">
        <v>64</v>
      </c>
      <c r="O52" t="s">
        <v>41</v>
      </c>
      <c r="P52" t="s">
        <v>862</v>
      </c>
      <c r="Q52">
        <v>2000</v>
      </c>
      <c r="R52" t="s">
        <v>42</v>
      </c>
      <c r="S52" t="s">
        <v>65</v>
      </c>
      <c r="T52" t="s">
        <v>131</v>
      </c>
      <c r="U52" t="s">
        <v>67</v>
      </c>
      <c r="V52" t="s">
        <v>96</v>
      </c>
      <c r="W52" t="s">
        <v>398</v>
      </c>
      <c r="X52" t="s">
        <v>399</v>
      </c>
      <c r="Y52" t="s">
        <v>924</v>
      </c>
      <c r="Z52" t="s">
        <v>922</v>
      </c>
      <c r="AA52" t="s">
        <v>896</v>
      </c>
      <c r="AJ52" t="s">
        <v>72</v>
      </c>
      <c r="AK52" t="s">
        <v>146</v>
      </c>
      <c r="AL52" t="s">
        <v>958</v>
      </c>
      <c r="AM52" t="s">
        <v>959</v>
      </c>
      <c r="AN52" t="s">
        <v>957</v>
      </c>
      <c r="AQ52" t="s">
        <v>73</v>
      </c>
      <c r="AR52" t="s">
        <v>51</v>
      </c>
      <c r="AS52" t="s">
        <v>975</v>
      </c>
      <c r="AX52" t="s">
        <v>65</v>
      </c>
      <c r="AY52" t="s">
        <v>100</v>
      </c>
      <c r="AZ52" t="s">
        <v>261</v>
      </c>
      <c r="BA52" t="s">
        <v>101</v>
      </c>
      <c r="BB52" t="s">
        <v>992</v>
      </c>
      <c r="BC52" t="s">
        <v>991</v>
      </c>
      <c r="BI52" t="s">
        <v>401</v>
      </c>
      <c r="BJ52" t="s">
        <v>75</v>
      </c>
      <c r="BK52" t="s">
        <v>1048</v>
      </c>
      <c r="BL52" t="s">
        <v>1049</v>
      </c>
      <c r="BM52" t="s">
        <v>1045</v>
      </c>
      <c r="BS52" t="s">
        <v>76</v>
      </c>
      <c r="BT52" t="s">
        <v>77</v>
      </c>
      <c r="BU52" t="s">
        <v>77</v>
      </c>
      <c r="CB52">
        <v>0</v>
      </c>
      <c r="CC52" t="s">
        <v>142</v>
      </c>
      <c r="CD52" t="s">
        <v>210</v>
      </c>
      <c r="CE52" t="s">
        <v>210</v>
      </c>
      <c r="CL52">
        <v>5</v>
      </c>
      <c r="CM52" t="s">
        <v>106</v>
      </c>
      <c r="CN52" t="s">
        <v>106</v>
      </c>
    </row>
    <row r="53" spans="1:99" x14ac:dyDescent="0.25">
      <c r="A53">
        <v>45155.100623495367</v>
      </c>
      <c r="B53" t="s">
        <v>289</v>
      </c>
      <c r="C53" t="s">
        <v>62</v>
      </c>
      <c r="D53" t="s">
        <v>35</v>
      </c>
      <c r="E53" t="s">
        <v>36</v>
      </c>
      <c r="F53" t="s">
        <v>201</v>
      </c>
      <c r="G53" t="s">
        <v>38</v>
      </c>
      <c r="H53" t="s">
        <v>130</v>
      </c>
      <c r="I53" s="1" t="s">
        <v>130</v>
      </c>
      <c r="M53" t="s">
        <v>40</v>
      </c>
      <c r="N53" s="1" t="s">
        <v>41</v>
      </c>
      <c r="O53" t="s">
        <v>41</v>
      </c>
      <c r="Q53">
        <v>491</v>
      </c>
      <c r="R53" t="s">
        <v>83</v>
      </c>
      <c r="S53" t="s">
        <v>65</v>
      </c>
      <c r="T53" t="s">
        <v>44</v>
      </c>
      <c r="U53" t="s">
        <v>156</v>
      </c>
      <c r="V53" t="s">
        <v>117</v>
      </c>
      <c r="W53" t="s">
        <v>404</v>
      </c>
      <c r="X53" t="s">
        <v>399</v>
      </c>
      <c r="Y53" t="s">
        <v>77</v>
      </c>
      <c r="Z53" t="s">
        <v>77</v>
      </c>
      <c r="AJ53" t="s">
        <v>174</v>
      </c>
      <c r="AK53" t="s">
        <v>174</v>
      </c>
      <c r="AQ53" t="s">
        <v>311</v>
      </c>
      <c r="AR53" t="s">
        <v>311</v>
      </c>
      <c r="AX53" t="s">
        <v>312</v>
      </c>
      <c r="AY53" t="s">
        <v>53</v>
      </c>
      <c r="AZ53" t="s">
        <v>167</v>
      </c>
      <c r="BA53" t="s">
        <v>101</v>
      </c>
      <c r="BB53" t="s">
        <v>989</v>
      </c>
      <c r="BI53" t="s">
        <v>114</v>
      </c>
      <c r="BJ53" t="s">
        <v>114</v>
      </c>
      <c r="BS53" t="s">
        <v>196</v>
      </c>
      <c r="BT53" t="s">
        <v>77</v>
      </c>
      <c r="BU53" t="s">
        <v>77</v>
      </c>
      <c r="CB53">
        <v>0</v>
      </c>
      <c r="CC53" t="s">
        <v>92</v>
      </c>
      <c r="CD53" t="s">
        <v>405</v>
      </c>
      <c r="CE53" t="s">
        <v>210</v>
      </c>
      <c r="CF53" t="s">
        <v>1076</v>
      </c>
      <c r="CL53">
        <v>5</v>
      </c>
      <c r="CM53" t="s">
        <v>406</v>
      </c>
      <c r="CN53" t="s">
        <v>451</v>
      </c>
      <c r="CO53" t="s">
        <v>1101</v>
      </c>
    </row>
    <row r="54" spans="1:99" x14ac:dyDescent="0.25">
      <c r="A54">
        <v>45155.118335335646</v>
      </c>
      <c r="B54" t="s">
        <v>258</v>
      </c>
      <c r="C54" t="s">
        <v>62</v>
      </c>
      <c r="D54" t="s">
        <v>35</v>
      </c>
      <c r="E54" t="s">
        <v>36</v>
      </c>
      <c r="F54" t="s">
        <v>37</v>
      </c>
      <c r="G54" t="s">
        <v>123</v>
      </c>
      <c r="H54" t="s">
        <v>202</v>
      </c>
      <c r="I54" s="1" t="s">
        <v>202</v>
      </c>
      <c r="M54" t="s">
        <v>40</v>
      </c>
      <c r="N54" s="1" t="s">
        <v>41</v>
      </c>
      <c r="O54" t="s">
        <v>41</v>
      </c>
      <c r="Q54">
        <v>1166</v>
      </c>
      <c r="R54" t="s">
        <v>42</v>
      </c>
      <c r="S54" t="s">
        <v>95</v>
      </c>
      <c r="T54" t="s">
        <v>66</v>
      </c>
      <c r="U54" t="s">
        <v>108</v>
      </c>
      <c r="V54" t="s">
        <v>117</v>
      </c>
      <c r="W54" t="s">
        <v>407</v>
      </c>
      <c r="X54" t="s">
        <v>70</v>
      </c>
      <c r="Y54" t="s">
        <v>77</v>
      </c>
      <c r="Z54" t="s">
        <v>77</v>
      </c>
      <c r="AJ54" t="s">
        <v>159</v>
      </c>
      <c r="AK54" t="s">
        <v>174</v>
      </c>
      <c r="AL54" t="s">
        <v>960</v>
      </c>
      <c r="AM54" t="s">
        <v>961</v>
      </c>
      <c r="AN54" t="s">
        <v>958</v>
      </c>
      <c r="AO54" t="s">
        <v>959</v>
      </c>
      <c r="AP54" t="s">
        <v>957</v>
      </c>
      <c r="AQ54" t="s">
        <v>73</v>
      </c>
      <c r="AR54" t="s">
        <v>51</v>
      </c>
      <c r="AS54" t="s">
        <v>975</v>
      </c>
      <c r="AX54" t="s">
        <v>112</v>
      </c>
      <c r="AY54" t="s">
        <v>100</v>
      </c>
      <c r="AZ54" t="s">
        <v>151</v>
      </c>
      <c r="BA54" t="s">
        <v>101</v>
      </c>
      <c r="BB54" t="s">
        <v>992</v>
      </c>
      <c r="BC54" t="s">
        <v>991</v>
      </c>
      <c r="BD54" t="s">
        <v>989</v>
      </c>
      <c r="BE54" t="s">
        <v>990</v>
      </c>
      <c r="BI54" t="s">
        <v>1013</v>
      </c>
      <c r="BJ54" t="s">
        <v>75</v>
      </c>
      <c r="BK54" t="s">
        <v>1047</v>
      </c>
      <c r="BL54" t="s">
        <v>1044</v>
      </c>
      <c r="BM54" t="s">
        <v>1049</v>
      </c>
      <c r="BS54" t="s">
        <v>56</v>
      </c>
      <c r="BT54" t="s">
        <v>77</v>
      </c>
      <c r="BU54" t="s">
        <v>77</v>
      </c>
      <c r="CB54">
        <v>0</v>
      </c>
      <c r="CC54" t="s">
        <v>92</v>
      </c>
      <c r="CD54" t="s">
        <v>408</v>
      </c>
      <c r="CE54" t="s">
        <v>147</v>
      </c>
      <c r="CF54" t="s">
        <v>1073</v>
      </c>
      <c r="CG54" t="s">
        <v>1074</v>
      </c>
      <c r="CH54" t="s">
        <v>1075</v>
      </c>
      <c r="CI54" t="s">
        <v>1077</v>
      </c>
      <c r="CJ54" t="s">
        <v>1078</v>
      </c>
      <c r="CK54" t="s">
        <v>1076</v>
      </c>
      <c r="CL54">
        <v>3</v>
      </c>
      <c r="CM54" t="s">
        <v>409</v>
      </c>
      <c r="CN54" t="s">
        <v>106</v>
      </c>
      <c r="CO54" t="s">
        <v>1103</v>
      </c>
      <c r="CP54" t="s">
        <v>1097</v>
      </c>
      <c r="CQ54" t="s">
        <v>1098</v>
      </c>
      <c r="CU54" t="s">
        <v>410</v>
      </c>
    </row>
    <row r="55" spans="1:99" x14ac:dyDescent="0.25">
      <c r="A55">
        <v>45155.298464224536</v>
      </c>
      <c r="B55" t="s">
        <v>172</v>
      </c>
      <c r="C55" t="s">
        <v>34</v>
      </c>
      <c r="D55" t="s">
        <v>35</v>
      </c>
      <c r="E55" t="s">
        <v>36</v>
      </c>
      <c r="F55" t="s">
        <v>37</v>
      </c>
      <c r="G55" t="s">
        <v>320</v>
      </c>
      <c r="H55" t="s">
        <v>130</v>
      </c>
      <c r="I55" s="1" t="s">
        <v>130</v>
      </c>
      <c r="M55" t="s">
        <v>411</v>
      </c>
      <c r="N55" s="1" t="s">
        <v>64</v>
      </c>
      <c r="O55" t="s">
        <v>41</v>
      </c>
      <c r="P55" t="s">
        <v>862</v>
      </c>
      <c r="Q55">
        <v>678</v>
      </c>
      <c r="R55" t="s">
        <v>42</v>
      </c>
      <c r="S55" t="s">
        <v>95</v>
      </c>
      <c r="T55" t="s">
        <v>44</v>
      </c>
      <c r="U55" t="s">
        <v>156</v>
      </c>
      <c r="V55" t="s">
        <v>117</v>
      </c>
      <c r="W55" t="s">
        <v>412</v>
      </c>
      <c r="X55" t="s">
        <v>413</v>
      </c>
      <c r="Y55" t="s">
        <v>77</v>
      </c>
      <c r="Z55" t="s">
        <v>77</v>
      </c>
      <c r="AJ55" t="s">
        <v>414</v>
      </c>
      <c r="AK55" t="s">
        <v>414</v>
      </c>
      <c r="AQ55" t="s">
        <v>194</v>
      </c>
      <c r="AR55" t="s">
        <v>194</v>
      </c>
      <c r="AX55" t="s">
        <v>312</v>
      </c>
      <c r="AY55" t="s">
        <v>87</v>
      </c>
      <c r="AZ55" t="s">
        <v>101</v>
      </c>
      <c r="BA55" t="s">
        <v>101</v>
      </c>
      <c r="BI55" t="s">
        <v>313</v>
      </c>
      <c r="BJ55" t="s">
        <v>313</v>
      </c>
      <c r="BS55" t="s">
        <v>161</v>
      </c>
      <c r="BT55" t="s">
        <v>77</v>
      </c>
      <c r="BU55" t="s">
        <v>77</v>
      </c>
      <c r="CB55">
        <v>0</v>
      </c>
      <c r="CC55" t="s">
        <v>92</v>
      </c>
      <c r="CD55" s="4" t="s">
        <v>535</v>
      </c>
      <c r="CE55" s="4" t="s">
        <v>535</v>
      </c>
      <c r="CL55">
        <v>5</v>
      </c>
      <c r="CM55" t="s">
        <v>345</v>
      </c>
      <c r="CN55" t="s">
        <v>345</v>
      </c>
    </row>
    <row r="56" spans="1:99" x14ac:dyDescent="0.25">
      <c r="A56">
        <v>45155.450704872681</v>
      </c>
      <c r="B56" t="s">
        <v>188</v>
      </c>
      <c r="C56" t="s">
        <v>62</v>
      </c>
      <c r="D56" t="s">
        <v>35</v>
      </c>
      <c r="E56" t="s">
        <v>36</v>
      </c>
      <c r="F56" t="s">
        <v>416</v>
      </c>
      <c r="G56" t="s">
        <v>148</v>
      </c>
      <c r="H56" t="s">
        <v>130</v>
      </c>
      <c r="I56" s="1" t="s">
        <v>130</v>
      </c>
      <c r="M56" t="s">
        <v>40</v>
      </c>
      <c r="N56" s="1" t="s">
        <v>41</v>
      </c>
      <c r="O56" t="s">
        <v>41</v>
      </c>
      <c r="Q56">
        <v>789</v>
      </c>
      <c r="R56" t="s">
        <v>83</v>
      </c>
      <c r="S56" t="s">
        <v>65</v>
      </c>
      <c r="T56" t="s">
        <v>44</v>
      </c>
      <c r="U56" t="s">
        <v>67</v>
      </c>
      <c r="V56" t="s">
        <v>117</v>
      </c>
      <c r="W56" t="s">
        <v>417</v>
      </c>
      <c r="X56" t="s">
        <v>70</v>
      </c>
      <c r="Y56" t="s">
        <v>77</v>
      </c>
      <c r="Z56" t="s">
        <v>77</v>
      </c>
      <c r="AJ56" t="s">
        <v>37</v>
      </c>
      <c r="AK56" t="s">
        <v>37</v>
      </c>
      <c r="AQ56" t="s">
        <v>51</v>
      </c>
      <c r="AR56" t="s">
        <v>51</v>
      </c>
      <c r="AX56" t="s">
        <v>112</v>
      </c>
      <c r="AY56" t="s">
        <v>100</v>
      </c>
      <c r="AZ56" t="s">
        <v>418</v>
      </c>
      <c r="BA56" t="s">
        <v>418</v>
      </c>
      <c r="BI56" t="s">
        <v>1018</v>
      </c>
      <c r="BJ56" t="s">
        <v>1002</v>
      </c>
      <c r="BK56" t="s">
        <v>1051</v>
      </c>
      <c r="BS56" t="s">
        <v>56</v>
      </c>
      <c r="BT56" t="s">
        <v>77</v>
      </c>
      <c r="BU56" t="s">
        <v>77</v>
      </c>
      <c r="CB56">
        <v>0</v>
      </c>
      <c r="CC56" t="s">
        <v>92</v>
      </c>
      <c r="CD56" t="s">
        <v>405</v>
      </c>
      <c r="CE56" t="s">
        <v>210</v>
      </c>
      <c r="CF56" t="s">
        <v>1076</v>
      </c>
      <c r="CL56">
        <v>5</v>
      </c>
      <c r="CM56" t="s">
        <v>420</v>
      </c>
      <c r="CN56" t="s">
        <v>420</v>
      </c>
      <c r="CU56" t="s">
        <v>421</v>
      </c>
    </row>
    <row r="57" spans="1:99" x14ac:dyDescent="0.25">
      <c r="A57">
        <v>45155.454835358796</v>
      </c>
      <c r="B57" t="s">
        <v>289</v>
      </c>
      <c r="C57" t="s">
        <v>34</v>
      </c>
      <c r="D57" t="s">
        <v>35</v>
      </c>
      <c r="E57" t="s">
        <v>36</v>
      </c>
      <c r="F57" t="s">
        <v>37</v>
      </c>
      <c r="G57" t="s">
        <v>123</v>
      </c>
      <c r="H57" t="s">
        <v>130</v>
      </c>
      <c r="I57" s="1" t="s">
        <v>130</v>
      </c>
      <c r="M57" t="s">
        <v>40</v>
      </c>
      <c r="N57" s="1" t="s">
        <v>64</v>
      </c>
      <c r="O57" t="s">
        <v>41</v>
      </c>
      <c r="P57" t="s">
        <v>862</v>
      </c>
      <c r="Q57">
        <v>795</v>
      </c>
      <c r="R57" t="s">
        <v>42</v>
      </c>
      <c r="S57" t="s">
        <v>95</v>
      </c>
      <c r="T57" t="s">
        <v>44</v>
      </c>
      <c r="U57" t="s">
        <v>67</v>
      </c>
      <c r="V57" t="s">
        <v>117</v>
      </c>
      <c r="W57" t="s">
        <v>422</v>
      </c>
      <c r="X57" t="s">
        <v>399</v>
      </c>
      <c r="Y57" t="s">
        <v>77</v>
      </c>
      <c r="Z57" t="s">
        <v>77</v>
      </c>
      <c r="AJ57" t="s">
        <v>146</v>
      </c>
      <c r="AK57" t="s">
        <v>146</v>
      </c>
      <c r="AQ57" t="s">
        <v>51</v>
      </c>
      <c r="AR57" t="s">
        <v>51</v>
      </c>
      <c r="AX57" t="s">
        <v>112</v>
      </c>
      <c r="AY57" t="s">
        <v>100</v>
      </c>
      <c r="AZ57" t="s">
        <v>423</v>
      </c>
      <c r="BA57" t="s">
        <v>423</v>
      </c>
      <c r="BI57" t="s">
        <v>160</v>
      </c>
      <c r="BJ57" t="s">
        <v>160</v>
      </c>
      <c r="BS57" t="s">
        <v>161</v>
      </c>
      <c r="BT57" t="s">
        <v>77</v>
      </c>
      <c r="BU57" t="s">
        <v>77</v>
      </c>
      <c r="CB57">
        <v>0</v>
      </c>
      <c r="CC57" t="s">
        <v>92</v>
      </c>
      <c r="CD57" t="s">
        <v>424</v>
      </c>
      <c r="CE57" t="s">
        <v>147</v>
      </c>
      <c r="CF57" t="s">
        <v>1073</v>
      </c>
      <c r="CG57" t="s">
        <v>1074</v>
      </c>
      <c r="CL57">
        <v>4</v>
      </c>
      <c r="CM57" t="s">
        <v>425</v>
      </c>
      <c r="CN57" t="s">
        <v>634</v>
      </c>
      <c r="CO57" t="s">
        <v>1101</v>
      </c>
      <c r="CP57" t="s">
        <v>1097</v>
      </c>
    </row>
    <row r="58" spans="1:99" hidden="1" x14ac:dyDescent="0.25">
      <c r="A58">
        <v>45155.508089409719</v>
      </c>
      <c r="B58" t="s">
        <v>258</v>
      </c>
      <c r="C58" t="s">
        <v>62</v>
      </c>
      <c r="D58" t="s">
        <v>35</v>
      </c>
      <c r="E58" t="s">
        <v>36</v>
      </c>
      <c r="F58" t="s">
        <v>201</v>
      </c>
      <c r="G58" t="s">
        <v>38</v>
      </c>
      <c r="H58" t="s">
        <v>130</v>
      </c>
      <c r="I58" s="1" t="s">
        <v>130</v>
      </c>
      <c r="M58" t="s">
        <v>40</v>
      </c>
      <c r="N58" s="1" t="s">
        <v>41</v>
      </c>
      <c r="O58" t="s">
        <v>41</v>
      </c>
      <c r="Q58">
        <v>1092</v>
      </c>
      <c r="R58" t="s">
        <v>83</v>
      </c>
      <c r="S58" t="s">
        <v>95</v>
      </c>
      <c r="T58" t="s">
        <v>44</v>
      </c>
      <c r="U58" t="s">
        <v>67</v>
      </c>
      <c r="V58" t="s">
        <v>117</v>
      </c>
      <c r="W58" t="s">
        <v>1308</v>
      </c>
      <c r="X58" t="s">
        <v>179</v>
      </c>
      <c r="Y58" t="s">
        <v>136</v>
      </c>
      <c r="Z58" t="s">
        <v>136</v>
      </c>
      <c r="AJ58" t="s">
        <v>427</v>
      </c>
      <c r="AK58" t="s">
        <v>427</v>
      </c>
      <c r="AQ58" t="s">
        <v>51</v>
      </c>
      <c r="AR58" t="s">
        <v>51</v>
      </c>
      <c r="AX58" t="s">
        <v>65</v>
      </c>
      <c r="AY58" t="s">
        <v>100</v>
      </c>
      <c r="AZ58" t="s">
        <v>428</v>
      </c>
      <c r="BA58" t="s">
        <v>428</v>
      </c>
      <c r="BI58" t="s">
        <v>114</v>
      </c>
      <c r="BJ58" t="s">
        <v>114</v>
      </c>
      <c r="BS58" t="s">
        <v>76</v>
      </c>
      <c r="BT58" t="s">
        <v>136</v>
      </c>
      <c r="BU58" t="s">
        <v>136</v>
      </c>
      <c r="CB58">
        <v>0</v>
      </c>
      <c r="CC58" t="s">
        <v>92</v>
      </c>
      <c r="CD58" t="s">
        <v>210</v>
      </c>
      <c r="CE58" t="s">
        <v>210</v>
      </c>
      <c r="CL58">
        <v>4</v>
      </c>
      <c r="CM58" t="s">
        <v>314</v>
      </c>
      <c r="CN58" t="s">
        <v>314</v>
      </c>
      <c r="CU58" t="s">
        <v>429</v>
      </c>
    </row>
    <row r="59" spans="1:99" x14ac:dyDescent="0.25">
      <c r="A59">
        <v>45155.514293495369</v>
      </c>
      <c r="B59" t="s">
        <v>258</v>
      </c>
      <c r="C59" t="s">
        <v>62</v>
      </c>
      <c r="D59" t="s">
        <v>35</v>
      </c>
      <c r="E59" t="s">
        <v>36</v>
      </c>
      <c r="F59" t="s">
        <v>37</v>
      </c>
      <c r="G59" t="s">
        <v>38</v>
      </c>
      <c r="H59" t="s">
        <v>130</v>
      </c>
      <c r="I59" s="1" t="s">
        <v>130</v>
      </c>
      <c r="M59" t="s">
        <v>40</v>
      </c>
      <c r="N59" s="1" t="s">
        <v>41</v>
      </c>
      <c r="O59" t="s">
        <v>41</v>
      </c>
      <c r="Q59">
        <v>1100</v>
      </c>
      <c r="R59" t="s">
        <v>42</v>
      </c>
      <c r="S59" t="s">
        <v>43</v>
      </c>
      <c r="T59" t="s">
        <v>44</v>
      </c>
      <c r="U59" t="s">
        <v>108</v>
      </c>
      <c r="V59" t="s">
        <v>117</v>
      </c>
      <c r="W59" t="s">
        <v>430</v>
      </c>
      <c r="X59" t="s">
        <v>48</v>
      </c>
      <c r="Y59" t="s">
        <v>77</v>
      </c>
      <c r="Z59" t="s">
        <v>77</v>
      </c>
      <c r="AJ59" t="s">
        <v>431</v>
      </c>
      <c r="AK59" t="s">
        <v>633</v>
      </c>
      <c r="AL59" t="s">
        <v>957</v>
      </c>
      <c r="AQ59" t="s">
        <v>51</v>
      </c>
      <c r="AR59" t="s">
        <v>51</v>
      </c>
      <c r="AX59" t="s">
        <v>312</v>
      </c>
      <c r="AY59" t="s">
        <v>87</v>
      </c>
      <c r="AZ59" t="s">
        <v>313</v>
      </c>
      <c r="BA59" t="s">
        <v>313</v>
      </c>
      <c r="BI59" t="s">
        <v>313</v>
      </c>
      <c r="BJ59" t="s">
        <v>313</v>
      </c>
      <c r="BS59" t="s">
        <v>161</v>
      </c>
      <c r="BT59" t="s">
        <v>77</v>
      </c>
      <c r="BU59" t="s">
        <v>77</v>
      </c>
      <c r="CB59">
        <v>0</v>
      </c>
      <c r="CC59" t="s">
        <v>58</v>
      </c>
      <c r="CD59" t="s">
        <v>210</v>
      </c>
      <c r="CE59" t="s">
        <v>210</v>
      </c>
      <c r="CL59">
        <v>2</v>
      </c>
      <c r="CM59" t="s">
        <v>106</v>
      </c>
      <c r="CN59" t="s">
        <v>106</v>
      </c>
    </row>
    <row r="60" spans="1:99" x14ac:dyDescent="0.25">
      <c r="A60">
        <v>45155.528135520828</v>
      </c>
      <c r="B60" t="s">
        <v>258</v>
      </c>
      <c r="C60" t="s">
        <v>62</v>
      </c>
      <c r="D60" t="s">
        <v>35</v>
      </c>
      <c r="E60" t="s">
        <v>36</v>
      </c>
      <c r="F60" t="s">
        <v>37</v>
      </c>
      <c r="G60" t="s">
        <v>123</v>
      </c>
      <c r="H60" t="s">
        <v>130</v>
      </c>
      <c r="I60" s="1" t="s">
        <v>124</v>
      </c>
      <c r="J60" t="s">
        <v>854</v>
      </c>
      <c r="M60" t="s">
        <v>40</v>
      </c>
      <c r="N60" s="1" t="s">
        <v>41</v>
      </c>
      <c r="O60" t="s">
        <v>41</v>
      </c>
      <c r="Q60">
        <v>1200</v>
      </c>
      <c r="R60" t="s">
        <v>83</v>
      </c>
      <c r="S60" t="s">
        <v>43</v>
      </c>
      <c r="T60" t="s">
        <v>44</v>
      </c>
      <c r="U60" t="s">
        <v>156</v>
      </c>
      <c r="V60" t="s">
        <v>96</v>
      </c>
      <c r="W60" t="s">
        <v>432</v>
      </c>
      <c r="X60" t="s">
        <v>70</v>
      </c>
      <c r="Y60" t="s">
        <v>433</v>
      </c>
      <c r="Z60" t="s">
        <v>433</v>
      </c>
      <c r="AJ60" t="s">
        <v>174</v>
      </c>
      <c r="AK60" t="s">
        <v>174</v>
      </c>
      <c r="AQ60" t="s">
        <v>311</v>
      </c>
      <c r="AR60" t="s">
        <v>311</v>
      </c>
      <c r="AX60" t="s">
        <v>65</v>
      </c>
      <c r="AY60" t="s">
        <v>100</v>
      </c>
      <c r="AZ60" t="s">
        <v>101</v>
      </c>
      <c r="BA60" t="s">
        <v>101</v>
      </c>
      <c r="BI60" t="s">
        <v>102</v>
      </c>
      <c r="BJ60" t="s">
        <v>102</v>
      </c>
      <c r="BS60" t="s">
        <v>76</v>
      </c>
      <c r="BT60" t="s">
        <v>77</v>
      </c>
      <c r="BU60" t="s">
        <v>77</v>
      </c>
      <c r="CB60">
        <v>0</v>
      </c>
      <c r="CC60" t="s">
        <v>58</v>
      </c>
      <c r="CD60" t="s">
        <v>198</v>
      </c>
      <c r="CE60" t="s">
        <v>198</v>
      </c>
      <c r="CL60">
        <v>2</v>
      </c>
      <c r="CM60" t="s">
        <v>106</v>
      </c>
      <c r="CN60" t="s">
        <v>106</v>
      </c>
    </row>
    <row r="61" spans="1:99" x14ac:dyDescent="0.25">
      <c r="A61">
        <v>45155.536567858799</v>
      </c>
      <c r="B61" t="s">
        <v>172</v>
      </c>
      <c r="C61" t="s">
        <v>62</v>
      </c>
      <c r="D61" t="s">
        <v>35</v>
      </c>
      <c r="E61" t="s">
        <v>36</v>
      </c>
      <c r="F61" t="s">
        <v>201</v>
      </c>
      <c r="G61" t="s">
        <v>148</v>
      </c>
      <c r="H61" t="s">
        <v>130</v>
      </c>
      <c r="I61" s="1" t="s">
        <v>124</v>
      </c>
      <c r="J61" t="s">
        <v>854</v>
      </c>
      <c r="M61" t="s">
        <v>40</v>
      </c>
      <c r="N61" s="1" t="s">
        <v>64</v>
      </c>
      <c r="O61" t="s">
        <v>41</v>
      </c>
      <c r="P61" t="s">
        <v>862</v>
      </c>
      <c r="Q61">
        <v>700</v>
      </c>
      <c r="R61" t="s">
        <v>232</v>
      </c>
      <c r="S61" t="s">
        <v>43</v>
      </c>
      <c r="T61" t="s">
        <v>131</v>
      </c>
      <c r="U61" t="s">
        <v>156</v>
      </c>
      <c r="V61" t="s">
        <v>117</v>
      </c>
      <c r="W61" t="s">
        <v>434</v>
      </c>
      <c r="X61" t="s">
        <v>70</v>
      </c>
      <c r="Y61" t="s">
        <v>136</v>
      </c>
      <c r="Z61" t="s">
        <v>136</v>
      </c>
      <c r="AJ61" t="s">
        <v>435</v>
      </c>
      <c r="AK61" t="s">
        <v>146</v>
      </c>
      <c r="AL61" t="s">
        <v>963</v>
      </c>
      <c r="AM61" t="s">
        <v>964</v>
      </c>
      <c r="AN61" t="s">
        <v>966</v>
      </c>
      <c r="AQ61" t="s">
        <v>51</v>
      </c>
      <c r="AR61" t="s">
        <v>51</v>
      </c>
      <c r="AX61" t="s">
        <v>65</v>
      </c>
      <c r="AY61" t="s">
        <v>87</v>
      </c>
      <c r="AZ61" t="s">
        <v>423</v>
      </c>
      <c r="BA61" t="s">
        <v>423</v>
      </c>
      <c r="BI61" t="s">
        <v>102</v>
      </c>
      <c r="BJ61" t="s">
        <v>102</v>
      </c>
      <c r="BS61" t="s">
        <v>56</v>
      </c>
      <c r="BT61" t="s">
        <v>77</v>
      </c>
      <c r="BU61" t="s">
        <v>77</v>
      </c>
      <c r="CB61">
        <v>0</v>
      </c>
      <c r="CC61" t="s">
        <v>92</v>
      </c>
      <c r="CD61" t="s">
        <v>210</v>
      </c>
      <c r="CE61" t="s">
        <v>210</v>
      </c>
      <c r="CL61">
        <v>1</v>
      </c>
      <c r="CM61" t="s">
        <v>314</v>
      </c>
      <c r="CN61" t="s">
        <v>314</v>
      </c>
      <c r="CU61" t="s">
        <v>436</v>
      </c>
    </row>
    <row r="62" spans="1:99" hidden="1" x14ac:dyDescent="0.25">
      <c r="A62">
        <v>45155.559548240737</v>
      </c>
      <c r="B62" t="s">
        <v>33</v>
      </c>
      <c r="C62" t="s">
        <v>62</v>
      </c>
      <c r="D62" t="s">
        <v>35</v>
      </c>
      <c r="E62" t="s">
        <v>36</v>
      </c>
      <c r="F62" t="s">
        <v>37</v>
      </c>
      <c r="G62" t="s">
        <v>320</v>
      </c>
      <c r="H62" t="s">
        <v>130</v>
      </c>
      <c r="I62" s="1" t="s">
        <v>82</v>
      </c>
      <c r="J62" t="s">
        <v>854</v>
      </c>
      <c r="K62" t="s">
        <v>853</v>
      </c>
      <c r="M62" t="s">
        <v>40</v>
      </c>
      <c r="N62" s="1" t="s">
        <v>64</v>
      </c>
      <c r="O62" t="s">
        <v>41</v>
      </c>
      <c r="P62" t="s">
        <v>862</v>
      </c>
      <c r="Q62">
        <v>1198</v>
      </c>
      <c r="R62" t="s">
        <v>42</v>
      </c>
      <c r="S62" t="s">
        <v>43</v>
      </c>
      <c r="T62" t="s">
        <v>131</v>
      </c>
      <c r="U62" t="s">
        <v>108</v>
      </c>
      <c r="V62" t="s">
        <v>117</v>
      </c>
      <c r="W62" t="s">
        <v>437</v>
      </c>
      <c r="X62" t="s">
        <v>48</v>
      </c>
      <c r="Y62" t="s">
        <v>103</v>
      </c>
      <c r="Z62" t="s">
        <v>103</v>
      </c>
      <c r="AJ62" t="s">
        <v>438</v>
      </c>
      <c r="AK62" t="s">
        <v>146</v>
      </c>
      <c r="AL62" t="s">
        <v>959</v>
      </c>
      <c r="AQ62" t="s">
        <v>73</v>
      </c>
      <c r="AR62" t="s">
        <v>51</v>
      </c>
      <c r="AS62" t="s">
        <v>975</v>
      </c>
      <c r="AX62" t="s">
        <v>65</v>
      </c>
      <c r="AY62" t="s">
        <v>100</v>
      </c>
      <c r="AZ62" t="s">
        <v>139</v>
      </c>
      <c r="BA62" t="s">
        <v>101</v>
      </c>
      <c r="BB62" t="s">
        <v>991</v>
      </c>
      <c r="BC62" t="s">
        <v>989</v>
      </c>
      <c r="BI62" t="s">
        <v>439</v>
      </c>
      <c r="BJ62" t="s">
        <v>102</v>
      </c>
      <c r="BK62" t="s">
        <v>1046</v>
      </c>
      <c r="BL62" t="s">
        <v>1044</v>
      </c>
      <c r="BM62" t="s">
        <v>1049</v>
      </c>
      <c r="BN62" t="s">
        <v>1045</v>
      </c>
      <c r="BS62" t="s">
        <v>56</v>
      </c>
      <c r="BT62" t="s">
        <v>103</v>
      </c>
      <c r="BU62" t="s">
        <v>103</v>
      </c>
      <c r="CB62" t="s">
        <v>440</v>
      </c>
      <c r="CC62" t="s">
        <v>228</v>
      </c>
      <c r="CD62" t="s">
        <v>441</v>
      </c>
      <c r="CE62" t="s">
        <v>441</v>
      </c>
      <c r="CL62">
        <v>3</v>
      </c>
      <c r="CM62" t="s">
        <v>106</v>
      </c>
      <c r="CN62" t="s">
        <v>106</v>
      </c>
    </row>
    <row r="63" spans="1:99" x14ac:dyDescent="0.25">
      <c r="A63">
        <v>45155.594335624999</v>
      </c>
      <c r="B63" t="s">
        <v>330</v>
      </c>
      <c r="C63" t="s">
        <v>62</v>
      </c>
      <c r="D63" t="s">
        <v>35</v>
      </c>
      <c r="E63" t="s">
        <v>36</v>
      </c>
      <c r="F63" t="s">
        <v>37</v>
      </c>
      <c r="G63" t="s">
        <v>38</v>
      </c>
      <c r="H63" t="s">
        <v>130</v>
      </c>
      <c r="I63" s="1" t="s">
        <v>124</v>
      </c>
      <c r="J63" t="s">
        <v>854</v>
      </c>
      <c r="M63" t="s">
        <v>40</v>
      </c>
      <c r="N63" s="1" t="s">
        <v>41</v>
      </c>
      <c r="O63" t="s">
        <v>41</v>
      </c>
      <c r="Q63">
        <v>1156</v>
      </c>
      <c r="R63" t="s">
        <v>42</v>
      </c>
      <c r="S63" t="s">
        <v>65</v>
      </c>
      <c r="T63" t="s">
        <v>66</v>
      </c>
      <c r="U63" t="s">
        <v>108</v>
      </c>
      <c r="V63" t="s">
        <v>117</v>
      </c>
      <c r="W63" t="s">
        <v>442</v>
      </c>
      <c r="X63" t="s">
        <v>70</v>
      </c>
      <c r="Y63" t="s">
        <v>443</v>
      </c>
      <c r="Z63" t="s">
        <v>443</v>
      </c>
      <c r="AJ63" t="s">
        <v>444</v>
      </c>
      <c r="AK63" t="s">
        <v>633</v>
      </c>
      <c r="AL63" t="s">
        <v>961</v>
      </c>
      <c r="AQ63" t="s">
        <v>51</v>
      </c>
      <c r="AR63" t="s">
        <v>51</v>
      </c>
      <c r="AX63" t="s">
        <v>312</v>
      </c>
      <c r="AY63" t="s">
        <v>87</v>
      </c>
      <c r="AZ63" t="s">
        <v>195</v>
      </c>
      <c r="BA63" t="s">
        <v>195</v>
      </c>
      <c r="BI63" t="s">
        <v>75</v>
      </c>
      <c r="BJ63" t="s">
        <v>75</v>
      </c>
      <c r="BS63" t="s">
        <v>56</v>
      </c>
      <c r="BT63" t="s">
        <v>77</v>
      </c>
      <c r="BU63" t="s">
        <v>77</v>
      </c>
      <c r="CB63">
        <v>0</v>
      </c>
      <c r="CC63" t="s">
        <v>92</v>
      </c>
      <c r="CD63" t="s">
        <v>375</v>
      </c>
      <c r="CE63" t="s">
        <v>147</v>
      </c>
      <c r="CF63" t="s">
        <v>1073</v>
      </c>
      <c r="CG63" t="s">
        <v>1074</v>
      </c>
      <c r="CH63" t="s">
        <v>1077</v>
      </c>
      <c r="CI63" t="s">
        <v>1078</v>
      </c>
      <c r="CJ63" t="s">
        <v>1076</v>
      </c>
      <c r="CL63">
        <v>4</v>
      </c>
      <c r="CM63" t="s">
        <v>393</v>
      </c>
      <c r="CN63" t="s">
        <v>106</v>
      </c>
      <c r="CO63" t="s">
        <v>1103</v>
      </c>
    </row>
    <row r="64" spans="1:99" x14ac:dyDescent="0.25">
      <c r="A64">
        <v>45155.627596377315</v>
      </c>
      <c r="B64" t="s">
        <v>258</v>
      </c>
      <c r="C64" t="s">
        <v>62</v>
      </c>
      <c r="D64" t="s">
        <v>35</v>
      </c>
      <c r="E64" t="s">
        <v>36</v>
      </c>
      <c r="F64" t="s">
        <v>37</v>
      </c>
      <c r="G64" t="s">
        <v>320</v>
      </c>
      <c r="H64" t="s">
        <v>130</v>
      </c>
      <c r="I64" s="1" t="s">
        <v>82</v>
      </c>
      <c r="J64" t="s">
        <v>854</v>
      </c>
      <c r="K64" t="s">
        <v>853</v>
      </c>
      <c r="M64" t="s">
        <v>40</v>
      </c>
      <c r="N64" s="1" t="s">
        <v>64</v>
      </c>
      <c r="O64" t="s">
        <v>41</v>
      </c>
      <c r="P64" t="s">
        <v>862</v>
      </c>
      <c r="Q64">
        <v>1215</v>
      </c>
      <c r="R64" t="s">
        <v>42</v>
      </c>
      <c r="S64" t="s">
        <v>65</v>
      </c>
      <c r="T64" t="s">
        <v>44</v>
      </c>
      <c r="U64" t="s">
        <v>67</v>
      </c>
      <c r="V64" t="s">
        <v>134</v>
      </c>
      <c r="W64" t="s">
        <v>407</v>
      </c>
      <c r="X64" t="s">
        <v>70</v>
      </c>
      <c r="Y64" t="s">
        <v>1279</v>
      </c>
      <c r="Z64" t="s">
        <v>136</v>
      </c>
      <c r="AA64" t="s">
        <v>894</v>
      </c>
      <c r="AB64" t="s">
        <v>585</v>
      </c>
      <c r="AC64" t="s">
        <v>941</v>
      </c>
      <c r="AJ64" t="s">
        <v>72</v>
      </c>
      <c r="AK64" t="s">
        <v>146</v>
      </c>
      <c r="AL64" t="s">
        <v>958</v>
      </c>
      <c r="AM64" t="s">
        <v>959</v>
      </c>
      <c r="AN64" t="s">
        <v>957</v>
      </c>
      <c r="AQ64" t="s">
        <v>311</v>
      </c>
      <c r="AR64" t="s">
        <v>311</v>
      </c>
      <c r="AX64" t="s">
        <v>112</v>
      </c>
      <c r="AY64" t="s">
        <v>100</v>
      </c>
      <c r="AZ64" t="s">
        <v>261</v>
      </c>
      <c r="BA64" t="s">
        <v>101</v>
      </c>
      <c r="BB64" t="s">
        <v>992</v>
      </c>
      <c r="BC64" t="s">
        <v>991</v>
      </c>
      <c r="BI64" t="s">
        <v>75</v>
      </c>
      <c r="BJ64" t="s">
        <v>75</v>
      </c>
      <c r="BS64" t="s">
        <v>161</v>
      </c>
      <c r="BT64" t="s">
        <v>77</v>
      </c>
      <c r="BU64" t="s">
        <v>77</v>
      </c>
      <c r="CB64">
        <v>0</v>
      </c>
      <c r="CC64" t="s">
        <v>58</v>
      </c>
      <c r="CD64" t="s">
        <v>441</v>
      </c>
      <c r="CE64" t="s">
        <v>441</v>
      </c>
      <c r="CL64">
        <v>2</v>
      </c>
      <c r="CM64" t="s">
        <v>1410</v>
      </c>
      <c r="CN64" t="s">
        <v>314</v>
      </c>
      <c r="CO64" t="s">
        <v>1411</v>
      </c>
    </row>
    <row r="65" spans="1:99" hidden="1" x14ac:dyDescent="0.25">
      <c r="A65">
        <v>45155.630462152782</v>
      </c>
      <c r="B65" t="s">
        <v>258</v>
      </c>
      <c r="C65" t="s">
        <v>62</v>
      </c>
      <c r="D65" t="s">
        <v>35</v>
      </c>
      <c r="E65" t="s">
        <v>36</v>
      </c>
      <c r="F65" t="s">
        <v>37</v>
      </c>
      <c r="G65" t="s">
        <v>38</v>
      </c>
      <c r="H65" t="s">
        <v>130</v>
      </c>
      <c r="I65" s="1" t="s">
        <v>130</v>
      </c>
      <c r="M65" t="s">
        <v>40</v>
      </c>
      <c r="N65" s="1" t="s">
        <v>41</v>
      </c>
      <c r="O65" t="s">
        <v>41</v>
      </c>
      <c r="Q65">
        <v>1205</v>
      </c>
      <c r="R65" t="s">
        <v>42</v>
      </c>
      <c r="S65" t="s">
        <v>65</v>
      </c>
      <c r="T65" t="s">
        <v>131</v>
      </c>
      <c r="U65" t="s">
        <v>67</v>
      </c>
      <c r="V65" t="s">
        <v>117</v>
      </c>
      <c r="W65" t="s">
        <v>407</v>
      </c>
      <c r="X65" t="s">
        <v>70</v>
      </c>
      <c r="Y65" t="s">
        <v>448</v>
      </c>
      <c r="Z65" t="s">
        <v>136</v>
      </c>
      <c r="AA65" t="s">
        <v>889</v>
      </c>
      <c r="AB65" t="s">
        <v>886</v>
      </c>
      <c r="AC65" t="s">
        <v>885</v>
      </c>
      <c r="AD65" t="s">
        <v>894</v>
      </c>
      <c r="AJ65" t="s">
        <v>159</v>
      </c>
      <c r="AK65" t="s">
        <v>174</v>
      </c>
      <c r="AL65" t="s">
        <v>960</v>
      </c>
      <c r="AM65" t="s">
        <v>961</v>
      </c>
      <c r="AN65" t="s">
        <v>958</v>
      </c>
      <c r="AO65" t="s">
        <v>959</v>
      </c>
      <c r="AP65" t="s">
        <v>957</v>
      </c>
      <c r="AQ65" t="s">
        <v>73</v>
      </c>
      <c r="AR65" t="s">
        <v>51</v>
      </c>
      <c r="AS65" t="s">
        <v>975</v>
      </c>
      <c r="AX65" t="s">
        <v>65</v>
      </c>
      <c r="AY65" t="s">
        <v>100</v>
      </c>
      <c r="AZ65" t="s">
        <v>54</v>
      </c>
      <c r="BA65" t="s">
        <v>101</v>
      </c>
      <c r="BB65" t="s">
        <v>989</v>
      </c>
      <c r="BC65" t="s">
        <v>990</v>
      </c>
      <c r="BI65" t="s">
        <v>449</v>
      </c>
      <c r="BJ65" t="s">
        <v>102</v>
      </c>
      <c r="BK65" t="s">
        <v>1048</v>
      </c>
      <c r="BL65" t="s">
        <v>1044</v>
      </c>
      <c r="BM65" t="s">
        <v>1049</v>
      </c>
      <c r="BS65" t="s">
        <v>76</v>
      </c>
      <c r="BT65" t="s">
        <v>450</v>
      </c>
      <c r="BU65" t="s">
        <v>136</v>
      </c>
      <c r="BV65" t="s">
        <v>885</v>
      </c>
      <c r="CB65" t="s">
        <v>91</v>
      </c>
      <c r="CC65" t="s">
        <v>142</v>
      </c>
      <c r="CD65" t="s">
        <v>147</v>
      </c>
      <c r="CE65" t="s">
        <v>147</v>
      </c>
      <c r="CL65">
        <v>1</v>
      </c>
      <c r="CM65" t="s">
        <v>451</v>
      </c>
      <c r="CN65" t="s">
        <v>451</v>
      </c>
      <c r="CU65" t="s">
        <v>452</v>
      </c>
    </row>
    <row r="66" spans="1:99" hidden="1" x14ac:dyDescent="0.25">
      <c r="A66">
        <v>45155.63543480324</v>
      </c>
      <c r="B66" t="s">
        <v>330</v>
      </c>
      <c r="C66" t="s">
        <v>62</v>
      </c>
      <c r="D66" t="s">
        <v>35</v>
      </c>
      <c r="E66" t="s">
        <v>36</v>
      </c>
      <c r="F66" t="s">
        <v>37</v>
      </c>
      <c r="G66" t="s">
        <v>81</v>
      </c>
      <c r="H66" t="s">
        <v>130</v>
      </c>
      <c r="I66" s="1" t="s">
        <v>124</v>
      </c>
      <c r="J66" t="s">
        <v>854</v>
      </c>
      <c r="M66" t="s">
        <v>40</v>
      </c>
      <c r="N66" s="1" t="s">
        <v>41</v>
      </c>
      <c r="O66" t="s">
        <v>41</v>
      </c>
      <c r="Q66">
        <v>1186</v>
      </c>
      <c r="R66" t="s">
        <v>42</v>
      </c>
      <c r="S66" t="s">
        <v>65</v>
      </c>
      <c r="T66" t="s">
        <v>66</v>
      </c>
      <c r="U66" t="s">
        <v>156</v>
      </c>
      <c r="V66" t="s">
        <v>117</v>
      </c>
      <c r="W66" t="s">
        <v>453</v>
      </c>
      <c r="X66" t="s">
        <v>70</v>
      </c>
      <c r="Y66" t="s">
        <v>926</v>
      </c>
      <c r="Z66" t="s">
        <v>136</v>
      </c>
      <c r="AA66" t="s">
        <v>941</v>
      </c>
      <c r="AJ66" t="s">
        <v>455</v>
      </c>
      <c r="AK66" t="s">
        <v>174</v>
      </c>
      <c r="AL66" t="s">
        <v>961</v>
      </c>
      <c r="AM66" t="s">
        <v>959</v>
      </c>
      <c r="AN66" t="s">
        <v>957</v>
      </c>
      <c r="AQ66" t="s">
        <v>51</v>
      </c>
      <c r="AR66" t="s">
        <v>51</v>
      </c>
      <c r="AX66" t="s">
        <v>112</v>
      </c>
      <c r="AY66" t="s">
        <v>53</v>
      </c>
      <c r="AZ66" t="s">
        <v>284</v>
      </c>
      <c r="BA66" t="s">
        <v>101</v>
      </c>
      <c r="BB66" t="s">
        <v>991</v>
      </c>
      <c r="BC66" t="s">
        <v>990</v>
      </c>
      <c r="BI66" t="s">
        <v>456</v>
      </c>
      <c r="BJ66" t="s">
        <v>102</v>
      </c>
      <c r="BK66" t="s">
        <v>1046</v>
      </c>
      <c r="BL66" t="s">
        <v>1049</v>
      </c>
      <c r="BS66" t="s">
        <v>56</v>
      </c>
      <c r="BT66" t="s">
        <v>136</v>
      </c>
      <c r="BU66" t="s">
        <v>136</v>
      </c>
      <c r="CB66">
        <v>0</v>
      </c>
      <c r="CC66" t="s">
        <v>58</v>
      </c>
      <c r="CD66" t="s">
        <v>457</v>
      </c>
      <c r="CE66" t="s">
        <v>147</v>
      </c>
      <c r="CF66" t="s">
        <v>1074</v>
      </c>
      <c r="CG66" t="s">
        <v>1076</v>
      </c>
      <c r="CL66">
        <v>4</v>
      </c>
      <c r="CM66" t="s">
        <v>458</v>
      </c>
      <c r="CN66" t="s">
        <v>345</v>
      </c>
      <c r="CO66" t="s">
        <v>1099</v>
      </c>
      <c r="CP66" t="s">
        <v>1096</v>
      </c>
      <c r="CQ66" t="s">
        <v>1100</v>
      </c>
    </row>
    <row r="67" spans="1:99" x14ac:dyDescent="0.25">
      <c r="A67">
        <v>45155.66485025463</v>
      </c>
      <c r="B67" t="s">
        <v>289</v>
      </c>
      <c r="C67" t="s">
        <v>62</v>
      </c>
      <c r="D67" t="s">
        <v>35</v>
      </c>
      <c r="E67" t="s">
        <v>36</v>
      </c>
      <c r="F67" t="s">
        <v>37</v>
      </c>
      <c r="G67" t="s">
        <v>320</v>
      </c>
      <c r="H67" t="s">
        <v>130</v>
      </c>
      <c r="I67" s="1" t="s">
        <v>124</v>
      </c>
      <c r="J67" t="s">
        <v>854</v>
      </c>
      <c r="M67" t="s">
        <v>40</v>
      </c>
      <c r="N67" s="1" t="s">
        <v>64</v>
      </c>
      <c r="O67" t="s">
        <v>41</v>
      </c>
      <c r="P67" t="s">
        <v>862</v>
      </c>
      <c r="Q67">
        <v>750</v>
      </c>
      <c r="R67" t="s">
        <v>42</v>
      </c>
      <c r="S67" t="s">
        <v>43</v>
      </c>
      <c r="T67" t="s">
        <v>44</v>
      </c>
      <c r="U67" t="s">
        <v>67</v>
      </c>
      <c r="V67" t="s">
        <v>96</v>
      </c>
      <c r="W67" t="s">
        <v>412</v>
      </c>
      <c r="X67" t="s">
        <v>399</v>
      </c>
      <c r="Y67" t="s">
        <v>77</v>
      </c>
      <c r="Z67" t="s">
        <v>77</v>
      </c>
      <c r="AJ67" t="s">
        <v>414</v>
      </c>
      <c r="AK67" t="s">
        <v>414</v>
      </c>
      <c r="AQ67" t="s">
        <v>51</v>
      </c>
      <c r="AR67" t="s">
        <v>51</v>
      </c>
      <c r="AX67" t="s">
        <v>312</v>
      </c>
      <c r="AY67" t="s">
        <v>87</v>
      </c>
      <c r="AZ67" t="s">
        <v>313</v>
      </c>
      <c r="BA67" t="s">
        <v>313</v>
      </c>
      <c r="BI67" t="s">
        <v>313</v>
      </c>
      <c r="BJ67" t="s">
        <v>313</v>
      </c>
      <c r="BS67" t="s">
        <v>161</v>
      </c>
      <c r="BT67" t="s">
        <v>77</v>
      </c>
      <c r="BU67" t="s">
        <v>77</v>
      </c>
      <c r="CB67">
        <v>0</v>
      </c>
      <c r="CC67" t="s">
        <v>92</v>
      </c>
      <c r="CD67" s="4" t="s">
        <v>535</v>
      </c>
      <c r="CE67" s="4" t="s">
        <v>535</v>
      </c>
      <c r="CL67">
        <v>1</v>
      </c>
      <c r="CM67" t="s">
        <v>106</v>
      </c>
      <c r="CN67" t="s">
        <v>106</v>
      </c>
    </row>
    <row r="68" spans="1:99" hidden="1" x14ac:dyDescent="0.25">
      <c r="A68">
        <v>45155.667574016203</v>
      </c>
      <c r="B68" t="s">
        <v>258</v>
      </c>
      <c r="C68" t="s">
        <v>62</v>
      </c>
      <c r="D68" t="s">
        <v>35</v>
      </c>
      <c r="E68" t="s">
        <v>36</v>
      </c>
      <c r="F68" t="s">
        <v>37</v>
      </c>
      <c r="G68" t="s">
        <v>320</v>
      </c>
      <c r="H68" t="s">
        <v>130</v>
      </c>
      <c r="I68" s="1" t="s">
        <v>130</v>
      </c>
      <c r="M68" t="s">
        <v>40</v>
      </c>
      <c r="N68" s="1" t="s">
        <v>41</v>
      </c>
      <c r="O68" t="s">
        <v>41</v>
      </c>
      <c r="Q68">
        <v>1169</v>
      </c>
      <c r="R68" t="s">
        <v>42</v>
      </c>
      <c r="S68" t="s">
        <v>65</v>
      </c>
      <c r="T68" t="s">
        <v>66</v>
      </c>
      <c r="U68" t="s">
        <v>67</v>
      </c>
      <c r="V68" t="s">
        <v>96</v>
      </c>
      <c r="W68" t="s">
        <v>453</v>
      </c>
      <c r="X68" t="s">
        <v>145</v>
      </c>
      <c r="Y68" t="s">
        <v>459</v>
      </c>
      <c r="Z68" t="s">
        <v>459</v>
      </c>
      <c r="AJ68" t="s">
        <v>460</v>
      </c>
      <c r="AK68" t="s">
        <v>111</v>
      </c>
      <c r="AL68" t="s">
        <v>959</v>
      </c>
      <c r="AM68" t="s">
        <v>957</v>
      </c>
      <c r="AQ68" t="s">
        <v>51</v>
      </c>
      <c r="AR68" t="s">
        <v>51</v>
      </c>
      <c r="AX68" t="s">
        <v>112</v>
      </c>
      <c r="AY68" t="s">
        <v>100</v>
      </c>
      <c r="AZ68" t="s">
        <v>428</v>
      </c>
      <c r="BA68" t="s">
        <v>428</v>
      </c>
      <c r="BI68" t="s">
        <v>114</v>
      </c>
      <c r="BJ68" t="s">
        <v>114</v>
      </c>
      <c r="BS68" t="s">
        <v>56</v>
      </c>
      <c r="BT68" t="s">
        <v>342</v>
      </c>
      <c r="BU68" t="s">
        <v>342</v>
      </c>
      <c r="CB68" t="s">
        <v>170</v>
      </c>
      <c r="CC68" t="s">
        <v>142</v>
      </c>
      <c r="CD68" t="s">
        <v>461</v>
      </c>
      <c r="CE68" t="s">
        <v>461</v>
      </c>
      <c r="CL68">
        <v>5</v>
      </c>
      <c r="CM68" t="s">
        <v>106</v>
      </c>
      <c r="CN68" t="s">
        <v>106</v>
      </c>
    </row>
    <row r="69" spans="1:99" hidden="1" x14ac:dyDescent="0.25">
      <c r="A69">
        <v>45155.681645092598</v>
      </c>
      <c r="B69" t="s">
        <v>33</v>
      </c>
      <c r="C69" t="s">
        <v>62</v>
      </c>
      <c r="D69" t="s">
        <v>35</v>
      </c>
      <c r="E69" t="s">
        <v>36</v>
      </c>
      <c r="F69" t="s">
        <v>37</v>
      </c>
      <c r="G69" t="s">
        <v>320</v>
      </c>
      <c r="H69" t="s">
        <v>130</v>
      </c>
      <c r="I69" s="1" t="s">
        <v>182</v>
      </c>
      <c r="J69" t="s">
        <v>854</v>
      </c>
      <c r="K69" t="s">
        <v>852</v>
      </c>
      <c r="M69" t="s">
        <v>40</v>
      </c>
      <c r="N69" s="1" t="s">
        <v>64</v>
      </c>
      <c r="O69" t="s">
        <v>41</v>
      </c>
      <c r="P69" t="s">
        <v>862</v>
      </c>
      <c r="Q69">
        <v>1154</v>
      </c>
      <c r="R69" t="s">
        <v>42</v>
      </c>
      <c r="S69" t="s">
        <v>65</v>
      </c>
      <c r="T69" t="s">
        <v>66</v>
      </c>
      <c r="U69" t="s">
        <v>67</v>
      </c>
      <c r="V69" t="s">
        <v>117</v>
      </c>
      <c r="W69" t="s">
        <v>462</v>
      </c>
      <c r="X69" t="s">
        <v>179</v>
      </c>
      <c r="Y69" t="s">
        <v>1272</v>
      </c>
      <c r="Z69" t="s">
        <v>136</v>
      </c>
      <c r="AA69" t="s">
        <v>886</v>
      </c>
      <c r="AB69" t="s">
        <v>891</v>
      </c>
      <c r="AC69" t="s">
        <v>892</v>
      </c>
      <c r="AJ69" t="s">
        <v>119</v>
      </c>
      <c r="AK69" t="s">
        <v>146</v>
      </c>
      <c r="AL69" t="s">
        <v>958</v>
      </c>
      <c r="AM69" t="s">
        <v>959</v>
      </c>
      <c r="AQ69" t="s">
        <v>51</v>
      </c>
      <c r="AR69" t="s">
        <v>51</v>
      </c>
      <c r="AX69" t="s">
        <v>65</v>
      </c>
      <c r="AY69" t="s">
        <v>100</v>
      </c>
      <c r="AZ69" t="s">
        <v>167</v>
      </c>
      <c r="BA69" t="s">
        <v>101</v>
      </c>
      <c r="BB69" t="s">
        <v>989</v>
      </c>
      <c r="BI69" t="s">
        <v>464</v>
      </c>
      <c r="BJ69" t="s">
        <v>75</v>
      </c>
      <c r="BK69" t="s">
        <v>1044</v>
      </c>
      <c r="BL69" t="s">
        <v>1049</v>
      </c>
      <c r="BM69" t="s">
        <v>1045</v>
      </c>
      <c r="BN69" t="s">
        <v>1050</v>
      </c>
      <c r="BS69" t="s">
        <v>76</v>
      </c>
      <c r="BT69" t="s">
        <v>1273</v>
      </c>
      <c r="BU69" t="s">
        <v>293</v>
      </c>
      <c r="BV69" t="s">
        <v>892</v>
      </c>
      <c r="CB69" t="s">
        <v>297</v>
      </c>
      <c r="CC69" t="s">
        <v>209</v>
      </c>
      <c r="CD69" t="s">
        <v>198</v>
      </c>
      <c r="CE69" t="s">
        <v>198</v>
      </c>
      <c r="CL69">
        <v>3</v>
      </c>
      <c r="CM69" t="s">
        <v>106</v>
      </c>
      <c r="CN69" t="s">
        <v>106</v>
      </c>
      <c r="CU69" t="s">
        <v>466</v>
      </c>
    </row>
    <row r="70" spans="1:99" hidden="1" x14ac:dyDescent="0.25">
      <c r="A70">
        <v>45155.681776574071</v>
      </c>
      <c r="B70" t="s">
        <v>258</v>
      </c>
      <c r="C70" t="s">
        <v>34</v>
      </c>
      <c r="D70" t="s">
        <v>35</v>
      </c>
      <c r="E70" t="s">
        <v>36</v>
      </c>
      <c r="F70" t="s">
        <v>37</v>
      </c>
      <c r="G70" t="s">
        <v>212</v>
      </c>
      <c r="H70" t="s">
        <v>130</v>
      </c>
      <c r="I70" s="1" t="s">
        <v>124</v>
      </c>
      <c r="J70" t="s">
        <v>854</v>
      </c>
      <c r="M70" t="s">
        <v>40</v>
      </c>
      <c r="N70" s="1" t="s">
        <v>64</v>
      </c>
      <c r="O70" t="s">
        <v>41</v>
      </c>
      <c r="P70" t="s">
        <v>862</v>
      </c>
      <c r="Q70">
        <v>1182</v>
      </c>
      <c r="R70" t="s">
        <v>42</v>
      </c>
      <c r="S70" t="s">
        <v>65</v>
      </c>
      <c r="T70" t="s">
        <v>131</v>
      </c>
      <c r="U70" t="s">
        <v>108</v>
      </c>
      <c r="V70" t="s">
        <v>117</v>
      </c>
      <c r="W70" t="s">
        <v>467</v>
      </c>
      <c r="X70" t="s">
        <v>70</v>
      </c>
      <c r="Y70" t="s">
        <v>468</v>
      </c>
      <c r="Z70" t="s">
        <v>158</v>
      </c>
      <c r="AA70" t="s">
        <v>885</v>
      </c>
      <c r="AB70" t="s">
        <v>894</v>
      </c>
      <c r="AJ70" t="s">
        <v>282</v>
      </c>
      <c r="AK70" t="s">
        <v>174</v>
      </c>
      <c r="AL70" t="s">
        <v>960</v>
      </c>
      <c r="AM70" t="s">
        <v>958</v>
      </c>
      <c r="AN70" t="s">
        <v>959</v>
      </c>
      <c r="AO70" t="s">
        <v>957</v>
      </c>
      <c r="AQ70" t="s">
        <v>51</v>
      </c>
      <c r="AR70" t="s">
        <v>51</v>
      </c>
      <c r="AX70" t="s">
        <v>65</v>
      </c>
      <c r="AY70" t="s">
        <v>100</v>
      </c>
      <c r="AZ70" t="s">
        <v>469</v>
      </c>
      <c r="BA70" t="s">
        <v>101</v>
      </c>
      <c r="BB70" t="s">
        <v>992</v>
      </c>
      <c r="BC70" t="s">
        <v>990</v>
      </c>
      <c r="BI70" t="s">
        <v>140</v>
      </c>
      <c r="BJ70" t="s">
        <v>102</v>
      </c>
      <c r="BK70" t="s">
        <v>1046</v>
      </c>
      <c r="BL70" t="s">
        <v>1048</v>
      </c>
      <c r="BM70" t="s">
        <v>1044</v>
      </c>
      <c r="BN70" t="s">
        <v>1049</v>
      </c>
      <c r="BO70" t="s">
        <v>1045</v>
      </c>
      <c r="BS70" t="s">
        <v>76</v>
      </c>
      <c r="BT70" t="s">
        <v>470</v>
      </c>
      <c r="BU70" t="s">
        <v>342</v>
      </c>
      <c r="BV70" t="s">
        <v>885</v>
      </c>
      <c r="BW70" t="s">
        <v>894</v>
      </c>
      <c r="CB70" t="s">
        <v>170</v>
      </c>
      <c r="CC70" t="s">
        <v>142</v>
      </c>
      <c r="CD70" t="s">
        <v>392</v>
      </c>
      <c r="CE70" t="s">
        <v>147</v>
      </c>
      <c r="CF70" t="s">
        <v>1073</v>
      </c>
      <c r="CG70" t="s">
        <v>1074</v>
      </c>
      <c r="CH70" t="s">
        <v>1078</v>
      </c>
      <c r="CL70">
        <v>5</v>
      </c>
      <c r="CM70" t="s">
        <v>106</v>
      </c>
      <c r="CN70" t="s">
        <v>106</v>
      </c>
    </row>
    <row r="71" spans="1:99" x14ac:dyDescent="0.25">
      <c r="A71">
        <v>45155.686278749999</v>
      </c>
      <c r="B71" t="s">
        <v>258</v>
      </c>
      <c r="C71" t="s">
        <v>62</v>
      </c>
      <c r="D71" t="s">
        <v>35</v>
      </c>
      <c r="E71" t="s">
        <v>36</v>
      </c>
      <c r="F71" t="s">
        <v>37</v>
      </c>
      <c r="G71" t="s">
        <v>38</v>
      </c>
      <c r="H71" t="s">
        <v>130</v>
      </c>
      <c r="I71" s="1" t="s">
        <v>124</v>
      </c>
      <c r="J71" t="s">
        <v>854</v>
      </c>
      <c r="M71" t="s">
        <v>40</v>
      </c>
      <c r="N71" s="1" t="s">
        <v>41</v>
      </c>
      <c r="O71" t="s">
        <v>41</v>
      </c>
      <c r="Q71">
        <v>1223</v>
      </c>
      <c r="R71" t="s">
        <v>42</v>
      </c>
      <c r="S71" t="s">
        <v>65</v>
      </c>
      <c r="T71" t="s">
        <v>44</v>
      </c>
      <c r="U71" t="s">
        <v>108</v>
      </c>
      <c r="V71" t="s">
        <v>96</v>
      </c>
      <c r="W71" t="s">
        <v>471</v>
      </c>
      <c r="X71" t="s">
        <v>70</v>
      </c>
      <c r="Y71" t="s">
        <v>1280</v>
      </c>
      <c r="Z71" t="s">
        <v>136</v>
      </c>
      <c r="AA71" t="s">
        <v>894</v>
      </c>
      <c r="AB71" t="s">
        <v>585</v>
      </c>
      <c r="AJ71" t="s">
        <v>72</v>
      </c>
      <c r="AK71" t="s">
        <v>146</v>
      </c>
      <c r="AL71" t="s">
        <v>958</v>
      </c>
      <c r="AM71" t="s">
        <v>959</v>
      </c>
      <c r="AN71" t="s">
        <v>957</v>
      </c>
      <c r="AQ71" t="s">
        <v>51</v>
      </c>
      <c r="AR71" t="s">
        <v>51</v>
      </c>
      <c r="AX71" t="s">
        <v>112</v>
      </c>
      <c r="AY71" t="s">
        <v>87</v>
      </c>
      <c r="AZ71" t="s">
        <v>88</v>
      </c>
      <c r="BA71" t="s">
        <v>101</v>
      </c>
      <c r="BB71" t="s">
        <v>992</v>
      </c>
      <c r="BI71" t="s">
        <v>1013</v>
      </c>
      <c r="BJ71" t="s">
        <v>75</v>
      </c>
      <c r="BK71" t="s">
        <v>1047</v>
      </c>
      <c r="BL71" t="s">
        <v>1044</v>
      </c>
      <c r="BM71" t="s">
        <v>1049</v>
      </c>
      <c r="BS71" t="s">
        <v>196</v>
      </c>
      <c r="BT71" t="s">
        <v>77</v>
      </c>
      <c r="BU71" t="s">
        <v>77</v>
      </c>
      <c r="CB71">
        <v>0</v>
      </c>
      <c r="CC71" t="s">
        <v>92</v>
      </c>
      <c r="CD71" t="s">
        <v>473</v>
      </c>
      <c r="CE71" t="s">
        <v>147</v>
      </c>
      <c r="CF71" t="s">
        <v>1073</v>
      </c>
      <c r="CG71" t="s">
        <v>1078</v>
      </c>
      <c r="CL71">
        <v>4</v>
      </c>
      <c r="CM71" t="s">
        <v>338</v>
      </c>
      <c r="CN71" t="s">
        <v>345</v>
      </c>
      <c r="CO71" t="s">
        <v>1097</v>
      </c>
      <c r="CP71" t="s">
        <v>1098</v>
      </c>
    </row>
    <row r="72" spans="1:99" hidden="1" x14ac:dyDescent="0.25">
      <c r="A72">
        <v>45155.692155833334</v>
      </c>
      <c r="B72" t="s">
        <v>172</v>
      </c>
      <c r="C72" t="s">
        <v>62</v>
      </c>
      <c r="D72" t="s">
        <v>35</v>
      </c>
      <c r="E72" t="s">
        <v>36</v>
      </c>
      <c r="F72" t="s">
        <v>37</v>
      </c>
      <c r="G72" t="s">
        <v>190</v>
      </c>
      <c r="H72" t="s">
        <v>130</v>
      </c>
      <c r="I72" s="1" t="s">
        <v>82</v>
      </c>
      <c r="J72" t="s">
        <v>854</v>
      </c>
      <c r="K72" t="s">
        <v>853</v>
      </c>
      <c r="M72" t="s">
        <v>40</v>
      </c>
      <c r="N72" s="1" t="s">
        <v>64</v>
      </c>
      <c r="O72" t="s">
        <v>41</v>
      </c>
      <c r="P72" t="s">
        <v>862</v>
      </c>
      <c r="Q72">
        <v>1208</v>
      </c>
      <c r="R72" t="s">
        <v>42</v>
      </c>
      <c r="S72" t="s">
        <v>43</v>
      </c>
      <c r="T72" t="s">
        <v>66</v>
      </c>
      <c r="U72" t="s">
        <v>156</v>
      </c>
      <c r="V72" t="s">
        <v>117</v>
      </c>
      <c r="W72" t="s">
        <v>474</v>
      </c>
      <c r="X72" t="s">
        <v>145</v>
      </c>
      <c r="Y72" t="s">
        <v>1281</v>
      </c>
      <c r="Z72" t="s">
        <v>193</v>
      </c>
      <c r="AA72" t="s">
        <v>883</v>
      </c>
      <c r="AB72" t="s">
        <v>895</v>
      </c>
      <c r="AC72" t="s">
        <v>894</v>
      </c>
      <c r="AD72" t="s">
        <v>585</v>
      </c>
      <c r="AE72" t="s">
        <v>941</v>
      </c>
      <c r="AJ72" t="s">
        <v>166</v>
      </c>
      <c r="AK72" t="s">
        <v>174</v>
      </c>
      <c r="AL72" t="s">
        <v>961</v>
      </c>
      <c r="AM72" t="s">
        <v>958</v>
      </c>
      <c r="AN72" t="s">
        <v>959</v>
      </c>
      <c r="AO72" t="s">
        <v>957</v>
      </c>
      <c r="AQ72" t="s">
        <v>476</v>
      </c>
      <c r="AR72" t="s">
        <v>51</v>
      </c>
      <c r="AS72" t="s">
        <v>975</v>
      </c>
      <c r="AT72" t="s">
        <v>978</v>
      </c>
      <c r="AU72" t="s">
        <v>979</v>
      </c>
      <c r="AX72" t="s">
        <v>52</v>
      </c>
      <c r="AY72" t="s">
        <v>87</v>
      </c>
      <c r="AZ72" t="s">
        <v>477</v>
      </c>
      <c r="BA72" t="s">
        <v>418</v>
      </c>
      <c r="BB72" t="s">
        <v>990</v>
      </c>
      <c r="BC72" t="s">
        <v>994</v>
      </c>
      <c r="BI72" s="4" t="s">
        <v>478</v>
      </c>
      <c r="BJ72" t="s">
        <v>478</v>
      </c>
      <c r="BS72" t="s">
        <v>76</v>
      </c>
      <c r="BT72" t="s">
        <v>317</v>
      </c>
      <c r="BU72" t="s">
        <v>193</v>
      </c>
      <c r="BV72" t="s">
        <v>1067</v>
      </c>
      <c r="CB72" t="s">
        <v>170</v>
      </c>
      <c r="CC72" t="s">
        <v>92</v>
      </c>
      <c r="CD72" t="s">
        <v>479</v>
      </c>
      <c r="CE72" t="s">
        <v>147</v>
      </c>
      <c r="CF72" t="s">
        <v>1080</v>
      </c>
      <c r="CL72">
        <v>5</v>
      </c>
      <c r="CM72" t="s">
        <v>106</v>
      </c>
      <c r="CN72" t="s">
        <v>106</v>
      </c>
      <c r="CU72" t="s">
        <v>1309</v>
      </c>
    </row>
    <row r="73" spans="1:99" hidden="1" x14ac:dyDescent="0.25">
      <c r="A73">
        <v>45155.709984062501</v>
      </c>
      <c r="B73" t="s">
        <v>330</v>
      </c>
      <c r="C73" t="s">
        <v>62</v>
      </c>
      <c r="D73" t="s">
        <v>35</v>
      </c>
      <c r="E73" t="s">
        <v>36</v>
      </c>
      <c r="F73" t="s">
        <v>201</v>
      </c>
      <c r="G73" t="s">
        <v>123</v>
      </c>
      <c r="H73" t="s">
        <v>130</v>
      </c>
      <c r="I73" s="1" t="s">
        <v>130</v>
      </c>
      <c r="M73" t="s">
        <v>40</v>
      </c>
      <c r="N73" s="1" t="s">
        <v>41</v>
      </c>
      <c r="O73" t="s">
        <v>41</v>
      </c>
      <c r="Q73">
        <v>1100</v>
      </c>
      <c r="R73" t="s">
        <v>83</v>
      </c>
      <c r="S73" t="s">
        <v>65</v>
      </c>
      <c r="T73" t="s">
        <v>131</v>
      </c>
      <c r="U73" t="s">
        <v>67</v>
      </c>
      <c r="V73" t="s">
        <v>117</v>
      </c>
      <c r="W73" t="s">
        <v>481</v>
      </c>
      <c r="X73" t="s">
        <v>48</v>
      </c>
      <c r="Y73" t="s">
        <v>77</v>
      </c>
      <c r="Z73" t="s">
        <v>77</v>
      </c>
      <c r="AJ73" t="s">
        <v>378</v>
      </c>
      <c r="AK73" t="s">
        <v>174</v>
      </c>
      <c r="AL73" t="s">
        <v>960</v>
      </c>
      <c r="AM73" t="s">
        <v>961</v>
      </c>
      <c r="AQ73" t="s">
        <v>51</v>
      </c>
      <c r="AR73" t="s">
        <v>51</v>
      </c>
      <c r="AX73" t="s">
        <v>112</v>
      </c>
      <c r="AY73" t="s">
        <v>100</v>
      </c>
      <c r="AZ73" t="s">
        <v>482</v>
      </c>
      <c r="BA73" t="s">
        <v>101</v>
      </c>
      <c r="BB73" t="s">
        <v>992</v>
      </c>
      <c r="BC73" t="s">
        <v>991</v>
      </c>
      <c r="BD73" t="s">
        <v>989</v>
      </c>
      <c r="BI73" t="s">
        <v>1013</v>
      </c>
      <c r="BJ73" t="s">
        <v>75</v>
      </c>
      <c r="BK73" t="s">
        <v>1047</v>
      </c>
      <c r="BL73" t="s">
        <v>1044</v>
      </c>
      <c r="BM73" t="s">
        <v>1049</v>
      </c>
      <c r="BS73" t="s">
        <v>56</v>
      </c>
      <c r="BT73" t="s">
        <v>77</v>
      </c>
      <c r="BU73" t="s">
        <v>77</v>
      </c>
      <c r="CB73" t="s">
        <v>78</v>
      </c>
      <c r="CC73" t="s">
        <v>58</v>
      </c>
      <c r="CD73" t="s">
        <v>483</v>
      </c>
      <c r="CE73" t="s">
        <v>210</v>
      </c>
      <c r="CF73" t="s">
        <v>1077</v>
      </c>
      <c r="CG73" t="s">
        <v>1078</v>
      </c>
      <c r="CH73" t="s">
        <v>1076</v>
      </c>
      <c r="CL73">
        <v>4</v>
      </c>
      <c r="CM73" t="s">
        <v>106</v>
      </c>
      <c r="CN73" t="s">
        <v>106</v>
      </c>
    </row>
    <row r="74" spans="1:99" x14ac:dyDescent="0.25">
      <c r="A74">
        <v>45155.783245752318</v>
      </c>
      <c r="B74" t="s">
        <v>258</v>
      </c>
      <c r="C74" t="s">
        <v>34</v>
      </c>
      <c r="D74" t="s">
        <v>35</v>
      </c>
      <c r="E74" t="s">
        <v>36</v>
      </c>
      <c r="F74" t="s">
        <v>37</v>
      </c>
      <c r="G74" t="s">
        <v>81</v>
      </c>
      <c r="H74" t="s">
        <v>484</v>
      </c>
      <c r="I74" s="1" t="s">
        <v>484</v>
      </c>
      <c r="M74" t="s">
        <v>40</v>
      </c>
      <c r="N74" s="1" t="s">
        <v>41</v>
      </c>
      <c r="O74" t="s">
        <v>41</v>
      </c>
      <c r="Q74">
        <v>1202</v>
      </c>
      <c r="R74" t="s">
        <v>42</v>
      </c>
      <c r="S74" t="s">
        <v>65</v>
      </c>
      <c r="T74" t="s">
        <v>44</v>
      </c>
      <c r="U74" t="s">
        <v>156</v>
      </c>
      <c r="V74" t="s">
        <v>134</v>
      </c>
      <c r="W74" t="s">
        <v>485</v>
      </c>
      <c r="X74" t="s">
        <v>70</v>
      </c>
      <c r="Y74" t="s">
        <v>459</v>
      </c>
      <c r="Z74" t="s">
        <v>459</v>
      </c>
      <c r="AJ74" t="s">
        <v>460</v>
      </c>
      <c r="AK74" t="s">
        <v>111</v>
      </c>
      <c r="AL74" t="s">
        <v>959</v>
      </c>
      <c r="AM74" t="s">
        <v>957</v>
      </c>
      <c r="AQ74" t="s">
        <v>51</v>
      </c>
      <c r="AR74" t="s">
        <v>51</v>
      </c>
      <c r="AX74" t="s">
        <v>112</v>
      </c>
      <c r="AY74" t="s">
        <v>87</v>
      </c>
      <c r="AZ74" t="s">
        <v>284</v>
      </c>
      <c r="BA74" t="s">
        <v>101</v>
      </c>
      <c r="BB74" t="s">
        <v>991</v>
      </c>
      <c r="BC74" t="s">
        <v>990</v>
      </c>
      <c r="BI74" t="s">
        <v>114</v>
      </c>
      <c r="BJ74" t="s">
        <v>114</v>
      </c>
      <c r="BS74" t="s">
        <v>56</v>
      </c>
      <c r="BT74" t="s">
        <v>77</v>
      </c>
      <c r="BU74" t="s">
        <v>77</v>
      </c>
      <c r="CB74">
        <v>0</v>
      </c>
      <c r="CC74" t="s">
        <v>92</v>
      </c>
      <c r="CD74" t="s">
        <v>392</v>
      </c>
      <c r="CE74" t="s">
        <v>147</v>
      </c>
      <c r="CF74" t="s">
        <v>1073</v>
      </c>
      <c r="CG74" t="s">
        <v>1074</v>
      </c>
      <c r="CH74" t="s">
        <v>1078</v>
      </c>
      <c r="CL74">
        <v>4</v>
      </c>
      <c r="CM74" t="s">
        <v>486</v>
      </c>
      <c r="CN74" t="s">
        <v>345</v>
      </c>
      <c r="CO74" t="s">
        <v>1096</v>
      </c>
      <c r="CP74" t="s">
        <v>1097</v>
      </c>
      <c r="CQ74" t="s">
        <v>1098</v>
      </c>
    </row>
    <row r="75" spans="1:99" x14ac:dyDescent="0.25">
      <c r="A75">
        <v>45155.811145717591</v>
      </c>
      <c r="B75" t="s">
        <v>258</v>
      </c>
      <c r="C75" t="s">
        <v>62</v>
      </c>
      <c r="D75" t="s">
        <v>35</v>
      </c>
      <c r="E75" t="s">
        <v>36</v>
      </c>
      <c r="F75" t="s">
        <v>201</v>
      </c>
      <c r="G75" t="s">
        <v>81</v>
      </c>
      <c r="H75" t="s">
        <v>130</v>
      </c>
      <c r="I75" s="1" t="s">
        <v>130</v>
      </c>
      <c r="M75" t="s">
        <v>40</v>
      </c>
      <c r="N75" s="1" t="s">
        <v>41</v>
      </c>
      <c r="O75" t="s">
        <v>41</v>
      </c>
      <c r="Q75">
        <v>1120</v>
      </c>
      <c r="R75" t="s">
        <v>232</v>
      </c>
      <c r="S75" t="s">
        <v>43</v>
      </c>
      <c r="T75" t="s">
        <v>44</v>
      </c>
      <c r="U75" t="s">
        <v>67</v>
      </c>
      <c r="V75" t="s">
        <v>134</v>
      </c>
      <c r="W75" t="s">
        <v>487</v>
      </c>
      <c r="X75" t="s">
        <v>48</v>
      </c>
      <c r="Y75" t="s">
        <v>77</v>
      </c>
      <c r="Z75" t="s">
        <v>77</v>
      </c>
      <c r="AJ75" t="s">
        <v>488</v>
      </c>
      <c r="AK75" t="s">
        <v>488</v>
      </c>
      <c r="AQ75" t="s">
        <v>51</v>
      </c>
      <c r="AR75" t="s">
        <v>51</v>
      </c>
      <c r="AX75" t="s">
        <v>112</v>
      </c>
      <c r="AY75" t="s">
        <v>53</v>
      </c>
      <c r="AZ75" t="s">
        <v>489</v>
      </c>
      <c r="BA75" t="s">
        <v>418</v>
      </c>
      <c r="BB75" t="s">
        <v>989</v>
      </c>
      <c r="BI75" t="s">
        <v>1002</v>
      </c>
      <c r="BJ75" t="s">
        <v>1002</v>
      </c>
      <c r="BS75" t="s">
        <v>76</v>
      </c>
      <c r="BT75" t="s">
        <v>77</v>
      </c>
      <c r="BU75" t="s">
        <v>77</v>
      </c>
      <c r="CB75">
        <v>0</v>
      </c>
      <c r="CC75" t="s">
        <v>92</v>
      </c>
      <c r="CD75" t="s">
        <v>375</v>
      </c>
      <c r="CE75" t="s">
        <v>147</v>
      </c>
      <c r="CF75" t="s">
        <v>1073</v>
      </c>
      <c r="CG75" t="s">
        <v>1074</v>
      </c>
      <c r="CH75" t="s">
        <v>1077</v>
      </c>
      <c r="CI75" t="s">
        <v>1078</v>
      </c>
      <c r="CJ75" t="s">
        <v>1076</v>
      </c>
      <c r="CL75">
        <v>1</v>
      </c>
      <c r="CM75" t="s">
        <v>490</v>
      </c>
      <c r="CN75" t="s">
        <v>634</v>
      </c>
      <c r="CO75" t="s">
        <v>1102</v>
      </c>
      <c r="CP75" t="s">
        <v>1100</v>
      </c>
      <c r="CU75" t="s">
        <v>491</v>
      </c>
    </row>
    <row r="76" spans="1:99" hidden="1" x14ac:dyDescent="0.25">
      <c r="A76">
        <v>45155.821810717593</v>
      </c>
      <c r="B76" t="s">
        <v>289</v>
      </c>
      <c r="C76" t="s">
        <v>62</v>
      </c>
      <c r="D76" t="s">
        <v>35</v>
      </c>
      <c r="E76" t="s">
        <v>36</v>
      </c>
      <c r="F76" t="s">
        <v>37</v>
      </c>
      <c r="G76" t="s">
        <v>81</v>
      </c>
      <c r="H76" t="s">
        <v>130</v>
      </c>
      <c r="I76" s="1" t="s">
        <v>124</v>
      </c>
      <c r="J76" t="s">
        <v>854</v>
      </c>
      <c r="M76" t="s">
        <v>40</v>
      </c>
      <c r="N76" s="1" t="s">
        <v>64</v>
      </c>
      <c r="O76" t="s">
        <v>41</v>
      </c>
      <c r="P76" t="s">
        <v>862</v>
      </c>
      <c r="Q76">
        <v>576</v>
      </c>
      <c r="R76" t="s">
        <v>42</v>
      </c>
      <c r="S76" t="s">
        <v>95</v>
      </c>
      <c r="T76" t="s">
        <v>44</v>
      </c>
      <c r="U76" t="s">
        <v>108</v>
      </c>
      <c r="V76" t="s">
        <v>117</v>
      </c>
      <c r="W76" t="s">
        <v>492</v>
      </c>
      <c r="X76" t="s">
        <v>145</v>
      </c>
      <c r="Y76" t="s">
        <v>136</v>
      </c>
      <c r="Z76" t="s">
        <v>136</v>
      </c>
      <c r="AJ76" t="s">
        <v>72</v>
      </c>
      <c r="AK76" t="s">
        <v>146</v>
      </c>
      <c r="AL76" t="s">
        <v>958</v>
      </c>
      <c r="AM76" t="s">
        <v>959</v>
      </c>
      <c r="AN76" t="s">
        <v>957</v>
      </c>
      <c r="AQ76" t="s">
        <v>73</v>
      </c>
      <c r="AR76" t="s">
        <v>51</v>
      </c>
      <c r="AS76" t="s">
        <v>975</v>
      </c>
      <c r="AX76" t="s">
        <v>52</v>
      </c>
      <c r="AY76" t="s">
        <v>100</v>
      </c>
      <c r="AZ76" t="s">
        <v>185</v>
      </c>
      <c r="BA76" t="s">
        <v>101</v>
      </c>
      <c r="BB76" t="s">
        <v>990</v>
      </c>
      <c r="BI76" t="s">
        <v>1019</v>
      </c>
      <c r="BJ76" t="s">
        <v>102</v>
      </c>
      <c r="BK76" t="s">
        <v>1047</v>
      </c>
      <c r="BS76" t="s">
        <v>56</v>
      </c>
      <c r="BT76" t="s">
        <v>136</v>
      </c>
      <c r="BU76" t="s">
        <v>136</v>
      </c>
      <c r="CB76" t="s">
        <v>154</v>
      </c>
      <c r="CC76" t="s">
        <v>58</v>
      </c>
      <c r="CD76" t="s">
        <v>494</v>
      </c>
      <c r="CE76" t="s">
        <v>147</v>
      </c>
      <c r="CF76" t="s">
        <v>1074</v>
      </c>
      <c r="CL76">
        <v>4</v>
      </c>
      <c r="CM76" s="4" t="s">
        <v>106</v>
      </c>
      <c r="CN76" s="4" t="s">
        <v>106</v>
      </c>
    </row>
    <row r="77" spans="1:99" hidden="1" x14ac:dyDescent="0.25">
      <c r="A77">
        <v>45155.823527152781</v>
      </c>
      <c r="B77" t="s">
        <v>330</v>
      </c>
      <c r="C77" t="s">
        <v>34</v>
      </c>
      <c r="D77" t="s">
        <v>35</v>
      </c>
      <c r="E77" t="s">
        <v>36</v>
      </c>
      <c r="F77" t="s">
        <v>37</v>
      </c>
      <c r="G77" t="s">
        <v>38</v>
      </c>
      <c r="H77" t="s">
        <v>130</v>
      </c>
      <c r="I77" s="1" t="s">
        <v>124</v>
      </c>
      <c r="J77" t="s">
        <v>854</v>
      </c>
      <c r="M77" t="s">
        <v>40</v>
      </c>
      <c r="N77" s="1" t="s">
        <v>64</v>
      </c>
      <c r="O77" t="s">
        <v>41</v>
      </c>
      <c r="P77" t="s">
        <v>862</v>
      </c>
      <c r="Q77">
        <v>545</v>
      </c>
      <c r="R77" t="s">
        <v>42</v>
      </c>
      <c r="S77" t="s">
        <v>65</v>
      </c>
      <c r="T77" t="s">
        <v>131</v>
      </c>
      <c r="U77" t="s">
        <v>67</v>
      </c>
      <c r="V77" t="s">
        <v>134</v>
      </c>
      <c r="W77" t="s">
        <v>495</v>
      </c>
      <c r="X77" t="s">
        <v>145</v>
      </c>
      <c r="Y77" t="s">
        <v>1282</v>
      </c>
      <c r="Z77" t="s">
        <v>136</v>
      </c>
      <c r="AA77" t="s">
        <v>883</v>
      </c>
      <c r="AB77" t="s">
        <v>889</v>
      </c>
      <c r="AC77" t="s">
        <v>885</v>
      </c>
      <c r="AD77" t="s">
        <v>585</v>
      </c>
      <c r="AE77" t="s">
        <v>891</v>
      </c>
      <c r="AF77" t="s">
        <v>941</v>
      </c>
      <c r="AJ77" t="s">
        <v>159</v>
      </c>
      <c r="AK77" t="s">
        <v>174</v>
      </c>
      <c r="AL77" t="s">
        <v>960</v>
      </c>
      <c r="AM77" t="s">
        <v>961</v>
      </c>
      <c r="AN77" t="s">
        <v>958</v>
      </c>
      <c r="AO77" t="s">
        <v>959</v>
      </c>
      <c r="AP77" t="s">
        <v>957</v>
      </c>
      <c r="AQ77" t="s">
        <v>138</v>
      </c>
      <c r="AR77" t="s">
        <v>51</v>
      </c>
      <c r="AS77" t="s">
        <v>976</v>
      </c>
      <c r="AX77" t="s">
        <v>65</v>
      </c>
      <c r="AY77" t="s">
        <v>100</v>
      </c>
      <c r="AZ77" t="s">
        <v>151</v>
      </c>
      <c r="BA77" t="s">
        <v>101</v>
      </c>
      <c r="BB77" t="s">
        <v>992</v>
      </c>
      <c r="BC77" t="s">
        <v>991</v>
      </c>
      <c r="BD77" t="s">
        <v>989</v>
      </c>
      <c r="BE77" t="s">
        <v>990</v>
      </c>
      <c r="BI77" t="s">
        <v>1020</v>
      </c>
      <c r="BJ77" t="s">
        <v>102</v>
      </c>
      <c r="BK77" t="s">
        <v>1046</v>
      </c>
      <c r="BL77" t="s">
        <v>1047</v>
      </c>
      <c r="BM77" t="s">
        <v>1048</v>
      </c>
      <c r="BN77" t="s">
        <v>1044</v>
      </c>
      <c r="BO77" t="s">
        <v>1049</v>
      </c>
      <c r="BP77" t="s">
        <v>1045</v>
      </c>
      <c r="BQ77" t="s">
        <v>1050</v>
      </c>
      <c r="BS77" t="s">
        <v>76</v>
      </c>
      <c r="BT77" t="s">
        <v>450</v>
      </c>
      <c r="BU77" t="s">
        <v>136</v>
      </c>
      <c r="BV77" t="s">
        <v>885</v>
      </c>
      <c r="CB77" t="s">
        <v>78</v>
      </c>
      <c r="CC77" t="s">
        <v>58</v>
      </c>
      <c r="CD77" t="s">
        <v>162</v>
      </c>
      <c r="CE77" t="s">
        <v>162</v>
      </c>
      <c r="CL77">
        <v>3</v>
      </c>
      <c r="CM77" t="s">
        <v>106</v>
      </c>
      <c r="CN77" t="s">
        <v>106</v>
      </c>
    </row>
    <row r="78" spans="1:99" hidden="1" x14ac:dyDescent="0.25">
      <c r="A78">
        <v>45155.824235416665</v>
      </c>
      <c r="B78" t="s">
        <v>33</v>
      </c>
      <c r="C78" t="s">
        <v>62</v>
      </c>
      <c r="D78" t="s">
        <v>35</v>
      </c>
      <c r="E78" t="s">
        <v>36</v>
      </c>
      <c r="F78" t="s">
        <v>221</v>
      </c>
      <c r="G78" t="s">
        <v>190</v>
      </c>
      <c r="H78" t="s">
        <v>130</v>
      </c>
      <c r="I78" s="1" t="s">
        <v>182</v>
      </c>
      <c r="J78" t="s">
        <v>854</v>
      </c>
      <c r="K78" t="s">
        <v>852</v>
      </c>
      <c r="M78" t="s">
        <v>40</v>
      </c>
      <c r="N78" s="1" t="s">
        <v>64</v>
      </c>
      <c r="O78" t="s">
        <v>41</v>
      </c>
      <c r="P78" t="s">
        <v>862</v>
      </c>
      <c r="Q78">
        <v>500</v>
      </c>
      <c r="R78" t="s">
        <v>232</v>
      </c>
      <c r="S78" t="s">
        <v>95</v>
      </c>
      <c r="T78" t="s">
        <v>44</v>
      </c>
      <c r="U78" t="s">
        <v>45</v>
      </c>
      <c r="V78" t="s">
        <v>117</v>
      </c>
      <c r="W78" t="s">
        <v>498</v>
      </c>
      <c r="X78" t="s">
        <v>48</v>
      </c>
      <c r="Y78" t="s">
        <v>136</v>
      </c>
      <c r="Z78" t="s">
        <v>136</v>
      </c>
      <c r="AJ78" t="s">
        <v>1310</v>
      </c>
      <c r="AK78" t="s">
        <v>633</v>
      </c>
      <c r="AL78" t="s">
        <v>968</v>
      </c>
      <c r="AQ78" t="s">
        <v>254</v>
      </c>
      <c r="AR78" t="s">
        <v>51</v>
      </c>
      <c r="AS78" t="s">
        <v>975</v>
      </c>
      <c r="AT78" t="s">
        <v>976</v>
      </c>
      <c r="AX78" t="s">
        <v>112</v>
      </c>
      <c r="AY78" t="s">
        <v>100</v>
      </c>
      <c r="AZ78" t="s">
        <v>185</v>
      </c>
      <c r="BA78" t="s">
        <v>101</v>
      </c>
      <c r="BB78" t="s">
        <v>990</v>
      </c>
      <c r="BI78" t="s">
        <v>333</v>
      </c>
      <c r="BJ78" t="s">
        <v>102</v>
      </c>
      <c r="BK78" t="s">
        <v>1046</v>
      </c>
      <c r="BL78" t="s">
        <v>1045</v>
      </c>
      <c r="BS78" t="s">
        <v>56</v>
      </c>
      <c r="BT78" t="s">
        <v>136</v>
      </c>
      <c r="BU78" t="s">
        <v>136</v>
      </c>
      <c r="CB78" t="s">
        <v>154</v>
      </c>
      <c r="CC78" t="s">
        <v>92</v>
      </c>
      <c r="CD78" t="s">
        <v>162</v>
      </c>
      <c r="CE78" t="s">
        <v>162</v>
      </c>
      <c r="CL78">
        <v>2</v>
      </c>
      <c r="CM78" t="s">
        <v>500</v>
      </c>
      <c r="CN78" t="s">
        <v>345</v>
      </c>
      <c r="CO78" t="s">
        <v>1097</v>
      </c>
      <c r="CP78" t="s">
        <v>1105</v>
      </c>
      <c r="CU78" t="s">
        <v>501</v>
      </c>
    </row>
    <row r="79" spans="1:99" hidden="1" x14ac:dyDescent="0.25">
      <c r="A79">
        <v>45155.944136041668</v>
      </c>
      <c r="B79" t="s">
        <v>258</v>
      </c>
      <c r="C79" t="s">
        <v>62</v>
      </c>
      <c r="D79" t="s">
        <v>35</v>
      </c>
      <c r="E79" t="s">
        <v>36</v>
      </c>
      <c r="F79" t="s">
        <v>37</v>
      </c>
      <c r="G79" t="s">
        <v>81</v>
      </c>
      <c r="H79" t="s">
        <v>130</v>
      </c>
      <c r="I79" s="1" t="s">
        <v>63</v>
      </c>
      <c r="J79" t="s">
        <v>853</v>
      </c>
      <c r="M79" t="s">
        <v>40</v>
      </c>
      <c r="N79" s="1" t="s">
        <v>64</v>
      </c>
      <c r="O79" t="s">
        <v>41</v>
      </c>
      <c r="P79" t="s">
        <v>862</v>
      </c>
      <c r="Q79">
        <v>1130</v>
      </c>
      <c r="R79" t="s">
        <v>42</v>
      </c>
      <c r="S79" t="s">
        <v>65</v>
      </c>
      <c r="T79" t="s">
        <v>44</v>
      </c>
      <c r="U79" t="s">
        <v>67</v>
      </c>
      <c r="V79" t="s">
        <v>134</v>
      </c>
      <c r="W79" t="s">
        <v>502</v>
      </c>
      <c r="X79" t="s">
        <v>70</v>
      </c>
      <c r="Y79" t="s">
        <v>459</v>
      </c>
      <c r="Z79" t="s">
        <v>459</v>
      </c>
      <c r="AJ79" t="s">
        <v>503</v>
      </c>
      <c r="AK79" t="s">
        <v>146</v>
      </c>
      <c r="AL79" t="s">
        <v>958</v>
      </c>
      <c r="AM79" t="s">
        <v>957</v>
      </c>
      <c r="AQ79" t="s">
        <v>73</v>
      </c>
      <c r="AR79" t="s">
        <v>51</v>
      </c>
      <c r="AS79" t="s">
        <v>975</v>
      </c>
      <c r="AX79" t="s">
        <v>52</v>
      </c>
      <c r="AY79" t="s">
        <v>100</v>
      </c>
      <c r="AZ79" t="s">
        <v>216</v>
      </c>
      <c r="BA79" t="s">
        <v>101</v>
      </c>
      <c r="BB79" t="s">
        <v>991</v>
      </c>
      <c r="BI79" t="s">
        <v>504</v>
      </c>
      <c r="BJ79" t="s">
        <v>102</v>
      </c>
      <c r="BK79" t="s">
        <v>1046</v>
      </c>
      <c r="BL79" t="s">
        <v>1048</v>
      </c>
      <c r="BM79" t="s">
        <v>1044</v>
      </c>
      <c r="BS79" t="s">
        <v>76</v>
      </c>
      <c r="BT79" t="s">
        <v>459</v>
      </c>
      <c r="BU79" t="s">
        <v>459</v>
      </c>
      <c r="CB79" t="s">
        <v>154</v>
      </c>
      <c r="CC79" t="s">
        <v>142</v>
      </c>
      <c r="CD79" t="s">
        <v>128</v>
      </c>
      <c r="CE79" t="s">
        <v>162</v>
      </c>
      <c r="CF79" t="s">
        <v>1076</v>
      </c>
      <c r="CL79">
        <v>5</v>
      </c>
      <c r="CM79" t="s">
        <v>106</v>
      </c>
      <c r="CN79" t="s">
        <v>106</v>
      </c>
    </row>
    <row r="80" spans="1:99" hidden="1" x14ac:dyDescent="0.25">
      <c r="A80">
        <v>45155.962884664354</v>
      </c>
      <c r="B80" t="s">
        <v>258</v>
      </c>
      <c r="C80" t="s">
        <v>34</v>
      </c>
      <c r="D80" t="s">
        <v>505</v>
      </c>
      <c r="E80" t="s">
        <v>36</v>
      </c>
      <c r="F80" t="s">
        <v>37</v>
      </c>
      <c r="G80" t="s">
        <v>123</v>
      </c>
      <c r="H80" t="s">
        <v>130</v>
      </c>
      <c r="I80" s="1" t="s">
        <v>130</v>
      </c>
      <c r="M80" t="s">
        <v>40</v>
      </c>
      <c r="N80" s="1" t="s">
        <v>41</v>
      </c>
      <c r="O80" t="s">
        <v>41</v>
      </c>
      <c r="Q80">
        <v>1104</v>
      </c>
      <c r="R80" t="s">
        <v>42</v>
      </c>
      <c r="S80" t="s">
        <v>65</v>
      </c>
      <c r="T80" t="s">
        <v>44</v>
      </c>
      <c r="U80" t="s">
        <v>67</v>
      </c>
      <c r="V80" t="s">
        <v>117</v>
      </c>
      <c r="W80" t="s">
        <v>506</v>
      </c>
      <c r="X80" t="s">
        <v>145</v>
      </c>
      <c r="Y80" t="s">
        <v>433</v>
      </c>
      <c r="Z80" t="s">
        <v>433</v>
      </c>
      <c r="AJ80" t="s">
        <v>507</v>
      </c>
      <c r="AK80" t="s">
        <v>174</v>
      </c>
      <c r="AL80" t="s">
        <v>896</v>
      </c>
      <c r="AQ80" t="s">
        <v>51</v>
      </c>
      <c r="AR80" t="s">
        <v>51</v>
      </c>
      <c r="AX80" t="s">
        <v>112</v>
      </c>
      <c r="AY80" t="s">
        <v>100</v>
      </c>
      <c r="AZ80" t="s">
        <v>101</v>
      </c>
      <c r="BA80" t="s">
        <v>101</v>
      </c>
      <c r="BI80" t="s">
        <v>75</v>
      </c>
      <c r="BJ80" t="s">
        <v>75</v>
      </c>
      <c r="BS80" t="s">
        <v>56</v>
      </c>
      <c r="BT80" t="s">
        <v>317</v>
      </c>
      <c r="BU80" t="s">
        <v>193</v>
      </c>
      <c r="BV80" t="s">
        <v>1067</v>
      </c>
      <c r="CB80">
        <v>0</v>
      </c>
      <c r="CC80" t="s">
        <v>228</v>
      </c>
      <c r="CD80" t="s">
        <v>494</v>
      </c>
      <c r="CE80" t="s">
        <v>147</v>
      </c>
      <c r="CF80" t="s">
        <v>1074</v>
      </c>
      <c r="CL80">
        <v>3</v>
      </c>
      <c r="CM80" t="s">
        <v>181</v>
      </c>
      <c r="CN80" t="s">
        <v>181</v>
      </c>
    </row>
    <row r="81" spans="1:99" hidden="1" x14ac:dyDescent="0.25">
      <c r="A81">
        <v>45156.005959351853</v>
      </c>
      <c r="B81" t="s">
        <v>33</v>
      </c>
      <c r="C81" t="s">
        <v>62</v>
      </c>
      <c r="D81" t="s">
        <v>35</v>
      </c>
      <c r="E81" t="s">
        <v>36</v>
      </c>
      <c r="F81" t="s">
        <v>37</v>
      </c>
      <c r="G81" t="s">
        <v>212</v>
      </c>
      <c r="H81" t="s">
        <v>130</v>
      </c>
      <c r="I81" s="1" t="s">
        <v>130</v>
      </c>
      <c r="M81" t="s">
        <v>40</v>
      </c>
      <c r="N81" s="1" t="s">
        <v>64</v>
      </c>
      <c r="O81" t="s">
        <v>41</v>
      </c>
      <c r="P81" t="s">
        <v>862</v>
      </c>
      <c r="Q81">
        <v>1100</v>
      </c>
      <c r="R81" t="s">
        <v>42</v>
      </c>
      <c r="S81" t="s">
        <v>43</v>
      </c>
      <c r="T81" t="s">
        <v>44</v>
      </c>
      <c r="U81" t="s">
        <v>108</v>
      </c>
      <c r="V81" t="s">
        <v>117</v>
      </c>
      <c r="W81" t="s">
        <v>508</v>
      </c>
      <c r="X81" t="s">
        <v>399</v>
      </c>
      <c r="Y81" t="s">
        <v>509</v>
      </c>
      <c r="Z81" t="s">
        <v>136</v>
      </c>
      <c r="AA81" t="s">
        <v>893</v>
      </c>
      <c r="AB81" t="s">
        <v>889</v>
      </c>
      <c r="AC81" t="s">
        <v>894</v>
      </c>
      <c r="AD81" t="s">
        <v>891</v>
      </c>
      <c r="AJ81" t="s">
        <v>72</v>
      </c>
      <c r="AK81" t="s">
        <v>146</v>
      </c>
      <c r="AL81" t="s">
        <v>958</v>
      </c>
      <c r="AM81" t="s">
        <v>959</v>
      </c>
      <c r="AN81" t="s">
        <v>957</v>
      </c>
      <c r="AQ81" t="s">
        <v>73</v>
      </c>
      <c r="AR81" t="s">
        <v>51</v>
      </c>
      <c r="AS81" t="s">
        <v>975</v>
      </c>
      <c r="AX81" t="s">
        <v>52</v>
      </c>
      <c r="AY81" t="s">
        <v>100</v>
      </c>
      <c r="AZ81" t="s">
        <v>54</v>
      </c>
      <c r="BA81" t="s">
        <v>101</v>
      </c>
      <c r="BB81" t="s">
        <v>989</v>
      </c>
      <c r="BC81" t="s">
        <v>990</v>
      </c>
      <c r="BI81" t="s">
        <v>510</v>
      </c>
      <c r="BJ81" t="s">
        <v>102</v>
      </c>
      <c r="BK81" t="s">
        <v>1046</v>
      </c>
      <c r="BL81" t="s">
        <v>1049</v>
      </c>
      <c r="BM81" t="s">
        <v>1051</v>
      </c>
      <c r="BN81" t="s">
        <v>1045</v>
      </c>
      <c r="BO81" t="s">
        <v>1050</v>
      </c>
      <c r="BS81" t="s">
        <v>76</v>
      </c>
      <c r="BT81" t="s">
        <v>77</v>
      </c>
      <c r="BU81" t="s">
        <v>77</v>
      </c>
      <c r="CB81" t="s">
        <v>91</v>
      </c>
      <c r="CC81" t="s">
        <v>58</v>
      </c>
      <c r="CD81" t="s">
        <v>511</v>
      </c>
      <c r="CE81" t="s">
        <v>461</v>
      </c>
      <c r="CF81" t="s">
        <v>1077</v>
      </c>
      <c r="CG81" t="s">
        <v>1078</v>
      </c>
      <c r="CL81">
        <v>5</v>
      </c>
      <c r="CM81" t="s">
        <v>512</v>
      </c>
      <c r="CN81" t="s">
        <v>345</v>
      </c>
      <c r="CO81" t="s">
        <v>1101</v>
      </c>
      <c r="CP81" t="s">
        <v>1097</v>
      </c>
      <c r="CQ81" t="s">
        <v>1100</v>
      </c>
    </row>
    <row r="82" spans="1:99" hidden="1" x14ac:dyDescent="0.25">
      <c r="A82">
        <v>45156.006715243057</v>
      </c>
      <c r="B82" t="s">
        <v>258</v>
      </c>
      <c r="C82" t="s">
        <v>62</v>
      </c>
      <c r="D82" t="s">
        <v>35</v>
      </c>
      <c r="E82" t="s">
        <v>36</v>
      </c>
      <c r="F82" t="s">
        <v>37</v>
      </c>
      <c r="G82" t="s">
        <v>123</v>
      </c>
      <c r="H82" t="s">
        <v>130</v>
      </c>
      <c r="I82" s="1" t="s">
        <v>130</v>
      </c>
      <c r="M82" t="s">
        <v>40</v>
      </c>
      <c r="N82" s="1" t="s">
        <v>41</v>
      </c>
      <c r="O82" t="s">
        <v>41</v>
      </c>
      <c r="Q82">
        <v>1072</v>
      </c>
      <c r="R82" t="s">
        <v>232</v>
      </c>
      <c r="S82" t="s">
        <v>95</v>
      </c>
      <c r="T82" t="s">
        <v>66</v>
      </c>
      <c r="U82" t="s">
        <v>156</v>
      </c>
      <c r="V82" t="s">
        <v>134</v>
      </c>
      <c r="W82" t="s">
        <v>513</v>
      </c>
      <c r="X82" t="s">
        <v>70</v>
      </c>
      <c r="Y82" t="s">
        <v>103</v>
      </c>
      <c r="Z82" t="s">
        <v>103</v>
      </c>
      <c r="AJ82" t="s">
        <v>72</v>
      </c>
      <c r="AK82" t="s">
        <v>146</v>
      </c>
      <c r="AL82" t="s">
        <v>958</v>
      </c>
      <c r="AM82" t="s">
        <v>959</v>
      </c>
      <c r="AN82" t="s">
        <v>957</v>
      </c>
      <c r="AQ82" t="s">
        <v>194</v>
      </c>
      <c r="AR82" t="s">
        <v>194</v>
      </c>
      <c r="AX82" t="s">
        <v>65</v>
      </c>
      <c r="AY82" t="s">
        <v>87</v>
      </c>
      <c r="AZ82" t="s">
        <v>167</v>
      </c>
      <c r="BA82" t="s">
        <v>101</v>
      </c>
      <c r="BB82" t="s">
        <v>989</v>
      </c>
      <c r="BI82" t="s">
        <v>514</v>
      </c>
      <c r="BJ82" t="s">
        <v>102</v>
      </c>
      <c r="BK82" t="s">
        <v>1046</v>
      </c>
      <c r="BL82" t="s">
        <v>1048</v>
      </c>
      <c r="BM82" t="s">
        <v>1044</v>
      </c>
      <c r="BN82" t="s">
        <v>1049</v>
      </c>
      <c r="BO82" t="s">
        <v>1045</v>
      </c>
      <c r="BP82" t="s">
        <v>1050</v>
      </c>
      <c r="BS82" t="s">
        <v>56</v>
      </c>
      <c r="BT82" t="s">
        <v>103</v>
      </c>
      <c r="BU82" t="s">
        <v>103</v>
      </c>
      <c r="CB82" t="s">
        <v>91</v>
      </c>
      <c r="CC82" t="s">
        <v>92</v>
      </c>
      <c r="CD82" t="s">
        <v>515</v>
      </c>
      <c r="CE82" t="s">
        <v>147</v>
      </c>
      <c r="CF82" t="s">
        <v>1078</v>
      </c>
      <c r="CL82">
        <v>1</v>
      </c>
      <c r="CM82" t="s">
        <v>106</v>
      </c>
      <c r="CN82" t="s">
        <v>106</v>
      </c>
    </row>
    <row r="83" spans="1:99" hidden="1" x14ac:dyDescent="0.25">
      <c r="A83">
        <v>45156.010856018518</v>
      </c>
      <c r="B83" t="s">
        <v>258</v>
      </c>
      <c r="C83" t="s">
        <v>62</v>
      </c>
      <c r="D83" t="s">
        <v>35</v>
      </c>
      <c r="E83" t="s">
        <v>36</v>
      </c>
      <c r="F83" t="s">
        <v>37</v>
      </c>
      <c r="G83" t="s">
        <v>81</v>
      </c>
      <c r="H83" t="s">
        <v>130</v>
      </c>
      <c r="I83" s="1" t="s">
        <v>63</v>
      </c>
      <c r="J83" t="s">
        <v>853</v>
      </c>
      <c r="M83" t="s">
        <v>40</v>
      </c>
      <c r="N83" s="1" t="s">
        <v>41</v>
      </c>
      <c r="O83" t="s">
        <v>41</v>
      </c>
      <c r="Q83">
        <v>1125</v>
      </c>
      <c r="R83" t="s">
        <v>42</v>
      </c>
      <c r="S83" t="s">
        <v>65</v>
      </c>
      <c r="T83" t="s">
        <v>66</v>
      </c>
      <c r="U83" t="s">
        <v>156</v>
      </c>
      <c r="V83" t="s">
        <v>117</v>
      </c>
      <c r="W83" t="s">
        <v>516</v>
      </c>
      <c r="X83" t="s">
        <v>48</v>
      </c>
      <c r="Y83" t="s">
        <v>517</v>
      </c>
      <c r="Z83" t="s">
        <v>136</v>
      </c>
      <c r="AA83" t="s">
        <v>893</v>
      </c>
      <c r="AB83" t="s">
        <v>894</v>
      </c>
      <c r="AJ83" t="s">
        <v>72</v>
      </c>
      <c r="AK83" t="s">
        <v>146</v>
      </c>
      <c r="AL83" t="s">
        <v>958</v>
      </c>
      <c r="AM83" t="s">
        <v>959</v>
      </c>
      <c r="AN83" t="s">
        <v>957</v>
      </c>
      <c r="AQ83" t="s">
        <v>518</v>
      </c>
      <c r="AR83" t="s">
        <v>51</v>
      </c>
      <c r="AS83" t="s">
        <v>975</v>
      </c>
      <c r="AT83" t="s">
        <v>979</v>
      </c>
      <c r="AX83" t="s">
        <v>65</v>
      </c>
      <c r="AY83" t="s">
        <v>87</v>
      </c>
      <c r="AZ83" t="s">
        <v>261</v>
      </c>
      <c r="BA83" t="s">
        <v>101</v>
      </c>
      <c r="BB83" t="s">
        <v>992</v>
      </c>
      <c r="BC83" t="s">
        <v>991</v>
      </c>
      <c r="BI83" t="s">
        <v>1021</v>
      </c>
      <c r="BJ83" t="s">
        <v>75</v>
      </c>
      <c r="BK83" t="s">
        <v>1047</v>
      </c>
      <c r="BL83" t="s">
        <v>1044</v>
      </c>
      <c r="BM83" t="s">
        <v>1049</v>
      </c>
      <c r="BN83" t="s">
        <v>1045</v>
      </c>
      <c r="BS83" t="s">
        <v>76</v>
      </c>
      <c r="BT83" t="s">
        <v>136</v>
      </c>
      <c r="BU83" t="s">
        <v>136</v>
      </c>
      <c r="CB83" t="s">
        <v>297</v>
      </c>
      <c r="CC83" t="s">
        <v>142</v>
      </c>
      <c r="CD83" t="s">
        <v>424</v>
      </c>
      <c r="CE83" t="s">
        <v>147</v>
      </c>
      <c r="CF83" t="s">
        <v>1073</v>
      </c>
      <c r="CG83" t="s">
        <v>1074</v>
      </c>
      <c r="CL83">
        <v>4</v>
      </c>
      <c r="CM83" t="s">
        <v>520</v>
      </c>
      <c r="CN83" t="s">
        <v>345</v>
      </c>
      <c r="CO83" t="s">
        <v>1095</v>
      </c>
      <c r="CP83" t="s">
        <v>1101</v>
      </c>
      <c r="CQ83" t="s">
        <v>1097</v>
      </c>
      <c r="CR83" t="s">
        <v>1098</v>
      </c>
    </row>
    <row r="84" spans="1:99" x14ac:dyDescent="0.25">
      <c r="A84">
        <v>45156.020101608796</v>
      </c>
      <c r="B84" t="s">
        <v>33</v>
      </c>
      <c r="C84" t="s">
        <v>62</v>
      </c>
      <c r="D84" t="s">
        <v>35</v>
      </c>
      <c r="E84" t="s">
        <v>189</v>
      </c>
      <c r="F84" t="s">
        <v>37</v>
      </c>
      <c r="G84" t="s">
        <v>190</v>
      </c>
      <c r="H84" t="s">
        <v>130</v>
      </c>
      <c r="I84" s="1" t="s">
        <v>130</v>
      </c>
      <c r="M84" t="s">
        <v>40</v>
      </c>
      <c r="N84" s="1" t="s">
        <v>41</v>
      </c>
      <c r="O84" t="s">
        <v>41</v>
      </c>
      <c r="Q84">
        <v>1050</v>
      </c>
      <c r="R84" t="s">
        <v>83</v>
      </c>
      <c r="S84" t="s">
        <v>95</v>
      </c>
      <c r="T84" t="s">
        <v>66</v>
      </c>
      <c r="U84" t="s">
        <v>108</v>
      </c>
      <c r="V84" t="s">
        <v>96</v>
      </c>
      <c r="W84" t="s">
        <v>521</v>
      </c>
      <c r="X84" t="s">
        <v>145</v>
      </c>
      <c r="Y84" t="s">
        <v>1274</v>
      </c>
      <c r="Z84" t="s">
        <v>1274</v>
      </c>
      <c r="AJ84" t="s">
        <v>111</v>
      </c>
      <c r="AK84" t="s">
        <v>111</v>
      </c>
      <c r="AQ84" t="s">
        <v>311</v>
      </c>
      <c r="AR84" t="s">
        <v>311</v>
      </c>
      <c r="AX84" t="s">
        <v>112</v>
      </c>
      <c r="AY84" t="s">
        <v>87</v>
      </c>
      <c r="AZ84" t="s">
        <v>101</v>
      </c>
      <c r="BA84" t="s">
        <v>101</v>
      </c>
      <c r="BI84" t="s">
        <v>75</v>
      </c>
      <c r="BJ84" t="s">
        <v>75</v>
      </c>
      <c r="BS84" t="s">
        <v>56</v>
      </c>
      <c r="BT84" t="s">
        <v>77</v>
      </c>
      <c r="BU84" t="s">
        <v>77</v>
      </c>
      <c r="CB84">
        <v>0</v>
      </c>
      <c r="CC84" t="s">
        <v>58</v>
      </c>
      <c r="CD84" t="s">
        <v>461</v>
      </c>
      <c r="CE84" t="s">
        <v>461</v>
      </c>
      <c r="CL84">
        <v>1</v>
      </c>
      <c r="CM84" t="s">
        <v>106</v>
      </c>
      <c r="CN84" t="s">
        <v>106</v>
      </c>
    </row>
    <row r="85" spans="1:99" hidden="1" x14ac:dyDescent="0.25">
      <c r="A85">
        <v>45156.032251655095</v>
      </c>
      <c r="B85" t="s">
        <v>33</v>
      </c>
      <c r="C85" t="s">
        <v>34</v>
      </c>
      <c r="D85" t="s">
        <v>35</v>
      </c>
      <c r="E85" t="s">
        <v>189</v>
      </c>
      <c r="F85" t="s">
        <v>37</v>
      </c>
      <c r="G85" t="s">
        <v>190</v>
      </c>
      <c r="H85" t="s">
        <v>130</v>
      </c>
      <c r="I85" s="1" t="s">
        <v>130</v>
      </c>
      <c r="M85" t="s">
        <v>40</v>
      </c>
      <c r="N85" s="1" t="s">
        <v>41</v>
      </c>
      <c r="O85" t="s">
        <v>41</v>
      </c>
      <c r="Q85">
        <v>1000</v>
      </c>
      <c r="R85" t="s">
        <v>83</v>
      </c>
      <c r="S85" t="s">
        <v>65</v>
      </c>
      <c r="T85" t="s">
        <v>44</v>
      </c>
      <c r="U85" t="s">
        <v>45</v>
      </c>
      <c r="V85" t="s">
        <v>117</v>
      </c>
      <c r="W85" t="s">
        <v>523</v>
      </c>
      <c r="X85" t="s">
        <v>70</v>
      </c>
      <c r="Y85" t="s">
        <v>136</v>
      </c>
      <c r="Z85" t="s">
        <v>136</v>
      </c>
      <c r="AJ85" t="s">
        <v>111</v>
      </c>
      <c r="AK85" t="s">
        <v>111</v>
      </c>
      <c r="AQ85" t="s">
        <v>311</v>
      </c>
      <c r="AR85" t="s">
        <v>311</v>
      </c>
      <c r="AX85" t="s">
        <v>112</v>
      </c>
      <c r="AY85" t="s">
        <v>100</v>
      </c>
      <c r="AZ85" t="s">
        <v>101</v>
      </c>
      <c r="BA85" t="s">
        <v>101</v>
      </c>
      <c r="BI85" t="s">
        <v>75</v>
      </c>
      <c r="BJ85" t="s">
        <v>75</v>
      </c>
      <c r="BS85" t="s">
        <v>56</v>
      </c>
      <c r="BT85" t="s">
        <v>136</v>
      </c>
      <c r="BU85" t="s">
        <v>136</v>
      </c>
      <c r="CB85" t="s">
        <v>297</v>
      </c>
      <c r="CC85" t="s">
        <v>58</v>
      </c>
      <c r="CD85" t="s">
        <v>147</v>
      </c>
      <c r="CE85" t="s">
        <v>147</v>
      </c>
      <c r="CL85">
        <v>5</v>
      </c>
      <c r="CM85" t="s">
        <v>345</v>
      </c>
      <c r="CN85" t="s">
        <v>345</v>
      </c>
    </row>
    <row r="86" spans="1:99" hidden="1" x14ac:dyDescent="0.25">
      <c r="A86">
        <v>45156.354515231476</v>
      </c>
      <c r="B86" t="s">
        <v>330</v>
      </c>
      <c r="C86" t="s">
        <v>62</v>
      </c>
      <c r="D86" t="s">
        <v>35</v>
      </c>
      <c r="E86" t="s">
        <v>36</v>
      </c>
      <c r="F86" t="s">
        <v>37</v>
      </c>
      <c r="G86" t="s">
        <v>190</v>
      </c>
      <c r="H86" t="s">
        <v>130</v>
      </c>
      <c r="I86" s="1" t="s">
        <v>130</v>
      </c>
      <c r="M86" t="s">
        <v>40</v>
      </c>
      <c r="N86" s="1" t="s">
        <v>64</v>
      </c>
      <c r="O86" t="s">
        <v>41</v>
      </c>
      <c r="P86" t="s">
        <v>862</v>
      </c>
      <c r="Q86">
        <v>1123</v>
      </c>
      <c r="R86" t="s">
        <v>42</v>
      </c>
      <c r="S86" t="s">
        <v>65</v>
      </c>
      <c r="T86" t="s">
        <v>66</v>
      </c>
      <c r="U86" t="s">
        <v>156</v>
      </c>
      <c r="V86" t="s">
        <v>96</v>
      </c>
      <c r="W86" t="s">
        <v>524</v>
      </c>
      <c r="X86" t="s">
        <v>399</v>
      </c>
      <c r="Y86" t="s">
        <v>103</v>
      </c>
      <c r="Z86" t="s">
        <v>103</v>
      </c>
      <c r="AJ86" t="s">
        <v>72</v>
      </c>
      <c r="AK86" t="s">
        <v>146</v>
      </c>
      <c r="AL86" t="s">
        <v>958</v>
      </c>
      <c r="AM86" t="s">
        <v>959</v>
      </c>
      <c r="AN86" t="s">
        <v>957</v>
      </c>
      <c r="AQ86" t="s">
        <v>73</v>
      </c>
      <c r="AR86" t="s">
        <v>51</v>
      </c>
      <c r="AS86" t="s">
        <v>975</v>
      </c>
      <c r="AX86" t="s">
        <v>52</v>
      </c>
      <c r="AY86" t="s">
        <v>87</v>
      </c>
      <c r="AZ86" t="s">
        <v>482</v>
      </c>
      <c r="BA86" t="s">
        <v>101</v>
      </c>
      <c r="BB86" t="s">
        <v>992</v>
      </c>
      <c r="BC86" t="s">
        <v>991</v>
      </c>
      <c r="BD86" t="s">
        <v>989</v>
      </c>
      <c r="BI86" t="s">
        <v>525</v>
      </c>
      <c r="BJ86" t="s">
        <v>102</v>
      </c>
      <c r="BK86" t="s">
        <v>1046</v>
      </c>
      <c r="BL86" t="s">
        <v>1048</v>
      </c>
      <c r="BS86" t="s">
        <v>76</v>
      </c>
      <c r="BT86" t="s">
        <v>103</v>
      </c>
      <c r="BU86" t="s">
        <v>103</v>
      </c>
      <c r="CB86" t="s">
        <v>104</v>
      </c>
      <c r="CC86" t="s">
        <v>92</v>
      </c>
      <c r="CD86" t="s">
        <v>115</v>
      </c>
      <c r="CE86" t="s">
        <v>147</v>
      </c>
      <c r="CF86" t="s">
        <v>1078</v>
      </c>
      <c r="CG86" t="s">
        <v>1076</v>
      </c>
      <c r="CL86">
        <v>4</v>
      </c>
      <c r="CM86" t="s">
        <v>106</v>
      </c>
      <c r="CN86" t="s">
        <v>106</v>
      </c>
      <c r="CU86" t="s">
        <v>526</v>
      </c>
    </row>
    <row r="87" spans="1:99" hidden="1" x14ac:dyDescent="0.25">
      <c r="A87">
        <v>45156.374905706019</v>
      </c>
      <c r="B87" t="s">
        <v>258</v>
      </c>
      <c r="C87" t="s">
        <v>62</v>
      </c>
      <c r="D87" t="s">
        <v>35</v>
      </c>
      <c r="E87" t="s">
        <v>36</v>
      </c>
      <c r="F87" t="s">
        <v>37</v>
      </c>
      <c r="G87" t="s">
        <v>38</v>
      </c>
      <c r="H87" t="s">
        <v>130</v>
      </c>
      <c r="I87" s="1" t="s">
        <v>82</v>
      </c>
      <c r="J87" t="s">
        <v>854</v>
      </c>
      <c r="K87" t="s">
        <v>853</v>
      </c>
      <c r="M87" t="s">
        <v>40</v>
      </c>
      <c r="N87" s="1" t="s">
        <v>41</v>
      </c>
      <c r="O87" t="s">
        <v>41</v>
      </c>
      <c r="Q87">
        <v>1193</v>
      </c>
      <c r="R87" t="s">
        <v>42</v>
      </c>
      <c r="S87" t="s">
        <v>65</v>
      </c>
      <c r="T87" t="s">
        <v>66</v>
      </c>
      <c r="U87" t="s">
        <v>191</v>
      </c>
      <c r="V87" t="s">
        <v>117</v>
      </c>
      <c r="W87" t="s">
        <v>407</v>
      </c>
      <c r="X87" t="s">
        <v>70</v>
      </c>
      <c r="Y87" t="s">
        <v>1291</v>
      </c>
      <c r="Z87" t="s">
        <v>433</v>
      </c>
      <c r="AA87" t="s">
        <v>941</v>
      </c>
      <c r="AB87" t="s">
        <v>900</v>
      </c>
      <c r="AJ87" t="s">
        <v>72</v>
      </c>
      <c r="AK87" t="s">
        <v>146</v>
      </c>
      <c r="AL87" t="s">
        <v>958</v>
      </c>
      <c r="AM87" t="s">
        <v>959</v>
      </c>
      <c r="AN87" t="s">
        <v>957</v>
      </c>
      <c r="AQ87" t="s">
        <v>51</v>
      </c>
      <c r="AR87" t="s">
        <v>51</v>
      </c>
      <c r="AX87" t="s">
        <v>65</v>
      </c>
      <c r="AY87" t="s">
        <v>100</v>
      </c>
      <c r="AZ87" t="s">
        <v>528</v>
      </c>
      <c r="BA87" t="s">
        <v>101</v>
      </c>
      <c r="BB87" t="s">
        <v>992</v>
      </c>
      <c r="BC87" t="s">
        <v>991</v>
      </c>
      <c r="BD87" t="s">
        <v>990</v>
      </c>
      <c r="BI87" t="s">
        <v>1022</v>
      </c>
      <c r="BJ87" t="s">
        <v>75</v>
      </c>
      <c r="BK87" t="s">
        <v>1047</v>
      </c>
      <c r="BL87" t="s">
        <v>1045</v>
      </c>
      <c r="BS87" t="s">
        <v>76</v>
      </c>
      <c r="BT87" t="s">
        <v>77</v>
      </c>
      <c r="BU87" t="s">
        <v>77</v>
      </c>
      <c r="CB87" t="s">
        <v>170</v>
      </c>
      <c r="CC87" t="s">
        <v>58</v>
      </c>
      <c r="CD87" t="s">
        <v>530</v>
      </c>
      <c r="CE87" t="s">
        <v>198</v>
      </c>
      <c r="CF87" t="s">
        <v>1075</v>
      </c>
      <c r="CG87" t="s">
        <v>1077</v>
      </c>
      <c r="CH87" t="s">
        <v>1078</v>
      </c>
      <c r="CI87" t="s">
        <v>1076</v>
      </c>
      <c r="CL87">
        <v>5</v>
      </c>
      <c r="CM87" t="s">
        <v>106</v>
      </c>
      <c r="CN87" t="s">
        <v>106</v>
      </c>
      <c r="CU87" t="s">
        <v>531</v>
      </c>
    </row>
    <row r="88" spans="1:99" hidden="1" x14ac:dyDescent="0.25">
      <c r="A88">
        <v>45156.412259108794</v>
      </c>
      <c r="B88" t="s">
        <v>258</v>
      </c>
      <c r="C88" t="s">
        <v>62</v>
      </c>
      <c r="D88" t="s">
        <v>35</v>
      </c>
      <c r="E88" t="s">
        <v>36</v>
      </c>
      <c r="F88" t="s">
        <v>37</v>
      </c>
      <c r="G88" t="s">
        <v>148</v>
      </c>
      <c r="H88" t="s">
        <v>130</v>
      </c>
      <c r="I88" s="1" t="s">
        <v>63</v>
      </c>
      <c r="J88" t="s">
        <v>853</v>
      </c>
      <c r="M88" t="s">
        <v>40</v>
      </c>
      <c r="N88" s="1" t="s">
        <v>41</v>
      </c>
      <c r="O88" t="s">
        <v>41</v>
      </c>
      <c r="Q88">
        <v>1156</v>
      </c>
      <c r="R88" t="s">
        <v>42</v>
      </c>
      <c r="S88" t="s">
        <v>65</v>
      </c>
      <c r="T88" t="s">
        <v>131</v>
      </c>
      <c r="U88" t="s">
        <v>67</v>
      </c>
      <c r="V88" t="s">
        <v>117</v>
      </c>
      <c r="W88" t="s">
        <v>532</v>
      </c>
      <c r="X88" t="s">
        <v>70</v>
      </c>
      <c r="Y88" t="s">
        <v>533</v>
      </c>
      <c r="Z88" t="s">
        <v>158</v>
      </c>
      <c r="AA88" t="s">
        <v>885</v>
      </c>
      <c r="AJ88" t="s">
        <v>253</v>
      </c>
      <c r="AK88" t="s">
        <v>633</v>
      </c>
      <c r="AL88" t="s">
        <v>961</v>
      </c>
      <c r="AM88" t="s">
        <v>958</v>
      </c>
      <c r="AN88" t="s">
        <v>959</v>
      </c>
      <c r="AQ88" t="s">
        <v>73</v>
      </c>
      <c r="AR88" t="s">
        <v>51</v>
      </c>
      <c r="AS88" t="s">
        <v>975</v>
      </c>
      <c r="AX88" t="s">
        <v>65</v>
      </c>
      <c r="AY88" t="s">
        <v>100</v>
      </c>
      <c r="AZ88" t="s">
        <v>167</v>
      </c>
      <c r="BA88" t="s">
        <v>101</v>
      </c>
      <c r="BB88" t="s">
        <v>989</v>
      </c>
      <c r="BI88" t="s">
        <v>534</v>
      </c>
      <c r="BJ88" t="s">
        <v>75</v>
      </c>
      <c r="BK88" t="s">
        <v>1048</v>
      </c>
      <c r="BL88" t="s">
        <v>1044</v>
      </c>
      <c r="BM88" t="s">
        <v>1049</v>
      </c>
      <c r="BN88" t="s">
        <v>1045</v>
      </c>
      <c r="BO88" t="s">
        <v>1050</v>
      </c>
      <c r="BS88" t="s">
        <v>76</v>
      </c>
      <c r="BT88" t="s">
        <v>103</v>
      </c>
      <c r="BU88" t="s">
        <v>103</v>
      </c>
      <c r="CB88" t="s">
        <v>104</v>
      </c>
      <c r="CC88" t="s">
        <v>228</v>
      </c>
      <c r="CD88" t="s">
        <v>535</v>
      </c>
      <c r="CE88" t="s">
        <v>535</v>
      </c>
      <c r="CL88">
        <v>3</v>
      </c>
      <c r="CM88" t="s">
        <v>106</v>
      </c>
      <c r="CN88" t="s">
        <v>106</v>
      </c>
    </row>
    <row r="89" spans="1:99" hidden="1" x14ac:dyDescent="0.25">
      <c r="A89">
        <v>45156.478081608795</v>
      </c>
      <c r="B89" t="s">
        <v>330</v>
      </c>
      <c r="C89" t="s">
        <v>62</v>
      </c>
      <c r="D89" t="s">
        <v>35</v>
      </c>
      <c r="E89" t="s">
        <v>36</v>
      </c>
      <c r="F89" t="s">
        <v>37</v>
      </c>
      <c r="G89" t="s">
        <v>212</v>
      </c>
      <c r="H89" t="s">
        <v>130</v>
      </c>
      <c r="I89" s="1" t="s">
        <v>63</v>
      </c>
      <c r="J89" t="s">
        <v>853</v>
      </c>
      <c r="M89" t="s">
        <v>40</v>
      </c>
      <c r="N89" s="1" t="s">
        <v>41</v>
      </c>
      <c r="O89" t="s">
        <v>41</v>
      </c>
      <c r="Q89">
        <v>1200</v>
      </c>
      <c r="R89" t="s">
        <v>42</v>
      </c>
      <c r="S89" t="s">
        <v>95</v>
      </c>
      <c r="T89" t="s">
        <v>131</v>
      </c>
      <c r="U89" t="s">
        <v>108</v>
      </c>
      <c r="V89" t="s">
        <v>134</v>
      </c>
      <c r="W89" t="s">
        <v>536</v>
      </c>
      <c r="X89" t="s">
        <v>413</v>
      </c>
      <c r="Y89" t="s">
        <v>537</v>
      </c>
      <c r="Z89" t="s">
        <v>433</v>
      </c>
      <c r="AA89" t="s">
        <v>889</v>
      </c>
      <c r="AB89" t="s">
        <v>885</v>
      </c>
      <c r="AC89" t="s">
        <v>901</v>
      </c>
      <c r="AJ89" t="s">
        <v>166</v>
      </c>
      <c r="AK89" t="s">
        <v>174</v>
      </c>
      <c r="AL89" t="s">
        <v>961</v>
      </c>
      <c r="AM89" t="s">
        <v>958</v>
      </c>
      <c r="AN89" t="s">
        <v>959</v>
      </c>
      <c r="AO89" t="s">
        <v>957</v>
      </c>
      <c r="AQ89" t="s">
        <v>51</v>
      </c>
      <c r="AR89" t="s">
        <v>51</v>
      </c>
      <c r="AX89" t="s">
        <v>52</v>
      </c>
      <c r="AY89" t="s">
        <v>53</v>
      </c>
      <c r="AZ89" t="s">
        <v>261</v>
      </c>
      <c r="BA89" t="s">
        <v>101</v>
      </c>
      <c r="BB89" t="s">
        <v>992</v>
      </c>
      <c r="BC89" t="s">
        <v>991</v>
      </c>
      <c r="BI89" t="s">
        <v>140</v>
      </c>
      <c r="BJ89" t="s">
        <v>102</v>
      </c>
      <c r="BK89" t="s">
        <v>1046</v>
      </c>
      <c r="BL89" t="s">
        <v>1048</v>
      </c>
      <c r="BM89" t="s">
        <v>1044</v>
      </c>
      <c r="BN89" t="s">
        <v>1049</v>
      </c>
      <c r="BO89" t="s">
        <v>1045</v>
      </c>
      <c r="BS89" t="s">
        <v>76</v>
      </c>
      <c r="BT89" t="s">
        <v>538</v>
      </c>
      <c r="BU89" t="s">
        <v>103</v>
      </c>
      <c r="BV89" t="s">
        <v>887</v>
      </c>
      <c r="CB89" t="s">
        <v>170</v>
      </c>
      <c r="CC89" t="s">
        <v>92</v>
      </c>
      <c r="CD89" t="s">
        <v>147</v>
      </c>
      <c r="CE89" t="s">
        <v>147</v>
      </c>
      <c r="CL89">
        <v>3</v>
      </c>
      <c r="CM89" t="s">
        <v>106</v>
      </c>
      <c r="CN89" t="s">
        <v>106</v>
      </c>
    </row>
    <row r="90" spans="1:99" hidden="1" x14ac:dyDescent="0.25">
      <c r="A90">
        <v>45156.581224884256</v>
      </c>
      <c r="B90" t="s">
        <v>330</v>
      </c>
      <c r="C90" t="s">
        <v>62</v>
      </c>
      <c r="D90" t="s">
        <v>35</v>
      </c>
      <c r="E90" t="s">
        <v>36</v>
      </c>
      <c r="F90" t="s">
        <v>37</v>
      </c>
      <c r="G90" t="s">
        <v>38</v>
      </c>
      <c r="H90" t="s">
        <v>130</v>
      </c>
      <c r="I90" s="1" t="s">
        <v>130</v>
      </c>
      <c r="M90" t="s">
        <v>40</v>
      </c>
      <c r="N90" s="1" t="s">
        <v>41</v>
      </c>
      <c r="O90" t="s">
        <v>41</v>
      </c>
      <c r="Q90">
        <v>1190</v>
      </c>
      <c r="R90" t="s">
        <v>42</v>
      </c>
      <c r="S90" t="s">
        <v>95</v>
      </c>
      <c r="T90" t="s">
        <v>131</v>
      </c>
      <c r="U90" t="s">
        <v>156</v>
      </c>
      <c r="V90" t="s">
        <v>96</v>
      </c>
      <c r="W90" t="s">
        <v>539</v>
      </c>
      <c r="X90" t="s">
        <v>70</v>
      </c>
      <c r="Y90" t="s">
        <v>929</v>
      </c>
      <c r="Z90" t="s">
        <v>136</v>
      </c>
      <c r="AA90" t="s">
        <v>885</v>
      </c>
      <c r="AB90" t="s">
        <v>891</v>
      </c>
      <c r="AC90" t="s">
        <v>887</v>
      </c>
      <c r="AD90" t="s">
        <v>941</v>
      </c>
      <c r="AE90" t="s">
        <v>884</v>
      </c>
      <c r="AJ90" t="s">
        <v>159</v>
      </c>
      <c r="AK90" t="s">
        <v>174</v>
      </c>
      <c r="AL90" t="s">
        <v>960</v>
      </c>
      <c r="AM90" t="s">
        <v>961</v>
      </c>
      <c r="AN90" t="s">
        <v>958</v>
      </c>
      <c r="AO90" t="s">
        <v>959</v>
      </c>
      <c r="AP90" t="s">
        <v>957</v>
      </c>
      <c r="AQ90" t="s">
        <v>51</v>
      </c>
      <c r="AR90" t="s">
        <v>51</v>
      </c>
      <c r="AX90" t="s">
        <v>65</v>
      </c>
      <c r="AY90" t="s">
        <v>100</v>
      </c>
      <c r="AZ90" t="s">
        <v>151</v>
      </c>
      <c r="BA90" t="s">
        <v>101</v>
      </c>
      <c r="BB90" t="s">
        <v>992</v>
      </c>
      <c r="BC90" t="s">
        <v>991</v>
      </c>
      <c r="BD90" t="s">
        <v>989</v>
      </c>
      <c r="BE90" t="s">
        <v>990</v>
      </c>
      <c r="BI90" t="s">
        <v>999</v>
      </c>
      <c r="BJ90" t="s">
        <v>102</v>
      </c>
      <c r="BK90" t="s">
        <v>1046</v>
      </c>
      <c r="BL90" t="s">
        <v>1047</v>
      </c>
      <c r="BM90" t="s">
        <v>1048</v>
      </c>
      <c r="BN90" t="s">
        <v>1044</v>
      </c>
      <c r="BO90" t="s">
        <v>1049</v>
      </c>
      <c r="BP90" t="s">
        <v>1045</v>
      </c>
      <c r="BS90" t="s">
        <v>76</v>
      </c>
      <c r="BT90" t="s">
        <v>541</v>
      </c>
      <c r="BU90" t="s">
        <v>136</v>
      </c>
      <c r="BV90" t="s">
        <v>885</v>
      </c>
      <c r="BW90" t="s">
        <v>887</v>
      </c>
      <c r="CB90" t="s">
        <v>170</v>
      </c>
      <c r="CC90" t="s">
        <v>58</v>
      </c>
      <c r="CD90" t="s">
        <v>535</v>
      </c>
      <c r="CE90" t="s">
        <v>535</v>
      </c>
      <c r="CL90">
        <v>3</v>
      </c>
      <c r="CM90" t="s">
        <v>106</v>
      </c>
      <c r="CN90" t="s">
        <v>106</v>
      </c>
    </row>
    <row r="91" spans="1:99" hidden="1" x14ac:dyDescent="0.25">
      <c r="A91">
        <v>45156.649803749999</v>
      </c>
      <c r="B91" t="s">
        <v>330</v>
      </c>
      <c r="C91" t="s">
        <v>62</v>
      </c>
      <c r="D91" t="s">
        <v>35</v>
      </c>
      <c r="E91" t="s">
        <v>36</v>
      </c>
      <c r="F91" t="s">
        <v>37</v>
      </c>
      <c r="G91" t="s">
        <v>148</v>
      </c>
      <c r="H91" t="s">
        <v>130</v>
      </c>
      <c r="I91" s="1" t="s">
        <v>130</v>
      </c>
      <c r="M91" t="s">
        <v>40</v>
      </c>
      <c r="N91" s="1" t="s">
        <v>41</v>
      </c>
      <c r="O91" t="s">
        <v>41</v>
      </c>
      <c r="Q91">
        <v>1180</v>
      </c>
      <c r="R91" t="s">
        <v>42</v>
      </c>
      <c r="S91" t="s">
        <v>65</v>
      </c>
      <c r="T91" t="s">
        <v>66</v>
      </c>
      <c r="U91" t="s">
        <v>67</v>
      </c>
      <c r="V91" t="s">
        <v>117</v>
      </c>
      <c r="W91" t="s">
        <v>474</v>
      </c>
      <c r="X91" t="s">
        <v>70</v>
      </c>
      <c r="Y91" t="s">
        <v>543</v>
      </c>
      <c r="Z91" t="s">
        <v>136</v>
      </c>
      <c r="AA91" t="s">
        <v>888</v>
      </c>
      <c r="AJ91" t="s">
        <v>72</v>
      </c>
      <c r="AK91" t="s">
        <v>146</v>
      </c>
      <c r="AL91" t="s">
        <v>958</v>
      </c>
      <c r="AM91" t="s">
        <v>959</v>
      </c>
      <c r="AN91" t="s">
        <v>957</v>
      </c>
      <c r="AQ91" t="s">
        <v>51</v>
      </c>
      <c r="AR91" t="s">
        <v>51</v>
      </c>
      <c r="AX91" t="s">
        <v>112</v>
      </c>
      <c r="AY91" t="s">
        <v>87</v>
      </c>
      <c r="AZ91" t="s">
        <v>357</v>
      </c>
      <c r="BA91" t="s">
        <v>101</v>
      </c>
      <c r="BB91" t="s">
        <v>991</v>
      </c>
      <c r="BC91" t="s">
        <v>989</v>
      </c>
      <c r="BD91" t="s">
        <v>990</v>
      </c>
      <c r="BI91" t="s">
        <v>544</v>
      </c>
      <c r="BJ91" t="s">
        <v>75</v>
      </c>
      <c r="BK91" t="s">
        <v>1045</v>
      </c>
      <c r="BS91" t="s">
        <v>56</v>
      </c>
      <c r="BT91" t="s">
        <v>342</v>
      </c>
      <c r="BU91" t="s">
        <v>342</v>
      </c>
      <c r="CB91" t="s">
        <v>78</v>
      </c>
      <c r="CC91" t="s">
        <v>92</v>
      </c>
      <c r="CD91" t="s">
        <v>392</v>
      </c>
      <c r="CE91" t="s">
        <v>147</v>
      </c>
      <c r="CF91" t="s">
        <v>1073</v>
      </c>
      <c r="CG91" t="s">
        <v>1074</v>
      </c>
      <c r="CH91" t="s">
        <v>1078</v>
      </c>
      <c r="CL91">
        <v>3</v>
      </c>
      <c r="CM91" t="s">
        <v>545</v>
      </c>
      <c r="CN91" t="s">
        <v>199</v>
      </c>
      <c r="CO91" t="s">
        <v>1097</v>
      </c>
      <c r="CP91" t="s">
        <v>1098</v>
      </c>
    </row>
    <row r="92" spans="1:99" x14ac:dyDescent="0.25">
      <c r="A92">
        <v>45156.742080358796</v>
      </c>
      <c r="B92" t="s">
        <v>289</v>
      </c>
      <c r="C92" t="s">
        <v>62</v>
      </c>
      <c r="D92" t="s">
        <v>35</v>
      </c>
      <c r="E92" t="s">
        <v>36</v>
      </c>
      <c r="F92" t="s">
        <v>37</v>
      </c>
      <c r="G92" t="s">
        <v>148</v>
      </c>
      <c r="H92" t="s">
        <v>130</v>
      </c>
      <c r="I92" s="1" t="s">
        <v>130</v>
      </c>
      <c r="M92" t="s">
        <v>40</v>
      </c>
      <c r="N92" s="1" t="s">
        <v>41</v>
      </c>
      <c r="O92" t="s">
        <v>41</v>
      </c>
      <c r="Q92">
        <v>901</v>
      </c>
      <c r="R92" t="s">
        <v>240</v>
      </c>
      <c r="S92" t="s">
        <v>281</v>
      </c>
      <c r="T92" t="s">
        <v>66</v>
      </c>
      <c r="U92" t="s">
        <v>67</v>
      </c>
      <c r="V92" t="s">
        <v>117</v>
      </c>
      <c r="W92" t="s">
        <v>546</v>
      </c>
      <c r="X92" t="s">
        <v>70</v>
      </c>
      <c r="Y92" t="s">
        <v>1283</v>
      </c>
      <c r="Z92" t="s">
        <v>459</v>
      </c>
      <c r="AA92" s="4" t="s">
        <v>585</v>
      </c>
      <c r="AJ92" t="s">
        <v>119</v>
      </c>
      <c r="AK92" t="s">
        <v>146</v>
      </c>
      <c r="AL92" t="s">
        <v>958</v>
      </c>
      <c r="AM92" t="s">
        <v>959</v>
      </c>
      <c r="AQ92" t="s">
        <v>73</v>
      </c>
      <c r="AR92" t="s">
        <v>51</v>
      </c>
      <c r="AS92" t="s">
        <v>975</v>
      </c>
      <c r="AX92" t="s">
        <v>112</v>
      </c>
      <c r="AY92" t="s">
        <v>87</v>
      </c>
      <c r="AZ92" t="s">
        <v>548</v>
      </c>
      <c r="BA92" t="s">
        <v>548</v>
      </c>
      <c r="BI92" t="s">
        <v>114</v>
      </c>
      <c r="BJ92" t="s">
        <v>114</v>
      </c>
      <c r="BS92" t="s">
        <v>56</v>
      </c>
      <c r="BT92" t="s">
        <v>77</v>
      </c>
      <c r="BU92" t="s">
        <v>77</v>
      </c>
      <c r="CB92">
        <v>0</v>
      </c>
      <c r="CC92" t="s">
        <v>92</v>
      </c>
      <c r="CD92" t="s">
        <v>549</v>
      </c>
      <c r="CE92" t="s">
        <v>147</v>
      </c>
      <c r="CF92" t="s">
        <v>1073</v>
      </c>
      <c r="CG92" t="s">
        <v>1077</v>
      </c>
      <c r="CH92" t="s">
        <v>1078</v>
      </c>
      <c r="CL92">
        <v>3</v>
      </c>
      <c r="CM92" t="s">
        <v>393</v>
      </c>
      <c r="CN92" t="s">
        <v>106</v>
      </c>
      <c r="CO92" t="s">
        <v>1103</v>
      </c>
    </row>
    <row r="93" spans="1:99" hidden="1" x14ac:dyDescent="0.25">
      <c r="A93">
        <v>45156.809771990738</v>
      </c>
      <c r="B93" t="s">
        <v>258</v>
      </c>
      <c r="C93" t="s">
        <v>62</v>
      </c>
      <c r="D93" t="s">
        <v>35</v>
      </c>
      <c r="E93" t="s">
        <v>36</v>
      </c>
      <c r="F93" t="s">
        <v>37</v>
      </c>
      <c r="G93" t="s">
        <v>123</v>
      </c>
      <c r="H93" t="s">
        <v>213</v>
      </c>
      <c r="I93" s="1" t="s">
        <v>213</v>
      </c>
      <c r="M93" t="s">
        <v>40</v>
      </c>
      <c r="N93" s="1" t="s">
        <v>41</v>
      </c>
      <c r="O93" t="s">
        <v>41</v>
      </c>
      <c r="Q93">
        <v>1010</v>
      </c>
      <c r="R93" t="s">
        <v>83</v>
      </c>
      <c r="S93" t="s">
        <v>95</v>
      </c>
      <c r="T93" t="s">
        <v>44</v>
      </c>
      <c r="U93" t="s">
        <v>67</v>
      </c>
      <c r="V93" t="s">
        <v>117</v>
      </c>
      <c r="W93" t="s">
        <v>550</v>
      </c>
      <c r="X93" t="s">
        <v>70</v>
      </c>
      <c r="Y93" t="s">
        <v>136</v>
      </c>
      <c r="Z93" t="s">
        <v>136</v>
      </c>
      <c r="AJ93" t="s">
        <v>224</v>
      </c>
      <c r="AK93" t="s">
        <v>146</v>
      </c>
      <c r="AL93" t="s">
        <v>958</v>
      </c>
      <c r="AQ93" t="s">
        <v>51</v>
      </c>
      <c r="AR93" t="s">
        <v>51</v>
      </c>
      <c r="AX93" t="s">
        <v>52</v>
      </c>
      <c r="AY93" t="s">
        <v>53</v>
      </c>
      <c r="AZ93" t="s">
        <v>551</v>
      </c>
      <c r="BA93" t="s">
        <v>418</v>
      </c>
      <c r="BB93" t="s">
        <v>991</v>
      </c>
      <c r="BC93" t="s">
        <v>990</v>
      </c>
      <c r="BI93" t="s">
        <v>552</v>
      </c>
      <c r="BJ93" t="s">
        <v>102</v>
      </c>
      <c r="BK93" t="s">
        <v>1044</v>
      </c>
      <c r="BL93" t="s">
        <v>1049</v>
      </c>
      <c r="BM93" t="s">
        <v>1045</v>
      </c>
      <c r="BS93" t="s">
        <v>56</v>
      </c>
      <c r="BT93" t="s">
        <v>293</v>
      </c>
      <c r="BU93" t="s">
        <v>293</v>
      </c>
      <c r="CB93" t="s">
        <v>154</v>
      </c>
      <c r="CC93" t="s">
        <v>58</v>
      </c>
      <c r="CD93" t="s">
        <v>515</v>
      </c>
      <c r="CE93" t="s">
        <v>147</v>
      </c>
      <c r="CF93" t="s">
        <v>1078</v>
      </c>
      <c r="CL93">
        <v>1</v>
      </c>
      <c r="CM93" t="s">
        <v>181</v>
      </c>
      <c r="CN93" t="s">
        <v>181</v>
      </c>
    </row>
    <row r="94" spans="1:99" hidden="1" x14ac:dyDescent="0.25">
      <c r="A94">
        <v>45156.813430300928</v>
      </c>
      <c r="B94" t="s">
        <v>258</v>
      </c>
      <c r="C94" t="s">
        <v>62</v>
      </c>
      <c r="D94" t="s">
        <v>35</v>
      </c>
      <c r="E94" t="s">
        <v>36</v>
      </c>
      <c r="F94" t="s">
        <v>37</v>
      </c>
      <c r="G94" t="s">
        <v>81</v>
      </c>
      <c r="H94" t="s">
        <v>130</v>
      </c>
      <c r="I94" s="1" t="s">
        <v>124</v>
      </c>
      <c r="J94" t="s">
        <v>854</v>
      </c>
      <c r="M94" t="s">
        <v>40</v>
      </c>
      <c r="N94" s="1" t="s">
        <v>41</v>
      </c>
      <c r="O94" t="s">
        <v>41</v>
      </c>
      <c r="Q94">
        <v>1190</v>
      </c>
      <c r="R94" t="s">
        <v>42</v>
      </c>
      <c r="S94" t="s">
        <v>95</v>
      </c>
      <c r="T94" t="s">
        <v>44</v>
      </c>
      <c r="U94" t="s">
        <v>108</v>
      </c>
      <c r="V94" t="s">
        <v>96</v>
      </c>
      <c r="W94" t="s">
        <v>553</v>
      </c>
      <c r="X94" t="s">
        <v>70</v>
      </c>
      <c r="Y94" t="s">
        <v>930</v>
      </c>
      <c r="Z94" t="s">
        <v>136</v>
      </c>
      <c r="AA94" t="s">
        <v>885</v>
      </c>
      <c r="AB94" t="s">
        <v>941</v>
      </c>
      <c r="AJ94" t="s">
        <v>119</v>
      </c>
      <c r="AK94" t="s">
        <v>146</v>
      </c>
      <c r="AL94" t="s">
        <v>958</v>
      </c>
      <c r="AM94" t="s">
        <v>959</v>
      </c>
      <c r="AQ94" t="s">
        <v>73</v>
      </c>
      <c r="AR94" t="s">
        <v>51</v>
      </c>
      <c r="AS94" t="s">
        <v>975</v>
      </c>
      <c r="AX94" t="s">
        <v>112</v>
      </c>
      <c r="AY94" t="s">
        <v>100</v>
      </c>
      <c r="AZ94" t="s">
        <v>268</v>
      </c>
      <c r="BA94" t="s">
        <v>418</v>
      </c>
      <c r="BB94" t="s">
        <v>991</v>
      </c>
      <c r="BC94" t="s">
        <v>989</v>
      </c>
      <c r="BI94" t="s">
        <v>295</v>
      </c>
      <c r="BJ94" t="s">
        <v>102</v>
      </c>
      <c r="BK94" t="s">
        <v>1046</v>
      </c>
      <c r="BS94" t="s">
        <v>161</v>
      </c>
      <c r="BT94" t="s">
        <v>103</v>
      </c>
      <c r="BU94" t="s">
        <v>103</v>
      </c>
      <c r="CB94" t="s">
        <v>57</v>
      </c>
      <c r="CC94" t="s">
        <v>92</v>
      </c>
      <c r="CD94" t="s">
        <v>229</v>
      </c>
      <c r="CE94" t="s">
        <v>147</v>
      </c>
      <c r="CF94" t="s">
        <v>1074</v>
      </c>
      <c r="CG94" t="s">
        <v>1078</v>
      </c>
      <c r="CL94">
        <v>3</v>
      </c>
      <c r="CM94" t="s">
        <v>106</v>
      </c>
      <c r="CN94" t="s">
        <v>106</v>
      </c>
    </row>
    <row r="95" spans="1:99" hidden="1" x14ac:dyDescent="0.25">
      <c r="A95">
        <v>45156.817216423609</v>
      </c>
      <c r="B95" t="s">
        <v>330</v>
      </c>
      <c r="C95" t="s">
        <v>62</v>
      </c>
      <c r="D95" t="s">
        <v>35</v>
      </c>
      <c r="E95" t="s">
        <v>36</v>
      </c>
      <c r="F95" t="s">
        <v>37</v>
      </c>
      <c r="G95" t="s">
        <v>38</v>
      </c>
      <c r="H95" t="s">
        <v>130</v>
      </c>
      <c r="I95" s="1" t="s">
        <v>63</v>
      </c>
      <c r="J95" t="s">
        <v>853</v>
      </c>
      <c r="M95" t="s">
        <v>40</v>
      </c>
      <c r="N95" s="1" t="s">
        <v>64</v>
      </c>
      <c r="O95" t="s">
        <v>41</v>
      </c>
      <c r="P95" t="s">
        <v>862</v>
      </c>
      <c r="Q95">
        <v>1140</v>
      </c>
      <c r="R95" t="s">
        <v>42</v>
      </c>
      <c r="S95" t="s">
        <v>65</v>
      </c>
      <c r="T95" t="s">
        <v>66</v>
      </c>
      <c r="U95" t="s">
        <v>67</v>
      </c>
      <c r="V95" t="s">
        <v>117</v>
      </c>
      <c r="W95" t="s">
        <v>339</v>
      </c>
      <c r="X95" t="s">
        <v>70</v>
      </c>
      <c r="Y95" t="s">
        <v>110</v>
      </c>
      <c r="Z95" t="s">
        <v>433</v>
      </c>
      <c r="AA95" t="s">
        <v>885</v>
      </c>
      <c r="AJ95" t="s">
        <v>137</v>
      </c>
      <c r="AK95" t="s">
        <v>111</v>
      </c>
      <c r="AL95" t="s">
        <v>959</v>
      </c>
      <c r="AQ95" t="s">
        <v>73</v>
      </c>
      <c r="AR95" t="s">
        <v>51</v>
      </c>
      <c r="AS95" t="s">
        <v>975</v>
      </c>
      <c r="AX95" t="s">
        <v>65</v>
      </c>
      <c r="AY95" t="s">
        <v>100</v>
      </c>
      <c r="AZ95" t="s">
        <v>185</v>
      </c>
      <c r="BA95" t="s">
        <v>101</v>
      </c>
      <c r="BB95" t="s">
        <v>990</v>
      </c>
      <c r="BI95" t="s">
        <v>544</v>
      </c>
      <c r="BJ95" t="s">
        <v>75</v>
      </c>
      <c r="BK95" t="s">
        <v>1045</v>
      </c>
      <c r="BS95" t="s">
        <v>76</v>
      </c>
      <c r="BT95" t="s">
        <v>450</v>
      </c>
      <c r="BU95" t="s">
        <v>136</v>
      </c>
      <c r="BV95" t="s">
        <v>885</v>
      </c>
      <c r="CB95" t="s">
        <v>170</v>
      </c>
      <c r="CC95" t="s">
        <v>58</v>
      </c>
      <c r="CD95" t="s">
        <v>115</v>
      </c>
      <c r="CE95" t="s">
        <v>147</v>
      </c>
      <c r="CF95" t="s">
        <v>1078</v>
      </c>
      <c r="CG95" t="s">
        <v>1076</v>
      </c>
      <c r="CL95">
        <v>2</v>
      </c>
      <c r="CM95" t="s">
        <v>106</v>
      </c>
      <c r="CN95" t="s">
        <v>106</v>
      </c>
      <c r="CU95" t="s">
        <v>555</v>
      </c>
    </row>
    <row r="96" spans="1:99" hidden="1" x14ac:dyDescent="0.25">
      <c r="A96">
        <v>45156.819362083334</v>
      </c>
      <c r="B96" t="s">
        <v>33</v>
      </c>
      <c r="C96" t="s">
        <v>62</v>
      </c>
      <c r="D96" t="s">
        <v>35</v>
      </c>
      <c r="E96" t="s">
        <v>36</v>
      </c>
      <c r="F96" t="s">
        <v>37</v>
      </c>
      <c r="G96" t="s">
        <v>212</v>
      </c>
      <c r="H96" t="s">
        <v>130</v>
      </c>
      <c r="I96" s="1" t="s">
        <v>124</v>
      </c>
      <c r="J96" t="s">
        <v>854</v>
      </c>
      <c r="M96" t="s">
        <v>40</v>
      </c>
      <c r="N96" s="1" t="s">
        <v>125</v>
      </c>
      <c r="O96" t="s">
        <v>125</v>
      </c>
      <c r="Q96">
        <v>1120</v>
      </c>
      <c r="R96" t="s">
        <v>42</v>
      </c>
      <c r="S96" t="s">
        <v>95</v>
      </c>
      <c r="T96" t="s">
        <v>44</v>
      </c>
      <c r="U96" t="s">
        <v>67</v>
      </c>
      <c r="V96" t="s">
        <v>134</v>
      </c>
      <c r="W96" t="s">
        <v>556</v>
      </c>
      <c r="X96" t="s">
        <v>70</v>
      </c>
      <c r="Y96" t="s">
        <v>233</v>
      </c>
      <c r="Z96" t="s">
        <v>77</v>
      </c>
      <c r="AA96" t="s">
        <v>892</v>
      </c>
      <c r="AJ96" t="s">
        <v>557</v>
      </c>
      <c r="AK96" t="s">
        <v>174</v>
      </c>
      <c r="AL96" t="s">
        <v>961</v>
      </c>
      <c r="AM96" t="s">
        <v>958</v>
      </c>
      <c r="AN96" t="s">
        <v>959</v>
      </c>
      <c r="AQ96" t="s">
        <v>51</v>
      </c>
      <c r="AR96" t="s">
        <v>51</v>
      </c>
      <c r="AX96" t="s">
        <v>52</v>
      </c>
      <c r="AY96" t="s">
        <v>53</v>
      </c>
      <c r="AZ96" t="s">
        <v>101</v>
      </c>
      <c r="BA96" t="s">
        <v>101</v>
      </c>
      <c r="BI96" t="s">
        <v>102</v>
      </c>
      <c r="BJ96" t="s">
        <v>102</v>
      </c>
      <c r="BS96" t="s">
        <v>56</v>
      </c>
      <c r="BT96" t="s">
        <v>558</v>
      </c>
      <c r="BU96" t="s">
        <v>342</v>
      </c>
      <c r="BV96" t="s">
        <v>889</v>
      </c>
      <c r="BW96" t="s">
        <v>886</v>
      </c>
      <c r="BX96" t="s">
        <v>885</v>
      </c>
      <c r="CB96" t="s">
        <v>104</v>
      </c>
      <c r="CC96" t="s">
        <v>92</v>
      </c>
      <c r="CD96" t="s">
        <v>79</v>
      </c>
      <c r="CE96" t="s">
        <v>147</v>
      </c>
      <c r="CF96" t="s">
        <v>1076</v>
      </c>
      <c r="CL96">
        <v>3</v>
      </c>
      <c r="CM96" t="s">
        <v>94</v>
      </c>
      <c r="CN96" t="s">
        <v>94</v>
      </c>
      <c r="CU96" t="s">
        <v>559</v>
      </c>
    </row>
    <row r="97" spans="1:99" x14ac:dyDescent="0.25">
      <c r="A97">
        <v>45156.891383530092</v>
      </c>
      <c r="B97" t="s">
        <v>258</v>
      </c>
      <c r="C97" t="s">
        <v>62</v>
      </c>
      <c r="D97" t="s">
        <v>560</v>
      </c>
      <c r="E97" t="s">
        <v>36</v>
      </c>
      <c r="F97" t="s">
        <v>37</v>
      </c>
      <c r="G97" t="s">
        <v>212</v>
      </c>
      <c r="H97" t="s">
        <v>130</v>
      </c>
      <c r="I97" s="1" t="s">
        <v>124</v>
      </c>
      <c r="J97" t="s">
        <v>854</v>
      </c>
      <c r="M97" t="s">
        <v>40</v>
      </c>
      <c r="N97" s="1" t="s">
        <v>64</v>
      </c>
      <c r="O97" t="s">
        <v>41</v>
      </c>
      <c r="P97" t="s">
        <v>862</v>
      </c>
      <c r="Q97">
        <v>1166</v>
      </c>
      <c r="R97" t="s">
        <v>42</v>
      </c>
      <c r="S97" t="s">
        <v>95</v>
      </c>
      <c r="T97" t="s">
        <v>66</v>
      </c>
      <c r="U97" t="s">
        <v>156</v>
      </c>
      <c r="V97" t="s">
        <v>134</v>
      </c>
      <c r="W97" t="s">
        <v>561</v>
      </c>
      <c r="X97" t="s">
        <v>145</v>
      </c>
      <c r="Y97" t="s">
        <v>926</v>
      </c>
      <c r="Z97" t="s">
        <v>136</v>
      </c>
      <c r="AA97" t="s">
        <v>941</v>
      </c>
      <c r="AJ97" t="s">
        <v>50</v>
      </c>
      <c r="AK97" t="s">
        <v>99</v>
      </c>
      <c r="AL97" t="s">
        <v>957</v>
      </c>
      <c r="AQ97" t="s">
        <v>51</v>
      </c>
      <c r="AR97" t="s">
        <v>51</v>
      </c>
      <c r="AX97" t="s">
        <v>112</v>
      </c>
      <c r="AY97" t="s">
        <v>53</v>
      </c>
      <c r="AZ97" t="s">
        <v>88</v>
      </c>
      <c r="BA97" t="s">
        <v>101</v>
      </c>
      <c r="BB97" t="s">
        <v>992</v>
      </c>
      <c r="BI97" t="s">
        <v>75</v>
      </c>
      <c r="BJ97" t="s">
        <v>75</v>
      </c>
      <c r="BS97" t="s">
        <v>76</v>
      </c>
      <c r="BT97" s="4" t="s">
        <v>77</v>
      </c>
      <c r="BU97" s="4" t="s">
        <v>77</v>
      </c>
      <c r="CB97" s="7">
        <v>0</v>
      </c>
      <c r="CC97" t="s">
        <v>58</v>
      </c>
      <c r="CD97" t="s">
        <v>563</v>
      </c>
      <c r="CE97" t="s">
        <v>147</v>
      </c>
      <c r="CF97" t="s">
        <v>1073</v>
      </c>
      <c r="CG97" t="s">
        <v>1077</v>
      </c>
      <c r="CH97" t="s">
        <v>1078</v>
      </c>
      <c r="CI97" t="s">
        <v>1076</v>
      </c>
      <c r="CJ97" t="s">
        <v>1081</v>
      </c>
      <c r="CL97">
        <v>2</v>
      </c>
      <c r="CM97" t="s">
        <v>80</v>
      </c>
      <c r="CN97" t="s">
        <v>345</v>
      </c>
      <c r="CO97" t="s">
        <v>1096</v>
      </c>
      <c r="CP97" t="s">
        <v>1098</v>
      </c>
      <c r="CU97" t="s">
        <v>564</v>
      </c>
    </row>
    <row r="98" spans="1:99" hidden="1" x14ac:dyDescent="0.25">
      <c r="A98">
        <v>45156.902561886571</v>
      </c>
      <c r="B98" t="s">
        <v>258</v>
      </c>
      <c r="C98" t="s">
        <v>34</v>
      </c>
      <c r="D98" t="s">
        <v>560</v>
      </c>
      <c r="E98" t="s">
        <v>36</v>
      </c>
      <c r="F98" t="s">
        <v>37</v>
      </c>
      <c r="G98" t="s">
        <v>212</v>
      </c>
      <c r="H98" t="s">
        <v>130</v>
      </c>
      <c r="I98" s="1" t="s">
        <v>130</v>
      </c>
      <c r="M98" t="s">
        <v>40</v>
      </c>
      <c r="N98" s="1" t="s">
        <v>41</v>
      </c>
      <c r="O98" t="s">
        <v>41</v>
      </c>
      <c r="Q98">
        <v>1095</v>
      </c>
      <c r="R98" t="s">
        <v>42</v>
      </c>
      <c r="S98" t="s">
        <v>65</v>
      </c>
      <c r="T98" t="s">
        <v>44</v>
      </c>
      <c r="U98" t="s">
        <v>156</v>
      </c>
      <c r="V98" t="s">
        <v>96</v>
      </c>
      <c r="W98" t="s">
        <v>565</v>
      </c>
      <c r="X98" t="s">
        <v>179</v>
      </c>
      <c r="Y98" t="s">
        <v>77</v>
      </c>
      <c r="Z98" t="s">
        <v>77</v>
      </c>
      <c r="AJ98" t="s">
        <v>99</v>
      </c>
      <c r="AK98" t="s">
        <v>99</v>
      </c>
      <c r="AQ98" t="s">
        <v>311</v>
      </c>
      <c r="AR98" t="s">
        <v>311</v>
      </c>
      <c r="AX98" t="s">
        <v>312</v>
      </c>
      <c r="AY98" t="s">
        <v>87</v>
      </c>
      <c r="AZ98" t="s">
        <v>313</v>
      </c>
      <c r="BA98" t="s">
        <v>313</v>
      </c>
      <c r="BI98" t="s">
        <v>313</v>
      </c>
      <c r="BJ98" t="s">
        <v>313</v>
      </c>
      <c r="BS98" t="s">
        <v>161</v>
      </c>
      <c r="BT98" t="s">
        <v>459</v>
      </c>
      <c r="BU98" t="s">
        <v>459</v>
      </c>
      <c r="CB98">
        <v>0</v>
      </c>
      <c r="CC98" t="s">
        <v>58</v>
      </c>
      <c r="CD98" t="s">
        <v>147</v>
      </c>
      <c r="CE98" t="s">
        <v>147</v>
      </c>
      <c r="CL98">
        <v>1</v>
      </c>
      <c r="CM98" t="s">
        <v>345</v>
      </c>
      <c r="CN98" t="s">
        <v>345</v>
      </c>
    </row>
    <row r="99" spans="1:99" hidden="1" x14ac:dyDescent="0.25">
      <c r="A99">
        <v>45156.904020740738</v>
      </c>
      <c r="B99" t="s">
        <v>397</v>
      </c>
      <c r="C99" t="s">
        <v>62</v>
      </c>
      <c r="D99" t="s">
        <v>35</v>
      </c>
      <c r="E99" t="s">
        <v>36</v>
      </c>
      <c r="F99" t="s">
        <v>416</v>
      </c>
      <c r="G99" t="s">
        <v>38</v>
      </c>
      <c r="H99" t="s">
        <v>130</v>
      </c>
      <c r="I99" s="1" t="s">
        <v>63</v>
      </c>
      <c r="J99" t="s">
        <v>853</v>
      </c>
      <c r="M99" t="s">
        <v>40</v>
      </c>
      <c r="N99" s="1" t="s">
        <v>41</v>
      </c>
      <c r="O99" t="s">
        <v>41</v>
      </c>
      <c r="Q99">
        <v>595</v>
      </c>
      <c r="R99" t="s">
        <v>232</v>
      </c>
      <c r="S99" t="s">
        <v>65</v>
      </c>
      <c r="T99" t="s">
        <v>44</v>
      </c>
      <c r="U99" t="s">
        <v>156</v>
      </c>
      <c r="V99" t="s">
        <v>117</v>
      </c>
      <c r="W99" t="s">
        <v>566</v>
      </c>
      <c r="X99" t="s">
        <v>70</v>
      </c>
      <c r="Y99" t="s">
        <v>77</v>
      </c>
      <c r="Z99" t="s">
        <v>77</v>
      </c>
      <c r="AJ99" t="s">
        <v>567</v>
      </c>
      <c r="AK99" t="s">
        <v>174</v>
      </c>
      <c r="AL99" t="s">
        <v>961</v>
      </c>
      <c r="AQ99" t="s">
        <v>194</v>
      </c>
      <c r="AR99" t="s">
        <v>194</v>
      </c>
      <c r="AX99" t="s">
        <v>112</v>
      </c>
      <c r="AY99" t="s">
        <v>100</v>
      </c>
      <c r="AZ99" t="s">
        <v>101</v>
      </c>
      <c r="BA99" t="s">
        <v>101</v>
      </c>
      <c r="BI99" t="s">
        <v>102</v>
      </c>
      <c r="BJ99" t="s">
        <v>102</v>
      </c>
      <c r="BS99" t="s">
        <v>76</v>
      </c>
      <c r="BT99" t="s">
        <v>193</v>
      </c>
      <c r="BU99" t="s">
        <v>193</v>
      </c>
      <c r="CB99" t="s">
        <v>104</v>
      </c>
      <c r="CC99" t="s">
        <v>58</v>
      </c>
      <c r="CD99" t="s">
        <v>147</v>
      </c>
      <c r="CE99" t="s">
        <v>147</v>
      </c>
      <c r="CL99">
        <v>1</v>
      </c>
      <c r="CM99" t="s">
        <v>451</v>
      </c>
      <c r="CN99" t="s">
        <v>451</v>
      </c>
    </row>
    <row r="100" spans="1:99" x14ac:dyDescent="0.25">
      <c r="A100">
        <v>45156.932568518518</v>
      </c>
      <c r="B100" t="s">
        <v>258</v>
      </c>
      <c r="C100" t="s">
        <v>62</v>
      </c>
      <c r="D100" t="s">
        <v>35</v>
      </c>
      <c r="E100" t="s">
        <v>36</v>
      </c>
      <c r="F100" t="s">
        <v>37</v>
      </c>
      <c r="G100" t="s">
        <v>81</v>
      </c>
      <c r="H100" t="s">
        <v>107</v>
      </c>
      <c r="I100" s="1" t="s">
        <v>107</v>
      </c>
      <c r="M100" t="s">
        <v>40</v>
      </c>
      <c r="N100" s="1" t="s">
        <v>41</v>
      </c>
      <c r="O100" t="s">
        <v>41</v>
      </c>
      <c r="Q100">
        <v>1150</v>
      </c>
      <c r="R100" t="s">
        <v>42</v>
      </c>
      <c r="S100" t="s">
        <v>65</v>
      </c>
      <c r="T100" t="s">
        <v>66</v>
      </c>
      <c r="U100" t="s">
        <v>67</v>
      </c>
      <c r="V100" t="s">
        <v>134</v>
      </c>
      <c r="W100" t="s">
        <v>1311</v>
      </c>
      <c r="X100" t="s">
        <v>179</v>
      </c>
      <c r="Y100" t="s">
        <v>459</v>
      </c>
      <c r="Z100" t="s">
        <v>459</v>
      </c>
      <c r="AJ100" t="s">
        <v>294</v>
      </c>
      <c r="AK100" t="s">
        <v>174</v>
      </c>
      <c r="AL100" t="s">
        <v>960</v>
      </c>
      <c r="AM100" t="s">
        <v>961</v>
      </c>
      <c r="AN100" t="s">
        <v>958</v>
      </c>
      <c r="AO100" t="s">
        <v>959</v>
      </c>
      <c r="AQ100" t="s">
        <v>351</v>
      </c>
      <c r="AR100" t="s">
        <v>51</v>
      </c>
      <c r="AS100" t="s">
        <v>975</v>
      </c>
      <c r="AT100" t="s">
        <v>978</v>
      </c>
      <c r="AX100" t="s">
        <v>65</v>
      </c>
      <c r="AY100" t="s">
        <v>87</v>
      </c>
      <c r="AZ100" t="s">
        <v>569</v>
      </c>
      <c r="BA100" t="s">
        <v>101</v>
      </c>
      <c r="BB100" t="s">
        <v>992</v>
      </c>
      <c r="BC100" t="s">
        <v>989</v>
      </c>
      <c r="BD100" t="s">
        <v>990</v>
      </c>
      <c r="BI100" t="s">
        <v>1023</v>
      </c>
      <c r="BJ100" t="s">
        <v>102</v>
      </c>
      <c r="BK100" t="s">
        <v>1046</v>
      </c>
      <c r="BL100" t="s">
        <v>1047</v>
      </c>
      <c r="BM100" t="s">
        <v>1044</v>
      </c>
      <c r="BN100" t="s">
        <v>1045</v>
      </c>
      <c r="BO100" t="s">
        <v>1050</v>
      </c>
      <c r="BS100" t="s">
        <v>76</v>
      </c>
      <c r="BT100" t="s">
        <v>77</v>
      </c>
      <c r="BU100" t="s">
        <v>77</v>
      </c>
      <c r="CB100">
        <v>0</v>
      </c>
      <c r="CC100" t="s">
        <v>92</v>
      </c>
      <c r="CD100" t="s">
        <v>334</v>
      </c>
      <c r="CE100" t="s">
        <v>147</v>
      </c>
      <c r="CF100" t="s">
        <v>1073</v>
      </c>
      <c r="CG100" t="s">
        <v>1074</v>
      </c>
      <c r="CH100" t="s">
        <v>1078</v>
      </c>
      <c r="CI100" t="s">
        <v>1076</v>
      </c>
      <c r="CL100">
        <v>3</v>
      </c>
      <c r="CM100" t="s">
        <v>393</v>
      </c>
      <c r="CN100" t="s">
        <v>106</v>
      </c>
      <c r="CO100" t="s">
        <v>1103</v>
      </c>
      <c r="CU100" t="s">
        <v>571</v>
      </c>
    </row>
    <row r="101" spans="1:99" hidden="1" x14ac:dyDescent="0.25">
      <c r="A101">
        <v>45156.934408692134</v>
      </c>
      <c r="B101" t="s">
        <v>33</v>
      </c>
      <c r="C101" t="s">
        <v>62</v>
      </c>
      <c r="D101" t="s">
        <v>200</v>
      </c>
      <c r="E101" t="s">
        <v>155</v>
      </c>
      <c r="F101" t="s">
        <v>37</v>
      </c>
      <c r="G101" t="s">
        <v>190</v>
      </c>
      <c r="H101" t="s">
        <v>130</v>
      </c>
      <c r="I101" s="1" t="s">
        <v>130</v>
      </c>
      <c r="M101" t="s">
        <v>411</v>
      </c>
      <c r="N101" s="1" t="s">
        <v>125</v>
      </c>
      <c r="O101" t="s">
        <v>125</v>
      </c>
      <c r="Q101">
        <v>1189</v>
      </c>
      <c r="R101" t="s">
        <v>42</v>
      </c>
      <c r="S101" t="s">
        <v>95</v>
      </c>
      <c r="T101" t="s">
        <v>66</v>
      </c>
      <c r="U101" t="s">
        <v>108</v>
      </c>
      <c r="V101" t="s">
        <v>117</v>
      </c>
      <c r="W101" t="s">
        <v>572</v>
      </c>
      <c r="X101" t="s">
        <v>179</v>
      </c>
      <c r="Y101" t="s">
        <v>103</v>
      </c>
      <c r="Z101" t="s">
        <v>103</v>
      </c>
      <c r="AJ101" t="s">
        <v>72</v>
      </c>
      <c r="AK101" t="s">
        <v>146</v>
      </c>
      <c r="AL101" t="s">
        <v>958</v>
      </c>
      <c r="AM101" t="s">
        <v>959</v>
      </c>
      <c r="AN101" t="s">
        <v>957</v>
      </c>
      <c r="AQ101" t="s">
        <v>51</v>
      </c>
      <c r="AR101" t="s">
        <v>51</v>
      </c>
      <c r="AX101" t="s">
        <v>65</v>
      </c>
      <c r="AY101" t="s">
        <v>100</v>
      </c>
      <c r="AZ101" t="s">
        <v>151</v>
      </c>
      <c r="BA101" t="s">
        <v>101</v>
      </c>
      <c r="BB101" t="s">
        <v>992</v>
      </c>
      <c r="BC101" t="s">
        <v>991</v>
      </c>
      <c r="BD101" t="s">
        <v>989</v>
      </c>
      <c r="BE101" t="s">
        <v>990</v>
      </c>
      <c r="BI101" t="s">
        <v>1024</v>
      </c>
      <c r="BJ101" t="s">
        <v>102</v>
      </c>
      <c r="BK101" t="s">
        <v>1046</v>
      </c>
      <c r="BL101" t="s">
        <v>1047</v>
      </c>
      <c r="BM101" t="s">
        <v>1048</v>
      </c>
      <c r="BN101" t="s">
        <v>1044</v>
      </c>
      <c r="BO101" t="s">
        <v>1049</v>
      </c>
      <c r="BP101" t="s">
        <v>1051</v>
      </c>
      <c r="BQ101" t="s">
        <v>1045</v>
      </c>
      <c r="BS101" t="s">
        <v>76</v>
      </c>
      <c r="BT101" t="s">
        <v>103</v>
      </c>
      <c r="BU101" t="s">
        <v>103</v>
      </c>
      <c r="CB101" t="s">
        <v>297</v>
      </c>
      <c r="CC101" t="s">
        <v>58</v>
      </c>
      <c r="CD101" t="s">
        <v>162</v>
      </c>
      <c r="CE101" t="s">
        <v>162</v>
      </c>
      <c r="CL101">
        <v>4</v>
      </c>
      <c r="CM101" t="s">
        <v>451</v>
      </c>
      <c r="CN101" t="s">
        <v>451</v>
      </c>
    </row>
    <row r="102" spans="1:99" hidden="1" x14ac:dyDescent="0.25">
      <c r="A102">
        <v>45156.941766863427</v>
      </c>
      <c r="B102" t="s">
        <v>33</v>
      </c>
      <c r="C102" t="s">
        <v>62</v>
      </c>
      <c r="D102" t="s">
        <v>200</v>
      </c>
      <c r="E102" t="s">
        <v>36</v>
      </c>
      <c r="F102" t="s">
        <v>37</v>
      </c>
      <c r="G102" t="s">
        <v>190</v>
      </c>
      <c r="H102" t="s">
        <v>130</v>
      </c>
      <c r="I102" s="1" t="s">
        <v>130</v>
      </c>
      <c r="M102" t="s">
        <v>40</v>
      </c>
      <c r="N102" s="1" t="s">
        <v>64</v>
      </c>
      <c r="O102" t="s">
        <v>41</v>
      </c>
      <c r="P102" t="s">
        <v>862</v>
      </c>
      <c r="Q102">
        <v>1200</v>
      </c>
      <c r="R102" t="s">
        <v>42</v>
      </c>
      <c r="S102" t="s">
        <v>43</v>
      </c>
      <c r="T102" t="s">
        <v>131</v>
      </c>
      <c r="U102" t="s">
        <v>67</v>
      </c>
      <c r="V102" t="s">
        <v>117</v>
      </c>
      <c r="W102" t="s">
        <v>574</v>
      </c>
      <c r="X102" t="s">
        <v>179</v>
      </c>
      <c r="Y102" t="s">
        <v>931</v>
      </c>
      <c r="Z102" t="s">
        <v>433</v>
      </c>
      <c r="AA102" t="s">
        <v>889</v>
      </c>
      <c r="AB102" t="s">
        <v>941</v>
      </c>
      <c r="AJ102" t="s">
        <v>557</v>
      </c>
      <c r="AK102" t="s">
        <v>174</v>
      </c>
      <c r="AL102" t="s">
        <v>961</v>
      </c>
      <c r="AM102" t="s">
        <v>958</v>
      </c>
      <c r="AN102" t="s">
        <v>959</v>
      </c>
      <c r="AQ102" t="s">
        <v>311</v>
      </c>
      <c r="AR102" t="s">
        <v>311</v>
      </c>
      <c r="AX102" t="s">
        <v>112</v>
      </c>
      <c r="AY102" t="s">
        <v>100</v>
      </c>
      <c r="AZ102" t="s">
        <v>101</v>
      </c>
      <c r="BA102" t="s">
        <v>101</v>
      </c>
      <c r="BI102" t="s">
        <v>401</v>
      </c>
      <c r="BJ102" t="s">
        <v>75</v>
      </c>
      <c r="BK102" t="s">
        <v>1048</v>
      </c>
      <c r="BL102" t="s">
        <v>1049</v>
      </c>
      <c r="BM102" t="s">
        <v>1045</v>
      </c>
      <c r="BS102" t="s">
        <v>76</v>
      </c>
      <c r="BT102" t="s">
        <v>77</v>
      </c>
      <c r="BU102" t="s">
        <v>77</v>
      </c>
      <c r="CB102" t="s">
        <v>170</v>
      </c>
      <c r="CC102" t="s">
        <v>58</v>
      </c>
      <c r="CD102" t="s">
        <v>198</v>
      </c>
      <c r="CE102" t="s">
        <v>198</v>
      </c>
      <c r="CL102">
        <v>5</v>
      </c>
      <c r="CM102" t="s">
        <v>106</v>
      </c>
      <c r="CN102" t="s">
        <v>106</v>
      </c>
    </row>
    <row r="103" spans="1:99" hidden="1" x14ac:dyDescent="0.25">
      <c r="A103">
        <v>45156.941989293977</v>
      </c>
      <c r="B103" t="s">
        <v>330</v>
      </c>
      <c r="C103" t="s">
        <v>62</v>
      </c>
      <c r="D103" t="s">
        <v>560</v>
      </c>
      <c r="E103" t="s">
        <v>36</v>
      </c>
      <c r="F103" t="s">
        <v>37</v>
      </c>
      <c r="G103" t="s">
        <v>212</v>
      </c>
      <c r="H103" t="s">
        <v>130</v>
      </c>
      <c r="I103" s="1" t="s">
        <v>130</v>
      </c>
      <c r="M103" t="s">
        <v>40</v>
      </c>
      <c r="N103" s="1" t="s">
        <v>41</v>
      </c>
      <c r="O103" t="s">
        <v>41</v>
      </c>
      <c r="Q103">
        <v>1120</v>
      </c>
      <c r="R103" t="s">
        <v>42</v>
      </c>
      <c r="S103" t="s">
        <v>95</v>
      </c>
      <c r="T103" t="s">
        <v>44</v>
      </c>
      <c r="U103" t="s">
        <v>156</v>
      </c>
      <c r="V103" t="s">
        <v>117</v>
      </c>
      <c r="W103" t="s">
        <v>576</v>
      </c>
      <c r="X103" t="s">
        <v>145</v>
      </c>
      <c r="Y103" t="s">
        <v>922</v>
      </c>
      <c r="Z103" t="s">
        <v>922</v>
      </c>
      <c r="AJ103" t="s">
        <v>174</v>
      </c>
      <c r="AK103" t="s">
        <v>174</v>
      </c>
      <c r="AQ103" t="s">
        <v>311</v>
      </c>
      <c r="AR103" t="s">
        <v>311</v>
      </c>
      <c r="AX103" t="s">
        <v>52</v>
      </c>
      <c r="AY103" t="s">
        <v>53</v>
      </c>
      <c r="AZ103" t="s">
        <v>101</v>
      </c>
      <c r="BA103" t="s">
        <v>101</v>
      </c>
      <c r="BI103" t="s">
        <v>577</v>
      </c>
      <c r="BJ103" t="s">
        <v>577</v>
      </c>
      <c r="BS103" t="s">
        <v>56</v>
      </c>
      <c r="BT103" t="s">
        <v>136</v>
      </c>
      <c r="BU103" t="s">
        <v>136</v>
      </c>
      <c r="CB103">
        <v>0</v>
      </c>
      <c r="CC103" t="s">
        <v>58</v>
      </c>
      <c r="CD103" t="s">
        <v>441</v>
      </c>
      <c r="CE103" t="s">
        <v>441</v>
      </c>
      <c r="CL103">
        <v>1</v>
      </c>
      <c r="CM103" t="s">
        <v>181</v>
      </c>
      <c r="CN103" t="s">
        <v>181</v>
      </c>
    </row>
    <row r="104" spans="1:99" hidden="1" x14ac:dyDescent="0.25">
      <c r="A104">
        <v>45156.943164247685</v>
      </c>
      <c r="B104" t="s">
        <v>33</v>
      </c>
      <c r="C104" t="s">
        <v>62</v>
      </c>
      <c r="D104" t="s">
        <v>35</v>
      </c>
      <c r="E104" t="s">
        <v>36</v>
      </c>
      <c r="F104" t="s">
        <v>37</v>
      </c>
      <c r="G104" t="s">
        <v>148</v>
      </c>
      <c r="H104" t="s">
        <v>130</v>
      </c>
      <c r="I104" s="1" t="s">
        <v>124</v>
      </c>
      <c r="J104" t="s">
        <v>854</v>
      </c>
      <c r="M104" t="s">
        <v>40</v>
      </c>
      <c r="N104" s="1" t="s">
        <v>64</v>
      </c>
      <c r="O104" t="s">
        <v>41</v>
      </c>
      <c r="P104" t="s">
        <v>862</v>
      </c>
      <c r="Q104">
        <v>1167</v>
      </c>
      <c r="R104" t="s">
        <v>42</v>
      </c>
      <c r="S104" t="s">
        <v>65</v>
      </c>
      <c r="T104" t="s">
        <v>131</v>
      </c>
      <c r="U104" t="s">
        <v>108</v>
      </c>
      <c r="V104" t="s">
        <v>96</v>
      </c>
      <c r="W104" t="s">
        <v>578</v>
      </c>
      <c r="X104" t="s">
        <v>179</v>
      </c>
      <c r="Y104" t="s">
        <v>579</v>
      </c>
      <c r="Z104" t="s">
        <v>136</v>
      </c>
      <c r="AA104" t="s">
        <v>883</v>
      </c>
      <c r="AB104" t="s">
        <v>889</v>
      </c>
      <c r="AC104" t="s">
        <v>894</v>
      </c>
      <c r="AD104" t="s">
        <v>891</v>
      </c>
      <c r="AJ104" t="s">
        <v>72</v>
      </c>
      <c r="AK104" t="s">
        <v>146</v>
      </c>
      <c r="AL104" t="s">
        <v>958</v>
      </c>
      <c r="AM104" t="s">
        <v>959</v>
      </c>
      <c r="AN104" t="s">
        <v>957</v>
      </c>
      <c r="AQ104" t="s">
        <v>51</v>
      </c>
      <c r="AR104" t="s">
        <v>51</v>
      </c>
      <c r="AX104" t="s">
        <v>65</v>
      </c>
      <c r="AY104" t="s">
        <v>100</v>
      </c>
      <c r="AZ104" t="s">
        <v>151</v>
      </c>
      <c r="BA104" t="s">
        <v>101</v>
      </c>
      <c r="BB104" t="s">
        <v>992</v>
      </c>
      <c r="BC104" t="s">
        <v>991</v>
      </c>
      <c r="BD104" t="s">
        <v>989</v>
      </c>
      <c r="BE104" t="s">
        <v>990</v>
      </c>
      <c r="BI104" t="s">
        <v>580</v>
      </c>
      <c r="BJ104" t="s">
        <v>160</v>
      </c>
      <c r="BK104" t="s">
        <v>1049</v>
      </c>
      <c r="BL104" t="s">
        <v>1045</v>
      </c>
      <c r="BS104" t="s">
        <v>56</v>
      </c>
      <c r="BT104" t="s">
        <v>581</v>
      </c>
      <c r="BU104" t="s">
        <v>136</v>
      </c>
      <c r="BV104" t="s">
        <v>1067</v>
      </c>
      <c r="BW104" t="s">
        <v>889</v>
      </c>
      <c r="CB104" t="s">
        <v>91</v>
      </c>
      <c r="CC104" t="s">
        <v>92</v>
      </c>
      <c r="CD104" t="s">
        <v>143</v>
      </c>
      <c r="CE104" t="s">
        <v>210</v>
      </c>
      <c r="CF104" t="s">
        <v>1078</v>
      </c>
      <c r="CG104" t="s">
        <v>1076</v>
      </c>
      <c r="CL104">
        <v>1</v>
      </c>
      <c r="CM104" t="s">
        <v>106</v>
      </c>
      <c r="CN104" t="s">
        <v>106</v>
      </c>
    </row>
    <row r="105" spans="1:99" hidden="1" x14ac:dyDescent="0.25">
      <c r="A105">
        <v>45156.967415393519</v>
      </c>
      <c r="B105" t="s">
        <v>330</v>
      </c>
      <c r="C105" t="s">
        <v>62</v>
      </c>
      <c r="D105" t="s">
        <v>35</v>
      </c>
      <c r="E105" t="s">
        <v>36</v>
      </c>
      <c r="F105" t="s">
        <v>201</v>
      </c>
      <c r="G105" t="s">
        <v>320</v>
      </c>
      <c r="H105" t="s">
        <v>130</v>
      </c>
      <c r="I105" s="1" t="s">
        <v>63</v>
      </c>
      <c r="J105" t="s">
        <v>853</v>
      </c>
      <c r="M105" t="s">
        <v>40</v>
      </c>
      <c r="N105" s="1" t="s">
        <v>64</v>
      </c>
      <c r="O105" t="s">
        <v>41</v>
      </c>
      <c r="P105" t="s">
        <v>862</v>
      </c>
      <c r="Q105">
        <v>1160</v>
      </c>
      <c r="R105" t="s">
        <v>42</v>
      </c>
      <c r="S105" t="s">
        <v>65</v>
      </c>
      <c r="T105" t="s">
        <v>44</v>
      </c>
      <c r="U105" t="s">
        <v>67</v>
      </c>
      <c r="V105" t="s">
        <v>117</v>
      </c>
      <c r="W105" t="s">
        <v>582</v>
      </c>
      <c r="X105" t="s">
        <v>399</v>
      </c>
      <c r="Y105" t="s">
        <v>77</v>
      </c>
      <c r="Z105" t="s">
        <v>77</v>
      </c>
      <c r="AJ105" t="s">
        <v>300</v>
      </c>
      <c r="AK105" t="s">
        <v>174</v>
      </c>
      <c r="AL105" t="s">
        <v>960</v>
      </c>
      <c r="AQ105" t="s">
        <v>51</v>
      </c>
      <c r="AR105" t="s">
        <v>51</v>
      </c>
      <c r="AX105" t="s">
        <v>65</v>
      </c>
      <c r="AY105" t="s">
        <v>53</v>
      </c>
      <c r="AZ105" t="s">
        <v>423</v>
      </c>
      <c r="BA105" t="s">
        <v>423</v>
      </c>
      <c r="BI105" t="s">
        <v>1025</v>
      </c>
      <c r="BJ105" t="s">
        <v>102</v>
      </c>
      <c r="BK105" t="s">
        <v>1047</v>
      </c>
      <c r="BL105" t="s">
        <v>1048</v>
      </c>
      <c r="BM105" t="s">
        <v>1044</v>
      </c>
      <c r="BN105" t="s">
        <v>1049</v>
      </c>
      <c r="BS105" t="s">
        <v>76</v>
      </c>
      <c r="BT105" t="s">
        <v>136</v>
      </c>
      <c r="BU105" t="s">
        <v>136</v>
      </c>
      <c r="CB105" t="s">
        <v>78</v>
      </c>
      <c r="CC105" t="s">
        <v>92</v>
      </c>
      <c r="CD105" t="s">
        <v>441</v>
      </c>
      <c r="CE105" t="s">
        <v>441</v>
      </c>
      <c r="CL105">
        <v>2</v>
      </c>
      <c r="CM105" t="s">
        <v>584</v>
      </c>
      <c r="CN105" t="s">
        <v>345</v>
      </c>
      <c r="CO105" t="s">
        <v>1097</v>
      </c>
    </row>
    <row r="106" spans="1:99" hidden="1" x14ac:dyDescent="0.25">
      <c r="A106">
        <v>45156.969657361115</v>
      </c>
      <c r="B106" t="s">
        <v>289</v>
      </c>
      <c r="C106" t="s">
        <v>62</v>
      </c>
      <c r="D106" t="s">
        <v>35</v>
      </c>
      <c r="E106" t="s">
        <v>36</v>
      </c>
      <c r="F106" t="s">
        <v>37</v>
      </c>
      <c r="G106" t="s">
        <v>320</v>
      </c>
      <c r="H106" t="s">
        <v>130</v>
      </c>
      <c r="I106" s="1" t="s">
        <v>63</v>
      </c>
      <c r="J106" t="s">
        <v>853</v>
      </c>
      <c r="M106" t="s">
        <v>40</v>
      </c>
      <c r="N106" s="1" t="s">
        <v>41</v>
      </c>
      <c r="O106" t="s">
        <v>41</v>
      </c>
      <c r="Q106">
        <v>1100</v>
      </c>
      <c r="R106" t="s">
        <v>42</v>
      </c>
      <c r="S106" t="s">
        <v>65</v>
      </c>
      <c r="T106" t="s">
        <v>131</v>
      </c>
      <c r="U106" t="s">
        <v>108</v>
      </c>
      <c r="V106" t="s">
        <v>117</v>
      </c>
      <c r="W106" t="s">
        <v>173</v>
      </c>
      <c r="X106" t="s">
        <v>413</v>
      </c>
      <c r="Y106" t="s">
        <v>1275</v>
      </c>
      <c r="Z106" t="s">
        <v>1275</v>
      </c>
      <c r="AJ106" t="s">
        <v>99</v>
      </c>
      <c r="AK106" t="s">
        <v>99</v>
      </c>
      <c r="AQ106" t="s">
        <v>51</v>
      </c>
      <c r="AR106" t="s">
        <v>51</v>
      </c>
      <c r="AX106" t="s">
        <v>65</v>
      </c>
      <c r="AY106" t="s">
        <v>87</v>
      </c>
      <c r="AZ106" t="s">
        <v>101</v>
      </c>
      <c r="BA106" t="s">
        <v>101</v>
      </c>
      <c r="BI106" t="s">
        <v>102</v>
      </c>
      <c r="BJ106" t="s">
        <v>102</v>
      </c>
      <c r="BS106" t="s">
        <v>56</v>
      </c>
      <c r="BT106" t="s">
        <v>136</v>
      </c>
      <c r="BU106" t="s">
        <v>136</v>
      </c>
      <c r="CB106" t="s">
        <v>297</v>
      </c>
      <c r="CC106" t="s">
        <v>58</v>
      </c>
      <c r="CD106" t="s">
        <v>162</v>
      </c>
      <c r="CE106" t="s">
        <v>162</v>
      </c>
      <c r="CL106">
        <v>4</v>
      </c>
      <c r="CM106" t="s">
        <v>106</v>
      </c>
      <c r="CN106" t="s">
        <v>106</v>
      </c>
      <c r="CU106" t="s">
        <v>586</v>
      </c>
    </row>
    <row r="107" spans="1:99" hidden="1" x14ac:dyDescent="0.25">
      <c r="A107">
        <v>45156.980008437502</v>
      </c>
      <c r="B107" t="s">
        <v>330</v>
      </c>
      <c r="C107" t="s">
        <v>62</v>
      </c>
      <c r="D107" t="s">
        <v>35</v>
      </c>
      <c r="E107" t="s">
        <v>36</v>
      </c>
      <c r="F107" t="s">
        <v>37</v>
      </c>
      <c r="G107" t="s">
        <v>38</v>
      </c>
      <c r="H107" t="s">
        <v>130</v>
      </c>
      <c r="I107" s="1" t="s">
        <v>63</v>
      </c>
      <c r="J107" t="s">
        <v>853</v>
      </c>
      <c r="M107" t="s">
        <v>40</v>
      </c>
      <c r="N107" s="1" t="s">
        <v>41</v>
      </c>
      <c r="O107" t="s">
        <v>41</v>
      </c>
      <c r="Q107">
        <v>1170</v>
      </c>
      <c r="R107" t="s">
        <v>42</v>
      </c>
      <c r="S107" t="s">
        <v>65</v>
      </c>
      <c r="T107" t="s">
        <v>66</v>
      </c>
      <c r="U107" t="s">
        <v>108</v>
      </c>
      <c r="V107" t="s">
        <v>117</v>
      </c>
      <c r="W107" t="s">
        <v>587</v>
      </c>
      <c r="X107" t="s">
        <v>145</v>
      </c>
      <c r="Y107" t="s">
        <v>77</v>
      </c>
      <c r="Z107" t="s">
        <v>77</v>
      </c>
      <c r="AJ107" t="s">
        <v>72</v>
      </c>
      <c r="AK107" t="s">
        <v>146</v>
      </c>
      <c r="AL107" t="s">
        <v>958</v>
      </c>
      <c r="AM107" t="s">
        <v>959</v>
      </c>
      <c r="AN107" t="s">
        <v>957</v>
      </c>
      <c r="AQ107" t="s">
        <v>588</v>
      </c>
      <c r="AR107" t="s">
        <v>51</v>
      </c>
      <c r="AS107" t="s">
        <v>975</v>
      </c>
      <c r="AT107" t="s">
        <v>977</v>
      </c>
      <c r="AU107" t="s">
        <v>976</v>
      </c>
      <c r="AV107" t="s">
        <v>978</v>
      </c>
      <c r="AW107" t="s">
        <v>979</v>
      </c>
      <c r="AX107" t="s">
        <v>65</v>
      </c>
      <c r="AY107" t="s">
        <v>100</v>
      </c>
      <c r="AZ107" t="s">
        <v>167</v>
      </c>
      <c r="BA107" t="s">
        <v>101</v>
      </c>
      <c r="BB107" t="s">
        <v>989</v>
      </c>
      <c r="BI107" t="s">
        <v>589</v>
      </c>
      <c r="BJ107" t="s">
        <v>102</v>
      </c>
      <c r="BK107" t="s">
        <v>1046</v>
      </c>
      <c r="BL107" t="s">
        <v>1048</v>
      </c>
      <c r="BM107" t="s">
        <v>1044</v>
      </c>
      <c r="BN107" t="s">
        <v>1049</v>
      </c>
      <c r="BO107" t="s">
        <v>1051</v>
      </c>
      <c r="BP107" t="s">
        <v>1045</v>
      </c>
      <c r="BS107" t="s">
        <v>76</v>
      </c>
      <c r="BT107" t="s">
        <v>136</v>
      </c>
      <c r="BU107" t="s">
        <v>136</v>
      </c>
      <c r="CB107" t="s">
        <v>297</v>
      </c>
      <c r="CC107" t="s">
        <v>228</v>
      </c>
      <c r="CD107" t="s">
        <v>162</v>
      </c>
      <c r="CE107" t="s">
        <v>162</v>
      </c>
      <c r="CL107">
        <v>5</v>
      </c>
      <c r="CM107" t="s">
        <v>106</v>
      </c>
      <c r="CN107" t="s">
        <v>106</v>
      </c>
    </row>
    <row r="108" spans="1:99" hidden="1" x14ac:dyDescent="0.25">
      <c r="A108">
        <v>45156.980092442129</v>
      </c>
      <c r="B108" t="s">
        <v>330</v>
      </c>
      <c r="C108" t="s">
        <v>62</v>
      </c>
      <c r="D108" t="s">
        <v>35</v>
      </c>
      <c r="E108" t="s">
        <v>36</v>
      </c>
      <c r="F108" t="s">
        <v>37</v>
      </c>
      <c r="G108" t="s">
        <v>123</v>
      </c>
      <c r="H108" t="s">
        <v>130</v>
      </c>
      <c r="I108" s="1" t="s">
        <v>63</v>
      </c>
      <c r="J108" t="s">
        <v>853</v>
      </c>
      <c r="M108" t="s">
        <v>40</v>
      </c>
      <c r="N108" s="1" t="s">
        <v>64</v>
      </c>
      <c r="O108" t="s">
        <v>41</v>
      </c>
      <c r="P108" t="s">
        <v>862</v>
      </c>
      <c r="Q108">
        <v>1108</v>
      </c>
      <c r="R108" t="s">
        <v>42</v>
      </c>
      <c r="S108" t="s">
        <v>43</v>
      </c>
      <c r="T108" t="s">
        <v>44</v>
      </c>
      <c r="U108" t="s">
        <v>156</v>
      </c>
      <c r="V108" t="s">
        <v>96</v>
      </c>
      <c r="W108" t="s">
        <v>590</v>
      </c>
      <c r="X108" t="s">
        <v>179</v>
      </c>
      <c r="Y108" t="s">
        <v>77</v>
      </c>
      <c r="Z108" t="s">
        <v>77</v>
      </c>
      <c r="AJ108" t="s">
        <v>137</v>
      </c>
      <c r="AK108" t="s">
        <v>111</v>
      </c>
      <c r="AL108" t="s">
        <v>959</v>
      </c>
      <c r="AQ108" t="s">
        <v>51</v>
      </c>
      <c r="AR108" t="s">
        <v>51</v>
      </c>
      <c r="AX108" t="s">
        <v>65</v>
      </c>
      <c r="AY108" t="s">
        <v>100</v>
      </c>
      <c r="AZ108" t="s">
        <v>101</v>
      </c>
      <c r="BA108" t="s">
        <v>101</v>
      </c>
      <c r="BI108" t="s">
        <v>544</v>
      </c>
      <c r="BJ108" t="s">
        <v>75</v>
      </c>
      <c r="BK108" t="s">
        <v>1045</v>
      </c>
      <c r="BS108" t="s">
        <v>196</v>
      </c>
      <c r="BT108" t="s">
        <v>233</v>
      </c>
      <c r="BU108" t="s">
        <v>77</v>
      </c>
      <c r="BV108" t="s">
        <v>892</v>
      </c>
      <c r="CB108" t="s">
        <v>154</v>
      </c>
      <c r="CC108" t="s">
        <v>92</v>
      </c>
      <c r="CD108" t="s">
        <v>591</v>
      </c>
      <c r="CE108" t="s">
        <v>162</v>
      </c>
      <c r="CF108" t="s">
        <v>1076</v>
      </c>
      <c r="CG108" t="s">
        <v>1082</v>
      </c>
      <c r="CL108">
        <v>3</v>
      </c>
      <c r="CM108" t="s">
        <v>106</v>
      </c>
      <c r="CN108" t="s">
        <v>106</v>
      </c>
    </row>
    <row r="109" spans="1:99" hidden="1" x14ac:dyDescent="0.25">
      <c r="A109">
        <v>45156.980463125001</v>
      </c>
      <c r="B109" t="s">
        <v>330</v>
      </c>
      <c r="C109" t="s">
        <v>34</v>
      </c>
      <c r="D109" t="s">
        <v>35</v>
      </c>
      <c r="E109" t="s">
        <v>36</v>
      </c>
      <c r="F109" t="s">
        <v>37</v>
      </c>
      <c r="G109" t="s">
        <v>320</v>
      </c>
      <c r="H109" t="s">
        <v>130</v>
      </c>
      <c r="I109" s="1" t="s">
        <v>130</v>
      </c>
      <c r="M109" t="s">
        <v>40</v>
      </c>
      <c r="N109" s="1" t="s">
        <v>41</v>
      </c>
      <c r="O109" t="s">
        <v>41</v>
      </c>
      <c r="Q109">
        <v>1100</v>
      </c>
      <c r="R109" t="s">
        <v>42</v>
      </c>
      <c r="S109" t="s">
        <v>65</v>
      </c>
      <c r="T109" t="s">
        <v>131</v>
      </c>
      <c r="U109" t="s">
        <v>156</v>
      </c>
      <c r="V109" t="s">
        <v>117</v>
      </c>
      <c r="W109" t="s">
        <v>592</v>
      </c>
      <c r="X109" t="s">
        <v>70</v>
      </c>
      <c r="Y109" t="s">
        <v>136</v>
      </c>
      <c r="Z109" t="s">
        <v>136</v>
      </c>
      <c r="AJ109" t="s">
        <v>146</v>
      </c>
      <c r="AK109" t="s">
        <v>146</v>
      </c>
      <c r="AQ109" t="s">
        <v>51</v>
      </c>
      <c r="AR109" t="s">
        <v>51</v>
      </c>
      <c r="AX109" t="s">
        <v>65</v>
      </c>
      <c r="AY109" t="s">
        <v>53</v>
      </c>
      <c r="AZ109" t="s">
        <v>101</v>
      </c>
      <c r="BA109" t="s">
        <v>101</v>
      </c>
      <c r="BI109" t="s">
        <v>114</v>
      </c>
      <c r="BJ109" t="s">
        <v>114</v>
      </c>
      <c r="BS109" t="s">
        <v>76</v>
      </c>
      <c r="BT109" t="s">
        <v>136</v>
      </c>
      <c r="BU109" t="s">
        <v>136</v>
      </c>
      <c r="CB109">
        <v>0</v>
      </c>
      <c r="CC109" t="s">
        <v>209</v>
      </c>
      <c r="CD109" t="s">
        <v>147</v>
      </c>
      <c r="CE109" t="s">
        <v>147</v>
      </c>
      <c r="CL109">
        <v>3</v>
      </c>
      <c r="CM109" t="s">
        <v>106</v>
      </c>
      <c r="CN109" t="s">
        <v>106</v>
      </c>
    </row>
    <row r="110" spans="1:99" hidden="1" x14ac:dyDescent="0.25">
      <c r="A110">
        <v>45156.985570439814</v>
      </c>
      <c r="B110" t="s">
        <v>330</v>
      </c>
      <c r="C110" t="s">
        <v>62</v>
      </c>
      <c r="D110" t="s">
        <v>35</v>
      </c>
      <c r="E110" t="s">
        <v>36</v>
      </c>
      <c r="F110" t="s">
        <v>37</v>
      </c>
      <c r="G110" t="s">
        <v>123</v>
      </c>
      <c r="H110" t="s">
        <v>130</v>
      </c>
      <c r="I110" s="1" t="s">
        <v>82</v>
      </c>
      <c r="J110" t="s">
        <v>854</v>
      </c>
      <c r="K110" t="s">
        <v>853</v>
      </c>
      <c r="M110" t="s">
        <v>40</v>
      </c>
      <c r="N110" s="1" t="s">
        <v>64</v>
      </c>
      <c r="O110" t="s">
        <v>41</v>
      </c>
      <c r="P110" t="s">
        <v>862</v>
      </c>
      <c r="Q110">
        <v>1180</v>
      </c>
      <c r="R110" t="s">
        <v>42</v>
      </c>
      <c r="S110" t="s">
        <v>65</v>
      </c>
      <c r="T110" t="s">
        <v>66</v>
      </c>
      <c r="U110" t="s">
        <v>108</v>
      </c>
      <c r="V110" t="s">
        <v>117</v>
      </c>
      <c r="W110" t="s">
        <v>593</v>
      </c>
      <c r="X110" t="s">
        <v>48</v>
      </c>
      <c r="Y110" t="s">
        <v>594</v>
      </c>
      <c r="Z110" t="s">
        <v>136</v>
      </c>
      <c r="AA110" t="s">
        <v>883</v>
      </c>
      <c r="AB110" t="s">
        <v>885</v>
      </c>
      <c r="AJ110" t="s">
        <v>72</v>
      </c>
      <c r="AK110" t="s">
        <v>146</v>
      </c>
      <c r="AL110" t="s">
        <v>958</v>
      </c>
      <c r="AM110" t="s">
        <v>959</v>
      </c>
      <c r="AN110" t="s">
        <v>957</v>
      </c>
      <c r="AQ110" t="s">
        <v>51</v>
      </c>
      <c r="AR110" t="s">
        <v>51</v>
      </c>
      <c r="AX110" t="s">
        <v>65</v>
      </c>
      <c r="AY110" t="s">
        <v>87</v>
      </c>
      <c r="AZ110" t="s">
        <v>482</v>
      </c>
      <c r="BA110" t="s">
        <v>101</v>
      </c>
      <c r="BB110" t="s">
        <v>992</v>
      </c>
      <c r="BC110" t="s">
        <v>991</v>
      </c>
      <c r="BD110" t="s">
        <v>989</v>
      </c>
      <c r="BI110" t="s">
        <v>999</v>
      </c>
      <c r="BJ110" t="s">
        <v>102</v>
      </c>
      <c r="BK110" t="s">
        <v>1046</v>
      </c>
      <c r="BL110" t="s">
        <v>1047</v>
      </c>
      <c r="BM110" t="s">
        <v>1048</v>
      </c>
      <c r="BN110" t="s">
        <v>1044</v>
      </c>
      <c r="BO110" t="s">
        <v>1049</v>
      </c>
      <c r="BP110" t="s">
        <v>1045</v>
      </c>
      <c r="BS110" t="s">
        <v>76</v>
      </c>
      <c r="BT110" t="s">
        <v>450</v>
      </c>
      <c r="BU110" t="s">
        <v>136</v>
      </c>
      <c r="BV110" t="s">
        <v>885</v>
      </c>
      <c r="CB110" t="s">
        <v>170</v>
      </c>
      <c r="CC110" t="s">
        <v>58</v>
      </c>
      <c r="CD110" t="s">
        <v>115</v>
      </c>
      <c r="CE110" t="s">
        <v>147</v>
      </c>
      <c r="CF110" t="s">
        <v>1078</v>
      </c>
      <c r="CG110" t="s">
        <v>1076</v>
      </c>
      <c r="CL110">
        <v>2</v>
      </c>
      <c r="CM110" t="s">
        <v>106</v>
      </c>
      <c r="CN110" t="s">
        <v>106</v>
      </c>
    </row>
    <row r="111" spans="1:99" x14ac:dyDescent="0.25">
      <c r="A111">
        <v>45156.994272685188</v>
      </c>
      <c r="B111" t="s">
        <v>330</v>
      </c>
      <c r="C111" t="s">
        <v>62</v>
      </c>
      <c r="D111" t="s">
        <v>35</v>
      </c>
      <c r="E111" t="s">
        <v>36</v>
      </c>
      <c r="F111" t="s">
        <v>37</v>
      </c>
      <c r="G111" t="s">
        <v>81</v>
      </c>
      <c r="H111" t="s">
        <v>130</v>
      </c>
      <c r="I111" s="1" t="s">
        <v>63</v>
      </c>
      <c r="J111" t="s">
        <v>853</v>
      </c>
      <c r="M111" t="s">
        <v>40</v>
      </c>
      <c r="N111" s="1" t="s">
        <v>41</v>
      </c>
      <c r="O111" t="s">
        <v>41</v>
      </c>
      <c r="Q111">
        <v>1100</v>
      </c>
      <c r="R111" t="s">
        <v>42</v>
      </c>
      <c r="S111" t="s">
        <v>281</v>
      </c>
      <c r="T111" t="s">
        <v>44</v>
      </c>
      <c r="U111" t="s">
        <v>108</v>
      </c>
      <c r="V111" t="s">
        <v>134</v>
      </c>
      <c r="W111" t="s">
        <v>595</v>
      </c>
      <c r="X111" t="s">
        <v>70</v>
      </c>
      <c r="Y111" t="s">
        <v>77</v>
      </c>
      <c r="Z111" t="s">
        <v>77</v>
      </c>
      <c r="AJ111" t="s">
        <v>596</v>
      </c>
      <c r="AK111" t="s">
        <v>596</v>
      </c>
      <c r="AQ111" t="s">
        <v>51</v>
      </c>
      <c r="AR111" t="s">
        <v>51</v>
      </c>
      <c r="AX111" t="s">
        <v>312</v>
      </c>
      <c r="AY111" t="s">
        <v>53</v>
      </c>
      <c r="AZ111" t="s">
        <v>313</v>
      </c>
      <c r="BA111" t="s">
        <v>313</v>
      </c>
      <c r="BI111" t="s">
        <v>313</v>
      </c>
      <c r="BJ111" t="s">
        <v>313</v>
      </c>
      <c r="BS111" t="s">
        <v>161</v>
      </c>
      <c r="BT111" t="s">
        <v>77</v>
      </c>
      <c r="BU111" t="s">
        <v>77</v>
      </c>
      <c r="CB111">
        <v>0</v>
      </c>
      <c r="CC111" t="s">
        <v>92</v>
      </c>
      <c r="CD111" t="s">
        <v>597</v>
      </c>
      <c r="CE111" t="s">
        <v>198</v>
      </c>
      <c r="CF111" t="s">
        <v>1074</v>
      </c>
      <c r="CG111" t="s">
        <v>1077</v>
      </c>
      <c r="CH111" t="s">
        <v>1078</v>
      </c>
      <c r="CI111" t="s">
        <v>1076</v>
      </c>
      <c r="CL111">
        <v>5</v>
      </c>
      <c r="CM111" t="s">
        <v>598</v>
      </c>
      <c r="CN111" t="s">
        <v>345</v>
      </c>
      <c r="CO111" t="s">
        <v>1095</v>
      </c>
      <c r="CP111" t="s">
        <v>1096</v>
      </c>
      <c r="CQ111" t="s">
        <v>1102</v>
      </c>
      <c r="CR111" t="s">
        <v>1101</v>
      </c>
      <c r="CS111" t="s">
        <v>1097</v>
      </c>
      <c r="CT111" t="s">
        <v>1098</v>
      </c>
    </row>
    <row r="112" spans="1:99" hidden="1" x14ac:dyDescent="0.25">
      <c r="A112">
        <v>45156.996267916664</v>
      </c>
      <c r="B112" t="s">
        <v>330</v>
      </c>
      <c r="C112" t="s">
        <v>62</v>
      </c>
      <c r="D112" t="s">
        <v>35</v>
      </c>
      <c r="E112" t="s">
        <v>36</v>
      </c>
      <c r="F112" t="s">
        <v>37</v>
      </c>
      <c r="G112" t="s">
        <v>81</v>
      </c>
      <c r="H112" t="s">
        <v>130</v>
      </c>
      <c r="I112" s="1" t="s">
        <v>63</v>
      </c>
      <c r="J112" t="s">
        <v>853</v>
      </c>
      <c r="M112" t="s">
        <v>40</v>
      </c>
      <c r="N112" s="1" t="s">
        <v>64</v>
      </c>
      <c r="O112" t="s">
        <v>41</v>
      </c>
      <c r="P112" t="s">
        <v>862</v>
      </c>
      <c r="Q112">
        <v>1235</v>
      </c>
      <c r="R112" t="s">
        <v>42</v>
      </c>
      <c r="S112" t="s">
        <v>95</v>
      </c>
      <c r="T112" t="s">
        <v>66</v>
      </c>
      <c r="U112" t="s">
        <v>67</v>
      </c>
      <c r="V112" t="s">
        <v>134</v>
      </c>
      <c r="W112" t="s">
        <v>599</v>
      </c>
      <c r="X112" t="s">
        <v>48</v>
      </c>
      <c r="Y112" t="s">
        <v>433</v>
      </c>
      <c r="Z112" t="s">
        <v>433</v>
      </c>
      <c r="AJ112" t="s">
        <v>119</v>
      </c>
      <c r="AK112" t="s">
        <v>146</v>
      </c>
      <c r="AL112" t="s">
        <v>958</v>
      </c>
      <c r="AM112" t="s">
        <v>959</v>
      </c>
      <c r="AQ112" t="s">
        <v>311</v>
      </c>
      <c r="AR112" t="s">
        <v>311</v>
      </c>
      <c r="AX112" t="s">
        <v>65</v>
      </c>
      <c r="AY112" t="s">
        <v>53</v>
      </c>
      <c r="AZ112" t="s">
        <v>151</v>
      </c>
      <c r="BA112" t="s">
        <v>101</v>
      </c>
      <c r="BB112" t="s">
        <v>992</v>
      </c>
      <c r="BC112" t="s">
        <v>991</v>
      </c>
      <c r="BD112" t="s">
        <v>989</v>
      </c>
      <c r="BE112" t="s">
        <v>990</v>
      </c>
      <c r="BI112" t="s">
        <v>1026</v>
      </c>
      <c r="BJ112" t="s">
        <v>102</v>
      </c>
      <c r="BK112" t="s">
        <v>1046</v>
      </c>
      <c r="BL112" t="s">
        <v>1047</v>
      </c>
      <c r="BM112" t="s">
        <v>1048</v>
      </c>
      <c r="BN112" t="s">
        <v>1044</v>
      </c>
      <c r="BO112" t="s">
        <v>1049</v>
      </c>
      <c r="BP112" t="s">
        <v>1051</v>
      </c>
      <c r="BQ112" t="s">
        <v>1045</v>
      </c>
      <c r="BR112" t="s">
        <v>1050</v>
      </c>
      <c r="BS112" t="s">
        <v>76</v>
      </c>
      <c r="BT112" t="s">
        <v>342</v>
      </c>
      <c r="BU112" t="s">
        <v>342</v>
      </c>
      <c r="CB112" t="s">
        <v>170</v>
      </c>
      <c r="CC112" t="s">
        <v>92</v>
      </c>
      <c r="CD112" t="s">
        <v>408</v>
      </c>
      <c r="CE112" t="s">
        <v>147</v>
      </c>
      <c r="CF112" t="s">
        <v>1073</v>
      </c>
      <c r="CG112" t="s">
        <v>1074</v>
      </c>
      <c r="CH112" t="s">
        <v>1075</v>
      </c>
      <c r="CI112" t="s">
        <v>1077</v>
      </c>
      <c r="CJ112" t="s">
        <v>1078</v>
      </c>
      <c r="CK112" t="s">
        <v>1076</v>
      </c>
      <c r="CL112">
        <v>5</v>
      </c>
      <c r="CM112" t="s">
        <v>106</v>
      </c>
      <c r="CN112" t="s">
        <v>106</v>
      </c>
    </row>
    <row r="113" spans="1:99" hidden="1" x14ac:dyDescent="0.25">
      <c r="A113">
        <v>45156.997235254632</v>
      </c>
      <c r="B113" t="s">
        <v>172</v>
      </c>
      <c r="C113" t="s">
        <v>62</v>
      </c>
      <c r="D113" t="s">
        <v>35</v>
      </c>
      <c r="E113" t="s">
        <v>36</v>
      </c>
      <c r="F113" t="s">
        <v>37</v>
      </c>
      <c r="G113" t="s">
        <v>123</v>
      </c>
      <c r="H113" t="s">
        <v>202</v>
      </c>
      <c r="I113" s="1" t="s">
        <v>202</v>
      </c>
      <c r="M113" t="s">
        <v>40</v>
      </c>
      <c r="N113" s="1" t="s">
        <v>41</v>
      </c>
      <c r="O113" t="s">
        <v>41</v>
      </c>
      <c r="Q113">
        <v>577</v>
      </c>
      <c r="R113" t="s">
        <v>42</v>
      </c>
      <c r="S113" t="s">
        <v>65</v>
      </c>
      <c r="T113" t="s">
        <v>66</v>
      </c>
      <c r="U113" t="s">
        <v>67</v>
      </c>
      <c r="V113" t="s">
        <v>134</v>
      </c>
      <c r="W113" t="s">
        <v>601</v>
      </c>
      <c r="X113" t="s">
        <v>145</v>
      </c>
      <c r="Y113" t="s">
        <v>1280</v>
      </c>
      <c r="Z113" t="s">
        <v>136</v>
      </c>
      <c r="AA113" t="s">
        <v>894</v>
      </c>
      <c r="AB113" t="s">
        <v>585</v>
      </c>
      <c r="AJ113" t="s">
        <v>119</v>
      </c>
      <c r="AK113" t="s">
        <v>146</v>
      </c>
      <c r="AL113" t="s">
        <v>958</v>
      </c>
      <c r="AM113" t="s">
        <v>959</v>
      </c>
      <c r="AQ113" t="s">
        <v>51</v>
      </c>
      <c r="AR113" t="s">
        <v>51</v>
      </c>
      <c r="AX113" t="s">
        <v>112</v>
      </c>
      <c r="AY113" t="s">
        <v>100</v>
      </c>
      <c r="AZ113" t="s">
        <v>101</v>
      </c>
      <c r="BA113" t="s">
        <v>101</v>
      </c>
      <c r="BI113" t="s">
        <v>75</v>
      </c>
      <c r="BJ113" t="s">
        <v>75</v>
      </c>
      <c r="BS113" t="s">
        <v>161</v>
      </c>
      <c r="BT113" t="s">
        <v>136</v>
      </c>
      <c r="BU113" t="s">
        <v>136</v>
      </c>
      <c r="CB113">
        <v>0</v>
      </c>
      <c r="CC113" t="s">
        <v>58</v>
      </c>
      <c r="CD113" t="s">
        <v>602</v>
      </c>
      <c r="CE113" t="s">
        <v>198</v>
      </c>
      <c r="CF113" t="s">
        <v>1074</v>
      </c>
      <c r="CG113" t="s">
        <v>1078</v>
      </c>
      <c r="CL113">
        <v>2</v>
      </c>
      <c r="CM113" t="s">
        <v>106</v>
      </c>
      <c r="CN113" t="s">
        <v>106</v>
      </c>
    </row>
    <row r="114" spans="1:99" x14ac:dyDescent="0.25">
      <c r="A114">
        <v>45157.004881296292</v>
      </c>
      <c r="B114" t="s">
        <v>172</v>
      </c>
      <c r="C114" t="s">
        <v>62</v>
      </c>
      <c r="D114" t="s">
        <v>35</v>
      </c>
      <c r="E114" t="s">
        <v>36</v>
      </c>
      <c r="F114" t="s">
        <v>37</v>
      </c>
      <c r="G114" t="s">
        <v>81</v>
      </c>
      <c r="H114" t="s">
        <v>130</v>
      </c>
      <c r="I114" s="1" t="s">
        <v>130</v>
      </c>
      <c r="M114" t="s">
        <v>40</v>
      </c>
      <c r="N114" s="1" t="s">
        <v>41</v>
      </c>
      <c r="O114" t="s">
        <v>41</v>
      </c>
      <c r="Q114">
        <v>654</v>
      </c>
      <c r="R114" t="s">
        <v>603</v>
      </c>
      <c r="S114" t="s">
        <v>65</v>
      </c>
      <c r="T114" t="s">
        <v>66</v>
      </c>
      <c r="U114" t="s">
        <v>108</v>
      </c>
      <c r="V114" t="s">
        <v>134</v>
      </c>
      <c r="W114" t="s">
        <v>604</v>
      </c>
      <c r="X114" t="s">
        <v>70</v>
      </c>
      <c r="Y114" t="s">
        <v>605</v>
      </c>
      <c r="Z114" t="s">
        <v>136</v>
      </c>
      <c r="AA114" t="s">
        <v>894</v>
      </c>
      <c r="AB114" t="s">
        <v>902</v>
      </c>
      <c r="AJ114" t="s">
        <v>119</v>
      </c>
      <c r="AK114" t="s">
        <v>146</v>
      </c>
      <c r="AL114" t="s">
        <v>958</v>
      </c>
      <c r="AM114" t="s">
        <v>959</v>
      </c>
      <c r="AQ114" t="s">
        <v>51</v>
      </c>
      <c r="AR114" t="s">
        <v>51</v>
      </c>
      <c r="AX114" t="s">
        <v>52</v>
      </c>
      <c r="AY114" t="s">
        <v>53</v>
      </c>
      <c r="AZ114" t="s">
        <v>139</v>
      </c>
      <c r="BA114" t="s">
        <v>101</v>
      </c>
      <c r="BB114" t="s">
        <v>991</v>
      </c>
      <c r="BC114" t="s">
        <v>989</v>
      </c>
      <c r="BI114" t="s">
        <v>55</v>
      </c>
      <c r="BJ114" t="s">
        <v>75</v>
      </c>
      <c r="BK114" t="s">
        <v>1044</v>
      </c>
      <c r="BL114" t="s">
        <v>1045</v>
      </c>
      <c r="BS114" t="s">
        <v>56</v>
      </c>
      <c r="BT114" t="s">
        <v>77</v>
      </c>
      <c r="BU114" t="s">
        <v>77</v>
      </c>
      <c r="CB114">
        <v>0</v>
      </c>
      <c r="CC114" t="s">
        <v>58</v>
      </c>
      <c r="CD114" t="s">
        <v>162</v>
      </c>
      <c r="CE114" t="s">
        <v>162</v>
      </c>
      <c r="CL114">
        <v>2</v>
      </c>
      <c r="CM114" t="s">
        <v>106</v>
      </c>
      <c r="CN114" t="s">
        <v>106</v>
      </c>
    </row>
    <row r="115" spans="1:99" x14ac:dyDescent="0.25">
      <c r="A115">
        <v>45157.006652592594</v>
      </c>
      <c r="B115" t="s">
        <v>289</v>
      </c>
      <c r="C115" t="s">
        <v>34</v>
      </c>
      <c r="D115" t="s">
        <v>35</v>
      </c>
      <c r="E115" t="s">
        <v>36</v>
      </c>
      <c r="F115" t="s">
        <v>201</v>
      </c>
      <c r="G115" t="s">
        <v>190</v>
      </c>
      <c r="H115" t="s">
        <v>484</v>
      </c>
      <c r="I115" s="1" t="s">
        <v>484</v>
      </c>
      <c r="M115" t="s">
        <v>40</v>
      </c>
      <c r="N115" s="1" t="s">
        <v>41</v>
      </c>
      <c r="O115" t="s">
        <v>41</v>
      </c>
      <c r="Q115">
        <v>875</v>
      </c>
      <c r="R115" t="s">
        <v>42</v>
      </c>
      <c r="S115" t="s">
        <v>281</v>
      </c>
      <c r="T115" t="s">
        <v>44</v>
      </c>
      <c r="U115" t="s">
        <v>156</v>
      </c>
      <c r="V115" t="s">
        <v>117</v>
      </c>
      <c r="W115" t="s">
        <v>606</v>
      </c>
      <c r="X115" t="s">
        <v>48</v>
      </c>
      <c r="Y115" t="s">
        <v>136</v>
      </c>
      <c r="Z115" t="s">
        <v>136</v>
      </c>
      <c r="AJ115" t="s">
        <v>174</v>
      </c>
      <c r="AK115" t="s">
        <v>174</v>
      </c>
      <c r="AQ115" t="s">
        <v>607</v>
      </c>
      <c r="AR115" t="s">
        <v>607</v>
      </c>
      <c r="AX115" t="s">
        <v>112</v>
      </c>
      <c r="AY115" t="s">
        <v>100</v>
      </c>
      <c r="AZ115" t="s">
        <v>423</v>
      </c>
      <c r="BA115" t="s">
        <v>423</v>
      </c>
      <c r="BI115" t="s">
        <v>114</v>
      </c>
      <c r="BJ115" t="s">
        <v>114</v>
      </c>
      <c r="BS115" t="s">
        <v>161</v>
      </c>
      <c r="BT115" t="s">
        <v>77</v>
      </c>
      <c r="BU115" t="s">
        <v>77</v>
      </c>
      <c r="CB115">
        <v>0</v>
      </c>
      <c r="CC115" t="s">
        <v>58</v>
      </c>
      <c r="CD115" t="s">
        <v>198</v>
      </c>
      <c r="CE115" t="s">
        <v>198</v>
      </c>
      <c r="CL115">
        <v>5</v>
      </c>
      <c r="CM115" t="s">
        <v>345</v>
      </c>
      <c r="CN115" t="s">
        <v>345</v>
      </c>
    </row>
    <row r="116" spans="1:99" hidden="1" x14ac:dyDescent="0.25">
      <c r="A116">
        <v>45157.041230196759</v>
      </c>
      <c r="B116" t="s">
        <v>330</v>
      </c>
      <c r="C116" t="s">
        <v>62</v>
      </c>
      <c r="D116" t="s">
        <v>35</v>
      </c>
      <c r="E116" t="s">
        <v>36</v>
      </c>
      <c r="F116" t="s">
        <v>37</v>
      </c>
      <c r="G116" t="s">
        <v>123</v>
      </c>
      <c r="H116" t="s">
        <v>130</v>
      </c>
      <c r="I116" s="1" t="s">
        <v>63</v>
      </c>
      <c r="J116" t="s">
        <v>853</v>
      </c>
      <c r="M116" t="s">
        <v>40</v>
      </c>
      <c r="N116" s="1" t="s">
        <v>64</v>
      </c>
      <c r="O116" t="s">
        <v>41</v>
      </c>
      <c r="P116" t="s">
        <v>862</v>
      </c>
      <c r="Q116">
        <v>1157</v>
      </c>
      <c r="R116" t="s">
        <v>42</v>
      </c>
      <c r="S116" t="s">
        <v>65</v>
      </c>
      <c r="T116" t="s">
        <v>66</v>
      </c>
      <c r="U116" t="s">
        <v>67</v>
      </c>
      <c r="V116" t="s">
        <v>117</v>
      </c>
      <c r="W116" t="s">
        <v>331</v>
      </c>
      <c r="X116" t="s">
        <v>70</v>
      </c>
      <c r="Y116" t="s">
        <v>932</v>
      </c>
      <c r="Z116" t="s">
        <v>433</v>
      </c>
      <c r="AA116" t="s">
        <v>885</v>
      </c>
      <c r="AB116" t="s">
        <v>941</v>
      </c>
      <c r="AJ116" t="s">
        <v>460</v>
      </c>
      <c r="AK116" t="s">
        <v>111</v>
      </c>
      <c r="AL116" t="s">
        <v>959</v>
      </c>
      <c r="AM116" t="s">
        <v>957</v>
      </c>
      <c r="AQ116" t="s">
        <v>51</v>
      </c>
      <c r="AR116" t="s">
        <v>51</v>
      </c>
      <c r="AX116" t="s">
        <v>65</v>
      </c>
      <c r="AY116" t="s">
        <v>100</v>
      </c>
      <c r="AZ116" t="s">
        <v>88</v>
      </c>
      <c r="BA116" t="s">
        <v>101</v>
      </c>
      <c r="BB116" t="s">
        <v>992</v>
      </c>
      <c r="BI116" t="s">
        <v>1027</v>
      </c>
      <c r="BJ116" t="s">
        <v>75</v>
      </c>
      <c r="BK116" t="s">
        <v>1047</v>
      </c>
      <c r="BL116" t="s">
        <v>1048</v>
      </c>
      <c r="BM116" t="s">
        <v>1044</v>
      </c>
      <c r="BN116" t="s">
        <v>1049</v>
      </c>
      <c r="BO116" t="s">
        <v>1045</v>
      </c>
      <c r="BP116" t="s">
        <v>1050</v>
      </c>
      <c r="BS116" t="s">
        <v>76</v>
      </c>
      <c r="BT116" t="s">
        <v>103</v>
      </c>
      <c r="BU116" t="s">
        <v>103</v>
      </c>
      <c r="CB116" t="s">
        <v>440</v>
      </c>
      <c r="CC116" t="s">
        <v>58</v>
      </c>
      <c r="CD116" t="s">
        <v>143</v>
      </c>
      <c r="CE116" t="s">
        <v>210</v>
      </c>
      <c r="CF116" t="s">
        <v>1078</v>
      </c>
      <c r="CG116" t="s">
        <v>1076</v>
      </c>
      <c r="CL116">
        <v>4</v>
      </c>
      <c r="CM116" t="s">
        <v>610</v>
      </c>
      <c r="CN116" t="s">
        <v>345</v>
      </c>
      <c r="CO116" t="s">
        <v>1102</v>
      </c>
      <c r="CP116" t="s">
        <v>1101</v>
      </c>
    </row>
    <row r="117" spans="1:99" hidden="1" x14ac:dyDescent="0.25">
      <c r="A117">
        <v>45157.052597928239</v>
      </c>
      <c r="B117" t="s">
        <v>172</v>
      </c>
      <c r="C117" t="s">
        <v>62</v>
      </c>
      <c r="D117" t="s">
        <v>505</v>
      </c>
      <c r="E117" t="s">
        <v>36</v>
      </c>
      <c r="F117" t="s">
        <v>221</v>
      </c>
      <c r="G117" t="s">
        <v>190</v>
      </c>
      <c r="H117" t="s">
        <v>130</v>
      </c>
      <c r="I117" s="1" t="s">
        <v>63</v>
      </c>
      <c r="J117" t="s">
        <v>853</v>
      </c>
      <c r="M117" t="s">
        <v>40</v>
      </c>
      <c r="N117" s="1" t="s">
        <v>41</v>
      </c>
      <c r="O117" t="s">
        <v>41</v>
      </c>
      <c r="Q117">
        <v>2567</v>
      </c>
      <c r="R117" t="s">
        <v>232</v>
      </c>
      <c r="S117" t="s">
        <v>95</v>
      </c>
      <c r="T117" t="s">
        <v>131</v>
      </c>
      <c r="U117" t="s">
        <v>108</v>
      </c>
      <c r="V117" t="s">
        <v>134</v>
      </c>
      <c r="W117" t="s">
        <v>611</v>
      </c>
      <c r="X117" t="s">
        <v>48</v>
      </c>
      <c r="Y117" t="s">
        <v>933</v>
      </c>
      <c r="Z117" t="s">
        <v>77</v>
      </c>
      <c r="AA117" t="s">
        <v>941</v>
      </c>
      <c r="AJ117" t="s">
        <v>613</v>
      </c>
      <c r="AK117" t="s">
        <v>146</v>
      </c>
      <c r="AL117" t="s">
        <v>962</v>
      </c>
      <c r="AQ117" t="s">
        <v>51</v>
      </c>
      <c r="AR117" t="s">
        <v>51</v>
      </c>
      <c r="AX117" t="s">
        <v>112</v>
      </c>
      <c r="AY117" t="s">
        <v>87</v>
      </c>
      <c r="AZ117" t="s">
        <v>88</v>
      </c>
      <c r="BA117" t="s">
        <v>101</v>
      </c>
      <c r="BB117" t="s">
        <v>992</v>
      </c>
      <c r="BI117" t="s">
        <v>140</v>
      </c>
      <c r="BJ117" t="s">
        <v>102</v>
      </c>
      <c r="BK117" t="s">
        <v>1046</v>
      </c>
      <c r="BL117" t="s">
        <v>1048</v>
      </c>
      <c r="BM117" t="s">
        <v>1044</v>
      </c>
      <c r="BN117" t="s">
        <v>1049</v>
      </c>
      <c r="BO117" t="s">
        <v>1045</v>
      </c>
      <c r="BS117" t="s">
        <v>76</v>
      </c>
      <c r="BT117" t="s">
        <v>77</v>
      </c>
      <c r="BU117" t="s">
        <v>77</v>
      </c>
      <c r="CB117" t="s">
        <v>170</v>
      </c>
      <c r="CC117" t="s">
        <v>142</v>
      </c>
      <c r="CD117" t="s">
        <v>614</v>
      </c>
      <c r="CE117" t="s">
        <v>198</v>
      </c>
      <c r="CF117" t="s">
        <v>1076</v>
      </c>
      <c r="CL117">
        <v>3</v>
      </c>
      <c r="CM117" t="s">
        <v>314</v>
      </c>
      <c r="CN117" t="s">
        <v>314</v>
      </c>
    </row>
    <row r="118" spans="1:99" hidden="1" x14ac:dyDescent="0.25">
      <c r="A118">
        <v>45157.207619224537</v>
      </c>
      <c r="B118" t="s">
        <v>258</v>
      </c>
      <c r="C118" t="s">
        <v>62</v>
      </c>
      <c r="D118" t="s">
        <v>35</v>
      </c>
      <c r="E118" t="s">
        <v>36</v>
      </c>
      <c r="F118" t="s">
        <v>37</v>
      </c>
      <c r="G118" t="s">
        <v>38</v>
      </c>
      <c r="H118" t="s">
        <v>130</v>
      </c>
      <c r="I118" s="1" t="s">
        <v>130</v>
      </c>
      <c r="M118" t="s">
        <v>40</v>
      </c>
      <c r="N118" s="1" t="s">
        <v>41</v>
      </c>
      <c r="O118" t="s">
        <v>41</v>
      </c>
      <c r="Q118">
        <v>1081</v>
      </c>
      <c r="R118" t="s">
        <v>232</v>
      </c>
      <c r="S118" t="s">
        <v>95</v>
      </c>
      <c r="T118" t="s">
        <v>66</v>
      </c>
      <c r="U118" t="s">
        <v>67</v>
      </c>
      <c r="V118" t="s">
        <v>134</v>
      </c>
      <c r="W118" t="s">
        <v>615</v>
      </c>
      <c r="X118" t="s">
        <v>179</v>
      </c>
      <c r="Y118" t="s">
        <v>934</v>
      </c>
      <c r="Z118" t="s">
        <v>293</v>
      </c>
      <c r="AA118" t="s">
        <v>885</v>
      </c>
      <c r="AB118" t="s">
        <v>888</v>
      </c>
      <c r="AC118" t="s">
        <v>894</v>
      </c>
      <c r="AD118" t="s">
        <v>901</v>
      </c>
      <c r="AE118" t="s">
        <v>941</v>
      </c>
      <c r="AJ118" t="s">
        <v>557</v>
      </c>
      <c r="AK118" t="s">
        <v>174</v>
      </c>
      <c r="AL118" t="s">
        <v>961</v>
      </c>
      <c r="AM118" t="s">
        <v>958</v>
      </c>
      <c r="AN118" t="s">
        <v>959</v>
      </c>
      <c r="AQ118" t="s">
        <v>617</v>
      </c>
      <c r="AR118" t="s">
        <v>51</v>
      </c>
      <c r="AS118" t="s">
        <v>975</v>
      </c>
      <c r="AT118" t="s">
        <v>976</v>
      </c>
      <c r="AU118" t="s">
        <v>979</v>
      </c>
      <c r="AX118" t="s">
        <v>65</v>
      </c>
      <c r="AY118" t="s">
        <v>53</v>
      </c>
      <c r="AZ118" t="s">
        <v>151</v>
      </c>
      <c r="BA118" t="s">
        <v>101</v>
      </c>
      <c r="BB118" t="s">
        <v>992</v>
      </c>
      <c r="BC118" t="s">
        <v>991</v>
      </c>
      <c r="BD118" t="s">
        <v>989</v>
      </c>
      <c r="BE118" t="s">
        <v>990</v>
      </c>
      <c r="BI118" t="s">
        <v>1028</v>
      </c>
      <c r="BJ118" t="s">
        <v>102</v>
      </c>
      <c r="BK118" t="s">
        <v>1047</v>
      </c>
      <c r="BL118" t="s">
        <v>1048</v>
      </c>
      <c r="BM118" t="s">
        <v>1051</v>
      </c>
      <c r="BN118" t="s">
        <v>1045</v>
      </c>
      <c r="BS118" t="s">
        <v>76</v>
      </c>
      <c r="BT118" t="s">
        <v>619</v>
      </c>
      <c r="BU118" t="s">
        <v>136</v>
      </c>
      <c r="BV118" t="s">
        <v>885</v>
      </c>
      <c r="BW118" t="s">
        <v>894</v>
      </c>
      <c r="BX118" t="s">
        <v>891</v>
      </c>
      <c r="BY118" t="s">
        <v>901</v>
      </c>
      <c r="CB118" t="s">
        <v>91</v>
      </c>
      <c r="CC118" t="s">
        <v>142</v>
      </c>
      <c r="CD118" t="s">
        <v>620</v>
      </c>
      <c r="CE118" t="s">
        <v>198</v>
      </c>
      <c r="CF118" t="s">
        <v>1074</v>
      </c>
      <c r="CG118" t="s">
        <v>1077</v>
      </c>
      <c r="CH118" t="s">
        <v>1078</v>
      </c>
      <c r="CL118">
        <v>5</v>
      </c>
      <c r="CM118" t="s">
        <v>621</v>
      </c>
      <c r="CN118" t="s">
        <v>659</v>
      </c>
      <c r="CO118" t="s">
        <v>1098</v>
      </c>
      <c r="CU118" t="s">
        <v>622</v>
      </c>
    </row>
    <row r="119" spans="1:99" x14ac:dyDescent="0.25">
      <c r="A119">
        <v>45157.348934745372</v>
      </c>
      <c r="B119" t="s">
        <v>258</v>
      </c>
      <c r="C119" t="s">
        <v>62</v>
      </c>
      <c r="D119" t="s">
        <v>35</v>
      </c>
      <c r="E119" t="s">
        <v>36</v>
      </c>
      <c r="F119" t="s">
        <v>37</v>
      </c>
      <c r="G119" t="s">
        <v>123</v>
      </c>
      <c r="H119" t="s">
        <v>130</v>
      </c>
      <c r="I119" s="1" t="s">
        <v>124</v>
      </c>
      <c r="J119" t="s">
        <v>854</v>
      </c>
      <c r="M119" t="s">
        <v>40</v>
      </c>
      <c r="N119" s="1" t="s">
        <v>41</v>
      </c>
      <c r="O119" t="s">
        <v>41</v>
      </c>
      <c r="Q119">
        <v>1143</v>
      </c>
      <c r="R119" t="s">
        <v>42</v>
      </c>
      <c r="S119" t="s">
        <v>65</v>
      </c>
      <c r="T119" t="s">
        <v>44</v>
      </c>
      <c r="U119" t="s">
        <v>108</v>
      </c>
      <c r="V119" t="s">
        <v>134</v>
      </c>
      <c r="W119" t="s">
        <v>623</v>
      </c>
      <c r="X119" t="s">
        <v>145</v>
      </c>
      <c r="Y119" t="s">
        <v>77</v>
      </c>
      <c r="Z119" t="s">
        <v>77</v>
      </c>
      <c r="AJ119" t="s">
        <v>624</v>
      </c>
      <c r="AK119" t="s">
        <v>174</v>
      </c>
      <c r="AL119" t="s">
        <v>958</v>
      </c>
      <c r="AM119" t="s">
        <v>959</v>
      </c>
      <c r="AQ119" t="s">
        <v>51</v>
      </c>
      <c r="AR119" t="s">
        <v>51</v>
      </c>
      <c r="AX119" t="s">
        <v>312</v>
      </c>
      <c r="AY119" t="s">
        <v>87</v>
      </c>
      <c r="AZ119" t="s">
        <v>418</v>
      </c>
      <c r="BA119" t="s">
        <v>418</v>
      </c>
      <c r="BI119" t="s">
        <v>1002</v>
      </c>
      <c r="BJ119" t="s">
        <v>1002</v>
      </c>
      <c r="BS119" t="s">
        <v>196</v>
      </c>
      <c r="BT119" t="s">
        <v>77</v>
      </c>
      <c r="BU119" t="s">
        <v>77</v>
      </c>
      <c r="CB119">
        <v>0</v>
      </c>
      <c r="CC119" t="s">
        <v>92</v>
      </c>
      <c r="CD119" t="s">
        <v>494</v>
      </c>
      <c r="CE119" t="s">
        <v>147</v>
      </c>
      <c r="CF119" t="s">
        <v>1074</v>
      </c>
      <c r="CL119">
        <v>1</v>
      </c>
      <c r="CM119" t="s">
        <v>500</v>
      </c>
      <c r="CN119" t="s">
        <v>345</v>
      </c>
      <c r="CO119" t="s">
        <v>1097</v>
      </c>
      <c r="CP119" t="s">
        <v>1105</v>
      </c>
    </row>
    <row r="120" spans="1:99" hidden="1" x14ac:dyDescent="0.25">
      <c r="A120">
        <v>45157.400308622688</v>
      </c>
      <c r="B120" t="s">
        <v>258</v>
      </c>
      <c r="C120" t="s">
        <v>62</v>
      </c>
      <c r="D120" t="s">
        <v>35</v>
      </c>
      <c r="E120" t="s">
        <v>36</v>
      </c>
      <c r="F120" t="s">
        <v>201</v>
      </c>
      <c r="G120" t="s">
        <v>320</v>
      </c>
      <c r="H120" t="s">
        <v>130</v>
      </c>
      <c r="I120" s="1" t="s">
        <v>124</v>
      </c>
      <c r="J120" t="s">
        <v>854</v>
      </c>
      <c r="M120" t="s">
        <v>40</v>
      </c>
      <c r="N120" s="1" t="s">
        <v>41</v>
      </c>
      <c r="O120" t="s">
        <v>41</v>
      </c>
      <c r="Q120">
        <v>1180</v>
      </c>
      <c r="R120" t="s">
        <v>83</v>
      </c>
      <c r="S120" t="s">
        <v>95</v>
      </c>
      <c r="T120" t="s">
        <v>44</v>
      </c>
      <c r="U120" t="s">
        <v>156</v>
      </c>
      <c r="V120" t="s">
        <v>117</v>
      </c>
      <c r="W120" t="s">
        <v>625</v>
      </c>
      <c r="X120" t="s">
        <v>179</v>
      </c>
      <c r="Y120" t="s">
        <v>266</v>
      </c>
      <c r="Z120" t="s">
        <v>136</v>
      </c>
      <c r="AA120" t="s">
        <v>893</v>
      </c>
      <c r="AJ120" t="s">
        <v>567</v>
      </c>
      <c r="AK120" t="s">
        <v>174</v>
      </c>
      <c r="AL120" t="s">
        <v>961</v>
      </c>
      <c r="AQ120" t="s">
        <v>51</v>
      </c>
      <c r="AR120" t="s">
        <v>51</v>
      </c>
      <c r="AX120" t="s">
        <v>52</v>
      </c>
      <c r="AY120" t="s">
        <v>100</v>
      </c>
      <c r="AZ120" t="s">
        <v>469</v>
      </c>
      <c r="BA120" t="s">
        <v>101</v>
      </c>
      <c r="BB120" t="s">
        <v>992</v>
      </c>
      <c r="BC120" t="s">
        <v>990</v>
      </c>
      <c r="BI120" t="s">
        <v>1029</v>
      </c>
      <c r="BJ120" t="s">
        <v>102</v>
      </c>
      <c r="BK120" t="s">
        <v>1046</v>
      </c>
      <c r="BL120" t="s">
        <v>1047</v>
      </c>
      <c r="BS120" t="s">
        <v>76</v>
      </c>
      <c r="BT120" t="s">
        <v>627</v>
      </c>
      <c r="BU120" t="s">
        <v>136</v>
      </c>
      <c r="BV120" t="s">
        <v>893</v>
      </c>
      <c r="BW120" t="s">
        <v>1067</v>
      </c>
      <c r="CB120" t="s">
        <v>297</v>
      </c>
      <c r="CC120" t="s">
        <v>58</v>
      </c>
      <c r="CD120" t="s">
        <v>210</v>
      </c>
      <c r="CE120" t="s">
        <v>210</v>
      </c>
      <c r="CL120">
        <v>5</v>
      </c>
      <c r="CM120" t="s">
        <v>345</v>
      </c>
      <c r="CN120" t="s">
        <v>345</v>
      </c>
    </row>
    <row r="121" spans="1:99" x14ac:dyDescent="0.25">
      <c r="A121">
        <v>45157.43556085648</v>
      </c>
      <c r="B121" t="s">
        <v>330</v>
      </c>
      <c r="C121" t="s">
        <v>62</v>
      </c>
      <c r="D121" t="s">
        <v>35</v>
      </c>
      <c r="E121" t="s">
        <v>36</v>
      </c>
      <c r="F121" t="s">
        <v>37</v>
      </c>
      <c r="G121" t="s">
        <v>38</v>
      </c>
      <c r="H121" t="s">
        <v>130</v>
      </c>
      <c r="I121" s="1" t="s">
        <v>63</v>
      </c>
      <c r="J121" t="s">
        <v>853</v>
      </c>
      <c r="M121" t="s">
        <v>40</v>
      </c>
      <c r="N121" s="1" t="s">
        <v>64</v>
      </c>
      <c r="O121" t="s">
        <v>41</v>
      </c>
      <c r="P121" t="s">
        <v>862</v>
      </c>
      <c r="Q121">
        <v>1120</v>
      </c>
      <c r="R121" t="s">
        <v>232</v>
      </c>
      <c r="S121" t="s">
        <v>65</v>
      </c>
      <c r="T121" t="s">
        <v>131</v>
      </c>
      <c r="U121" t="s">
        <v>67</v>
      </c>
      <c r="V121" t="s">
        <v>96</v>
      </c>
      <c r="W121" t="s">
        <v>628</v>
      </c>
      <c r="X121" t="s">
        <v>179</v>
      </c>
      <c r="Y121" t="s">
        <v>1284</v>
      </c>
      <c r="Z121" t="s">
        <v>433</v>
      </c>
      <c r="AA121" t="s">
        <v>894</v>
      </c>
      <c r="AB121" t="s">
        <v>585</v>
      </c>
      <c r="AJ121" t="s">
        <v>119</v>
      </c>
      <c r="AK121" t="s">
        <v>146</v>
      </c>
      <c r="AL121" t="s">
        <v>958</v>
      </c>
      <c r="AM121" t="s">
        <v>959</v>
      </c>
      <c r="AQ121" t="s">
        <v>51</v>
      </c>
      <c r="AR121" t="s">
        <v>51</v>
      </c>
      <c r="AX121" t="s">
        <v>112</v>
      </c>
      <c r="AY121" t="s">
        <v>100</v>
      </c>
      <c r="AZ121" t="s">
        <v>101</v>
      </c>
      <c r="BA121" t="s">
        <v>101</v>
      </c>
      <c r="BI121" t="s">
        <v>630</v>
      </c>
      <c r="BJ121" t="s">
        <v>75</v>
      </c>
      <c r="BK121" t="s">
        <v>1048</v>
      </c>
      <c r="BL121" t="s">
        <v>1044</v>
      </c>
      <c r="BM121" t="s">
        <v>1049</v>
      </c>
      <c r="BN121" t="s">
        <v>1045</v>
      </c>
      <c r="BS121" t="s">
        <v>56</v>
      </c>
      <c r="BT121" t="s">
        <v>77</v>
      </c>
      <c r="BU121" t="s">
        <v>77</v>
      </c>
      <c r="CB121">
        <v>0</v>
      </c>
      <c r="CC121" t="s">
        <v>92</v>
      </c>
      <c r="CD121" t="s">
        <v>441</v>
      </c>
      <c r="CE121" t="s">
        <v>441</v>
      </c>
      <c r="CL121">
        <v>2</v>
      </c>
      <c r="CM121" t="s">
        <v>631</v>
      </c>
      <c r="CN121" t="s">
        <v>181</v>
      </c>
      <c r="CO121" t="s">
        <v>1098</v>
      </c>
    </row>
    <row r="122" spans="1:99" hidden="1" x14ac:dyDescent="0.25">
      <c r="A122">
        <v>45157.558721956018</v>
      </c>
      <c r="B122" t="s">
        <v>258</v>
      </c>
      <c r="C122" t="s">
        <v>62</v>
      </c>
      <c r="D122" t="s">
        <v>35</v>
      </c>
      <c r="E122" t="s">
        <v>36</v>
      </c>
      <c r="F122" t="s">
        <v>37</v>
      </c>
      <c r="G122" t="s">
        <v>320</v>
      </c>
      <c r="H122" t="s">
        <v>130</v>
      </c>
      <c r="I122" s="1" t="s">
        <v>130</v>
      </c>
      <c r="M122" t="s">
        <v>40</v>
      </c>
      <c r="N122" s="1" t="s">
        <v>41</v>
      </c>
      <c r="O122" t="s">
        <v>41</v>
      </c>
      <c r="Q122">
        <v>1200</v>
      </c>
      <c r="R122" t="s">
        <v>42</v>
      </c>
      <c r="S122" t="s">
        <v>65</v>
      </c>
      <c r="T122" t="s">
        <v>66</v>
      </c>
      <c r="U122" t="s">
        <v>67</v>
      </c>
      <c r="V122" t="s">
        <v>134</v>
      </c>
      <c r="W122" t="s">
        <v>632</v>
      </c>
      <c r="X122" t="s">
        <v>145</v>
      </c>
      <c r="Y122" t="s">
        <v>459</v>
      </c>
      <c r="Z122" t="s">
        <v>459</v>
      </c>
      <c r="AJ122" t="s">
        <v>633</v>
      </c>
      <c r="AK122" t="s">
        <v>633</v>
      </c>
      <c r="AQ122" t="s">
        <v>51</v>
      </c>
      <c r="AR122" t="s">
        <v>51</v>
      </c>
      <c r="AX122" t="s">
        <v>65</v>
      </c>
      <c r="AY122" t="s">
        <v>53</v>
      </c>
      <c r="AZ122" t="s">
        <v>101</v>
      </c>
      <c r="BA122" t="s">
        <v>101</v>
      </c>
      <c r="BI122" t="s">
        <v>114</v>
      </c>
      <c r="BJ122" t="s">
        <v>114</v>
      </c>
      <c r="BS122" t="s">
        <v>76</v>
      </c>
      <c r="BT122" t="s">
        <v>136</v>
      </c>
      <c r="BU122" t="s">
        <v>136</v>
      </c>
      <c r="CB122">
        <v>0</v>
      </c>
      <c r="CC122" t="s">
        <v>228</v>
      </c>
      <c r="CD122" t="s">
        <v>198</v>
      </c>
      <c r="CE122" t="s">
        <v>198</v>
      </c>
      <c r="CL122">
        <v>1</v>
      </c>
      <c r="CM122" t="s">
        <v>634</v>
      </c>
      <c r="CN122" t="s">
        <v>634</v>
      </c>
    </row>
    <row r="123" spans="1:99" hidden="1" x14ac:dyDescent="0.25">
      <c r="A123">
        <v>45157.560597303236</v>
      </c>
      <c r="B123" t="s">
        <v>258</v>
      </c>
      <c r="C123" t="s">
        <v>62</v>
      </c>
      <c r="D123" t="s">
        <v>35</v>
      </c>
      <c r="E123" t="s">
        <v>36</v>
      </c>
      <c r="F123" t="s">
        <v>37</v>
      </c>
      <c r="G123" t="s">
        <v>123</v>
      </c>
      <c r="H123" t="s">
        <v>130</v>
      </c>
      <c r="I123" s="1" t="s">
        <v>291</v>
      </c>
      <c r="J123" t="s">
        <v>854</v>
      </c>
      <c r="K123" t="s">
        <v>853</v>
      </c>
      <c r="L123" t="s">
        <v>852</v>
      </c>
      <c r="M123" t="s">
        <v>40</v>
      </c>
      <c r="N123" s="1" t="s">
        <v>64</v>
      </c>
      <c r="O123" t="s">
        <v>41</v>
      </c>
      <c r="P123" t="s">
        <v>862</v>
      </c>
      <c r="Q123">
        <v>1191</v>
      </c>
      <c r="R123" t="s">
        <v>42</v>
      </c>
      <c r="S123" t="s">
        <v>43</v>
      </c>
      <c r="T123" t="s">
        <v>66</v>
      </c>
      <c r="U123" t="s">
        <v>45</v>
      </c>
      <c r="V123" t="s">
        <v>117</v>
      </c>
      <c r="W123" t="s">
        <v>635</v>
      </c>
      <c r="X123" t="s">
        <v>145</v>
      </c>
      <c r="Y123" t="s">
        <v>636</v>
      </c>
      <c r="Z123" t="s">
        <v>158</v>
      </c>
      <c r="AA123" t="s">
        <v>894</v>
      </c>
      <c r="AJ123" t="s">
        <v>72</v>
      </c>
      <c r="AK123" t="s">
        <v>146</v>
      </c>
      <c r="AL123" t="s">
        <v>958</v>
      </c>
      <c r="AM123" t="s">
        <v>959</v>
      </c>
      <c r="AN123" t="s">
        <v>957</v>
      </c>
      <c r="AQ123" t="s">
        <v>73</v>
      </c>
      <c r="AR123" t="s">
        <v>51</v>
      </c>
      <c r="AS123" t="s">
        <v>975</v>
      </c>
      <c r="AX123" t="s">
        <v>112</v>
      </c>
      <c r="AY123" t="s">
        <v>100</v>
      </c>
      <c r="AZ123" t="s">
        <v>261</v>
      </c>
      <c r="BA123" t="s">
        <v>101</v>
      </c>
      <c r="BB123" t="s">
        <v>992</v>
      </c>
      <c r="BC123" t="s">
        <v>991</v>
      </c>
      <c r="BI123" t="s">
        <v>544</v>
      </c>
      <c r="BJ123" t="s">
        <v>75</v>
      </c>
      <c r="BK123" t="s">
        <v>1045</v>
      </c>
      <c r="BS123" t="s">
        <v>76</v>
      </c>
      <c r="BT123" t="s">
        <v>342</v>
      </c>
      <c r="BU123" t="s">
        <v>342</v>
      </c>
      <c r="CB123">
        <v>0</v>
      </c>
      <c r="CC123" t="s">
        <v>142</v>
      </c>
      <c r="CD123" t="s">
        <v>408</v>
      </c>
      <c r="CE123" t="s">
        <v>147</v>
      </c>
      <c r="CF123" t="s">
        <v>1073</v>
      </c>
      <c r="CG123" t="s">
        <v>1074</v>
      </c>
      <c r="CH123" t="s">
        <v>1075</v>
      </c>
      <c r="CI123" t="s">
        <v>1077</v>
      </c>
      <c r="CJ123" t="s">
        <v>1078</v>
      </c>
      <c r="CK123" t="s">
        <v>1076</v>
      </c>
      <c r="CL123">
        <v>3</v>
      </c>
      <c r="CM123" t="s">
        <v>637</v>
      </c>
      <c r="CN123" t="s">
        <v>106</v>
      </c>
      <c r="CO123" t="s">
        <v>1096</v>
      </c>
      <c r="CP123" t="s">
        <v>1102</v>
      </c>
      <c r="CQ123" t="s">
        <v>1101</v>
      </c>
      <c r="CR123" t="s">
        <v>1105</v>
      </c>
      <c r="CU123" t="s">
        <v>1312</v>
      </c>
    </row>
    <row r="124" spans="1:99" x14ac:dyDescent="0.25">
      <c r="A124">
        <v>45157.567964085647</v>
      </c>
      <c r="B124" t="s">
        <v>258</v>
      </c>
      <c r="C124" t="s">
        <v>62</v>
      </c>
      <c r="D124" t="s">
        <v>35</v>
      </c>
      <c r="E124" t="s">
        <v>36</v>
      </c>
      <c r="F124" t="s">
        <v>201</v>
      </c>
      <c r="G124" t="s">
        <v>320</v>
      </c>
      <c r="H124" t="s">
        <v>130</v>
      </c>
      <c r="I124" s="1" t="s">
        <v>130</v>
      </c>
      <c r="M124" t="s">
        <v>40</v>
      </c>
      <c r="N124" s="1" t="s">
        <v>41</v>
      </c>
      <c r="O124" t="s">
        <v>41</v>
      </c>
      <c r="Q124">
        <v>1096</v>
      </c>
      <c r="R124" t="s">
        <v>83</v>
      </c>
      <c r="S124" t="s">
        <v>65</v>
      </c>
      <c r="T124" t="s">
        <v>44</v>
      </c>
      <c r="U124" t="s">
        <v>67</v>
      </c>
      <c r="V124" t="s">
        <v>117</v>
      </c>
      <c r="W124" t="s">
        <v>639</v>
      </c>
      <c r="X124" t="s">
        <v>179</v>
      </c>
      <c r="Y124" t="s">
        <v>459</v>
      </c>
      <c r="Z124" t="s">
        <v>459</v>
      </c>
      <c r="AJ124" t="s">
        <v>174</v>
      </c>
      <c r="AK124" t="s">
        <v>174</v>
      </c>
      <c r="AQ124" t="s">
        <v>51</v>
      </c>
      <c r="AR124" t="s">
        <v>51</v>
      </c>
      <c r="AX124" t="s">
        <v>65</v>
      </c>
      <c r="AY124" t="s">
        <v>100</v>
      </c>
      <c r="AZ124" t="s">
        <v>101</v>
      </c>
      <c r="BA124" t="s">
        <v>101</v>
      </c>
      <c r="BI124" t="s">
        <v>640</v>
      </c>
      <c r="BJ124" t="s">
        <v>640</v>
      </c>
      <c r="BS124" t="s">
        <v>76</v>
      </c>
      <c r="BT124" t="s">
        <v>77</v>
      </c>
      <c r="BU124" t="s">
        <v>77</v>
      </c>
      <c r="CB124">
        <v>0</v>
      </c>
      <c r="CC124" t="s">
        <v>92</v>
      </c>
      <c r="CD124" t="s">
        <v>318</v>
      </c>
      <c r="CE124" t="s">
        <v>318</v>
      </c>
      <c r="CL124">
        <v>3</v>
      </c>
      <c r="CM124" t="s">
        <v>106</v>
      </c>
      <c r="CN124" t="s">
        <v>106</v>
      </c>
    </row>
    <row r="125" spans="1:99" hidden="1" x14ac:dyDescent="0.25">
      <c r="A125">
        <v>45157.572670555557</v>
      </c>
      <c r="B125" t="s">
        <v>330</v>
      </c>
      <c r="C125" t="s">
        <v>62</v>
      </c>
      <c r="D125" t="s">
        <v>35</v>
      </c>
      <c r="E125" t="s">
        <v>36</v>
      </c>
      <c r="F125" t="s">
        <v>201</v>
      </c>
      <c r="G125" t="s">
        <v>148</v>
      </c>
      <c r="H125" t="s">
        <v>130</v>
      </c>
      <c r="I125" s="1" t="s">
        <v>82</v>
      </c>
      <c r="J125" t="s">
        <v>854</v>
      </c>
      <c r="K125" t="s">
        <v>853</v>
      </c>
      <c r="M125" t="s">
        <v>40</v>
      </c>
      <c r="N125" s="1" t="s">
        <v>41</v>
      </c>
      <c r="O125" t="s">
        <v>41</v>
      </c>
      <c r="Q125">
        <v>1120</v>
      </c>
      <c r="R125" t="s">
        <v>83</v>
      </c>
      <c r="S125" t="s">
        <v>65</v>
      </c>
      <c r="T125" t="s">
        <v>66</v>
      </c>
      <c r="U125" t="s">
        <v>156</v>
      </c>
      <c r="V125" t="s">
        <v>117</v>
      </c>
      <c r="W125" t="s">
        <v>641</v>
      </c>
      <c r="X125" t="s">
        <v>145</v>
      </c>
      <c r="Y125" t="s">
        <v>136</v>
      </c>
      <c r="Z125" t="s">
        <v>136</v>
      </c>
      <c r="AJ125" t="s">
        <v>642</v>
      </c>
      <c r="AK125" t="s">
        <v>174</v>
      </c>
      <c r="AL125" t="s">
        <v>958</v>
      </c>
      <c r="AM125" t="s">
        <v>963</v>
      </c>
      <c r="AN125" t="s">
        <v>964</v>
      </c>
      <c r="AO125" t="s">
        <v>966</v>
      </c>
      <c r="AQ125" t="s">
        <v>51</v>
      </c>
      <c r="AR125" t="s">
        <v>51</v>
      </c>
      <c r="AX125" t="s">
        <v>52</v>
      </c>
      <c r="AY125" t="s">
        <v>100</v>
      </c>
      <c r="AZ125" t="s">
        <v>101</v>
      </c>
      <c r="BA125" t="s">
        <v>101</v>
      </c>
      <c r="BI125" t="s">
        <v>102</v>
      </c>
      <c r="BJ125" t="s">
        <v>102</v>
      </c>
      <c r="BS125" t="s">
        <v>76</v>
      </c>
      <c r="BT125" t="s">
        <v>136</v>
      </c>
      <c r="BU125" t="s">
        <v>136</v>
      </c>
      <c r="CB125" t="s">
        <v>440</v>
      </c>
      <c r="CC125" t="s">
        <v>92</v>
      </c>
      <c r="CD125" t="s">
        <v>494</v>
      </c>
      <c r="CE125" t="s">
        <v>147</v>
      </c>
      <c r="CF125" t="s">
        <v>1074</v>
      </c>
      <c r="CL125">
        <v>5</v>
      </c>
      <c r="CM125" t="s">
        <v>106</v>
      </c>
      <c r="CN125" t="s">
        <v>106</v>
      </c>
    </row>
    <row r="126" spans="1:99" x14ac:dyDescent="0.25">
      <c r="A126">
        <v>45157.612593842598</v>
      </c>
      <c r="B126" t="s">
        <v>330</v>
      </c>
      <c r="C126" t="s">
        <v>62</v>
      </c>
      <c r="D126" t="s">
        <v>35</v>
      </c>
      <c r="E126" t="s">
        <v>36</v>
      </c>
      <c r="F126" t="s">
        <v>37</v>
      </c>
      <c r="G126" t="s">
        <v>320</v>
      </c>
      <c r="H126" t="s">
        <v>130</v>
      </c>
      <c r="I126" s="1" t="s">
        <v>182</v>
      </c>
      <c r="J126" t="s">
        <v>854</v>
      </c>
      <c r="K126" t="s">
        <v>852</v>
      </c>
      <c r="M126" t="s">
        <v>40</v>
      </c>
      <c r="N126" s="1" t="s">
        <v>41</v>
      </c>
      <c r="O126" t="s">
        <v>41</v>
      </c>
      <c r="Q126">
        <v>1299</v>
      </c>
      <c r="R126" t="s">
        <v>42</v>
      </c>
      <c r="S126" t="s">
        <v>65</v>
      </c>
      <c r="T126" t="s">
        <v>44</v>
      </c>
      <c r="U126" t="s">
        <v>108</v>
      </c>
      <c r="V126" t="s">
        <v>134</v>
      </c>
      <c r="W126" t="s">
        <v>643</v>
      </c>
      <c r="X126" t="s">
        <v>179</v>
      </c>
      <c r="Y126" t="s">
        <v>644</v>
      </c>
      <c r="Z126" t="s">
        <v>136</v>
      </c>
      <c r="AA126" t="s">
        <v>895</v>
      </c>
      <c r="AB126" t="s">
        <v>885</v>
      </c>
      <c r="AC126" t="s">
        <v>888</v>
      </c>
      <c r="AJ126" t="s">
        <v>645</v>
      </c>
      <c r="AK126" t="s">
        <v>174</v>
      </c>
      <c r="AL126" t="s">
        <v>961</v>
      </c>
      <c r="AM126" t="s">
        <v>958</v>
      </c>
      <c r="AQ126" t="s">
        <v>73</v>
      </c>
      <c r="AR126" t="s">
        <v>51</v>
      </c>
      <c r="AS126" t="s">
        <v>975</v>
      </c>
      <c r="AX126" t="s">
        <v>52</v>
      </c>
      <c r="AY126" t="s">
        <v>100</v>
      </c>
      <c r="AZ126" t="s">
        <v>139</v>
      </c>
      <c r="BA126" t="s">
        <v>101</v>
      </c>
      <c r="BB126" t="s">
        <v>991</v>
      </c>
      <c r="BC126" t="s">
        <v>989</v>
      </c>
      <c r="BI126" t="s">
        <v>646</v>
      </c>
      <c r="BJ126" t="s">
        <v>102</v>
      </c>
      <c r="BK126" t="s">
        <v>1046</v>
      </c>
      <c r="BL126" t="s">
        <v>1048</v>
      </c>
      <c r="BM126" t="s">
        <v>1049</v>
      </c>
      <c r="BN126" t="s">
        <v>1045</v>
      </c>
      <c r="BO126" t="s">
        <v>1050</v>
      </c>
      <c r="BS126" t="s">
        <v>76</v>
      </c>
      <c r="BT126" t="s">
        <v>77</v>
      </c>
      <c r="BU126" t="s">
        <v>77</v>
      </c>
      <c r="CB126">
        <v>0</v>
      </c>
      <c r="CC126" t="s">
        <v>58</v>
      </c>
      <c r="CD126" t="s">
        <v>115</v>
      </c>
      <c r="CE126" t="s">
        <v>147</v>
      </c>
      <c r="CF126" t="s">
        <v>1078</v>
      </c>
      <c r="CG126" t="s">
        <v>1076</v>
      </c>
      <c r="CL126">
        <v>4</v>
      </c>
      <c r="CM126" t="s">
        <v>647</v>
      </c>
      <c r="CN126" t="s">
        <v>106</v>
      </c>
      <c r="CO126" t="s">
        <v>1103</v>
      </c>
      <c r="CP126" t="s">
        <v>1095</v>
      </c>
      <c r="CQ126" t="s">
        <v>1101</v>
      </c>
      <c r="CR126" t="s">
        <v>1098</v>
      </c>
      <c r="CU126" t="s">
        <v>648</v>
      </c>
    </row>
    <row r="127" spans="1:99" x14ac:dyDescent="0.25">
      <c r="A127">
        <v>45157.642291851851</v>
      </c>
      <c r="B127" t="s">
        <v>397</v>
      </c>
      <c r="C127" t="s">
        <v>34</v>
      </c>
      <c r="D127" t="s">
        <v>35</v>
      </c>
      <c r="E127" t="s">
        <v>36</v>
      </c>
      <c r="F127" t="s">
        <v>416</v>
      </c>
      <c r="G127" t="s">
        <v>123</v>
      </c>
      <c r="H127" t="s">
        <v>130</v>
      </c>
      <c r="I127" s="1" t="s">
        <v>130</v>
      </c>
      <c r="M127" t="s">
        <v>40</v>
      </c>
      <c r="N127" s="1" t="s">
        <v>64</v>
      </c>
      <c r="O127" t="s">
        <v>41</v>
      </c>
      <c r="P127" t="s">
        <v>862</v>
      </c>
      <c r="Q127">
        <v>310</v>
      </c>
      <c r="R127" t="s">
        <v>83</v>
      </c>
      <c r="S127" t="s">
        <v>65</v>
      </c>
      <c r="T127" t="s">
        <v>66</v>
      </c>
      <c r="U127" t="s">
        <v>67</v>
      </c>
      <c r="V127" t="s">
        <v>117</v>
      </c>
      <c r="W127" t="s">
        <v>649</v>
      </c>
      <c r="X127" t="s">
        <v>399</v>
      </c>
      <c r="Y127" t="s">
        <v>77</v>
      </c>
      <c r="Z127" t="s">
        <v>77</v>
      </c>
      <c r="AJ127" t="s">
        <v>650</v>
      </c>
      <c r="AK127" t="s">
        <v>174</v>
      </c>
      <c r="AL127" t="s">
        <v>957</v>
      </c>
      <c r="AQ127" t="s">
        <v>73</v>
      </c>
      <c r="AR127" t="s">
        <v>51</v>
      </c>
      <c r="AS127" t="s">
        <v>975</v>
      </c>
      <c r="AX127" t="s">
        <v>112</v>
      </c>
      <c r="AY127" t="s">
        <v>53</v>
      </c>
      <c r="AZ127" t="s">
        <v>528</v>
      </c>
      <c r="BA127" t="s">
        <v>101</v>
      </c>
      <c r="BB127" t="s">
        <v>992</v>
      </c>
      <c r="BC127" t="s">
        <v>991</v>
      </c>
      <c r="BD127" t="s">
        <v>990</v>
      </c>
      <c r="BI127" t="s">
        <v>1002</v>
      </c>
      <c r="BJ127" t="s">
        <v>1002</v>
      </c>
      <c r="BS127" t="s">
        <v>161</v>
      </c>
      <c r="BT127" t="s">
        <v>77</v>
      </c>
      <c r="BU127" t="s">
        <v>77</v>
      </c>
      <c r="CB127">
        <v>0</v>
      </c>
      <c r="CC127" t="s">
        <v>92</v>
      </c>
      <c r="CD127" t="s">
        <v>392</v>
      </c>
      <c r="CE127" t="s">
        <v>147</v>
      </c>
      <c r="CF127" t="s">
        <v>1073</v>
      </c>
      <c r="CG127" t="s">
        <v>1074</v>
      </c>
      <c r="CH127" t="s">
        <v>1078</v>
      </c>
      <c r="CL127">
        <v>3</v>
      </c>
      <c r="CM127" t="s">
        <v>651</v>
      </c>
      <c r="CN127" t="s">
        <v>345</v>
      </c>
      <c r="CO127" t="s">
        <v>1096</v>
      </c>
      <c r="CP127" t="s">
        <v>1097</v>
      </c>
      <c r="CQ127" t="s">
        <v>1100</v>
      </c>
      <c r="CR127" t="s">
        <v>1098</v>
      </c>
      <c r="CU127" t="s">
        <v>652</v>
      </c>
    </row>
    <row r="128" spans="1:99" x14ac:dyDescent="0.25">
      <c r="A128">
        <v>45157.702201365741</v>
      </c>
      <c r="B128" t="s">
        <v>172</v>
      </c>
      <c r="C128" t="s">
        <v>34</v>
      </c>
      <c r="D128" t="s">
        <v>35</v>
      </c>
      <c r="E128" t="s">
        <v>36</v>
      </c>
      <c r="F128" t="s">
        <v>201</v>
      </c>
      <c r="G128" t="s">
        <v>212</v>
      </c>
      <c r="H128" t="s">
        <v>130</v>
      </c>
      <c r="I128" s="1" t="s">
        <v>130</v>
      </c>
      <c r="M128" t="s">
        <v>40</v>
      </c>
      <c r="N128" s="1" t="s">
        <v>41</v>
      </c>
      <c r="O128" t="s">
        <v>41</v>
      </c>
      <c r="Q128">
        <v>761</v>
      </c>
      <c r="R128" t="s">
        <v>232</v>
      </c>
      <c r="S128" t="s">
        <v>65</v>
      </c>
      <c r="T128" t="s">
        <v>44</v>
      </c>
      <c r="U128" t="s">
        <v>156</v>
      </c>
      <c r="V128" t="s">
        <v>117</v>
      </c>
      <c r="W128" t="s">
        <v>653</v>
      </c>
      <c r="X128" t="s">
        <v>145</v>
      </c>
      <c r="Y128" t="s">
        <v>136</v>
      </c>
      <c r="Z128" t="s">
        <v>136</v>
      </c>
      <c r="AJ128" t="s">
        <v>146</v>
      </c>
      <c r="AK128" t="s">
        <v>146</v>
      </c>
      <c r="AQ128" t="s">
        <v>51</v>
      </c>
      <c r="AR128" t="s">
        <v>51</v>
      </c>
      <c r="AX128" t="s">
        <v>112</v>
      </c>
      <c r="AY128" t="s">
        <v>100</v>
      </c>
      <c r="AZ128" t="s">
        <v>423</v>
      </c>
      <c r="BA128" t="s">
        <v>423</v>
      </c>
      <c r="BI128" t="s">
        <v>75</v>
      </c>
      <c r="BJ128" t="s">
        <v>75</v>
      </c>
      <c r="BS128" t="s">
        <v>161</v>
      </c>
      <c r="BT128" t="s">
        <v>77</v>
      </c>
      <c r="BU128" t="s">
        <v>77</v>
      </c>
      <c r="CB128">
        <v>0</v>
      </c>
      <c r="CC128" t="s">
        <v>58</v>
      </c>
      <c r="CD128" t="s">
        <v>654</v>
      </c>
      <c r="CE128" t="s">
        <v>210</v>
      </c>
      <c r="CF128" t="s">
        <v>1078</v>
      </c>
      <c r="CL128">
        <v>1</v>
      </c>
      <c r="CM128" t="s">
        <v>106</v>
      </c>
      <c r="CN128" t="s">
        <v>106</v>
      </c>
    </row>
    <row r="129" spans="1:99" hidden="1" x14ac:dyDescent="0.25">
      <c r="A129">
        <v>45157.767793113424</v>
      </c>
      <c r="B129" t="s">
        <v>397</v>
      </c>
      <c r="C129" t="s">
        <v>34</v>
      </c>
      <c r="D129" t="s">
        <v>35</v>
      </c>
      <c r="E129" t="s">
        <v>36</v>
      </c>
      <c r="F129" t="s">
        <v>416</v>
      </c>
      <c r="G129" t="s">
        <v>190</v>
      </c>
      <c r="H129" t="s">
        <v>130</v>
      </c>
      <c r="I129" s="1" t="s">
        <v>130</v>
      </c>
      <c r="M129" t="s">
        <v>40</v>
      </c>
      <c r="N129" s="1" t="s">
        <v>41</v>
      </c>
      <c r="O129" t="s">
        <v>41</v>
      </c>
      <c r="Q129">
        <v>458</v>
      </c>
      <c r="R129" t="s">
        <v>232</v>
      </c>
      <c r="S129" t="s">
        <v>43</v>
      </c>
      <c r="T129" t="s">
        <v>44</v>
      </c>
      <c r="U129" t="s">
        <v>156</v>
      </c>
      <c r="V129" t="s">
        <v>134</v>
      </c>
      <c r="W129" t="s">
        <v>655</v>
      </c>
      <c r="X129" t="s">
        <v>70</v>
      </c>
      <c r="Y129" t="s">
        <v>77</v>
      </c>
      <c r="Z129" t="s">
        <v>77</v>
      </c>
      <c r="AJ129" t="s">
        <v>414</v>
      </c>
      <c r="AK129" t="s">
        <v>414</v>
      </c>
      <c r="AQ129" t="s">
        <v>51</v>
      </c>
      <c r="AR129" t="s">
        <v>51</v>
      </c>
      <c r="AX129" t="s">
        <v>312</v>
      </c>
      <c r="AY129" t="s">
        <v>87</v>
      </c>
      <c r="AZ129" t="s">
        <v>313</v>
      </c>
      <c r="BA129" t="s">
        <v>313</v>
      </c>
      <c r="BI129" t="s">
        <v>313</v>
      </c>
      <c r="BJ129" t="s">
        <v>313</v>
      </c>
      <c r="BS129" t="s">
        <v>161</v>
      </c>
      <c r="BT129" t="s">
        <v>1364</v>
      </c>
      <c r="BU129" t="s">
        <v>1364</v>
      </c>
      <c r="CB129" t="s">
        <v>170</v>
      </c>
      <c r="CC129" t="s">
        <v>92</v>
      </c>
      <c r="CD129" s="4" t="s">
        <v>535</v>
      </c>
      <c r="CE129" s="4" t="s">
        <v>535</v>
      </c>
      <c r="CL129">
        <v>3</v>
      </c>
      <c r="CM129" t="s">
        <v>659</v>
      </c>
      <c r="CN129" t="s">
        <v>659</v>
      </c>
    </row>
    <row r="130" spans="1:99" hidden="1" x14ac:dyDescent="0.25">
      <c r="A130">
        <v>45157.7882340625</v>
      </c>
      <c r="B130" t="s">
        <v>397</v>
      </c>
      <c r="C130" t="s">
        <v>34</v>
      </c>
      <c r="D130" t="s">
        <v>35</v>
      </c>
      <c r="E130" t="s">
        <v>36</v>
      </c>
      <c r="F130" t="s">
        <v>416</v>
      </c>
      <c r="G130" t="s">
        <v>81</v>
      </c>
      <c r="H130" t="s">
        <v>130</v>
      </c>
      <c r="I130" s="1" t="s">
        <v>130</v>
      </c>
      <c r="M130" t="s">
        <v>411</v>
      </c>
      <c r="N130" s="1" t="s">
        <v>125</v>
      </c>
      <c r="O130" t="s">
        <v>125</v>
      </c>
      <c r="Q130">
        <v>466</v>
      </c>
      <c r="R130" t="s">
        <v>42</v>
      </c>
      <c r="S130" t="s">
        <v>65</v>
      </c>
      <c r="T130" t="s">
        <v>44</v>
      </c>
      <c r="U130" t="s">
        <v>156</v>
      </c>
      <c r="V130" t="s">
        <v>117</v>
      </c>
      <c r="W130" t="s">
        <v>660</v>
      </c>
      <c r="X130" t="s">
        <v>48</v>
      </c>
      <c r="Y130" t="s">
        <v>935</v>
      </c>
      <c r="Z130" t="s">
        <v>136</v>
      </c>
      <c r="AA130" t="s">
        <v>941</v>
      </c>
      <c r="AB130" t="s">
        <v>896</v>
      </c>
      <c r="AJ130" t="s">
        <v>633</v>
      </c>
      <c r="AK130" t="s">
        <v>633</v>
      </c>
      <c r="AQ130" t="s">
        <v>73</v>
      </c>
      <c r="AR130" t="s">
        <v>51</v>
      </c>
      <c r="AS130" t="s">
        <v>975</v>
      </c>
      <c r="AX130" t="s">
        <v>112</v>
      </c>
      <c r="AY130" t="s">
        <v>53</v>
      </c>
      <c r="AZ130" t="s">
        <v>216</v>
      </c>
      <c r="BA130" t="s">
        <v>101</v>
      </c>
      <c r="BB130" t="s">
        <v>991</v>
      </c>
      <c r="BI130" t="s">
        <v>662</v>
      </c>
      <c r="BJ130" t="s">
        <v>102</v>
      </c>
      <c r="BK130" t="s">
        <v>1044</v>
      </c>
      <c r="BS130" t="s">
        <v>161</v>
      </c>
      <c r="BT130" t="s">
        <v>136</v>
      </c>
      <c r="BU130" t="s">
        <v>136</v>
      </c>
      <c r="CB130" t="s">
        <v>440</v>
      </c>
      <c r="CC130" t="s">
        <v>92</v>
      </c>
      <c r="CD130" t="s">
        <v>408</v>
      </c>
      <c r="CE130" t="s">
        <v>147</v>
      </c>
      <c r="CF130" t="s">
        <v>1073</v>
      </c>
      <c r="CG130" t="s">
        <v>1074</v>
      </c>
      <c r="CH130" t="s">
        <v>1075</v>
      </c>
      <c r="CI130" t="s">
        <v>1077</v>
      </c>
      <c r="CJ130" t="s">
        <v>1078</v>
      </c>
      <c r="CK130" t="s">
        <v>1076</v>
      </c>
      <c r="CL130">
        <v>3</v>
      </c>
      <c r="CM130" t="s">
        <v>106</v>
      </c>
      <c r="CN130" t="s">
        <v>106</v>
      </c>
    </row>
    <row r="131" spans="1:99" x14ac:dyDescent="0.25">
      <c r="A131">
        <v>45157.821737685183</v>
      </c>
      <c r="B131" t="s">
        <v>258</v>
      </c>
      <c r="C131" t="s">
        <v>62</v>
      </c>
      <c r="D131" t="s">
        <v>35</v>
      </c>
      <c r="E131" t="s">
        <v>36</v>
      </c>
      <c r="F131" t="s">
        <v>201</v>
      </c>
      <c r="G131" t="s">
        <v>190</v>
      </c>
      <c r="H131" t="s">
        <v>130</v>
      </c>
      <c r="I131" s="1" t="s">
        <v>63</v>
      </c>
      <c r="J131" t="s">
        <v>853</v>
      </c>
      <c r="M131" t="s">
        <v>40</v>
      </c>
      <c r="N131" s="1" t="s">
        <v>41</v>
      </c>
      <c r="O131" t="s">
        <v>41</v>
      </c>
      <c r="Q131">
        <v>1066</v>
      </c>
      <c r="R131" t="s">
        <v>83</v>
      </c>
      <c r="S131" t="s">
        <v>65</v>
      </c>
      <c r="T131" t="s">
        <v>131</v>
      </c>
      <c r="U131" t="s">
        <v>108</v>
      </c>
      <c r="V131" t="s">
        <v>134</v>
      </c>
      <c r="W131" t="s">
        <v>622</v>
      </c>
      <c r="X131" t="s">
        <v>399</v>
      </c>
      <c r="Y131" t="s">
        <v>585</v>
      </c>
      <c r="Z131" t="s">
        <v>585</v>
      </c>
      <c r="AJ131" t="s">
        <v>146</v>
      </c>
      <c r="AK131" t="s">
        <v>146</v>
      </c>
      <c r="AQ131" t="s">
        <v>138</v>
      </c>
      <c r="AR131" t="s">
        <v>51</v>
      </c>
      <c r="AS131" t="s">
        <v>976</v>
      </c>
      <c r="AX131" t="s">
        <v>65</v>
      </c>
      <c r="AY131" t="s">
        <v>100</v>
      </c>
      <c r="AZ131" t="s">
        <v>88</v>
      </c>
      <c r="BA131" t="s">
        <v>101</v>
      </c>
      <c r="BB131" t="s">
        <v>992</v>
      </c>
      <c r="BI131" t="s">
        <v>1030</v>
      </c>
      <c r="BJ131" t="s">
        <v>75</v>
      </c>
      <c r="BK131" t="s">
        <v>1047</v>
      </c>
      <c r="BL131" t="s">
        <v>1048</v>
      </c>
      <c r="BM131" t="s">
        <v>1044</v>
      </c>
      <c r="BN131" t="s">
        <v>1049</v>
      </c>
      <c r="BO131" t="s">
        <v>1045</v>
      </c>
      <c r="BS131" t="s">
        <v>76</v>
      </c>
      <c r="BT131" t="s">
        <v>77</v>
      </c>
      <c r="BU131" t="s">
        <v>77</v>
      </c>
      <c r="CB131">
        <v>0</v>
      </c>
      <c r="CC131" t="s">
        <v>92</v>
      </c>
      <c r="CD131" s="4" t="s">
        <v>535</v>
      </c>
      <c r="CE131" s="4" t="s">
        <v>535</v>
      </c>
      <c r="CL131">
        <v>3</v>
      </c>
      <c r="CM131" t="s">
        <v>106</v>
      </c>
      <c r="CN131" t="s">
        <v>106</v>
      </c>
    </row>
    <row r="132" spans="1:99" x14ac:dyDescent="0.25">
      <c r="A132">
        <v>45157.832607696764</v>
      </c>
      <c r="B132" t="s">
        <v>172</v>
      </c>
      <c r="C132" t="s">
        <v>62</v>
      </c>
      <c r="D132" t="s">
        <v>35</v>
      </c>
      <c r="E132" t="s">
        <v>36</v>
      </c>
      <c r="F132" t="s">
        <v>37</v>
      </c>
      <c r="G132" t="s">
        <v>212</v>
      </c>
      <c r="H132" t="s">
        <v>130</v>
      </c>
      <c r="I132" s="1" t="s">
        <v>124</v>
      </c>
      <c r="J132" t="s">
        <v>854</v>
      </c>
      <c r="M132" t="s">
        <v>40</v>
      </c>
      <c r="N132" s="1" t="s">
        <v>64</v>
      </c>
      <c r="O132" t="s">
        <v>41</v>
      </c>
      <c r="P132" t="s">
        <v>862</v>
      </c>
      <c r="Q132">
        <v>582</v>
      </c>
      <c r="R132" t="s">
        <v>42</v>
      </c>
      <c r="S132" t="s">
        <v>65</v>
      </c>
      <c r="T132" t="s">
        <v>44</v>
      </c>
      <c r="U132" t="s">
        <v>156</v>
      </c>
      <c r="V132" t="s">
        <v>117</v>
      </c>
      <c r="W132" t="s">
        <v>665</v>
      </c>
      <c r="X132" t="s">
        <v>145</v>
      </c>
      <c r="Y132" t="s">
        <v>1285</v>
      </c>
      <c r="Z132" t="s">
        <v>136</v>
      </c>
      <c r="AA132" t="s">
        <v>883</v>
      </c>
      <c r="AB132" t="s">
        <v>889</v>
      </c>
      <c r="AC132" t="s">
        <v>894</v>
      </c>
      <c r="AD132" t="s">
        <v>585</v>
      </c>
      <c r="AJ132" t="s">
        <v>166</v>
      </c>
      <c r="AK132" t="s">
        <v>174</v>
      </c>
      <c r="AL132" t="s">
        <v>961</v>
      </c>
      <c r="AM132" t="s">
        <v>958</v>
      </c>
      <c r="AN132" t="s">
        <v>959</v>
      </c>
      <c r="AO132" t="s">
        <v>957</v>
      </c>
      <c r="AQ132" t="s">
        <v>73</v>
      </c>
      <c r="AR132" t="s">
        <v>51</v>
      </c>
      <c r="AS132" t="s">
        <v>975</v>
      </c>
      <c r="AX132" t="s">
        <v>112</v>
      </c>
      <c r="AY132" t="s">
        <v>100</v>
      </c>
      <c r="AZ132" t="s">
        <v>261</v>
      </c>
      <c r="BA132" t="s">
        <v>101</v>
      </c>
      <c r="BB132" t="s">
        <v>992</v>
      </c>
      <c r="BC132" t="s">
        <v>991</v>
      </c>
      <c r="BI132" t="s">
        <v>999</v>
      </c>
      <c r="BJ132" t="s">
        <v>102</v>
      </c>
      <c r="BK132" t="s">
        <v>1046</v>
      </c>
      <c r="BL132" t="s">
        <v>1047</v>
      </c>
      <c r="BM132" t="s">
        <v>1048</v>
      </c>
      <c r="BN132" t="s">
        <v>1044</v>
      </c>
      <c r="BO132" t="s">
        <v>1049</v>
      </c>
      <c r="BP132" t="s">
        <v>1045</v>
      </c>
      <c r="BS132" t="s">
        <v>56</v>
      </c>
      <c r="BT132" t="s">
        <v>77</v>
      </c>
      <c r="BU132" t="s">
        <v>77</v>
      </c>
      <c r="CB132">
        <v>0</v>
      </c>
      <c r="CC132" t="s">
        <v>92</v>
      </c>
      <c r="CD132" t="s">
        <v>667</v>
      </c>
      <c r="CE132" t="s">
        <v>147</v>
      </c>
      <c r="CF132" t="s">
        <v>1074</v>
      </c>
      <c r="CG132" t="s">
        <v>1077</v>
      </c>
      <c r="CH132" t="s">
        <v>1076</v>
      </c>
      <c r="CL132">
        <v>1</v>
      </c>
      <c r="CM132" t="s">
        <v>106</v>
      </c>
      <c r="CN132" t="s">
        <v>106</v>
      </c>
    </row>
    <row r="133" spans="1:99" x14ac:dyDescent="0.25">
      <c r="A133">
        <v>45157.841089178241</v>
      </c>
      <c r="B133" t="s">
        <v>258</v>
      </c>
      <c r="C133" t="s">
        <v>62</v>
      </c>
      <c r="D133" t="s">
        <v>35</v>
      </c>
      <c r="E133" t="s">
        <v>36</v>
      </c>
      <c r="F133" t="s">
        <v>37</v>
      </c>
      <c r="G133" t="s">
        <v>81</v>
      </c>
      <c r="H133" t="s">
        <v>130</v>
      </c>
      <c r="I133" s="1" t="s">
        <v>63</v>
      </c>
      <c r="J133" t="s">
        <v>853</v>
      </c>
      <c r="M133" t="s">
        <v>40</v>
      </c>
      <c r="N133" s="1" t="s">
        <v>41</v>
      </c>
      <c r="O133" t="s">
        <v>41</v>
      </c>
      <c r="Q133">
        <v>1191</v>
      </c>
      <c r="R133" t="s">
        <v>42</v>
      </c>
      <c r="S133" t="s">
        <v>95</v>
      </c>
      <c r="T133" t="s">
        <v>66</v>
      </c>
      <c r="U133" t="s">
        <v>156</v>
      </c>
      <c r="V133" t="s">
        <v>117</v>
      </c>
      <c r="W133" t="s">
        <v>331</v>
      </c>
      <c r="X133" t="s">
        <v>70</v>
      </c>
      <c r="Y133" t="s">
        <v>77</v>
      </c>
      <c r="Z133" t="s">
        <v>77</v>
      </c>
      <c r="AJ133" t="s">
        <v>111</v>
      </c>
      <c r="AK133" t="s">
        <v>111</v>
      </c>
      <c r="AQ133" t="s">
        <v>73</v>
      </c>
      <c r="AR133" t="s">
        <v>51</v>
      </c>
      <c r="AS133" t="s">
        <v>975</v>
      </c>
      <c r="AX133" t="s">
        <v>112</v>
      </c>
      <c r="AY133" t="s">
        <v>100</v>
      </c>
      <c r="AZ133" t="s">
        <v>216</v>
      </c>
      <c r="BA133" t="s">
        <v>101</v>
      </c>
      <c r="BB133" t="s">
        <v>991</v>
      </c>
      <c r="BI133" t="s">
        <v>180</v>
      </c>
      <c r="BJ133" t="s">
        <v>75</v>
      </c>
      <c r="BK133" t="s">
        <v>1049</v>
      </c>
      <c r="BS133" t="s">
        <v>196</v>
      </c>
      <c r="BT133" t="s">
        <v>77</v>
      </c>
      <c r="BU133" t="s">
        <v>77</v>
      </c>
      <c r="CB133">
        <v>0</v>
      </c>
      <c r="CC133" t="s">
        <v>92</v>
      </c>
      <c r="CD133" t="s">
        <v>483</v>
      </c>
      <c r="CE133" t="s">
        <v>210</v>
      </c>
      <c r="CF133" t="s">
        <v>1077</v>
      </c>
      <c r="CG133" t="s">
        <v>1078</v>
      </c>
      <c r="CH133" t="s">
        <v>1076</v>
      </c>
      <c r="CL133">
        <v>5</v>
      </c>
      <c r="CM133" t="s">
        <v>668</v>
      </c>
      <c r="CN133" t="s">
        <v>345</v>
      </c>
      <c r="CO133" t="s">
        <v>1099</v>
      </c>
      <c r="CP133" t="s">
        <v>1097</v>
      </c>
      <c r="CQ133" t="s">
        <v>1100</v>
      </c>
      <c r="CR133" t="s">
        <v>1098</v>
      </c>
    </row>
    <row r="134" spans="1:99" x14ac:dyDescent="0.25">
      <c r="A134">
        <v>45157.843499224538</v>
      </c>
      <c r="B134" t="s">
        <v>172</v>
      </c>
      <c r="C134" t="s">
        <v>62</v>
      </c>
      <c r="D134" t="s">
        <v>35</v>
      </c>
      <c r="E134" t="s">
        <v>36</v>
      </c>
      <c r="F134" t="s">
        <v>37</v>
      </c>
      <c r="G134" t="s">
        <v>212</v>
      </c>
      <c r="H134" t="s">
        <v>130</v>
      </c>
      <c r="I134" s="1" t="s">
        <v>130</v>
      </c>
      <c r="M134" t="s">
        <v>40</v>
      </c>
      <c r="N134" s="1" t="s">
        <v>41</v>
      </c>
      <c r="O134" t="s">
        <v>41</v>
      </c>
      <c r="Q134">
        <v>573</v>
      </c>
      <c r="R134" t="s">
        <v>42</v>
      </c>
      <c r="S134" t="s">
        <v>65</v>
      </c>
      <c r="T134" t="s">
        <v>44</v>
      </c>
      <c r="U134" t="s">
        <v>108</v>
      </c>
      <c r="V134" t="s">
        <v>134</v>
      </c>
      <c r="W134" t="s">
        <v>669</v>
      </c>
      <c r="X134" t="s">
        <v>145</v>
      </c>
      <c r="Y134" t="s">
        <v>77</v>
      </c>
      <c r="Z134" t="s">
        <v>77</v>
      </c>
      <c r="AJ134" t="s">
        <v>137</v>
      </c>
      <c r="AK134" t="s">
        <v>111</v>
      </c>
      <c r="AL134" t="s">
        <v>959</v>
      </c>
      <c r="AQ134" t="s">
        <v>73</v>
      </c>
      <c r="AR134" t="s">
        <v>51</v>
      </c>
      <c r="AS134" t="s">
        <v>975</v>
      </c>
      <c r="AX134" t="s">
        <v>112</v>
      </c>
      <c r="AY134" t="s">
        <v>87</v>
      </c>
      <c r="AZ134" t="s">
        <v>670</v>
      </c>
      <c r="BA134" t="s">
        <v>418</v>
      </c>
      <c r="BB134" t="s">
        <v>989</v>
      </c>
      <c r="BC134" t="s">
        <v>990</v>
      </c>
      <c r="BI134" t="s">
        <v>1031</v>
      </c>
      <c r="BJ134" t="s">
        <v>1002</v>
      </c>
      <c r="BK134" t="s">
        <v>1045</v>
      </c>
      <c r="BS134" t="s">
        <v>56</v>
      </c>
      <c r="BT134" t="s">
        <v>77</v>
      </c>
      <c r="BU134" t="s">
        <v>77</v>
      </c>
      <c r="CB134">
        <v>0</v>
      </c>
      <c r="CC134" t="s">
        <v>92</v>
      </c>
      <c r="CD134" t="s">
        <v>147</v>
      </c>
      <c r="CE134" t="s">
        <v>147</v>
      </c>
      <c r="CL134">
        <v>1</v>
      </c>
      <c r="CM134" t="s">
        <v>106</v>
      </c>
      <c r="CN134" t="s">
        <v>106</v>
      </c>
    </row>
    <row r="135" spans="1:99" hidden="1" x14ac:dyDescent="0.25">
      <c r="A135">
        <v>45157.845463877311</v>
      </c>
      <c r="B135" t="s">
        <v>172</v>
      </c>
      <c r="C135" t="s">
        <v>62</v>
      </c>
      <c r="D135" t="s">
        <v>35</v>
      </c>
      <c r="E135" t="s">
        <v>36</v>
      </c>
      <c r="F135" t="s">
        <v>37</v>
      </c>
      <c r="G135" t="s">
        <v>38</v>
      </c>
      <c r="H135" t="s">
        <v>213</v>
      </c>
      <c r="I135" s="1" t="s">
        <v>213</v>
      </c>
      <c r="M135" t="s">
        <v>40</v>
      </c>
      <c r="N135" s="1" t="s">
        <v>41</v>
      </c>
      <c r="O135" t="s">
        <v>41</v>
      </c>
      <c r="Q135">
        <v>599</v>
      </c>
      <c r="R135" t="s">
        <v>42</v>
      </c>
      <c r="S135" t="s">
        <v>65</v>
      </c>
      <c r="T135" t="s">
        <v>131</v>
      </c>
      <c r="U135" t="s">
        <v>156</v>
      </c>
      <c r="V135" t="s">
        <v>134</v>
      </c>
      <c r="W135" t="s">
        <v>672</v>
      </c>
      <c r="X135" t="s">
        <v>413</v>
      </c>
      <c r="Y135" t="s">
        <v>193</v>
      </c>
      <c r="Z135" t="s">
        <v>193</v>
      </c>
      <c r="AJ135" t="s">
        <v>673</v>
      </c>
      <c r="AK135" t="s">
        <v>633</v>
      </c>
      <c r="AL135" t="s">
        <v>961</v>
      </c>
      <c r="AM135" t="s">
        <v>958</v>
      </c>
      <c r="AN135" t="s">
        <v>959</v>
      </c>
      <c r="AO135" t="s">
        <v>957</v>
      </c>
      <c r="AQ135" t="s">
        <v>51</v>
      </c>
      <c r="AR135" t="s">
        <v>51</v>
      </c>
      <c r="AX135" t="s">
        <v>52</v>
      </c>
      <c r="AY135" t="s">
        <v>100</v>
      </c>
      <c r="AZ135" t="s">
        <v>418</v>
      </c>
      <c r="BA135" t="s">
        <v>418</v>
      </c>
      <c r="BI135" t="s">
        <v>1032</v>
      </c>
      <c r="BJ135" t="s">
        <v>1002</v>
      </c>
      <c r="BK135" t="s">
        <v>1051</v>
      </c>
      <c r="BL135" t="s">
        <v>1045</v>
      </c>
      <c r="BM135" t="s">
        <v>1050</v>
      </c>
      <c r="BS135" t="s">
        <v>76</v>
      </c>
      <c r="BT135" t="s">
        <v>266</v>
      </c>
      <c r="BU135" t="s">
        <v>136</v>
      </c>
      <c r="BV135" t="s">
        <v>893</v>
      </c>
      <c r="CB135" t="s">
        <v>170</v>
      </c>
      <c r="CC135" t="s">
        <v>58</v>
      </c>
      <c r="CD135" t="s">
        <v>675</v>
      </c>
      <c r="CE135" t="s">
        <v>147</v>
      </c>
      <c r="CF135" t="s">
        <v>1074</v>
      </c>
      <c r="CG135" t="s">
        <v>1077</v>
      </c>
      <c r="CL135">
        <v>4</v>
      </c>
      <c r="CM135" t="s">
        <v>676</v>
      </c>
      <c r="CN135" t="s">
        <v>345</v>
      </c>
      <c r="CO135" t="s">
        <v>1099</v>
      </c>
      <c r="CP135" t="s">
        <v>1095</v>
      </c>
      <c r="CQ135" t="s">
        <v>1100</v>
      </c>
      <c r="CR135" t="s">
        <v>1105</v>
      </c>
    </row>
    <row r="136" spans="1:99" x14ac:dyDescent="0.25">
      <c r="A136">
        <v>45157.845799722221</v>
      </c>
      <c r="B136" t="s">
        <v>172</v>
      </c>
      <c r="C136" t="s">
        <v>62</v>
      </c>
      <c r="D136" t="s">
        <v>35</v>
      </c>
      <c r="E136" t="s">
        <v>36</v>
      </c>
      <c r="F136" t="s">
        <v>37</v>
      </c>
      <c r="G136" t="s">
        <v>212</v>
      </c>
      <c r="H136" t="s">
        <v>107</v>
      </c>
      <c r="I136" s="1" t="s">
        <v>107</v>
      </c>
      <c r="M136" t="s">
        <v>40</v>
      </c>
      <c r="N136" s="1" t="s">
        <v>41</v>
      </c>
      <c r="O136" t="s">
        <v>41</v>
      </c>
      <c r="Q136">
        <v>569</v>
      </c>
      <c r="R136" t="s">
        <v>42</v>
      </c>
      <c r="S136" t="s">
        <v>95</v>
      </c>
      <c r="T136" t="s">
        <v>66</v>
      </c>
      <c r="U136" t="s">
        <v>67</v>
      </c>
      <c r="V136" t="s">
        <v>134</v>
      </c>
      <c r="W136" t="s">
        <v>677</v>
      </c>
      <c r="X136" t="s">
        <v>145</v>
      </c>
      <c r="Y136" t="s">
        <v>136</v>
      </c>
      <c r="Z136" t="s">
        <v>136</v>
      </c>
      <c r="AJ136" t="s">
        <v>119</v>
      </c>
      <c r="AK136" t="s">
        <v>146</v>
      </c>
      <c r="AL136" t="s">
        <v>958</v>
      </c>
      <c r="AM136" t="s">
        <v>959</v>
      </c>
      <c r="AQ136" t="s">
        <v>51</v>
      </c>
      <c r="AR136" t="s">
        <v>51</v>
      </c>
      <c r="AX136" t="s">
        <v>52</v>
      </c>
      <c r="AY136" t="s">
        <v>87</v>
      </c>
      <c r="AZ136" t="s">
        <v>428</v>
      </c>
      <c r="BA136" t="s">
        <v>428</v>
      </c>
      <c r="BI136" t="s">
        <v>678</v>
      </c>
      <c r="BJ136" t="s">
        <v>640</v>
      </c>
      <c r="BK136" t="s">
        <v>1051</v>
      </c>
      <c r="BL136" t="s">
        <v>1045</v>
      </c>
      <c r="BS136" t="s">
        <v>56</v>
      </c>
      <c r="BT136" t="s">
        <v>77</v>
      </c>
      <c r="BU136" t="s">
        <v>77</v>
      </c>
      <c r="CB136">
        <v>0</v>
      </c>
      <c r="CC136" t="s">
        <v>92</v>
      </c>
      <c r="CD136" t="s">
        <v>680</v>
      </c>
      <c r="CE136" t="s">
        <v>198</v>
      </c>
      <c r="CF136" t="s">
        <v>1074</v>
      </c>
      <c r="CL136">
        <v>4</v>
      </c>
      <c r="CM136" t="s">
        <v>681</v>
      </c>
      <c r="CN136" t="s">
        <v>659</v>
      </c>
      <c r="CO136" t="s">
        <v>1105</v>
      </c>
    </row>
    <row r="137" spans="1:99" hidden="1" x14ac:dyDescent="0.25">
      <c r="A137">
        <v>45157.880823587962</v>
      </c>
      <c r="B137" t="s">
        <v>172</v>
      </c>
      <c r="C137" t="s">
        <v>62</v>
      </c>
      <c r="D137" t="s">
        <v>35</v>
      </c>
      <c r="E137" t="s">
        <v>36</v>
      </c>
      <c r="F137" t="s">
        <v>37</v>
      </c>
      <c r="G137" t="s">
        <v>212</v>
      </c>
      <c r="H137" t="s">
        <v>484</v>
      </c>
      <c r="I137" s="1" t="s">
        <v>484</v>
      </c>
      <c r="M137" t="s">
        <v>40</v>
      </c>
      <c r="N137" s="1" t="s">
        <v>41</v>
      </c>
      <c r="O137" t="s">
        <v>41</v>
      </c>
      <c r="Q137">
        <v>528</v>
      </c>
      <c r="R137" t="s">
        <v>42</v>
      </c>
      <c r="S137" t="s">
        <v>65</v>
      </c>
      <c r="T137" t="s">
        <v>44</v>
      </c>
      <c r="U137" t="s">
        <v>156</v>
      </c>
      <c r="V137" t="s">
        <v>117</v>
      </c>
      <c r="W137" t="s">
        <v>682</v>
      </c>
      <c r="X137" t="s">
        <v>70</v>
      </c>
      <c r="Y137" t="s">
        <v>77</v>
      </c>
      <c r="Z137" t="s">
        <v>77</v>
      </c>
      <c r="AJ137" t="s">
        <v>111</v>
      </c>
      <c r="AK137" t="s">
        <v>111</v>
      </c>
      <c r="AQ137" t="s">
        <v>311</v>
      </c>
      <c r="AR137" t="s">
        <v>311</v>
      </c>
      <c r="AX137" t="s">
        <v>312</v>
      </c>
      <c r="AY137" t="s">
        <v>100</v>
      </c>
      <c r="AZ137" t="s">
        <v>423</v>
      </c>
      <c r="BA137" t="s">
        <v>423</v>
      </c>
      <c r="BI137" t="s">
        <v>313</v>
      </c>
      <c r="BJ137" t="s">
        <v>313</v>
      </c>
      <c r="BS137" t="s">
        <v>56</v>
      </c>
      <c r="BT137" t="s">
        <v>683</v>
      </c>
      <c r="BU137" t="s">
        <v>683</v>
      </c>
      <c r="CB137">
        <v>0</v>
      </c>
      <c r="CC137" t="s">
        <v>209</v>
      </c>
      <c r="CD137" t="s">
        <v>210</v>
      </c>
      <c r="CE137" t="s">
        <v>210</v>
      </c>
      <c r="CL137">
        <v>3</v>
      </c>
      <c r="CM137" t="s">
        <v>420</v>
      </c>
      <c r="CN137" t="s">
        <v>420</v>
      </c>
    </row>
    <row r="138" spans="1:99" hidden="1" x14ac:dyDescent="0.25">
      <c r="A138">
        <v>45157.979482696755</v>
      </c>
      <c r="B138" t="s">
        <v>397</v>
      </c>
      <c r="C138" t="s">
        <v>34</v>
      </c>
      <c r="D138" t="s">
        <v>35</v>
      </c>
      <c r="E138" t="s">
        <v>36</v>
      </c>
      <c r="F138" t="s">
        <v>416</v>
      </c>
      <c r="G138" t="s">
        <v>123</v>
      </c>
      <c r="H138" t="s">
        <v>130</v>
      </c>
      <c r="I138" s="1" t="s">
        <v>182</v>
      </c>
      <c r="J138" t="s">
        <v>854</v>
      </c>
      <c r="K138" t="s">
        <v>852</v>
      </c>
      <c r="M138" t="s">
        <v>40</v>
      </c>
      <c r="N138" s="1" t="s">
        <v>64</v>
      </c>
      <c r="O138" t="s">
        <v>41</v>
      </c>
      <c r="P138" t="s">
        <v>862</v>
      </c>
      <c r="Q138">
        <v>658</v>
      </c>
      <c r="R138" t="s">
        <v>232</v>
      </c>
      <c r="S138" t="s">
        <v>65</v>
      </c>
      <c r="T138" t="s">
        <v>44</v>
      </c>
      <c r="U138" t="s">
        <v>156</v>
      </c>
      <c r="V138" t="s">
        <v>117</v>
      </c>
      <c r="W138" t="s">
        <v>684</v>
      </c>
      <c r="X138" t="s">
        <v>70</v>
      </c>
      <c r="Y138" t="s">
        <v>77</v>
      </c>
      <c r="Z138" t="s">
        <v>77</v>
      </c>
      <c r="AJ138" s="4" t="s">
        <v>1315</v>
      </c>
      <c r="AK138" t="s">
        <v>146</v>
      </c>
      <c r="AL138" t="s">
        <v>1316</v>
      </c>
      <c r="AQ138" t="s">
        <v>51</v>
      </c>
      <c r="AR138" t="s">
        <v>51</v>
      </c>
      <c r="AX138" t="s">
        <v>112</v>
      </c>
      <c r="AY138" t="s">
        <v>87</v>
      </c>
      <c r="AZ138" t="s">
        <v>88</v>
      </c>
      <c r="BA138" t="s">
        <v>101</v>
      </c>
      <c r="BB138" t="s">
        <v>992</v>
      </c>
      <c r="BI138" t="s">
        <v>1031</v>
      </c>
      <c r="BJ138" t="s">
        <v>1002</v>
      </c>
      <c r="BK138" t="s">
        <v>1045</v>
      </c>
      <c r="BS138" t="s">
        <v>196</v>
      </c>
      <c r="BT138" t="s">
        <v>136</v>
      </c>
      <c r="BU138" t="s">
        <v>136</v>
      </c>
      <c r="CB138" t="s">
        <v>78</v>
      </c>
      <c r="CC138" t="s">
        <v>92</v>
      </c>
      <c r="CD138" t="s">
        <v>162</v>
      </c>
      <c r="CE138" t="s">
        <v>162</v>
      </c>
      <c r="CL138">
        <v>3</v>
      </c>
      <c r="CM138" t="s">
        <v>106</v>
      </c>
      <c r="CN138" t="s">
        <v>106</v>
      </c>
    </row>
    <row r="139" spans="1:99" x14ac:dyDescent="0.25">
      <c r="A139">
        <v>45158.595431249996</v>
      </c>
      <c r="B139" t="s">
        <v>397</v>
      </c>
      <c r="C139" t="s">
        <v>34</v>
      </c>
      <c r="D139" t="s">
        <v>35</v>
      </c>
      <c r="E139" t="s">
        <v>36</v>
      </c>
      <c r="F139" t="s">
        <v>416</v>
      </c>
      <c r="G139" t="s">
        <v>81</v>
      </c>
      <c r="H139" t="s">
        <v>213</v>
      </c>
      <c r="I139" s="1" t="s">
        <v>213</v>
      </c>
      <c r="M139" t="s">
        <v>40</v>
      </c>
      <c r="N139" s="1" t="s">
        <v>41</v>
      </c>
      <c r="O139" t="s">
        <v>41</v>
      </c>
      <c r="Q139">
        <v>765</v>
      </c>
      <c r="R139" t="s">
        <v>232</v>
      </c>
      <c r="S139" t="s">
        <v>65</v>
      </c>
      <c r="T139" t="s">
        <v>131</v>
      </c>
      <c r="U139" t="s">
        <v>67</v>
      </c>
      <c r="V139" t="s">
        <v>96</v>
      </c>
      <c r="W139" t="s">
        <v>686</v>
      </c>
      <c r="X139" t="s">
        <v>48</v>
      </c>
      <c r="Y139" t="s">
        <v>936</v>
      </c>
      <c r="Z139" t="s">
        <v>922</v>
      </c>
      <c r="AA139" t="s">
        <v>903</v>
      </c>
      <c r="AB139" t="s">
        <v>904</v>
      </c>
      <c r="AJ139" t="s">
        <v>460</v>
      </c>
      <c r="AK139" t="s">
        <v>111</v>
      </c>
      <c r="AL139" t="s">
        <v>959</v>
      </c>
      <c r="AM139" t="s">
        <v>957</v>
      </c>
      <c r="AQ139" t="s">
        <v>225</v>
      </c>
      <c r="AR139" t="s">
        <v>225</v>
      </c>
      <c r="AX139" t="s">
        <v>112</v>
      </c>
      <c r="AY139" t="s">
        <v>87</v>
      </c>
      <c r="AZ139" t="s">
        <v>216</v>
      </c>
      <c r="BA139" t="s">
        <v>101</v>
      </c>
      <c r="BB139" t="s">
        <v>991</v>
      </c>
      <c r="BI139" t="s">
        <v>140</v>
      </c>
      <c r="BJ139" t="s">
        <v>102</v>
      </c>
      <c r="BK139" t="s">
        <v>1046</v>
      </c>
      <c r="BL139" t="s">
        <v>1048</v>
      </c>
      <c r="BM139" t="s">
        <v>1044</v>
      </c>
      <c r="BN139" t="s">
        <v>1049</v>
      </c>
      <c r="BO139" t="s">
        <v>1045</v>
      </c>
      <c r="BS139" t="s">
        <v>76</v>
      </c>
      <c r="BT139" s="4" t="s">
        <v>77</v>
      </c>
      <c r="BU139" s="4" t="s">
        <v>77</v>
      </c>
      <c r="CB139">
        <v>0</v>
      </c>
      <c r="CC139" t="s">
        <v>142</v>
      </c>
      <c r="CD139" s="4" t="s">
        <v>535</v>
      </c>
      <c r="CE139" s="4" t="s">
        <v>535</v>
      </c>
      <c r="CL139">
        <v>2</v>
      </c>
      <c r="CM139" s="4" t="s">
        <v>106</v>
      </c>
      <c r="CN139" s="4" t="s">
        <v>106</v>
      </c>
    </row>
    <row r="140" spans="1:99" hidden="1" x14ac:dyDescent="0.25">
      <c r="A140">
        <v>45158.643102835646</v>
      </c>
      <c r="B140" t="s">
        <v>188</v>
      </c>
      <c r="C140" t="s">
        <v>34</v>
      </c>
      <c r="D140" t="s">
        <v>35</v>
      </c>
      <c r="E140" t="s">
        <v>36</v>
      </c>
      <c r="F140" t="s">
        <v>416</v>
      </c>
      <c r="G140" t="s">
        <v>148</v>
      </c>
      <c r="H140" t="s">
        <v>130</v>
      </c>
      <c r="I140" s="1" t="s">
        <v>124</v>
      </c>
      <c r="J140" t="s">
        <v>854</v>
      </c>
      <c r="M140" t="s">
        <v>40</v>
      </c>
      <c r="N140" s="1" t="s">
        <v>64</v>
      </c>
      <c r="O140" t="s">
        <v>41</v>
      </c>
      <c r="P140" t="s">
        <v>862</v>
      </c>
      <c r="Q140">
        <v>630</v>
      </c>
      <c r="R140" t="s">
        <v>232</v>
      </c>
      <c r="S140" t="s">
        <v>95</v>
      </c>
      <c r="T140" t="s">
        <v>44</v>
      </c>
      <c r="U140" t="s">
        <v>45</v>
      </c>
      <c r="V140" t="s">
        <v>134</v>
      </c>
      <c r="W140" t="s">
        <v>689</v>
      </c>
      <c r="X140" t="s">
        <v>70</v>
      </c>
      <c r="Y140" t="s">
        <v>1286</v>
      </c>
      <c r="Z140" t="s">
        <v>136</v>
      </c>
      <c r="AA140" t="s">
        <v>888</v>
      </c>
      <c r="AB140" t="s">
        <v>585</v>
      </c>
      <c r="AC140" t="s">
        <v>891</v>
      </c>
      <c r="AD140" t="s">
        <v>941</v>
      </c>
      <c r="AJ140" t="s">
        <v>691</v>
      </c>
      <c r="AK140" t="s">
        <v>174</v>
      </c>
      <c r="AL140" t="s">
        <v>961</v>
      </c>
      <c r="AM140" t="s">
        <v>963</v>
      </c>
      <c r="AN140" t="s">
        <v>964</v>
      </c>
      <c r="AQ140" t="s">
        <v>692</v>
      </c>
      <c r="AR140" t="s">
        <v>51</v>
      </c>
      <c r="AS140" t="s">
        <v>979</v>
      </c>
      <c r="AX140" t="s">
        <v>65</v>
      </c>
      <c r="AY140" t="s">
        <v>100</v>
      </c>
      <c r="AZ140" t="s">
        <v>216</v>
      </c>
      <c r="BA140" t="s">
        <v>101</v>
      </c>
      <c r="BB140" t="s">
        <v>991</v>
      </c>
      <c r="BI140" t="s">
        <v>693</v>
      </c>
      <c r="BJ140" t="s">
        <v>75</v>
      </c>
      <c r="BK140" t="s">
        <v>1044</v>
      </c>
      <c r="BS140" t="s">
        <v>56</v>
      </c>
      <c r="BT140" t="s">
        <v>694</v>
      </c>
      <c r="BU140" t="s">
        <v>136</v>
      </c>
      <c r="BV140" t="s">
        <v>1067</v>
      </c>
      <c r="BW140" t="s">
        <v>885</v>
      </c>
      <c r="BX140" t="s">
        <v>894</v>
      </c>
      <c r="CB140" t="s">
        <v>170</v>
      </c>
      <c r="CC140" t="s">
        <v>92</v>
      </c>
      <c r="CD140" t="s">
        <v>695</v>
      </c>
      <c r="CE140" t="s">
        <v>198</v>
      </c>
      <c r="CF140" t="s">
        <v>1075</v>
      </c>
      <c r="CG140" t="s">
        <v>1078</v>
      </c>
      <c r="CL140">
        <v>5</v>
      </c>
      <c r="CM140" t="s">
        <v>696</v>
      </c>
      <c r="CN140" t="s">
        <v>345</v>
      </c>
      <c r="CO140" t="s">
        <v>1095</v>
      </c>
      <c r="CP140" t="s">
        <v>1101</v>
      </c>
      <c r="CQ140" t="s">
        <v>1097</v>
      </c>
      <c r="CR140" t="s">
        <v>1100</v>
      </c>
    </row>
    <row r="141" spans="1:99" x14ac:dyDescent="0.25">
      <c r="A141">
        <v>45158.65115237268</v>
      </c>
      <c r="B141" t="s">
        <v>33</v>
      </c>
      <c r="C141" t="s">
        <v>62</v>
      </c>
      <c r="D141" t="s">
        <v>35</v>
      </c>
      <c r="E141" t="s">
        <v>36</v>
      </c>
      <c r="F141" t="s">
        <v>37</v>
      </c>
      <c r="G141" t="s">
        <v>123</v>
      </c>
      <c r="H141" t="s">
        <v>130</v>
      </c>
      <c r="I141" s="1" t="s">
        <v>130</v>
      </c>
      <c r="M141" t="s">
        <v>40</v>
      </c>
      <c r="N141" s="1" t="s">
        <v>41</v>
      </c>
      <c r="O141" t="s">
        <v>41</v>
      </c>
      <c r="Q141">
        <v>1250</v>
      </c>
      <c r="R141" t="s">
        <v>42</v>
      </c>
      <c r="S141" t="s">
        <v>95</v>
      </c>
      <c r="T141" t="s">
        <v>44</v>
      </c>
      <c r="U141" t="s">
        <v>108</v>
      </c>
      <c r="V141" t="s">
        <v>117</v>
      </c>
      <c r="W141" t="s">
        <v>697</v>
      </c>
      <c r="X141" t="s">
        <v>413</v>
      </c>
      <c r="Y141" t="s">
        <v>77</v>
      </c>
      <c r="Z141" t="s">
        <v>77</v>
      </c>
      <c r="AJ141" t="s">
        <v>414</v>
      </c>
      <c r="AK141" t="s">
        <v>414</v>
      </c>
      <c r="AQ141" t="s">
        <v>311</v>
      </c>
      <c r="AR141" t="s">
        <v>311</v>
      </c>
      <c r="AX141" t="s">
        <v>312</v>
      </c>
      <c r="AY141" t="s">
        <v>87</v>
      </c>
      <c r="AZ141" t="s">
        <v>313</v>
      </c>
      <c r="BA141" t="s">
        <v>313</v>
      </c>
      <c r="BI141" t="s">
        <v>313</v>
      </c>
      <c r="BJ141" t="s">
        <v>313</v>
      </c>
      <c r="BS141" t="s">
        <v>161</v>
      </c>
      <c r="BT141" t="s">
        <v>77</v>
      </c>
      <c r="BU141" t="s">
        <v>77</v>
      </c>
      <c r="CB141">
        <v>0</v>
      </c>
      <c r="CC141" t="s">
        <v>92</v>
      </c>
      <c r="CD141" t="s">
        <v>210</v>
      </c>
      <c r="CE141" t="s">
        <v>210</v>
      </c>
      <c r="CL141">
        <v>5</v>
      </c>
      <c r="CM141" t="s">
        <v>106</v>
      </c>
      <c r="CN141" t="s">
        <v>106</v>
      </c>
    </row>
    <row r="142" spans="1:99" hidden="1" x14ac:dyDescent="0.25">
      <c r="A142">
        <v>45158.828462893522</v>
      </c>
      <c r="B142" t="s">
        <v>258</v>
      </c>
      <c r="C142" t="s">
        <v>34</v>
      </c>
      <c r="D142" t="s">
        <v>35</v>
      </c>
      <c r="E142" t="s">
        <v>36</v>
      </c>
      <c r="F142" t="s">
        <v>201</v>
      </c>
      <c r="G142" t="s">
        <v>123</v>
      </c>
      <c r="H142" t="s">
        <v>130</v>
      </c>
      <c r="I142" s="1" t="s">
        <v>130</v>
      </c>
      <c r="M142" t="s">
        <v>40</v>
      </c>
      <c r="N142" s="1" t="s">
        <v>64</v>
      </c>
      <c r="O142" t="s">
        <v>41</v>
      </c>
      <c r="P142" t="s">
        <v>862</v>
      </c>
      <c r="Q142">
        <v>1260</v>
      </c>
      <c r="R142" t="s">
        <v>381</v>
      </c>
      <c r="S142" t="s">
        <v>43</v>
      </c>
      <c r="T142" t="s">
        <v>44</v>
      </c>
      <c r="U142" t="s">
        <v>156</v>
      </c>
      <c r="V142" t="s">
        <v>134</v>
      </c>
      <c r="W142" t="s">
        <v>699</v>
      </c>
      <c r="X142" t="s">
        <v>70</v>
      </c>
      <c r="Y142" t="s">
        <v>136</v>
      </c>
      <c r="Z142" t="s">
        <v>136</v>
      </c>
      <c r="AJ142" t="s">
        <v>174</v>
      </c>
      <c r="AK142" t="s">
        <v>174</v>
      </c>
      <c r="AQ142" t="s">
        <v>51</v>
      </c>
      <c r="AR142" t="s">
        <v>51</v>
      </c>
      <c r="AX142" t="s">
        <v>112</v>
      </c>
      <c r="AY142" t="s">
        <v>100</v>
      </c>
      <c r="AZ142" t="s">
        <v>261</v>
      </c>
      <c r="BA142" t="s">
        <v>101</v>
      </c>
      <c r="BB142" t="s">
        <v>992</v>
      </c>
      <c r="BC142" t="s">
        <v>991</v>
      </c>
      <c r="BI142" t="s">
        <v>700</v>
      </c>
      <c r="BJ142" t="s">
        <v>75</v>
      </c>
      <c r="BK142" t="s">
        <v>1048</v>
      </c>
      <c r="BL142" t="s">
        <v>1044</v>
      </c>
      <c r="BM142" t="s">
        <v>1051</v>
      </c>
      <c r="BS142" t="s">
        <v>56</v>
      </c>
      <c r="BT142" t="s">
        <v>701</v>
      </c>
      <c r="BU142" t="s">
        <v>136</v>
      </c>
      <c r="BV142" t="s">
        <v>893</v>
      </c>
      <c r="BW142" t="s">
        <v>1067</v>
      </c>
      <c r="BX142" t="s">
        <v>895</v>
      </c>
      <c r="CB142">
        <v>0</v>
      </c>
      <c r="CC142" t="s">
        <v>92</v>
      </c>
      <c r="CD142" t="s">
        <v>461</v>
      </c>
      <c r="CE142" t="s">
        <v>461</v>
      </c>
      <c r="CL142">
        <v>1</v>
      </c>
      <c r="CM142" t="s">
        <v>659</v>
      </c>
      <c r="CN142" t="s">
        <v>659</v>
      </c>
    </row>
    <row r="143" spans="1:99" hidden="1" x14ac:dyDescent="0.25">
      <c r="A143">
        <v>45158.92052861111</v>
      </c>
      <c r="B143" t="s">
        <v>258</v>
      </c>
      <c r="C143" t="s">
        <v>62</v>
      </c>
      <c r="D143" t="s">
        <v>35</v>
      </c>
      <c r="E143" t="s">
        <v>36</v>
      </c>
      <c r="F143" t="s">
        <v>37</v>
      </c>
      <c r="G143" t="s">
        <v>81</v>
      </c>
      <c r="H143" t="s">
        <v>130</v>
      </c>
      <c r="I143" s="1" t="s">
        <v>63</v>
      </c>
      <c r="J143" t="s">
        <v>853</v>
      </c>
      <c r="M143" t="s">
        <v>40</v>
      </c>
      <c r="N143" s="1" t="s">
        <v>41</v>
      </c>
      <c r="O143" t="s">
        <v>41</v>
      </c>
      <c r="Q143">
        <v>1195</v>
      </c>
      <c r="R143" t="s">
        <v>42</v>
      </c>
      <c r="S143" t="s">
        <v>65</v>
      </c>
      <c r="T143" t="s">
        <v>131</v>
      </c>
      <c r="U143" t="s">
        <v>156</v>
      </c>
      <c r="V143" t="s">
        <v>117</v>
      </c>
      <c r="W143" t="s">
        <v>628</v>
      </c>
      <c r="X143" t="s">
        <v>145</v>
      </c>
      <c r="Y143" t="s">
        <v>103</v>
      </c>
      <c r="Z143" t="s">
        <v>103</v>
      </c>
      <c r="AJ143" t="s">
        <v>702</v>
      </c>
      <c r="AK143" t="s">
        <v>146</v>
      </c>
      <c r="AL143" t="s">
        <v>958</v>
      </c>
      <c r="AM143" t="s">
        <v>959</v>
      </c>
      <c r="AN143" t="s">
        <v>957</v>
      </c>
      <c r="AO143" t="s">
        <v>970</v>
      </c>
      <c r="AQ143" t="s">
        <v>73</v>
      </c>
      <c r="AR143" t="s">
        <v>51</v>
      </c>
      <c r="AS143" t="s">
        <v>975</v>
      </c>
      <c r="AX143" t="s">
        <v>65</v>
      </c>
      <c r="AY143" t="s">
        <v>53</v>
      </c>
      <c r="AZ143" t="s">
        <v>54</v>
      </c>
      <c r="BA143" t="s">
        <v>101</v>
      </c>
      <c r="BB143" t="s">
        <v>989</v>
      </c>
      <c r="BC143" t="s">
        <v>990</v>
      </c>
      <c r="BI143" t="s">
        <v>552</v>
      </c>
      <c r="BJ143" t="s">
        <v>102</v>
      </c>
      <c r="BK143" t="s">
        <v>1044</v>
      </c>
      <c r="BL143" t="s">
        <v>1049</v>
      </c>
      <c r="BM143" t="s">
        <v>1045</v>
      </c>
      <c r="BS143" t="s">
        <v>76</v>
      </c>
      <c r="BT143" t="s">
        <v>103</v>
      </c>
      <c r="BU143" t="s">
        <v>103</v>
      </c>
      <c r="CB143" t="s">
        <v>170</v>
      </c>
      <c r="CC143" t="s">
        <v>142</v>
      </c>
      <c r="CD143" t="s">
        <v>535</v>
      </c>
      <c r="CE143" t="s">
        <v>535</v>
      </c>
      <c r="CL143">
        <v>2</v>
      </c>
      <c r="CM143" t="s">
        <v>106</v>
      </c>
      <c r="CN143" t="s">
        <v>106</v>
      </c>
      <c r="CU143" t="s">
        <v>622</v>
      </c>
    </row>
    <row r="144" spans="1:99" hidden="1" x14ac:dyDescent="0.25">
      <c r="A144">
        <v>45158.92836982639</v>
      </c>
      <c r="B144" t="s">
        <v>258</v>
      </c>
      <c r="C144" t="s">
        <v>62</v>
      </c>
      <c r="D144" t="s">
        <v>35</v>
      </c>
      <c r="E144" t="s">
        <v>36</v>
      </c>
      <c r="F144" t="s">
        <v>37</v>
      </c>
      <c r="G144" t="s">
        <v>38</v>
      </c>
      <c r="H144" t="s">
        <v>130</v>
      </c>
      <c r="I144" s="1" t="s">
        <v>63</v>
      </c>
      <c r="J144" t="s">
        <v>853</v>
      </c>
      <c r="M144" t="s">
        <v>40</v>
      </c>
      <c r="N144" s="1" t="s">
        <v>41</v>
      </c>
      <c r="O144" t="s">
        <v>41</v>
      </c>
      <c r="Q144">
        <v>1186</v>
      </c>
      <c r="R144" t="s">
        <v>42</v>
      </c>
      <c r="S144" t="s">
        <v>65</v>
      </c>
      <c r="T144" t="s">
        <v>131</v>
      </c>
      <c r="U144" t="s">
        <v>156</v>
      </c>
      <c r="V144" t="s">
        <v>134</v>
      </c>
      <c r="W144" t="s">
        <v>705</v>
      </c>
      <c r="X144" t="s">
        <v>145</v>
      </c>
      <c r="Y144" t="s">
        <v>1287</v>
      </c>
      <c r="Z144" t="s">
        <v>136</v>
      </c>
      <c r="AA144" t="s">
        <v>889</v>
      </c>
      <c r="AB144" t="s">
        <v>885</v>
      </c>
      <c r="AC144" t="s">
        <v>585</v>
      </c>
      <c r="AD144" t="s">
        <v>901</v>
      </c>
      <c r="AE144" t="s">
        <v>905</v>
      </c>
      <c r="AF144" t="s">
        <v>906</v>
      </c>
      <c r="AG144" t="s">
        <v>907</v>
      </c>
      <c r="AH144" t="s">
        <v>908</v>
      </c>
      <c r="AI144" t="s">
        <v>909</v>
      </c>
      <c r="AJ144" t="s">
        <v>159</v>
      </c>
      <c r="AK144" t="s">
        <v>174</v>
      </c>
      <c r="AL144" t="s">
        <v>960</v>
      </c>
      <c r="AM144" t="s">
        <v>961</v>
      </c>
      <c r="AN144" t="s">
        <v>958</v>
      </c>
      <c r="AO144" t="s">
        <v>959</v>
      </c>
      <c r="AP144" t="s">
        <v>957</v>
      </c>
      <c r="AQ144" t="s">
        <v>51</v>
      </c>
      <c r="AR144" t="s">
        <v>51</v>
      </c>
      <c r="AX144" t="s">
        <v>65</v>
      </c>
      <c r="AY144" t="s">
        <v>100</v>
      </c>
      <c r="AZ144" t="s">
        <v>1335</v>
      </c>
      <c r="BA144" t="s">
        <v>101</v>
      </c>
      <c r="BB144" t="s">
        <v>992</v>
      </c>
      <c r="BC144" t="s">
        <v>989</v>
      </c>
      <c r="BD144" t="s">
        <v>990</v>
      </c>
      <c r="BE144" t="s">
        <v>989</v>
      </c>
      <c r="BF144" t="s">
        <v>992</v>
      </c>
      <c r="BG144" t="s">
        <v>998</v>
      </c>
      <c r="BH144" t="s">
        <v>998</v>
      </c>
      <c r="BI144" t="s">
        <v>999</v>
      </c>
      <c r="BJ144" t="s">
        <v>102</v>
      </c>
      <c r="BK144" t="s">
        <v>1046</v>
      </c>
      <c r="BL144" t="s">
        <v>1047</v>
      </c>
      <c r="BM144" t="s">
        <v>1048</v>
      </c>
      <c r="BN144" t="s">
        <v>1044</v>
      </c>
      <c r="BO144" t="s">
        <v>1049</v>
      </c>
      <c r="BP144" t="s">
        <v>1045</v>
      </c>
      <c r="BS144" t="s">
        <v>161</v>
      </c>
      <c r="BT144" t="s">
        <v>708</v>
      </c>
      <c r="BU144" t="s">
        <v>103</v>
      </c>
      <c r="BV144" t="s">
        <v>901</v>
      </c>
      <c r="CB144" t="s">
        <v>170</v>
      </c>
      <c r="CC144" t="s">
        <v>142</v>
      </c>
      <c r="CD144" t="s">
        <v>1401</v>
      </c>
      <c r="CE144" t="s">
        <v>147</v>
      </c>
      <c r="CF144" t="s">
        <v>1402</v>
      </c>
      <c r="CL144">
        <v>3</v>
      </c>
      <c r="CM144" t="s">
        <v>106</v>
      </c>
      <c r="CN144" t="s">
        <v>106</v>
      </c>
      <c r="CU144" t="s">
        <v>710</v>
      </c>
    </row>
    <row r="145" spans="1:99" x14ac:dyDescent="0.25">
      <c r="A145">
        <v>45159.069809189816</v>
      </c>
      <c r="B145" t="s">
        <v>330</v>
      </c>
      <c r="C145" t="s">
        <v>62</v>
      </c>
      <c r="D145" t="s">
        <v>35</v>
      </c>
      <c r="E145" t="s">
        <v>36</v>
      </c>
      <c r="F145" t="s">
        <v>37</v>
      </c>
      <c r="G145" t="s">
        <v>190</v>
      </c>
      <c r="H145" t="s">
        <v>130</v>
      </c>
      <c r="I145" s="1" t="s">
        <v>63</v>
      </c>
      <c r="J145" t="s">
        <v>853</v>
      </c>
      <c r="M145" t="s">
        <v>40</v>
      </c>
      <c r="N145" s="1" t="s">
        <v>41</v>
      </c>
      <c r="O145" t="s">
        <v>41</v>
      </c>
      <c r="Q145">
        <v>1206</v>
      </c>
      <c r="R145" t="s">
        <v>42</v>
      </c>
      <c r="S145" t="s">
        <v>95</v>
      </c>
      <c r="T145" t="s">
        <v>66</v>
      </c>
      <c r="U145" t="s">
        <v>156</v>
      </c>
      <c r="V145" t="s">
        <v>117</v>
      </c>
      <c r="W145" t="s">
        <v>339</v>
      </c>
      <c r="X145" t="s">
        <v>70</v>
      </c>
      <c r="Y145" t="s">
        <v>926</v>
      </c>
      <c r="Z145" t="s">
        <v>136</v>
      </c>
      <c r="AA145" t="s">
        <v>941</v>
      </c>
      <c r="AJ145" t="s">
        <v>711</v>
      </c>
      <c r="AK145" t="s">
        <v>146</v>
      </c>
      <c r="AL145" t="s">
        <v>963</v>
      </c>
      <c r="AM145" t="s">
        <v>964</v>
      </c>
      <c r="AQ145" t="s">
        <v>73</v>
      </c>
      <c r="AR145" t="s">
        <v>51</v>
      </c>
      <c r="AS145" t="s">
        <v>975</v>
      </c>
      <c r="AX145" t="s">
        <v>112</v>
      </c>
      <c r="AY145" t="s">
        <v>100</v>
      </c>
      <c r="AZ145" t="s">
        <v>428</v>
      </c>
      <c r="BA145" t="s">
        <v>428</v>
      </c>
      <c r="BI145" t="s">
        <v>712</v>
      </c>
      <c r="BJ145" t="s">
        <v>102</v>
      </c>
      <c r="BK145" t="s">
        <v>1046</v>
      </c>
      <c r="BL145" t="s">
        <v>1044</v>
      </c>
      <c r="BM145" t="s">
        <v>1045</v>
      </c>
      <c r="BS145" t="s">
        <v>76</v>
      </c>
      <c r="BT145" t="s">
        <v>77</v>
      </c>
      <c r="BU145" t="s">
        <v>77</v>
      </c>
      <c r="CB145">
        <v>0</v>
      </c>
      <c r="CC145" t="s">
        <v>142</v>
      </c>
      <c r="CD145" t="s">
        <v>713</v>
      </c>
      <c r="CE145" t="s">
        <v>198</v>
      </c>
      <c r="CF145" t="s">
        <v>1074</v>
      </c>
      <c r="CG145" t="s">
        <v>1078</v>
      </c>
      <c r="CH145" t="s">
        <v>1076</v>
      </c>
      <c r="CL145">
        <v>3</v>
      </c>
      <c r="CM145" t="s">
        <v>106</v>
      </c>
      <c r="CN145" t="s">
        <v>106</v>
      </c>
    </row>
    <row r="146" spans="1:99" hidden="1" x14ac:dyDescent="0.25">
      <c r="A146">
        <v>45159.581525844907</v>
      </c>
      <c r="B146" t="s">
        <v>172</v>
      </c>
      <c r="C146" t="s">
        <v>62</v>
      </c>
      <c r="D146" t="s">
        <v>35</v>
      </c>
      <c r="E146" t="s">
        <v>36</v>
      </c>
      <c r="F146" t="s">
        <v>37</v>
      </c>
      <c r="G146" t="s">
        <v>212</v>
      </c>
      <c r="H146" t="s">
        <v>130</v>
      </c>
      <c r="I146" s="1" t="s">
        <v>130</v>
      </c>
      <c r="M146" t="s">
        <v>40</v>
      </c>
      <c r="N146" s="1" t="s">
        <v>64</v>
      </c>
      <c r="O146" t="s">
        <v>41</v>
      </c>
      <c r="P146" t="s">
        <v>862</v>
      </c>
      <c r="Q146">
        <v>527</v>
      </c>
      <c r="R146" t="s">
        <v>42</v>
      </c>
      <c r="S146" t="s">
        <v>65</v>
      </c>
      <c r="T146" t="s">
        <v>44</v>
      </c>
      <c r="U146" t="s">
        <v>45</v>
      </c>
      <c r="V146" t="s">
        <v>134</v>
      </c>
      <c r="W146" t="s">
        <v>714</v>
      </c>
      <c r="X146" t="s">
        <v>70</v>
      </c>
      <c r="Y146" t="s">
        <v>136</v>
      </c>
      <c r="Z146" t="s">
        <v>136</v>
      </c>
      <c r="AJ146" t="s">
        <v>460</v>
      </c>
      <c r="AK146" t="s">
        <v>111</v>
      </c>
      <c r="AL146" t="s">
        <v>959</v>
      </c>
      <c r="AM146" t="s">
        <v>957</v>
      </c>
      <c r="AQ146" t="s">
        <v>51</v>
      </c>
      <c r="AR146" t="s">
        <v>51</v>
      </c>
      <c r="AX146" t="s">
        <v>112</v>
      </c>
      <c r="AY146" t="s">
        <v>87</v>
      </c>
      <c r="AZ146" t="s">
        <v>195</v>
      </c>
      <c r="BA146" t="s">
        <v>195</v>
      </c>
      <c r="BI146" t="s">
        <v>715</v>
      </c>
      <c r="BJ146" t="s">
        <v>160</v>
      </c>
      <c r="BK146" t="s">
        <v>1049</v>
      </c>
      <c r="BS146" t="s">
        <v>56</v>
      </c>
      <c r="BT146" t="s">
        <v>136</v>
      </c>
      <c r="BU146" t="s">
        <v>136</v>
      </c>
      <c r="CB146">
        <v>0</v>
      </c>
      <c r="CC146" t="s">
        <v>92</v>
      </c>
      <c r="CD146" t="s">
        <v>210</v>
      </c>
      <c r="CE146" t="s">
        <v>210</v>
      </c>
      <c r="CL146">
        <v>2</v>
      </c>
      <c r="CM146" t="s">
        <v>716</v>
      </c>
      <c r="CN146" t="s">
        <v>634</v>
      </c>
      <c r="CO146" t="s">
        <v>1102</v>
      </c>
      <c r="CP146" t="s">
        <v>1098</v>
      </c>
    </row>
    <row r="147" spans="1:99" x14ac:dyDescent="0.25">
      <c r="A147">
        <v>45159.701036053244</v>
      </c>
      <c r="B147" t="s">
        <v>172</v>
      </c>
      <c r="C147" t="s">
        <v>62</v>
      </c>
      <c r="D147" t="s">
        <v>505</v>
      </c>
      <c r="E147" t="s">
        <v>155</v>
      </c>
      <c r="F147" t="s">
        <v>221</v>
      </c>
      <c r="G147" t="s">
        <v>148</v>
      </c>
      <c r="H147" t="s">
        <v>107</v>
      </c>
      <c r="I147" s="1" t="s">
        <v>107</v>
      </c>
      <c r="M147" t="s">
        <v>411</v>
      </c>
      <c r="N147" s="1" t="s">
        <v>125</v>
      </c>
      <c r="O147" t="s">
        <v>125</v>
      </c>
      <c r="Q147">
        <v>650</v>
      </c>
      <c r="R147" t="s">
        <v>717</v>
      </c>
      <c r="S147" t="s">
        <v>281</v>
      </c>
      <c r="T147" t="s">
        <v>44</v>
      </c>
      <c r="U147" t="s">
        <v>191</v>
      </c>
      <c r="V147" t="s">
        <v>134</v>
      </c>
      <c r="W147" t="s">
        <v>718</v>
      </c>
      <c r="X147" t="s">
        <v>179</v>
      </c>
      <c r="Y147" t="s">
        <v>77</v>
      </c>
      <c r="Z147" t="s">
        <v>77</v>
      </c>
      <c r="AJ147" t="s">
        <v>633</v>
      </c>
      <c r="AK147" t="s">
        <v>633</v>
      </c>
      <c r="AQ147" t="s">
        <v>51</v>
      </c>
      <c r="AR147" t="s">
        <v>51</v>
      </c>
      <c r="AX147" t="s">
        <v>112</v>
      </c>
      <c r="AY147" t="s">
        <v>87</v>
      </c>
      <c r="AZ147" t="s">
        <v>313</v>
      </c>
      <c r="BA147" t="s">
        <v>313</v>
      </c>
      <c r="BI147" t="s">
        <v>313</v>
      </c>
      <c r="BJ147" t="s">
        <v>313</v>
      </c>
      <c r="BS147" t="s">
        <v>56</v>
      </c>
      <c r="BT147" t="s">
        <v>77</v>
      </c>
      <c r="BU147" t="s">
        <v>77</v>
      </c>
      <c r="CB147">
        <v>0</v>
      </c>
      <c r="CC147" t="s">
        <v>92</v>
      </c>
      <c r="CD147" t="s">
        <v>198</v>
      </c>
      <c r="CE147" t="s">
        <v>198</v>
      </c>
      <c r="CL147">
        <v>1</v>
      </c>
      <c r="CM147" t="s">
        <v>94</v>
      </c>
      <c r="CN147" t="s">
        <v>94</v>
      </c>
    </row>
    <row r="148" spans="1:99" x14ac:dyDescent="0.25">
      <c r="A148">
        <v>45159.705488460648</v>
      </c>
      <c r="B148" t="s">
        <v>172</v>
      </c>
      <c r="C148" t="s">
        <v>62</v>
      </c>
      <c r="D148" t="s">
        <v>505</v>
      </c>
      <c r="E148" t="s">
        <v>155</v>
      </c>
      <c r="F148" t="s">
        <v>37</v>
      </c>
      <c r="G148" t="s">
        <v>38</v>
      </c>
      <c r="H148" t="s">
        <v>130</v>
      </c>
      <c r="I148" s="1" t="s">
        <v>130</v>
      </c>
      <c r="M148" t="s">
        <v>40</v>
      </c>
      <c r="N148" s="1" t="s">
        <v>41</v>
      </c>
      <c r="O148" t="s">
        <v>41</v>
      </c>
      <c r="Q148">
        <v>570</v>
      </c>
      <c r="R148" t="s">
        <v>83</v>
      </c>
      <c r="S148" t="s">
        <v>65</v>
      </c>
      <c r="T148" t="s">
        <v>66</v>
      </c>
      <c r="U148" t="s">
        <v>156</v>
      </c>
      <c r="V148" t="s">
        <v>96</v>
      </c>
      <c r="W148" t="s">
        <v>718</v>
      </c>
      <c r="X148" t="s">
        <v>179</v>
      </c>
      <c r="Y148" t="s">
        <v>136</v>
      </c>
      <c r="Z148" t="s">
        <v>136</v>
      </c>
      <c r="AJ148" t="s">
        <v>146</v>
      </c>
      <c r="AK148" t="s">
        <v>146</v>
      </c>
      <c r="AQ148" t="s">
        <v>194</v>
      </c>
      <c r="AR148" t="s">
        <v>194</v>
      </c>
      <c r="AX148" t="s">
        <v>112</v>
      </c>
      <c r="AY148" t="s">
        <v>100</v>
      </c>
      <c r="AZ148" t="s">
        <v>101</v>
      </c>
      <c r="BA148" t="s">
        <v>101</v>
      </c>
      <c r="BI148" t="s">
        <v>102</v>
      </c>
      <c r="BJ148" t="s">
        <v>102</v>
      </c>
      <c r="BS148" t="s">
        <v>56</v>
      </c>
      <c r="BT148" t="s">
        <v>77</v>
      </c>
      <c r="BU148" t="s">
        <v>77</v>
      </c>
      <c r="CB148">
        <v>0</v>
      </c>
      <c r="CC148" t="s">
        <v>92</v>
      </c>
      <c r="CD148" t="s">
        <v>210</v>
      </c>
      <c r="CE148" t="s">
        <v>210</v>
      </c>
      <c r="CL148">
        <v>5</v>
      </c>
      <c r="CM148" t="s">
        <v>659</v>
      </c>
      <c r="CN148" t="s">
        <v>659</v>
      </c>
    </row>
    <row r="149" spans="1:99" x14ac:dyDescent="0.25">
      <c r="A149">
        <v>45159.732567025465</v>
      </c>
      <c r="B149" t="s">
        <v>330</v>
      </c>
      <c r="C149" t="s">
        <v>34</v>
      </c>
      <c r="D149" t="s">
        <v>35</v>
      </c>
      <c r="E149" t="s">
        <v>36</v>
      </c>
      <c r="F149" t="s">
        <v>37</v>
      </c>
      <c r="G149" t="s">
        <v>320</v>
      </c>
      <c r="H149" t="s">
        <v>130</v>
      </c>
      <c r="I149" s="1" t="s">
        <v>182</v>
      </c>
      <c r="J149" t="s">
        <v>854</v>
      </c>
      <c r="K149" t="s">
        <v>852</v>
      </c>
      <c r="M149" t="s">
        <v>40</v>
      </c>
      <c r="N149" s="1" t="s">
        <v>41</v>
      </c>
      <c r="O149" t="s">
        <v>41</v>
      </c>
      <c r="Q149">
        <v>1230</v>
      </c>
      <c r="R149" t="s">
        <v>42</v>
      </c>
      <c r="S149" t="s">
        <v>95</v>
      </c>
      <c r="T149" t="s">
        <v>131</v>
      </c>
      <c r="U149" t="s">
        <v>67</v>
      </c>
      <c r="V149" t="s">
        <v>96</v>
      </c>
      <c r="W149" t="s">
        <v>719</v>
      </c>
      <c r="X149" t="s">
        <v>48</v>
      </c>
      <c r="Y149" t="s">
        <v>77</v>
      </c>
      <c r="Z149" t="s">
        <v>77</v>
      </c>
      <c r="AJ149" t="s">
        <v>460</v>
      </c>
      <c r="AK149" t="s">
        <v>111</v>
      </c>
      <c r="AL149" t="s">
        <v>959</v>
      </c>
      <c r="AM149" t="s">
        <v>957</v>
      </c>
      <c r="AQ149" t="s">
        <v>51</v>
      </c>
      <c r="AR149" t="s">
        <v>51</v>
      </c>
      <c r="AX149" t="s">
        <v>112</v>
      </c>
      <c r="AY149" t="s">
        <v>87</v>
      </c>
      <c r="AZ149" t="s">
        <v>167</v>
      </c>
      <c r="BA149" t="s">
        <v>101</v>
      </c>
      <c r="BB149" t="s">
        <v>989</v>
      </c>
      <c r="BI149" t="s">
        <v>1033</v>
      </c>
      <c r="BJ149" t="s">
        <v>1002</v>
      </c>
      <c r="BK149" t="s">
        <v>1044</v>
      </c>
      <c r="BL149" t="s">
        <v>1049</v>
      </c>
      <c r="BS149" t="s">
        <v>161</v>
      </c>
      <c r="BT149" t="s">
        <v>77</v>
      </c>
      <c r="BU149" t="s">
        <v>77</v>
      </c>
      <c r="CB149">
        <v>0</v>
      </c>
      <c r="CC149" t="s">
        <v>92</v>
      </c>
      <c r="CD149" t="s">
        <v>680</v>
      </c>
      <c r="CE149" t="s">
        <v>198</v>
      </c>
      <c r="CF149" t="s">
        <v>1074</v>
      </c>
      <c r="CL149">
        <v>5</v>
      </c>
      <c r="CM149" t="s">
        <v>659</v>
      </c>
      <c r="CN149" t="s">
        <v>659</v>
      </c>
    </row>
    <row r="150" spans="1:99" hidden="1" x14ac:dyDescent="0.25">
      <c r="A150">
        <v>45159.952772175922</v>
      </c>
      <c r="B150" t="s">
        <v>172</v>
      </c>
      <c r="C150" t="s">
        <v>62</v>
      </c>
      <c r="D150" t="s">
        <v>35</v>
      </c>
      <c r="E150" t="s">
        <v>36</v>
      </c>
      <c r="F150" t="s">
        <v>37</v>
      </c>
      <c r="G150" t="s">
        <v>148</v>
      </c>
      <c r="H150" t="s">
        <v>130</v>
      </c>
      <c r="I150" s="1" t="s">
        <v>124</v>
      </c>
      <c r="J150" t="s">
        <v>854</v>
      </c>
      <c r="M150" t="s">
        <v>411</v>
      </c>
      <c r="N150" s="1" t="s">
        <v>125</v>
      </c>
      <c r="O150" t="s">
        <v>125</v>
      </c>
      <c r="Q150">
        <v>578</v>
      </c>
      <c r="R150" t="s">
        <v>42</v>
      </c>
      <c r="S150" t="s">
        <v>95</v>
      </c>
      <c r="T150" t="s">
        <v>66</v>
      </c>
      <c r="U150" t="s">
        <v>191</v>
      </c>
      <c r="V150" t="s">
        <v>117</v>
      </c>
      <c r="W150" t="s">
        <v>721</v>
      </c>
      <c r="X150" t="s">
        <v>70</v>
      </c>
      <c r="Y150" t="s">
        <v>938</v>
      </c>
      <c r="Z150" t="s">
        <v>136</v>
      </c>
      <c r="AA150" t="s">
        <v>893</v>
      </c>
      <c r="AB150" t="s">
        <v>883</v>
      </c>
      <c r="AC150" t="s">
        <v>886</v>
      </c>
      <c r="AD150" t="s">
        <v>885</v>
      </c>
      <c r="AE150" t="s">
        <v>888</v>
      </c>
      <c r="AF150" t="s">
        <v>894</v>
      </c>
      <c r="AG150" t="s">
        <v>941</v>
      </c>
      <c r="AJ150" t="s">
        <v>673</v>
      </c>
      <c r="AK150" t="s">
        <v>633</v>
      </c>
      <c r="AL150" t="s">
        <v>961</v>
      </c>
      <c r="AM150" t="s">
        <v>958</v>
      </c>
      <c r="AN150" t="s">
        <v>959</v>
      </c>
      <c r="AO150" t="s">
        <v>957</v>
      </c>
      <c r="AQ150" t="s">
        <v>283</v>
      </c>
      <c r="AR150" t="s">
        <v>51</v>
      </c>
      <c r="AS150" t="s">
        <v>975</v>
      </c>
      <c r="AT150" t="s">
        <v>977</v>
      </c>
      <c r="AX150" t="s">
        <v>112</v>
      </c>
      <c r="AY150" t="s">
        <v>87</v>
      </c>
      <c r="AZ150" t="s">
        <v>195</v>
      </c>
      <c r="BA150" t="s">
        <v>195</v>
      </c>
      <c r="BI150" t="s">
        <v>723</v>
      </c>
      <c r="BJ150" t="s">
        <v>75</v>
      </c>
      <c r="BK150" t="s">
        <v>1044</v>
      </c>
      <c r="BL150" t="s">
        <v>1051</v>
      </c>
      <c r="BM150" t="s">
        <v>1050</v>
      </c>
      <c r="BS150" t="s">
        <v>76</v>
      </c>
      <c r="BT150" t="s">
        <v>724</v>
      </c>
      <c r="BU150" t="s">
        <v>136</v>
      </c>
      <c r="BV150" t="s">
        <v>893</v>
      </c>
      <c r="BW150" t="s">
        <v>889</v>
      </c>
      <c r="BX150" t="s">
        <v>886</v>
      </c>
      <c r="BY150" t="s">
        <v>885</v>
      </c>
      <c r="BZ150" t="s">
        <v>1066</v>
      </c>
      <c r="CA150" t="s">
        <v>891</v>
      </c>
      <c r="CB150" t="s">
        <v>91</v>
      </c>
      <c r="CC150" t="s">
        <v>58</v>
      </c>
      <c r="CD150" t="s">
        <v>725</v>
      </c>
      <c r="CE150" t="s">
        <v>147</v>
      </c>
      <c r="CF150" t="s">
        <v>1073</v>
      </c>
      <c r="CG150" t="s">
        <v>1074</v>
      </c>
      <c r="CH150" t="s">
        <v>1075</v>
      </c>
      <c r="CI150" t="s">
        <v>1077</v>
      </c>
      <c r="CL150">
        <v>3</v>
      </c>
      <c r="CM150" t="s">
        <v>726</v>
      </c>
      <c r="CN150" t="s">
        <v>634</v>
      </c>
      <c r="CO150" t="s">
        <v>1095</v>
      </c>
      <c r="CP150" t="s">
        <v>1096</v>
      </c>
      <c r="CQ150" t="s">
        <v>1097</v>
      </c>
      <c r="CR150" t="s">
        <v>1098</v>
      </c>
      <c r="CS150" t="s">
        <v>1105</v>
      </c>
    </row>
    <row r="151" spans="1:99" x14ac:dyDescent="0.25">
      <c r="A151">
        <v>45159.959028611112</v>
      </c>
      <c r="B151" t="s">
        <v>330</v>
      </c>
      <c r="C151" t="s">
        <v>34</v>
      </c>
      <c r="D151" t="s">
        <v>35</v>
      </c>
      <c r="E151" t="s">
        <v>36</v>
      </c>
      <c r="F151" t="s">
        <v>201</v>
      </c>
      <c r="G151" t="s">
        <v>320</v>
      </c>
      <c r="H151" t="s">
        <v>130</v>
      </c>
      <c r="I151" s="1" t="s">
        <v>130</v>
      </c>
      <c r="M151" t="s">
        <v>40</v>
      </c>
      <c r="N151" s="1" t="s">
        <v>41</v>
      </c>
      <c r="O151" t="s">
        <v>41</v>
      </c>
      <c r="Q151">
        <v>1043</v>
      </c>
      <c r="R151" t="s">
        <v>83</v>
      </c>
      <c r="S151" t="s">
        <v>43</v>
      </c>
      <c r="T151" t="s">
        <v>66</v>
      </c>
      <c r="U151" t="s">
        <v>67</v>
      </c>
      <c r="V151" t="s">
        <v>134</v>
      </c>
      <c r="W151" t="s">
        <v>727</v>
      </c>
      <c r="X151" t="s">
        <v>70</v>
      </c>
      <c r="Y151" t="s">
        <v>136</v>
      </c>
      <c r="Z151" t="s">
        <v>136</v>
      </c>
      <c r="AJ151" t="s">
        <v>633</v>
      </c>
      <c r="AK151" t="s">
        <v>633</v>
      </c>
      <c r="AQ151" t="s">
        <v>51</v>
      </c>
      <c r="AR151" t="s">
        <v>51</v>
      </c>
      <c r="AX151" t="s">
        <v>312</v>
      </c>
      <c r="AY151" t="s">
        <v>100</v>
      </c>
      <c r="AZ151" t="s">
        <v>101</v>
      </c>
      <c r="BA151" t="s">
        <v>101</v>
      </c>
      <c r="BI151" t="s">
        <v>160</v>
      </c>
      <c r="BJ151" t="s">
        <v>160</v>
      </c>
      <c r="BS151" t="s">
        <v>56</v>
      </c>
      <c r="BT151" t="s">
        <v>77</v>
      </c>
      <c r="BU151" t="s">
        <v>77</v>
      </c>
      <c r="CB151">
        <v>0</v>
      </c>
      <c r="CC151" t="s">
        <v>92</v>
      </c>
      <c r="CD151" t="s">
        <v>424</v>
      </c>
      <c r="CE151" t="s">
        <v>147</v>
      </c>
      <c r="CF151" t="s">
        <v>1073</v>
      </c>
      <c r="CG151" t="s">
        <v>1074</v>
      </c>
      <c r="CL151">
        <v>5</v>
      </c>
      <c r="CM151" t="s">
        <v>728</v>
      </c>
      <c r="CN151" t="s">
        <v>345</v>
      </c>
      <c r="CO151" t="s">
        <v>1101</v>
      </c>
      <c r="CP151" t="s">
        <v>1097</v>
      </c>
    </row>
    <row r="152" spans="1:99" hidden="1" x14ac:dyDescent="0.25">
      <c r="A152">
        <v>45160.904230127315</v>
      </c>
      <c r="B152" t="s">
        <v>172</v>
      </c>
      <c r="C152" t="s">
        <v>62</v>
      </c>
      <c r="D152" t="s">
        <v>35</v>
      </c>
      <c r="E152" t="s">
        <v>36</v>
      </c>
      <c r="F152" t="s">
        <v>201</v>
      </c>
      <c r="G152" t="s">
        <v>81</v>
      </c>
      <c r="H152" t="s">
        <v>130</v>
      </c>
      <c r="I152" s="1" t="s">
        <v>124</v>
      </c>
      <c r="J152" t="s">
        <v>854</v>
      </c>
      <c r="M152" t="s">
        <v>40</v>
      </c>
      <c r="N152" s="1" t="s">
        <v>41</v>
      </c>
      <c r="O152" t="s">
        <v>41</v>
      </c>
      <c r="Q152">
        <v>328</v>
      </c>
      <c r="R152" t="s">
        <v>240</v>
      </c>
      <c r="S152" t="s">
        <v>65</v>
      </c>
      <c r="T152" t="s">
        <v>44</v>
      </c>
      <c r="U152" t="s">
        <v>108</v>
      </c>
      <c r="V152" t="s">
        <v>117</v>
      </c>
      <c r="W152" t="s">
        <v>729</v>
      </c>
      <c r="X152" t="s">
        <v>70</v>
      </c>
      <c r="Y152" t="s">
        <v>266</v>
      </c>
      <c r="Z152" t="s">
        <v>136</v>
      </c>
      <c r="AA152" t="s">
        <v>893</v>
      </c>
      <c r="AJ152" t="s">
        <v>567</v>
      </c>
      <c r="AK152" t="s">
        <v>174</v>
      </c>
      <c r="AL152" t="s">
        <v>961</v>
      </c>
      <c r="AQ152" t="s">
        <v>51</v>
      </c>
      <c r="AR152" t="s">
        <v>51</v>
      </c>
      <c r="AX152" t="s">
        <v>65</v>
      </c>
      <c r="AY152" t="s">
        <v>100</v>
      </c>
      <c r="AZ152" t="s">
        <v>261</v>
      </c>
      <c r="BA152" t="s">
        <v>101</v>
      </c>
      <c r="BB152" t="s">
        <v>992</v>
      </c>
      <c r="BC152" t="s">
        <v>991</v>
      </c>
      <c r="BI152" t="s">
        <v>1029</v>
      </c>
      <c r="BJ152" t="s">
        <v>102</v>
      </c>
      <c r="BK152" t="s">
        <v>1046</v>
      </c>
      <c r="BL152" t="s">
        <v>1047</v>
      </c>
      <c r="BS152" t="s">
        <v>76</v>
      </c>
      <c r="BT152" t="s">
        <v>266</v>
      </c>
      <c r="BU152" t="s">
        <v>136</v>
      </c>
      <c r="BV152" t="s">
        <v>893</v>
      </c>
      <c r="CB152">
        <v>0</v>
      </c>
      <c r="CC152" t="s">
        <v>142</v>
      </c>
      <c r="CD152" t="s">
        <v>494</v>
      </c>
      <c r="CE152" t="s">
        <v>147</v>
      </c>
      <c r="CF152" t="s">
        <v>1074</v>
      </c>
      <c r="CL152">
        <v>1</v>
      </c>
      <c r="CM152" t="s">
        <v>129</v>
      </c>
      <c r="CN152" t="s">
        <v>129</v>
      </c>
      <c r="CU152" t="s">
        <v>730</v>
      </c>
    </row>
    <row r="153" spans="1:99" hidden="1" x14ac:dyDescent="0.25">
      <c r="A153">
        <v>45163.829178530097</v>
      </c>
      <c r="B153" t="s">
        <v>330</v>
      </c>
      <c r="C153" t="s">
        <v>34</v>
      </c>
      <c r="D153" t="s">
        <v>35</v>
      </c>
      <c r="E153" t="s">
        <v>36</v>
      </c>
      <c r="F153" t="s">
        <v>37</v>
      </c>
      <c r="G153" t="s">
        <v>38</v>
      </c>
      <c r="H153" t="s">
        <v>130</v>
      </c>
      <c r="I153" s="1" t="s">
        <v>124</v>
      </c>
      <c r="J153" t="s">
        <v>854</v>
      </c>
      <c r="M153" t="s">
        <v>40</v>
      </c>
      <c r="N153" s="1" t="s">
        <v>64</v>
      </c>
      <c r="O153" t="s">
        <v>41</v>
      </c>
      <c r="P153" t="s">
        <v>862</v>
      </c>
      <c r="Q153">
        <v>1175</v>
      </c>
      <c r="R153" t="s">
        <v>42</v>
      </c>
      <c r="S153" t="s">
        <v>65</v>
      </c>
      <c r="T153" t="s">
        <v>44</v>
      </c>
      <c r="U153" t="s">
        <v>108</v>
      </c>
      <c r="V153" t="s">
        <v>134</v>
      </c>
      <c r="W153" t="s">
        <v>731</v>
      </c>
      <c r="X153" t="s">
        <v>48</v>
      </c>
      <c r="Y153" t="s">
        <v>732</v>
      </c>
      <c r="Z153" t="s">
        <v>136</v>
      </c>
      <c r="AA153" t="s">
        <v>889</v>
      </c>
      <c r="AB153" t="s">
        <v>901</v>
      </c>
      <c r="AJ153" t="s">
        <v>733</v>
      </c>
      <c r="AK153" t="s">
        <v>174</v>
      </c>
      <c r="AL153" t="s">
        <v>959</v>
      </c>
      <c r="AM153" t="s">
        <v>957</v>
      </c>
      <c r="AQ153" t="s">
        <v>73</v>
      </c>
      <c r="AR153" t="s">
        <v>51</v>
      </c>
      <c r="AS153" t="s">
        <v>975</v>
      </c>
      <c r="AX153" t="s">
        <v>65</v>
      </c>
      <c r="AY153" t="s">
        <v>100</v>
      </c>
      <c r="AZ153" t="s">
        <v>151</v>
      </c>
      <c r="BA153" t="s">
        <v>101</v>
      </c>
      <c r="BB153" t="s">
        <v>992</v>
      </c>
      <c r="BC153" t="s">
        <v>991</v>
      </c>
      <c r="BD153" t="s">
        <v>989</v>
      </c>
      <c r="BE153" t="s">
        <v>990</v>
      </c>
      <c r="BI153" t="s">
        <v>1034</v>
      </c>
      <c r="BJ153" t="s">
        <v>75</v>
      </c>
      <c r="BK153" t="s">
        <v>1047</v>
      </c>
      <c r="BL153" t="s">
        <v>1049</v>
      </c>
      <c r="BM153" t="s">
        <v>1045</v>
      </c>
      <c r="BS153" t="s">
        <v>56</v>
      </c>
      <c r="BT153" t="s">
        <v>158</v>
      </c>
      <c r="BU153" t="s">
        <v>158</v>
      </c>
      <c r="CB153" t="s">
        <v>78</v>
      </c>
      <c r="CC153" t="s">
        <v>58</v>
      </c>
      <c r="CD153" t="s">
        <v>115</v>
      </c>
      <c r="CE153" t="s">
        <v>147</v>
      </c>
      <c r="CF153" t="s">
        <v>1078</v>
      </c>
      <c r="CG153" t="s">
        <v>1076</v>
      </c>
      <c r="CL153">
        <v>1</v>
      </c>
      <c r="CM153" t="s">
        <v>106</v>
      </c>
      <c r="CN153" t="s">
        <v>106</v>
      </c>
      <c r="CU153" t="s">
        <v>735</v>
      </c>
    </row>
    <row r="154" spans="1:99" x14ac:dyDescent="0.25">
      <c r="A154">
        <v>45163.836519178236</v>
      </c>
      <c r="B154" t="s">
        <v>172</v>
      </c>
      <c r="C154" t="s">
        <v>34</v>
      </c>
      <c r="D154" t="s">
        <v>35</v>
      </c>
      <c r="E154" t="s">
        <v>36</v>
      </c>
      <c r="F154" t="s">
        <v>37</v>
      </c>
      <c r="G154" t="s">
        <v>148</v>
      </c>
      <c r="H154" t="s">
        <v>130</v>
      </c>
      <c r="I154" s="1" t="s">
        <v>124</v>
      </c>
      <c r="J154" t="s">
        <v>854</v>
      </c>
      <c r="M154" t="s">
        <v>40</v>
      </c>
      <c r="N154" s="1" t="s">
        <v>64</v>
      </c>
      <c r="O154" t="s">
        <v>41</v>
      </c>
      <c r="P154" t="s">
        <v>862</v>
      </c>
      <c r="Q154">
        <v>1000</v>
      </c>
      <c r="R154" t="s">
        <v>83</v>
      </c>
      <c r="S154" t="s">
        <v>65</v>
      </c>
      <c r="T154" t="s">
        <v>66</v>
      </c>
      <c r="U154" t="s">
        <v>156</v>
      </c>
      <c r="V154" t="s">
        <v>117</v>
      </c>
      <c r="W154" t="s">
        <v>1313</v>
      </c>
      <c r="X154" t="s">
        <v>70</v>
      </c>
      <c r="Y154" t="s">
        <v>1288</v>
      </c>
      <c r="Z154" t="s">
        <v>136</v>
      </c>
      <c r="AA154" t="s">
        <v>889</v>
      </c>
      <c r="AB154" t="s">
        <v>894</v>
      </c>
      <c r="AC154" t="s">
        <v>585</v>
      </c>
      <c r="AJ154" t="s">
        <v>624</v>
      </c>
      <c r="AK154" t="s">
        <v>174</v>
      </c>
      <c r="AL154" t="s">
        <v>958</v>
      </c>
      <c r="AM154" t="s">
        <v>959</v>
      </c>
      <c r="AQ154" t="s">
        <v>51</v>
      </c>
      <c r="AR154" t="s">
        <v>51</v>
      </c>
      <c r="AX154" t="s">
        <v>52</v>
      </c>
      <c r="AY154" t="s">
        <v>100</v>
      </c>
      <c r="AZ154" t="s">
        <v>528</v>
      </c>
      <c r="BA154" t="s">
        <v>101</v>
      </c>
      <c r="BB154" t="s">
        <v>992</v>
      </c>
      <c r="BC154" t="s">
        <v>991</v>
      </c>
      <c r="BD154" t="s">
        <v>990</v>
      </c>
      <c r="BI154" t="s">
        <v>75</v>
      </c>
      <c r="BJ154" t="s">
        <v>75</v>
      </c>
      <c r="BS154" t="s">
        <v>56</v>
      </c>
      <c r="BT154" t="s">
        <v>77</v>
      </c>
      <c r="BU154" t="s">
        <v>77</v>
      </c>
      <c r="CB154">
        <v>0</v>
      </c>
      <c r="CC154" t="s">
        <v>58</v>
      </c>
      <c r="CD154" t="s">
        <v>79</v>
      </c>
      <c r="CE154" t="s">
        <v>147</v>
      </c>
      <c r="CF154" t="s">
        <v>1076</v>
      </c>
      <c r="CL154">
        <v>1</v>
      </c>
      <c r="CM154" t="s">
        <v>106</v>
      </c>
      <c r="CN154" t="s">
        <v>106</v>
      </c>
    </row>
    <row r="155" spans="1:99" x14ac:dyDescent="0.25">
      <c r="A155">
        <v>45164.691042719904</v>
      </c>
      <c r="B155" t="s">
        <v>289</v>
      </c>
      <c r="C155" t="s">
        <v>34</v>
      </c>
      <c r="D155" t="s">
        <v>35</v>
      </c>
      <c r="E155" t="s">
        <v>36</v>
      </c>
      <c r="F155" t="s">
        <v>201</v>
      </c>
      <c r="G155" t="s">
        <v>81</v>
      </c>
      <c r="H155" t="s">
        <v>484</v>
      </c>
      <c r="I155" s="1" t="s">
        <v>484</v>
      </c>
      <c r="M155" t="s">
        <v>40</v>
      </c>
      <c r="N155" s="1" t="s">
        <v>41</v>
      </c>
      <c r="O155" t="s">
        <v>41</v>
      </c>
      <c r="Q155">
        <v>460</v>
      </c>
      <c r="R155" t="s">
        <v>83</v>
      </c>
      <c r="S155" t="s">
        <v>95</v>
      </c>
      <c r="T155" t="s">
        <v>44</v>
      </c>
      <c r="U155" t="s">
        <v>45</v>
      </c>
      <c r="V155" t="s">
        <v>96</v>
      </c>
      <c r="W155" t="s">
        <v>738</v>
      </c>
      <c r="X155" t="s">
        <v>70</v>
      </c>
      <c r="Y155" t="s">
        <v>136</v>
      </c>
      <c r="Z155" t="s">
        <v>136</v>
      </c>
      <c r="AJ155" t="s">
        <v>146</v>
      </c>
      <c r="AK155" t="s">
        <v>146</v>
      </c>
      <c r="AQ155" t="s">
        <v>194</v>
      </c>
      <c r="AR155" t="s">
        <v>194</v>
      </c>
      <c r="AX155" t="s">
        <v>112</v>
      </c>
      <c r="AY155" t="s">
        <v>53</v>
      </c>
      <c r="AZ155" t="s">
        <v>101</v>
      </c>
      <c r="BA155" t="s">
        <v>101</v>
      </c>
      <c r="BI155" t="s">
        <v>75</v>
      </c>
      <c r="BJ155" t="s">
        <v>75</v>
      </c>
      <c r="BS155" t="s">
        <v>196</v>
      </c>
      <c r="BT155" t="s">
        <v>77</v>
      </c>
      <c r="BU155" t="s">
        <v>77</v>
      </c>
      <c r="CB155">
        <v>0</v>
      </c>
      <c r="CC155" t="s">
        <v>92</v>
      </c>
      <c r="CD155" t="s">
        <v>237</v>
      </c>
      <c r="CE155" t="s">
        <v>147</v>
      </c>
      <c r="CF155" t="s">
        <v>1074</v>
      </c>
      <c r="CG155" t="s">
        <v>1075</v>
      </c>
      <c r="CL155">
        <v>3</v>
      </c>
      <c r="CM155" t="s">
        <v>739</v>
      </c>
      <c r="CN155" t="s">
        <v>181</v>
      </c>
      <c r="CO155" t="s">
        <v>1101</v>
      </c>
      <c r="CP155" t="s">
        <v>1097</v>
      </c>
    </row>
    <row r="156" spans="1:99" x14ac:dyDescent="0.25">
      <c r="A156">
        <v>45164.705451134258</v>
      </c>
      <c r="B156" t="s">
        <v>258</v>
      </c>
      <c r="C156" t="s">
        <v>34</v>
      </c>
      <c r="D156" t="s">
        <v>35</v>
      </c>
      <c r="E156" t="s">
        <v>36</v>
      </c>
      <c r="F156" t="s">
        <v>37</v>
      </c>
      <c r="G156" t="s">
        <v>123</v>
      </c>
      <c r="H156" t="s">
        <v>130</v>
      </c>
      <c r="I156" s="1" t="s">
        <v>130</v>
      </c>
      <c r="M156" t="s">
        <v>40</v>
      </c>
      <c r="N156" s="1" t="s">
        <v>41</v>
      </c>
      <c r="O156" t="s">
        <v>41</v>
      </c>
      <c r="Q156">
        <v>1182</v>
      </c>
      <c r="R156" t="s">
        <v>42</v>
      </c>
      <c r="S156" t="s">
        <v>95</v>
      </c>
      <c r="T156" t="s">
        <v>66</v>
      </c>
      <c r="U156" t="s">
        <v>108</v>
      </c>
      <c r="V156" t="s">
        <v>96</v>
      </c>
      <c r="W156" t="s">
        <v>740</v>
      </c>
      <c r="X156" t="s">
        <v>413</v>
      </c>
      <c r="Y156" t="s">
        <v>741</v>
      </c>
      <c r="Z156" t="s">
        <v>136</v>
      </c>
      <c r="AA156" t="s">
        <v>895</v>
      </c>
      <c r="AB156" t="s">
        <v>885</v>
      </c>
      <c r="AC156" t="s">
        <v>894</v>
      </c>
      <c r="AJ156" t="s">
        <v>742</v>
      </c>
      <c r="AK156" t="s">
        <v>633</v>
      </c>
      <c r="AL156" t="s">
        <v>958</v>
      </c>
      <c r="AM156" t="s">
        <v>957</v>
      </c>
      <c r="AQ156" t="s">
        <v>51</v>
      </c>
      <c r="AR156" t="s">
        <v>51</v>
      </c>
      <c r="AX156" t="s">
        <v>112</v>
      </c>
      <c r="AY156" t="s">
        <v>53</v>
      </c>
      <c r="AZ156" t="s">
        <v>261</v>
      </c>
      <c r="BA156" t="s">
        <v>101</v>
      </c>
      <c r="BB156" t="s">
        <v>992</v>
      </c>
      <c r="BC156" t="s">
        <v>991</v>
      </c>
      <c r="BI156" t="s">
        <v>1003</v>
      </c>
      <c r="BJ156" t="s">
        <v>75</v>
      </c>
      <c r="BK156" t="s">
        <v>1047</v>
      </c>
      <c r="BS156" t="s">
        <v>56</v>
      </c>
      <c r="BT156" t="s">
        <v>77</v>
      </c>
      <c r="BU156" t="s">
        <v>77</v>
      </c>
      <c r="CB156">
        <v>0</v>
      </c>
      <c r="CC156" t="s">
        <v>58</v>
      </c>
      <c r="CD156" t="s">
        <v>79</v>
      </c>
      <c r="CE156" t="s">
        <v>147</v>
      </c>
      <c r="CF156" t="s">
        <v>1076</v>
      </c>
      <c r="CL156">
        <v>3</v>
      </c>
      <c r="CM156" t="s">
        <v>106</v>
      </c>
      <c r="CN156" t="s">
        <v>106</v>
      </c>
    </row>
    <row r="157" spans="1:99" hidden="1" x14ac:dyDescent="0.25">
      <c r="A157">
        <v>45164.730448726856</v>
      </c>
      <c r="B157" t="s">
        <v>33</v>
      </c>
      <c r="C157" t="s">
        <v>62</v>
      </c>
      <c r="D157" t="s">
        <v>35</v>
      </c>
      <c r="E157" t="s">
        <v>36</v>
      </c>
      <c r="F157" t="s">
        <v>201</v>
      </c>
      <c r="G157" t="s">
        <v>81</v>
      </c>
      <c r="H157" t="s">
        <v>130</v>
      </c>
      <c r="I157" s="1" t="s">
        <v>63</v>
      </c>
      <c r="J157" t="s">
        <v>853</v>
      </c>
      <c r="M157" t="s">
        <v>40</v>
      </c>
      <c r="N157" s="1" t="s">
        <v>64</v>
      </c>
      <c r="O157" t="s">
        <v>41</v>
      </c>
      <c r="P157" t="s">
        <v>862</v>
      </c>
      <c r="Q157">
        <v>1100</v>
      </c>
      <c r="R157" t="s">
        <v>232</v>
      </c>
      <c r="S157" t="s">
        <v>95</v>
      </c>
      <c r="T157" t="s">
        <v>66</v>
      </c>
      <c r="U157" t="s">
        <v>67</v>
      </c>
      <c r="V157" t="s">
        <v>117</v>
      </c>
      <c r="W157" t="s">
        <v>743</v>
      </c>
      <c r="X157" t="s">
        <v>48</v>
      </c>
      <c r="Y157" t="s">
        <v>98</v>
      </c>
      <c r="Z157" t="s">
        <v>98</v>
      </c>
      <c r="AJ157" t="s">
        <v>744</v>
      </c>
      <c r="AK157" t="s">
        <v>174</v>
      </c>
      <c r="AL157" t="s">
        <v>960</v>
      </c>
      <c r="AM157" t="s">
        <v>963</v>
      </c>
      <c r="AN157" t="s">
        <v>964</v>
      </c>
      <c r="AO157" t="s">
        <v>966</v>
      </c>
      <c r="AQ157" t="s">
        <v>51</v>
      </c>
      <c r="AR157" t="s">
        <v>51</v>
      </c>
      <c r="AX157" t="s">
        <v>112</v>
      </c>
      <c r="AY157" t="s">
        <v>100</v>
      </c>
      <c r="AZ157" t="s">
        <v>195</v>
      </c>
      <c r="BA157" t="s">
        <v>195</v>
      </c>
      <c r="BI157" t="s">
        <v>102</v>
      </c>
      <c r="BJ157" t="s">
        <v>102</v>
      </c>
      <c r="BS157" t="s">
        <v>56</v>
      </c>
      <c r="BT157" t="s">
        <v>77</v>
      </c>
      <c r="BU157" t="s">
        <v>77</v>
      </c>
      <c r="CB157" t="s">
        <v>57</v>
      </c>
      <c r="CC157" t="s">
        <v>92</v>
      </c>
      <c r="CD157" t="s">
        <v>494</v>
      </c>
      <c r="CE157" t="s">
        <v>147</v>
      </c>
      <c r="CF157" t="s">
        <v>1074</v>
      </c>
      <c r="CL157">
        <v>2</v>
      </c>
      <c r="CM157" t="s">
        <v>106</v>
      </c>
      <c r="CN157" t="s">
        <v>106</v>
      </c>
    </row>
    <row r="158" spans="1:99" x14ac:dyDescent="0.25">
      <c r="A158">
        <v>45164.928651666662</v>
      </c>
      <c r="B158" t="s">
        <v>397</v>
      </c>
      <c r="C158" t="s">
        <v>62</v>
      </c>
      <c r="D158" t="s">
        <v>35</v>
      </c>
      <c r="E158" t="s">
        <v>36</v>
      </c>
      <c r="F158" t="s">
        <v>416</v>
      </c>
      <c r="G158" t="s">
        <v>81</v>
      </c>
      <c r="H158" t="s">
        <v>130</v>
      </c>
      <c r="I158" s="1" t="s">
        <v>124</v>
      </c>
      <c r="J158" t="s">
        <v>854</v>
      </c>
      <c r="M158" t="s">
        <v>40</v>
      </c>
      <c r="N158" s="1" t="s">
        <v>64</v>
      </c>
      <c r="O158" t="s">
        <v>41</v>
      </c>
      <c r="P158" t="s">
        <v>862</v>
      </c>
      <c r="Q158">
        <v>684</v>
      </c>
      <c r="R158" t="s">
        <v>83</v>
      </c>
      <c r="S158" t="s">
        <v>65</v>
      </c>
      <c r="T158" t="s">
        <v>44</v>
      </c>
      <c r="U158" t="s">
        <v>45</v>
      </c>
      <c r="V158" t="s">
        <v>134</v>
      </c>
      <c r="W158" t="s">
        <v>745</v>
      </c>
      <c r="X158" t="s">
        <v>413</v>
      </c>
      <c r="Y158" t="s">
        <v>922</v>
      </c>
      <c r="Z158" t="s">
        <v>922</v>
      </c>
      <c r="AJ158" t="s">
        <v>746</v>
      </c>
      <c r="AK158" t="s">
        <v>111</v>
      </c>
      <c r="AL158" t="s">
        <v>957</v>
      </c>
      <c r="AQ158" t="s">
        <v>206</v>
      </c>
      <c r="AR158" t="s">
        <v>311</v>
      </c>
      <c r="AS158" t="s">
        <v>976</v>
      </c>
      <c r="AX158" t="s">
        <v>112</v>
      </c>
      <c r="AY158" t="s">
        <v>87</v>
      </c>
      <c r="AZ158" t="s">
        <v>428</v>
      </c>
      <c r="BA158" t="s">
        <v>428</v>
      </c>
      <c r="BI158" t="s">
        <v>693</v>
      </c>
      <c r="BJ158" t="s">
        <v>75</v>
      </c>
      <c r="BK158" t="s">
        <v>1044</v>
      </c>
      <c r="BS158" t="s">
        <v>56</v>
      </c>
      <c r="BT158" t="s">
        <v>77</v>
      </c>
      <c r="BU158" t="s">
        <v>77</v>
      </c>
      <c r="CB158">
        <v>0</v>
      </c>
      <c r="CC158" t="s">
        <v>92</v>
      </c>
      <c r="CD158" t="s">
        <v>747</v>
      </c>
      <c r="CE158" t="s">
        <v>210</v>
      </c>
      <c r="CF158" t="s">
        <v>1077</v>
      </c>
      <c r="CL158">
        <v>4</v>
      </c>
      <c r="CM158" t="s">
        <v>314</v>
      </c>
      <c r="CN158" t="s">
        <v>314</v>
      </c>
    </row>
    <row r="159" spans="1:99" x14ac:dyDescent="0.25">
      <c r="A159">
        <v>45166.347179826393</v>
      </c>
      <c r="B159" t="s">
        <v>330</v>
      </c>
      <c r="C159" t="s">
        <v>62</v>
      </c>
      <c r="D159" t="s">
        <v>35</v>
      </c>
      <c r="E159" t="s">
        <v>36</v>
      </c>
      <c r="F159" t="s">
        <v>37</v>
      </c>
      <c r="G159" t="s">
        <v>212</v>
      </c>
      <c r="H159" t="s">
        <v>130</v>
      </c>
      <c r="I159" s="1" t="s">
        <v>130</v>
      </c>
      <c r="M159" t="s">
        <v>40</v>
      </c>
      <c r="N159" s="1" t="s">
        <v>41</v>
      </c>
      <c r="O159" t="s">
        <v>41</v>
      </c>
      <c r="Q159">
        <v>958</v>
      </c>
      <c r="R159" t="s">
        <v>232</v>
      </c>
      <c r="S159" t="s">
        <v>95</v>
      </c>
      <c r="T159" t="s">
        <v>44</v>
      </c>
      <c r="U159" t="s">
        <v>108</v>
      </c>
      <c r="V159" t="s">
        <v>134</v>
      </c>
      <c r="W159" t="s">
        <v>1314</v>
      </c>
      <c r="X159" t="s">
        <v>145</v>
      </c>
      <c r="Y159" t="s">
        <v>136</v>
      </c>
      <c r="Z159" t="s">
        <v>136</v>
      </c>
      <c r="AJ159" t="s">
        <v>557</v>
      </c>
      <c r="AK159" t="s">
        <v>174</v>
      </c>
      <c r="AL159" t="s">
        <v>961</v>
      </c>
      <c r="AM159" t="s">
        <v>958</v>
      </c>
      <c r="AN159" t="s">
        <v>959</v>
      </c>
      <c r="AQ159" t="s">
        <v>51</v>
      </c>
      <c r="AR159" t="s">
        <v>51</v>
      </c>
      <c r="AX159" t="s">
        <v>112</v>
      </c>
      <c r="AY159" t="s">
        <v>53</v>
      </c>
      <c r="AZ159" t="s">
        <v>423</v>
      </c>
      <c r="BA159" t="s">
        <v>423</v>
      </c>
      <c r="BI159" t="s">
        <v>75</v>
      </c>
      <c r="BJ159" t="s">
        <v>75</v>
      </c>
      <c r="BS159" t="s">
        <v>56</v>
      </c>
      <c r="BT159" t="s">
        <v>77</v>
      </c>
      <c r="BU159" t="s">
        <v>77</v>
      </c>
      <c r="CB159">
        <v>0</v>
      </c>
      <c r="CC159" t="s">
        <v>58</v>
      </c>
      <c r="CD159" t="s">
        <v>162</v>
      </c>
      <c r="CE159" t="s">
        <v>162</v>
      </c>
      <c r="CL159">
        <v>2</v>
      </c>
      <c r="CM159" t="s">
        <v>106</v>
      </c>
      <c r="CN159" t="s">
        <v>106</v>
      </c>
    </row>
    <row r="160" spans="1:99" x14ac:dyDescent="0.25">
      <c r="A160">
        <v>45168.093344641209</v>
      </c>
      <c r="B160" t="s">
        <v>397</v>
      </c>
      <c r="C160" t="s">
        <v>62</v>
      </c>
      <c r="D160" t="s">
        <v>35</v>
      </c>
      <c r="E160" t="s">
        <v>36</v>
      </c>
      <c r="F160" t="s">
        <v>416</v>
      </c>
      <c r="G160" t="s">
        <v>38</v>
      </c>
      <c r="H160" t="s">
        <v>130</v>
      </c>
      <c r="I160" s="1" t="s">
        <v>130</v>
      </c>
      <c r="M160" t="s">
        <v>40</v>
      </c>
      <c r="N160" s="1" t="s">
        <v>41</v>
      </c>
      <c r="O160" t="s">
        <v>41</v>
      </c>
      <c r="Q160">
        <v>648</v>
      </c>
      <c r="R160" t="s">
        <v>83</v>
      </c>
      <c r="S160" t="s">
        <v>65</v>
      </c>
      <c r="T160" t="s">
        <v>44</v>
      </c>
      <c r="U160" t="s">
        <v>108</v>
      </c>
      <c r="V160" t="s">
        <v>117</v>
      </c>
      <c r="W160" t="s">
        <v>749</v>
      </c>
      <c r="X160" t="s">
        <v>179</v>
      </c>
      <c r="Y160" t="s">
        <v>922</v>
      </c>
      <c r="Z160" t="s">
        <v>922</v>
      </c>
      <c r="AJ160" t="s">
        <v>99</v>
      </c>
      <c r="AK160" t="s">
        <v>99</v>
      </c>
      <c r="AQ160" t="s">
        <v>194</v>
      </c>
      <c r="AR160" t="s">
        <v>194</v>
      </c>
      <c r="AX160" t="s">
        <v>112</v>
      </c>
      <c r="AY160" t="s">
        <v>53</v>
      </c>
      <c r="AZ160" t="s">
        <v>101</v>
      </c>
      <c r="BA160" t="s">
        <v>101</v>
      </c>
      <c r="BI160" t="s">
        <v>75</v>
      </c>
      <c r="BJ160" t="s">
        <v>75</v>
      </c>
      <c r="BS160" t="s">
        <v>56</v>
      </c>
      <c r="BT160" t="s">
        <v>77</v>
      </c>
      <c r="BU160" t="s">
        <v>77</v>
      </c>
      <c r="CB160">
        <v>0</v>
      </c>
      <c r="CC160" t="s">
        <v>92</v>
      </c>
      <c r="CD160" t="s">
        <v>210</v>
      </c>
      <c r="CE160" t="s">
        <v>210</v>
      </c>
      <c r="CL160">
        <v>5</v>
      </c>
      <c r="CM160" t="s">
        <v>420</v>
      </c>
      <c r="CN160" t="s">
        <v>420</v>
      </c>
    </row>
    <row r="161" spans="1:99" hidden="1" x14ac:dyDescent="0.25">
      <c r="A161">
        <v>45170.398785173616</v>
      </c>
      <c r="B161" t="s">
        <v>397</v>
      </c>
      <c r="C161" t="s">
        <v>34</v>
      </c>
      <c r="D161" t="s">
        <v>231</v>
      </c>
      <c r="E161" t="s">
        <v>189</v>
      </c>
      <c r="F161" t="s">
        <v>37</v>
      </c>
      <c r="G161" t="s">
        <v>81</v>
      </c>
      <c r="H161" t="s">
        <v>130</v>
      </c>
      <c r="I161" s="1" t="s">
        <v>130</v>
      </c>
      <c r="M161" t="s">
        <v>40</v>
      </c>
      <c r="N161" s="1" t="s">
        <v>125</v>
      </c>
      <c r="O161" t="s">
        <v>125</v>
      </c>
      <c r="Q161">
        <v>1170</v>
      </c>
      <c r="R161" t="s">
        <v>381</v>
      </c>
      <c r="S161" t="s">
        <v>95</v>
      </c>
      <c r="T161" t="s">
        <v>66</v>
      </c>
      <c r="U161" t="s">
        <v>67</v>
      </c>
      <c r="V161" t="s">
        <v>96</v>
      </c>
      <c r="W161" t="s">
        <v>502</v>
      </c>
      <c r="X161" t="s">
        <v>70</v>
      </c>
      <c r="Y161" t="s">
        <v>750</v>
      </c>
      <c r="Z161" t="s">
        <v>77</v>
      </c>
      <c r="AA161" t="s">
        <v>894</v>
      </c>
      <c r="AJ161" t="s">
        <v>300</v>
      </c>
      <c r="AK161" t="s">
        <v>174</v>
      </c>
      <c r="AL161" t="s">
        <v>960</v>
      </c>
      <c r="AQ161" t="s">
        <v>138</v>
      </c>
      <c r="AR161" t="s">
        <v>51</v>
      </c>
      <c r="AS161" t="s">
        <v>976</v>
      </c>
      <c r="AX161" t="s">
        <v>112</v>
      </c>
      <c r="AY161" t="s">
        <v>53</v>
      </c>
      <c r="AZ161" t="s">
        <v>313</v>
      </c>
      <c r="BA161" t="s">
        <v>313</v>
      </c>
      <c r="BI161" t="s">
        <v>160</v>
      </c>
      <c r="BJ161" t="s">
        <v>160</v>
      </c>
      <c r="BS161" t="s">
        <v>56</v>
      </c>
      <c r="BT161" t="s">
        <v>751</v>
      </c>
      <c r="BU161" t="s">
        <v>77</v>
      </c>
      <c r="BV161" t="s">
        <v>893</v>
      </c>
      <c r="CB161" t="s">
        <v>57</v>
      </c>
      <c r="CC161" t="s">
        <v>142</v>
      </c>
      <c r="CD161" t="s">
        <v>752</v>
      </c>
      <c r="CE161" t="s">
        <v>441</v>
      </c>
      <c r="CF161" t="s">
        <v>896</v>
      </c>
      <c r="CL161">
        <v>3</v>
      </c>
      <c r="CM161" t="s">
        <v>753</v>
      </c>
      <c r="CN161" t="s">
        <v>420</v>
      </c>
      <c r="CO161" t="s">
        <v>1102</v>
      </c>
      <c r="CU161" t="s">
        <v>754</v>
      </c>
    </row>
    <row r="162" spans="1:99" x14ac:dyDescent="0.25">
      <c r="A162">
        <v>45170.432294953702</v>
      </c>
      <c r="B162" t="s">
        <v>172</v>
      </c>
      <c r="C162" t="s">
        <v>62</v>
      </c>
      <c r="D162" t="s">
        <v>35</v>
      </c>
      <c r="E162" t="s">
        <v>36</v>
      </c>
      <c r="F162" t="s">
        <v>37</v>
      </c>
      <c r="G162" t="s">
        <v>38</v>
      </c>
      <c r="H162" t="s">
        <v>130</v>
      </c>
      <c r="I162" s="1" t="s">
        <v>130</v>
      </c>
      <c r="M162" t="s">
        <v>40</v>
      </c>
      <c r="N162" s="1" t="s">
        <v>41</v>
      </c>
      <c r="O162" t="s">
        <v>41</v>
      </c>
      <c r="Q162">
        <v>945</v>
      </c>
      <c r="R162" t="s">
        <v>83</v>
      </c>
      <c r="S162" t="s">
        <v>65</v>
      </c>
      <c r="T162" t="s">
        <v>44</v>
      </c>
      <c r="U162" t="s">
        <v>156</v>
      </c>
      <c r="V162" t="s">
        <v>117</v>
      </c>
      <c r="W162" t="s">
        <v>755</v>
      </c>
      <c r="X162" t="s">
        <v>145</v>
      </c>
      <c r="Y162" t="s">
        <v>756</v>
      </c>
      <c r="Z162" t="s">
        <v>136</v>
      </c>
      <c r="AA162" t="s">
        <v>894</v>
      </c>
      <c r="AJ162" t="s">
        <v>350</v>
      </c>
      <c r="AK162" t="s">
        <v>174</v>
      </c>
      <c r="AL162" t="s">
        <v>958</v>
      </c>
      <c r="AM162" t="s">
        <v>959</v>
      </c>
      <c r="AN162" t="s">
        <v>957</v>
      </c>
      <c r="AQ162" t="s">
        <v>51</v>
      </c>
      <c r="AR162" t="s">
        <v>51</v>
      </c>
      <c r="AX162" t="s">
        <v>112</v>
      </c>
      <c r="AY162" t="s">
        <v>100</v>
      </c>
      <c r="AZ162" t="s">
        <v>185</v>
      </c>
      <c r="BA162" t="s">
        <v>101</v>
      </c>
      <c r="BB162" t="s">
        <v>990</v>
      </c>
      <c r="BI162" t="s">
        <v>75</v>
      </c>
      <c r="BJ162" t="s">
        <v>75</v>
      </c>
      <c r="BS162" t="s">
        <v>56</v>
      </c>
      <c r="BT162" t="s">
        <v>77</v>
      </c>
      <c r="BU162" t="s">
        <v>77</v>
      </c>
      <c r="CB162">
        <v>0</v>
      </c>
      <c r="CC162" t="s">
        <v>58</v>
      </c>
      <c r="CD162" t="s">
        <v>757</v>
      </c>
      <c r="CE162" t="s">
        <v>147</v>
      </c>
      <c r="CF162" t="s">
        <v>1074</v>
      </c>
      <c r="CG162" t="s">
        <v>1078</v>
      </c>
      <c r="CH162" t="s">
        <v>1076</v>
      </c>
      <c r="CL162">
        <v>3</v>
      </c>
      <c r="CM162" t="s">
        <v>758</v>
      </c>
      <c r="CN162" t="s">
        <v>199</v>
      </c>
      <c r="CO162" t="s">
        <v>1097</v>
      </c>
    </row>
    <row r="163" spans="1:99" hidden="1" x14ac:dyDescent="0.25">
      <c r="A163">
        <v>45170.452699756948</v>
      </c>
      <c r="B163" t="s">
        <v>258</v>
      </c>
      <c r="C163" t="s">
        <v>34</v>
      </c>
      <c r="D163" t="s">
        <v>35</v>
      </c>
      <c r="E163" t="s">
        <v>36</v>
      </c>
      <c r="F163" t="s">
        <v>201</v>
      </c>
      <c r="G163" t="s">
        <v>123</v>
      </c>
      <c r="H163" t="s">
        <v>130</v>
      </c>
      <c r="I163" s="1" t="s">
        <v>130</v>
      </c>
      <c r="M163" t="s">
        <v>40</v>
      </c>
      <c r="N163" s="1" t="s">
        <v>41</v>
      </c>
      <c r="O163" t="s">
        <v>41</v>
      </c>
      <c r="Q163">
        <v>1130</v>
      </c>
      <c r="R163" t="s">
        <v>42</v>
      </c>
      <c r="S163" t="s">
        <v>95</v>
      </c>
      <c r="T163" t="s">
        <v>131</v>
      </c>
      <c r="U163" t="s">
        <v>67</v>
      </c>
      <c r="V163" t="s">
        <v>117</v>
      </c>
      <c r="W163" t="s">
        <v>759</v>
      </c>
      <c r="X163" t="s">
        <v>48</v>
      </c>
      <c r="Y163" t="s">
        <v>77</v>
      </c>
      <c r="Z163" t="s">
        <v>77</v>
      </c>
      <c r="AJ163" t="s">
        <v>427</v>
      </c>
      <c r="AK163" t="s">
        <v>427</v>
      </c>
      <c r="AQ163" t="s">
        <v>194</v>
      </c>
      <c r="AR163" t="s">
        <v>194</v>
      </c>
      <c r="AX163" t="s">
        <v>52</v>
      </c>
      <c r="AY163" t="s">
        <v>100</v>
      </c>
      <c r="AZ163" t="s">
        <v>423</v>
      </c>
      <c r="BA163" t="s">
        <v>423</v>
      </c>
      <c r="BI163" t="s">
        <v>577</v>
      </c>
      <c r="BJ163" t="s">
        <v>577</v>
      </c>
      <c r="BS163" t="s">
        <v>56</v>
      </c>
      <c r="BT163" t="s">
        <v>136</v>
      </c>
      <c r="BU163" t="s">
        <v>136</v>
      </c>
      <c r="CB163" t="s">
        <v>440</v>
      </c>
      <c r="CC163" t="s">
        <v>58</v>
      </c>
      <c r="CD163" t="s">
        <v>760</v>
      </c>
      <c r="CE163" t="s">
        <v>147</v>
      </c>
      <c r="CF163" t="s">
        <v>896</v>
      </c>
      <c r="CL163">
        <v>1</v>
      </c>
      <c r="CM163" t="s">
        <v>314</v>
      </c>
      <c r="CN163" t="s">
        <v>314</v>
      </c>
    </row>
    <row r="164" spans="1:99" x14ac:dyDescent="0.25">
      <c r="A164">
        <v>45170.462815127314</v>
      </c>
      <c r="B164" t="s">
        <v>330</v>
      </c>
      <c r="C164" t="s">
        <v>62</v>
      </c>
      <c r="D164" t="s">
        <v>35</v>
      </c>
      <c r="E164" t="s">
        <v>36</v>
      </c>
      <c r="F164" t="s">
        <v>37</v>
      </c>
      <c r="G164" t="s">
        <v>81</v>
      </c>
      <c r="H164" t="s">
        <v>130</v>
      </c>
      <c r="I164" s="1" t="s">
        <v>63</v>
      </c>
      <c r="J164" t="s">
        <v>853</v>
      </c>
      <c r="M164" t="s">
        <v>40</v>
      </c>
      <c r="N164" s="1" t="s">
        <v>41</v>
      </c>
      <c r="O164" t="s">
        <v>41</v>
      </c>
      <c r="Q164">
        <v>1185</v>
      </c>
      <c r="R164" t="s">
        <v>42</v>
      </c>
      <c r="S164" t="s">
        <v>95</v>
      </c>
      <c r="T164" t="s">
        <v>44</v>
      </c>
      <c r="U164" t="s">
        <v>108</v>
      </c>
      <c r="V164" t="s">
        <v>117</v>
      </c>
      <c r="W164" t="s">
        <v>761</v>
      </c>
      <c r="X164" t="s">
        <v>145</v>
      </c>
      <c r="Y164" t="s">
        <v>433</v>
      </c>
      <c r="Z164" t="s">
        <v>433</v>
      </c>
      <c r="AJ164" t="s">
        <v>119</v>
      </c>
      <c r="AK164" t="s">
        <v>146</v>
      </c>
      <c r="AL164" t="s">
        <v>958</v>
      </c>
      <c r="AM164" t="s">
        <v>959</v>
      </c>
      <c r="AQ164" t="s">
        <v>194</v>
      </c>
      <c r="AR164" t="s">
        <v>194</v>
      </c>
      <c r="AX164" t="s">
        <v>112</v>
      </c>
      <c r="AY164" t="s">
        <v>100</v>
      </c>
      <c r="AZ164" t="s">
        <v>88</v>
      </c>
      <c r="BA164" t="s">
        <v>101</v>
      </c>
      <c r="BB164" t="s">
        <v>992</v>
      </c>
      <c r="BI164" t="s">
        <v>114</v>
      </c>
      <c r="BJ164" t="s">
        <v>114</v>
      </c>
      <c r="BS164" t="s">
        <v>56</v>
      </c>
      <c r="BT164" t="s">
        <v>77</v>
      </c>
      <c r="BU164" t="s">
        <v>77</v>
      </c>
      <c r="CB164">
        <v>0</v>
      </c>
      <c r="CC164" t="s">
        <v>92</v>
      </c>
      <c r="CD164" t="s">
        <v>334</v>
      </c>
      <c r="CE164" t="s">
        <v>147</v>
      </c>
      <c r="CF164" t="s">
        <v>1073</v>
      </c>
      <c r="CG164" t="s">
        <v>1074</v>
      </c>
      <c r="CH164" t="s">
        <v>1078</v>
      </c>
      <c r="CI164" t="s">
        <v>1076</v>
      </c>
      <c r="CL164">
        <v>4</v>
      </c>
      <c r="CM164" t="s">
        <v>319</v>
      </c>
      <c r="CN164" t="s">
        <v>345</v>
      </c>
      <c r="CO164" t="s">
        <v>1098</v>
      </c>
    </row>
    <row r="165" spans="1:99" hidden="1" x14ac:dyDescent="0.25">
      <c r="A165">
        <v>45170.489006944445</v>
      </c>
      <c r="B165" t="s">
        <v>33</v>
      </c>
      <c r="C165" t="s">
        <v>62</v>
      </c>
      <c r="D165" t="s">
        <v>35</v>
      </c>
      <c r="E165" t="s">
        <v>36</v>
      </c>
      <c r="F165" t="s">
        <v>37</v>
      </c>
      <c r="G165" t="s">
        <v>38</v>
      </c>
      <c r="H165" t="s">
        <v>130</v>
      </c>
      <c r="I165" s="1" t="s">
        <v>124</v>
      </c>
      <c r="J165" t="s">
        <v>854</v>
      </c>
      <c r="M165" t="s">
        <v>40</v>
      </c>
      <c r="N165" s="1" t="s">
        <v>41</v>
      </c>
      <c r="O165" t="s">
        <v>41</v>
      </c>
      <c r="Q165">
        <v>1191</v>
      </c>
      <c r="R165" t="s">
        <v>42</v>
      </c>
      <c r="S165" t="s">
        <v>95</v>
      </c>
      <c r="T165" t="s">
        <v>131</v>
      </c>
      <c r="U165" t="s">
        <v>108</v>
      </c>
      <c r="V165" t="s">
        <v>117</v>
      </c>
      <c r="W165" t="s">
        <v>178</v>
      </c>
      <c r="X165" t="s">
        <v>179</v>
      </c>
      <c r="Y165" t="s">
        <v>762</v>
      </c>
      <c r="Z165" t="s">
        <v>158</v>
      </c>
      <c r="AA165" t="s">
        <v>885</v>
      </c>
      <c r="AB165" t="s">
        <v>910</v>
      </c>
      <c r="AC165" t="s">
        <v>911</v>
      </c>
      <c r="AD165" t="s">
        <v>912</v>
      </c>
      <c r="AE165" t="s">
        <v>913</v>
      </c>
      <c r="AJ165" t="s">
        <v>72</v>
      </c>
      <c r="AK165" t="s">
        <v>146</v>
      </c>
      <c r="AL165" t="s">
        <v>958</v>
      </c>
      <c r="AM165" t="s">
        <v>959</v>
      </c>
      <c r="AN165" t="s">
        <v>957</v>
      </c>
      <c r="AQ165" t="s">
        <v>73</v>
      </c>
      <c r="AR165" t="s">
        <v>51</v>
      </c>
      <c r="AS165" t="s">
        <v>975</v>
      </c>
      <c r="AX165" t="s">
        <v>65</v>
      </c>
      <c r="AY165" t="s">
        <v>87</v>
      </c>
      <c r="AZ165" t="s">
        <v>88</v>
      </c>
      <c r="BA165" t="s">
        <v>101</v>
      </c>
      <c r="BB165" t="s">
        <v>992</v>
      </c>
      <c r="BI165" t="s">
        <v>1020</v>
      </c>
      <c r="BJ165" t="s">
        <v>102</v>
      </c>
      <c r="BK165" t="s">
        <v>1046</v>
      </c>
      <c r="BL165" t="s">
        <v>1047</v>
      </c>
      <c r="BM165" t="s">
        <v>1048</v>
      </c>
      <c r="BN165" t="s">
        <v>1044</v>
      </c>
      <c r="BO165" t="s">
        <v>1049</v>
      </c>
      <c r="BP165" t="s">
        <v>1045</v>
      </c>
      <c r="BQ165" t="s">
        <v>1050</v>
      </c>
      <c r="BS165" t="s">
        <v>76</v>
      </c>
      <c r="BT165" t="s">
        <v>103</v>
      </c>
      <c r="BU165" t="s">
        <v>103</v>
      </c>
      <c r="CB165" t="s">
        <v>297</v>
      </c>
      <c r="CC165" t="s">
        <v>142</v>
      </c>
      <c r="CD165" t="s">
        <v>348</v>
      </c>
      <c r="CE165" t="s">
        <v>147</v>
      </c>
      <c r="CF165" t="s">
        <v>1073</v>
      </c>
      <c r="CG165" t="s">
        <v>1078</v>
      </c>
      <c r="CH165" t="s">
        <v>1076</v>
      </c>
      <c r="CL165">
        <v>1</v>
      </c>
      <c r="CM165" t="s">
        <v>763</v>
      </c>
      <c r="CN165" t="s">
        <v>106</v>
      </c>
      <c r="CO165" t="s">
        <v>1103</v>
      </c>
      <c r="CP165" t="s">
        <v>1098</v>
      </c>
    </row>
    <row r="166" spans="1:99" hidden="1" x14ac:dyDescent="0.25">
      <c r="A166">
        <v>45170.490231898148</v>
      </c>
      <c r="B166" t="s">
        <v>330</v>
      </c>
      <c r="C166" t="s">
        <v>62</v>
      </c>
      <c r="D166" t="s">
        <v>35</v>
      </c>
      <c r="E166" t="s">
        <v>36</v>
      </c>
      <c r="F166" t="s">
        <v>37</v>
      </c>
      <c r="G166" t="s">
        <v>148</v>
      </c>
      <c r="H166" t="s">
        <v>130</v>
      </c>
      <c r="I166" s="1" t="s">
        <v>130</v>
      </c>
      <c r="M166" t="s">
        <v>40</v>
      </c>
      <c r="N166" s="1" t="s">
        <v>125</v>
      </c>
      <c r="O166" t="s">
        <v>125</v>
      </c>
      <c r="Q166">
        <v>1197</v>
      </c>
      <c r="R166" t="s">
        <v>42</v>
      </c>
      <c r="S166" t="s">
        <v>43</v>
      </c>
      <c r="T166" t="s">
        <v>131</v>
      </c>
      <c r="U166" t="s">
        <v>108</v>
      </c>
      <c r="V166" t="s">
        <v>117</v>
      </c>
      <c r="W166" t="s">
        <v>178</v>
      </c>
      <c r="X166" t="s">
        <v>179</v>
      </c>
      <c r="Y166" t="s">
        <v>594</v>
      </c>
      <c r="Z166" t="s">
        <v>136</v>
      </c>
      <c r="AA166" t="s">
        <v>883</v>
      </c>
      <c r="AB166" t="s">
        <v>885</v>
      </c>
      <c r="AJ166" t="s">
        <v>159</v>
      </c>
      <c r="AK166" t="s">
        <v>174</v>
      </c>
      <c r="AL166" t="s">
        <v>960</v>
      </c>
      <c r="AM166" t="s">
        <v>961</v>
      </c>
      <c r="AN166" t="s">
        <v>958</v>
      </c>
      <c r="AO166" t="s">
        <v>959</v>
      </c>
      <c r="AP166" t="s">
        <v>957</v>
      </c>
      <c r="AQ166" t="s">
        <v>73</v>
      </c>
      <c r="AR166" t="s">
        <v>51</v>
      </c>
      <c r="AS166" t="s">
        <v>975</v>
      </c>
      <c r="AX166" t="s">
        <v>112</v>
      </c>
      <c r="AY166" t="s">
        <v>53</v>
      </c>
      <c r="AZ166" t="s">
        <v>357</v>
      </c>
      <c r="BA166" t="s">
        <v>101</v>
      </c>
      <c r="BB166" t="s">
        <v>991</v>
      </c>
      <c r="BC166" t="s">
        <v>989</v>
      </c>
      <c r="BD166" t="s">
        <v>990</v>
      </c>
      <c r="BI166" t="s">
        <v>1024</v>
      </c>
      <c r="BJ166" t="s">
        <v>102</v>
      </c>
      <c r="BK166" t="s">
        <v>1046</v>
      </c>
      <c r="BL166" t="s">
        <v>1047</v>
      </c>
      <c r="BM166" t="s">
        <v>1048</v>
      </c>
      <c r="BN166" t="s">
        <v>1044</v>
      </c>
      <c r="BO166" t="s">
        <v>1049</v>
      </c>
      <c r="BP166" t="s">
        <v>1051</v>
      </c>
      <c r="BQ166" t="s">
        <v>1045</v>
      </c>
      <c r="BS166" t="s">
        <v>56</v>
      </c>
      <c r="BT166" t="s">
        <v>450</v>
      </c>
      <c r="BU166" t="s">
        <v>136</v>
      </c>
      <c r="BV166" t="s">
        <v>885</v>
      </c>
      <c r="CB166" t="s">
        <v>104</v>
      </c>
      <c r="CC166" t="s">
        <v>58</v>
      </c>
      <c r="CD166" t="s">
        <v>473</v>
      </c>
      <c r="CE166" t="s">
        <v>147</v>
      </c>
      <c r="CF166" t="s">
        <v>1073</v>
      </c>
      <c r="CG166" t="s">
        <v>1078</v>
      </c>
      <c r="CL166">
        <v>1</v>
      </c>
      <c r="CM166" t="s">
        <v>106</v>
      </c>
      <c r="CN166" t="s">
        <v>106</v>
      </c>
      <c r="CU166" t="s">
        <v>764</v>
      </c>
    </row>
    <row r="167" spans="1:99" hidden="1" x14ac:dyDescent="0.25">
      <c r="A167">
        <v>45170.505074710643</v>
      </c>
      <c r="B167" t="s">
        <v>172</v>
      </c>
      <c r="C167" t="s">
        <v>62</v>
      </c>
      <c r="D167" t="s">
        <v>35</v>
      </c>
      <c r="E167" t="s">
        <v>36</v>
      </c>
      <c r="F167" t="s">
        <v>37</v>
      </c>
      <c r="G167" t="s">
        <v>38</v>
      </c>
      <c r="H167" t="s">
        <v>130</v>
      </c>
      <c r="I167" s="1" t="s">
        <v>124</v>
      </c>
      <c r="J167" t="s">
        <v>854</v>
      </c>
      <c r="M167" t="s">
        <v>40</v>
      </c>
      <c r="N167" s="1" t="s">
        <v>64</v>
      </c>
      <c r="O167" t="s">
        <v>41</v>
      </c>
      <c r="P167" t="s">
        <v>862</v>
      </c>
      <c r="Q167">
        <v>1100</v>
      </c>
      <c r="R167" t="s">
        <v>42</v>
      </c>
      <c r="S167" t="s">
        <v>65</v>
      </c>
      <c r="T167" t="s">
        <v>66</v>
      </c>
      <c r="U167" t="s">
        <v>156</v>
      </c>
      <c r="V167" t="s">
        <v>134</v>
      </c>
      <c r="W167" t="s">
        <v>765</v>
      </c>
      <c r="X167" t="s">
        <v>70</v>
      </c>
      <c r="Y167" t="s">
        <v>459</v>
      </c>
      <c r="Z167" t="s">
        <v>459</v>
      </c>
      <c r="AJ167" t="s">
        <v>72</v>
      </c>
      <c r="AK167" t="s">
        <v>146</v>
      </c>
      <c r="AL167" t="s">
        <v>958</v>
      </c>
      <c r="AM167" t="s">
        <v>959</v>
      </c>
      <c r="AN167" t="s">
        <v>957</v>
      </c>
      <c r="AQ167" t="s">
        <v>51</v>
      </c>
      <c r="AR167" t="s">
        <v>51</v>
      </c>
      <c r="AX167" t="s">
        <v>52</v>
      </c>
      <c r="AY167" t="s">
        <v>87</v>
      </c>
      <c r="AZ167" t="s">
        <v>151</v>
      </c>
      <c r="BA167" t="s">
        <v>101</v>
      </c>
      <c r="BB167" t="s">
        <v>992</v>
      </c>
      <c r="BC167" t="s">
        <v>991</v>
      </c>
      <c r="BD167" t="s">
        <v>989</v>
      </c>
      <c r="BE167" t="s">
        <v>990</v>
      </c>
      <c r="BI167" t="s">
        <v>1020</v>
      </c>
      <c r="BJ167" t="s">
        <v>102</v>
      </c>
      <c r="BK167" t="s">
        <v>1046</v>
      </c>
      <c r="BL167" t="s">
        <v>1047</v>
      </c>
      <c r="BM167" t="s">
        <v>1048</v>
      </c>
      <c r="BN167" t="s">
        <v>1044</v>
      </c>
      <c r="BO167" t="s">
        <v>1049</v>
      </c>
      <c r="BP167" t="s">
        <v>1045</v>
      </c>
      <c r="BQ167" t="s">
        <v>1050</v>
      </c>
      <c r="BS167" t="s">
        <v>56</v>
      </c>
      <c r="BT167" t="s">
        <v>750</v>
      </c>
      <c r="BU167" t="s">
        <v>77</v>
      </c>
      <c r="BV167" t="s">
        <v>894</v>
      </c>
      <c r="CB167" t="s">
        <v>154</v>
      </c>
      <c r="CC167" t="s">
        <v>58</v>
      </c>
      <c r="CD167" t="s">
        <v>375</v>
      </c>
      <c r="CE167" t="s">
        <v>147</v>
      </c>
      <c r="CF167" t="s">
        <v>1073</v>
      </c>
      <c r="CG167" t="s">
        <v>1074</v>
      </c>
      <c r="CH167" t="s">
        <v>1077</v>
      </c>
      <c r="CI167" t="s">
        <v>1078</v>
      </c>
      <c r="CJ167" t="s">
        <v>1076</v>
      </c>
      <c r="CL167">
        <v>4</v>
      </c>
      <c r="CM167" t="s">
        <v>106</v>
      </c>
      <c r="CN167" t="s">
        <v>106</v>
      </c>
    </row>
    <row r="168" spans="1:99" hidden="1" x14ac:dyDescent="0.25">
      <c r="A168">
        <v>45170.515562789355</v>
      </c>
      <c r="B168" t="s">
        <v>258</v>
      </c>
      <c r="C168" t="s">
        <v>34</v>
      </c>
      <c r="D168" t="s">
        <v>35</v>
      </c>
      <c r="E168" t="s">
        <v>36</v>
      </c>
      <c r="F168" t="s">
        <v>201</v>
      </c>
      <c r="G168" t="s">
        <v>81</v>
      </c>
      <c r="H168" t="s">
        <v>130</v>
      </c>
      <c r="I168" s="1" t="s">
        <v>130</v>
      </c>
      <c r="M168" t="s">
        <v>40</v>
      </c>
      <c r="N168" s="1" t="s">
        <v>41</v>
      </c>
      <c r="O168" t="s">
        <v>41</v>
      </c>
      <c r="Q168">
        <v>1135</v>
      </c>
      <c r="R168" t="s">
        <v>83</v>
      </c>
      <c r="S168" t="s">
        <v>43</v>
      </c>
      <c r="T168" t="s">
        <v>66</v>
      </c>
      <c r="U168" t="s">
        <v>108</v>
      </c>
      <c r="V168" t="s">
        <v>96</v>
      </c>
      <c r="W168" t="s">
        <v>766</v>
      </c>
      <c r="X168" t="s">
        <v>48</v>
      </c>
      <c r="Y168" t="s">
        <v>77</v>
      </c>
      <c r="Z168" t="s">
        <v>77</v>
      </c>
      <c r="AJ168" t="s">
        <v>633</v>
      </c>
      <c r="AK168" t="s">
        <v>633</v>
      </c>
      <c r="AQ168" t="s">
        <v>311</v>
      </c>
      <c r="AR168" t="s">
        <v>311</v>
      </c>
      <c r="AX168" t="s">
        <v>112</v>
      </c>
      <c r="AY168" t="s">
        <v>87</v>
      </c>
      <c r="AZ168" t="s">
        <v>423</v>
      </c>
      <c r="BA168" t="s">
        <v>423</v>
      </c>
      <c r="BI168" t="s">
        <v>102</v>
      </c>
      <c r="BJ168" t="s">
        <v>102</v>
      </c>
      <c r="BS168" t="s">
        <v>56</v>
      </c>
      <c r="BT168" t="s">
        <v>342</v>
      </c>
      <c r="BU168" t="s">
        <v>342</v>
      </c>
      <c r="CB168">
        <v>0</v>
      </c>
      <c r="CC168" t="s">
        <v>92</v>
      </c>
      <c r="CD168" t="s">
        <v>147</v>
      </c>
      <c r="CE168" t="s">
        <v>147</v>
      </c>
      <c r="CL168">
        <v>5</v>
      </c>
      <c r="CM168" t="s">
        <v>94</v>
      </c>
      <c r="CN168" t="s">
        <v>94</v>
      </c>
    </row>
    <row r="169" spans="1:99" x14ac:dyDescent="0.25">
      <c r="A169">
        <v>45170.516230983798</v>
      </c>
      <c r="B169" t="s">
        <v>33</v>
      </c>
      <c r="C169" t="s">
        <v>62</v>
      </c>
      <c r="D169" t="s">
        <v>35</v>
      </c>
      <c r="E169" t="s">
        <v>36</v>
      </c>
      <c r="F169" t="s">
        <v>37</v>
      </c>
      <c r="G169" t="s">
        <v>148</v>
      </c>
      <c r="H169" t="s">
        <v>484</v>
      </c>
      <c r="I169" s="1" t="s">
        <v>484</v>
      </c>
      <c r="M169" t="s">
        <v>40</v>
      </c>
      <c r="N169" s="1" t="s">
        <v>41</v>
      </c>
      <c r="O169" t="s">
        <v>41</v>
      </c>
      <c r="Q169">
        <v>580</v>
      </c>
      <c r="R169" t="s">
        <v>42</v>
      </c>
      <c r="S169" t="s">
        <v>65</v>
      </c>
      <c r="T169" t="s">
        <v>44</v>
      </c>
      <c r="U169" t="s">
        <v>108</v>
      </c>
      <c r="V169" t="s">
        <v>134</v>
      </c>
      <c r="W169" t="s">
        <v>767</v>
      </c>
      <c r="X169" t="s">
        <v>70</v>
      </c>
      <c r="Y169" t="s">
        <v>136</v>
      </c>
      <c r="Z169" t="s">
        <v>136</v>
      </c>
      <c r="AJ169" t="s">
        <v>146</v>
      </c>
      <c r="AK169" t="s">
        <v>146</v>
      </c>
      <c r="AQ169" t="s">
        <v>51</v>
      </c>
      <c r="AR169" t="s">
        <v>51</v>
      </c>
      <c r="AX169" t="s">
        <v>112</v>
      </c>
      <c r="AY169" t="s">
        <v>87</v>
      </c>
      <c r="AZ169" t="s">
        <v>423</v>
      </c>
      <c r="BA169" t="s">
        <v>423</v>
      </c>
      <c r="BI169" t="s">
        <v>102</v>
      </c>
      <c r="BJ169" t="s">
        <v>102</v>
      </c>
      <c r="BS169" t="s">
        <v>161</v>
      </c>
      <c r="BT169" t="s">
        <v>77</v>
      </c>
      <c r="BU169" t="s">
        <v>77</v>
      </c>
      <c r="CB169">
        <v>0</v>
      </c>
      <c r="CC169" t="s">
        <v>92</v>
      </c>
      <c r="CD169" t="s">
        <v>147</v>
      </c>
      <c r="CE169" t="s">
        <v>147</v>
      </c>
      <c r="CL169">
        <v>5</v>
      </c>
      <c r="CM169" t="s">
        <v>345</v>
      </c>
      <c r="CN169" t="s">
        <v>345</v>
      </c>
    </row>
    <row r="170" spans="1:99" hidden="1" x14ac:dyDescent="0.25">
      <c r="A170">
        <v>45170.53296809028</v>
      </c>
      <c r="B170" t="s">
        <v>330</v>
      </c>
      <c r="C170" t="s">
        <v>34</v>
      </c>
      <c r="D170" t="s">
        <v>35</v>
      </c>
      <c r="E170" t="s">
        <v>36</v>
      </c>
      <c r="F170" t="s">
        <v>37</v>
      </c>
      <c r="G170" t="s">
        <v>123</v>
      </c>
      <c r="H170" t="s">
        <v>130</v>
      </c>
      <c r="I170" s="1" t="s">
        <v>63</v>
      </c>
      <c r="J170" t="s">
        <v>853</v>
      </c>
      <c r="M170" t="s">
        <v>40</v>
      </c>
      <c r="N170" s="1" t="s">
        <v>64</v>
      </c>
      <c r="O170" t="s">
        <v>41</v>
      </c>
      <c r="P170" t="s">
        <v>862</v>
      </c>
      <c r="Q170">
        <v>1180</v>
      </c>
      <c r="R170" t="s">
        <v>42</v>
      </c>
      <c r="S170" t="s">
        <v>95</v>
      </c>
      <c r="T170" t="s">
        <v>131</v>
      </c>
      <c r="U170" t="s">
        <v>67</v>
      </c>
      <c r="V170" t="s">
        <v>134</v>
      </c>
      <c r="W170" t="s">
        <v>768</v>
      </c>
      <c r="X170" t="s">
        <v>145</v>
      </c>
      <c r="Y170" t="s">
        <v>939</v>
      </c>
      <c r="Z170" t="s">
        <v>103</v>
      </c>
      <c r="AA170" t="s">
        <v>901</v>
      </c>
      <c r="AB170" t="s">
        <v>941</v>
      </c>
      <c r="AJ170" t="s">
        <v>350</v>
      </c>
      <c r="AK170" t="s">
        <v>174</v>
      </c>
      <c r="AL170" t="s">
        <v>958</v>
      </c>
      <c r="AM170" t="s">
        <v>959</v>
      </c>
      <c r="AN170" t="s">
        <v>957</v>
      </c>
      <c r="AQ170" t="s">
        <v>51</v>
      </c>
      <c r="AR170" t="s">
        <v>51</v>
      </c>
      <c r="AX170" t="s">
        <v>65</v>
      </c>
      <c r="AY170" t="s">
        <v>100</v>
      </c>
      <c r="AZ170" t="s">
        <v>151</v>
      </c>
      <c r="BA170" t="s">
        <v>101</v>
      </c>
      <c r="BB170" t="s">
        <v>992</v>
      </c>
      <c r="BC170" t="s">
        <v>991</v>
      </c>
      <c r="BD170" t="s">
        <v>989</v>
      </c>
      <c r="BE170" t="s">
        <v>990</v>
      </c>
      <c r="BI170" t="s">
        <v>1035</v>
      </c>
      <c r="BJ170" t="s">
        <v>102</v>
      </c>
      <c r="BK170" t="s">
        <v>1046</v>
      </c>
      <c r="BL170" t="s">
        <v>1047</v>
      </c>
      <c r="BM170" t="s">
        <v>1044</v>
      </c>
      <c r="BN170" t="s">
        <v>1045</v>
      </c>
      <c r="BS170" t="s">
        <v>76</v>
      </c>
      <c r="BT170" t="s">
        <v>708</v>
      </c>
      <c r="BU170" t="s">
        <v>103</v>
      </c>
      <c r="BV170" t="s">
        <v>901</v>
      </c>
      <c r="CB170" t="s">
        <v>170</v>
      </c>
      <c r="CC170" t="s">
        <v>228</v>
      </c>
      <c r="CD170" t="s">
        <v>473</v>
      </c>
      <c r="CE170" t="s">
        <v>147</v>
      </c>
      <c r="CF170" t="s">
        <v>1073</v>
      </c>
      <c r="CG170" t="s">
        <v>1078</v>
      </c>
      <c r="CL170">
        <v>3</v>
      </c>
      <c r="CM170" t="s">
        <v>106</v>
      </c>
      <c r="CN170" t="s">
        <v>106</v>
      </c>
    </row>
    <row r="171" spans="1:99" hidden="1" x14ac:dyDescent="0.25">
      <c r="A171">
        <v>45170.540391643517</v>
      </c>
      <c r="B171" t="s">
        <v>172</v>
      </c>
      <c r="C171" t="s">
        <v>62</v>
      </c>
      <c r="D171" t="s">
        <v>35</v>
      </c>
      <c r="E171" t="s">
        <v>36</v>
      </c>
      <c r="F171" t="s">
        <v>37</v>
      </c>
      <c r="G171" t="s">
        <v>148</v>
      </c>
      <c r="H171" t="s">
        <v>130</v>
      </c>
      <c r="I171" s="1" t="s">
        <v>130</v>
      </c>
      <c r="M171" t="s">
        <v>40</v>
      </c>
      <c r="N171" s="1" t="s">
        <v>41</v>
      </c>
      <c r="O171" t="s">
        <v>41</v>
      </c>
      <c r="Q171">
        <v>5547</v>
      </c>
      <c r="R171" t="s">
        <v>42</v>
      </c>
      <c r="S171" t="s">
        <v>65</v>
      </c>
      <c r="T171" t="s">
        <v>66</v>
      </c>
      <c r="U171" t="s">
        <v>108</v>
      </c>
      <c r="V171" t="s">
        <v>117</v>
      </c>
      <c r="W171" t="s">
        <v>394</v>
      </c>
      <c r="X171" t="s">
        <v>70</v>
      </c>
      <c r="Y171" t="s">
        <v>1288</v>
      </c>
      <c r="Z171" t="s">
        <v>136</v>
      </c>
      <c r="AA171" t="s">
        <v>889</v>
      </c>
      <c r="AB171" t="s">
        <v>894</v>
      </c>
      <c r="AC171" t="s">
        <v>585</v>
      </c>
      <c r="AJ171" t="s">
        <v>119</v>
      </c>
      <c r="AK171" t="s">
        <v>146</v>
      </c>
      <c r="AL171" t="s">
        <v>958</v>
      </c>
      <c r="AM171" t="s">
        <v>959</v>
      </c>
      <c r="AQ171" t="s">
        <v>254</v>
      </c>
      <c r="AR171" t="s">
        <v>51</v>
      </c>
      <c r="AS171" t="s">
        <v>975</v>
      </c>
      <c r="AT171" t="s">
        <v>976</v>
      </c>
      <c r="AX171" t="s">
        <v>52</v>
      </c>
      <c r="AY171" t="s">
        <v>53</v>
      </c>
      <c r="AZ171" t="s">
        <v>101</v>
      </c>
      <c r="BA171" t="s">
        <v>101</v>
      </c>
      <c r="BI171" t="s">
        <v>333</v>
      </c>
      <c r="BJ171" t="s">
        <v>102</v>
      </c>
      <c r="BK171" t="s">
        <v>1046</v>
      </c>
      <c r="BL171" t="s">
        <v>1045</v>
      </c>
      <c r="BS171" t="s">
        <v>56</v>
      </c>
      <c r="BT171" t="s">
        <v>342</v>
      </c>
      <c r="BU171" t="s">
        <v>342</v>
      </c>
      <c r="CB171" t="s">
        <v>297</v>
      </c>
      <c r="CC171" t="s">
        <v>58</v>
      </c>
      <c r="CD171" t="s">
        <v>771</v>
      </c>
      <c r="CE171" t="s">
        <v>147</v>
      </c>
      <c r="CF171" t="s">
        <v>1074</v>
      </c>
      <c r="CG171" t="s">
        <v>1077</v>
      </c>
      <c r="CH171" t="s">
        <v>1078</v>
      </c>
      <c r="CI171" t="s">
        <v>1076</v>
      </c>
      <c r="CL171">
        <v>1</v>
      </c>
      <c r="CM171" t="s">
        <v>772</v>
      </c>
      <c r="CN171" t="s">
        <v>420</v>
      </c>
      <c r="CO171" t="s">
        <v>1097</v>
      </c>
    </row>
    <row r="172" spans="1:99" hidden="1" x14ac:dyDescent="0.25">
      <c r="A172">
        <v>45170.664837152777</v>
      </c>
      <c r="B172" t="s">
        <v>33</v>
      </c>
      <c r="C172" t="s">
        <v>62</v>
      </c>
      <c r="D172" t="s">
        <v>35</v>
      </c>
      <c r="E172" t="s">
        <v>36</v>
      </c>
      <c r="F172" t="s">
        <v>37</v>
      </c>
      <c r="G172" t="s">
        <v>38</v>
      </c>
      <c r="H172" t="s">
        <v>130</v>
      </c>
      <c r="I172" s="1" t="s">
        <v>291</v>
      </c>
      <c r="J172" t="s">
        <v>854</v>
      </c>
      <c r="K172" t="s">
        <v>853</v>
      </c>
      <c r="L172" t="s">
        <v>852</v>
      </c>
      <c r="M172" t="s">
        <v>40</v>
      </c>
      <c r="N172" s="1" t="s">
        <v>64</v>
      </c>
      <c r="O172" t="s">
        <v>41</v>
      </c>
      <c r="P172" t="s">
        <v>862</v>
      </c>
      <c r="Q172">
        <v>1200</v>
      </c>
      <c r="R172" t="s">
        <v>42</v>
      </c>
      <c r="S172" t="s">
        <v>95</v>
      </c>
      <c r="T172" t="s">
        <v>131</v>
      </c>
      <c r="U172" t="s">
        <v>45</v>
      </c>
      <c r="V172" t="s">
        <v>134</v>
      </c>
      <c r="W172">
        <v>99</v>
      </c>
      <c r="X172" t="s">
        <v>48</v>
      </c>
      <c r="Y172" t="s">
        <v>533</v>
      </c>
      <c r="Z172" t="s">
        <v>158</v>
      </c>
      <c r="AA172" t="s">
        <v>885</v>
      </c>
      <c r="AJ172" t="s">
        <v>159</v>
      </c>
      <c r="AK172" t="s">
        <v>174</v>
      </c>
      <c r="AL172" t="s">
        <v>960</v>
      </c>
      <c r="AM172" t="s">
        <v>961</v>
      </c>
      <c r="AN172" t="s">
        <v>958</v>
      </c>
      <c r="AO172" t="s">
        <v>959</v>
      </c>
      <c r="AP172" t="s">
        <v>957</v>
      </c>
      <c r="AQ172" t="s">
        <v>51</v>
      </c>
      <c r="AR172" t="s">
        <v>51</v>
      </c>
      <c r="AX172" t="s">
        <v>65</v>
      </c>
      <c r="AY172" t="s">
        <v>53</v>
      </c>
      <c r="AZ172" t="s">
        <v>113</v>
      </c>
      <c r="BA172" t="s">
        <v>101</v>
      </c>
      <c r="BB172" t="s">
        <v>992</v>
      </c>
      <c r="BC172" t="s">
        <v>989</v>
      </c>
      <c r="BI172" t="s">
        <v>140</v>
      </c>
      <c r="BJ172" t="s">
        <v>102</v>
      </c>
      <c r="BK172" t="s">
        <v>1046</v>
      </c>
      <c r="BL172" t="s">
        <v>1048</v>
      </c>
      <c r="BM172" t="s">
        <v>1044</v>
      </c>
      <c r="BN172" t="s">
        <v>1049</v>
      </c>
      <c r="BO172" t="s">
        <v>1045</v>
      </c>
      <c r="BS172" t="s">
        <v>76</v>
      </c>
      <c r="BT172" t="s">
        <v>121</v>
      </c>
      <c r="BU172" t="s">
        <v>77</v>
      </c>
      <c r="BV172" t="s">
        <v>885</v>
      </c>
      <c r="CB172" t="s">
        <v>57</v>
      </c>
      <c r="CC172" t="s">
        <v>142</v>
      </c>
      <c r="CD172" t="s">
        <v>122</v>
      </c>
      <c r="CE172" t="s">
        <v>147</v>
      </c>
      <c r="CF172" t="s">
        <v>1073</v>
      </c>
      <c r="CL172">
        <v>1</v>
      </c>
      <c r="CM172" t="s">
        <v>181</v>
      </c>
      <c r="CN172" t="s">
        <v>181</v>
      </c>
    </row>
    <row r="173" spans="1:99" hidden="1" x14ac:dyDescent="0.25">
      <c r="A173">
        <v>45170.667898530097</v>
      </c>
      <c r="B173" t="s">
        <v>33</v>
      </c>
      <c r="C173" t="s">
        <v>62</v>
      </c>
      <c r="D173" t="s">
        <v>35</v>
      </c>
      <c r="E173" t="s">
        <v>36</v>
      </c>
      <c r="F173" t="s">
        <v>37</v>
      </c>
      <c r="G173" t="s">
        <v>38</v>
      </c>
      <c r="H173" t="s">
        <v>130</v>
      </c>
      <c r="I173" s="1" t="s">
        <v>130</v>
      </c>
      <c r="M173" t="s">
        <v>40</v>
      </c>
      <c r="N173" s="1" t="s">
        <v>64</v>
      </c>
      <c r="O173" t="s">
        <v>41</v>
      </c>
      <c r="P173" t="s">
        <v>862</v>
      </c>
      <c r="Q173">
        <v>1057</v>
      </c>
      <c r="R173" t="s">
        <v>42</v>
      </c>
      <c r="S173" t="s">
        <v>65</v>
      </c>
      <c r="T173" t="s">
        <v>44</v>
      </c>
      <c r="U173" t="s">
        <v>108</v>
      </c>
      <c r="V173" t="s">
        <v>96</v>
      </c>
      <c r="W173" t="s">
        <v>773</v>
      </c>
      <c r="X173" t="s">
        <v>48</v>
      </c>
      <c r="Y173" t="s">
        <v>774</v>
      </c>
      <c r="Z173" t="s">
        <v>136</v>
      </c>
      <c r="AA173" t="s">
        <v>893</v>
      </c>
      <c r="AB173" t="s">
        <v>883</v>
      </c>
      <c r="AC173" t="s">
        <v>889</v>
      </c>
      <c r="AJ173" t="s">
        <v>174</v>
      </c>
      <c r="AK173" t="s">
        <v>174</v>
      </c>
      <c r="AQ173" t="s">
        <v>51</v>
      </c>
      <c r="AR173" t="s">
        <v>51</v>
      </c>
      <c r="AX173" t="s">
        <v>112</v>
      </c>
      <c r="AY173" t="s">
        <v>53</v>
      </c>
      <c r="AZ173" t="s">
        <v>418</v>
      </c>
      <c r="BA173" t="s">
        <v>418</v>
      </c>
      <c r="BI173" t="s">
        <v>160</v>
      </c>
      <c r="BJ173" t="s">
        <v>160</v>
      </c>
      <c r="BS173" t="s">
        <v>56</v>
      </c>
      <c r="BT173" t="s">
        <v>136</v>
      </c>
      <c r="BU173" t="s">
        <v>136</v>
      </c>
      <c r="CB173" t="s">
        <v>91</v>
      </c>
      <c r="CC173" t="s">
        <v>92</v>
      </c>
      <c r="CD173" t="s">
        <v>147</v>
      </c>
      <c r="CE173" t="s">
        <v>147</v>
      </c>
      <c r="CL173">
        <v>2</v>
      </c>
      <c r="CM173" t="s">
        <v>181</v>
      </c>
      <c r="CN173" t="s">
        <v>181</v>
      </c>
    </row>
    <row r="174" spans="1:99" hidden="1" x14ac:dyDescent="0.25">
      <c r="A174">
        <v>45170.670248668983</v>
      </c>
      <c r="B174" t="s">
        <v>33</v>
      </c>
      <c r="C174" t="s">
        <v>62</v>
      </c>
      <c r="D174" t="s">
        <v>35</v>
      </c>
      <c r="E174" t="s">
        <v>36</v>
      </c>
      <c r="F174" t="s">
        <v>37</v>
      </c>
      <c r="G174" t="s">
        <v>212</v>
      </c>
      <c r="H174" t="s">
        <v>130</v>
      </c>
      <c r="I174" s="1" t="s">
        <v>130</v>
      </c>
      <c r="M174" t="s">
        <v>40</v>
      </c>
      <c r="N174" s="1" t="s">
        <v>41</v>
      </c>
      <c r="O174" t="s">
        <v>41</v>
      </c>
      <c r="Q174">
        <v>1105</v>
      </c>
      <c r="R174" t="s">
        <v>42</v>
      </c>
      <c r="S174" t="s">
        <v>95</v>
      </c>
      <c r="T174" t="s">
        <v>131</v>
      </c>
      <c r="U174" t="s">
        <v>108</v>
      </c>
      <c r="V174" t="s">
        <v>117</v>
      </c>
      <c r="W174" t="s">
        <v>775</v>
      </c>
      <c r="X174" t="s">
        <v>399</v>
      </c>
      <c r="Y174" t="s">
        <v>776</v>
      </c>
      <c r="Z174" t="s">
        <v>776</v>
      </c>
      <c r="AJ174" t="s">
        <v>146</v>
      </c>
      <c r="AK174" t="s">
        <v>146</v>
      </c>
      <c r="AQ174" t="s">
        <v>51</v>
      </c>
      <c r="AR174" t="s">
        <v>51</v>
      </c>
      <c r="AX174" t="s">
        <v>65</v>
      </c>
      <c r="AY174" t="s">
        <v>100</v>
      </c>
      <c r="AZ174" t="s">
        <v>101</v>
      </c>
      <c r="BA174" t="s">
        <v>101</v>
      </c>
      <c r="BI174" t="s">
        <v>640</v>
      </c>
      <c r="BJ174" t="s">
        <v>640</v>
      </c>
      <c r="BS174" t="s">
        <v>56</v>
      </c>
      <c r="BT174" t="s">
        <v>103</v>
      </c>
      <c r="BU174" t="s">
        <v>103</v>
      </c>
      <c r="CB174" t="s">
        <v>154</v>
      </c>
      <c r="CC174" t="s">
        <v>58</v>
      </c>
      <c r="CD174" t="s">
        <v>441</v>
      </c>
      <c r="CE174" t="s">
        <v>441</v>
      </c>
      <c r="CL174">
        <v>1</v>
      </c>
      <c r="CM174" t="s">
        <v>106</v>
      </c>
      <c r="CN174" t="s">
        <v>106</v>
      </c>
    </row>
    <row r="175" spans="1:99" hidden="1" x14ac:dyDescent="0.25">
      <c r="A175">
        <v>45170.670701932875</v>
      </c>
      <c r="B175" t="s">
        <v>33</v>
      </c>
      <c r="C175" t="s">
        <v>62</v>
      </c>
      <c r="D175" t="s">
        <v>35</v>
      </c>
      <c r="E175" t="s">
        <v>36</v>
      </c>
      <c r="F175" t="s">
        <v>37</v>
      </c>
      <c r="G175" t="s">
        <v>148</v>
      </c>
      <c r="H175" t="s">
        <v>130</v>
      </c>
      <c r="I175" s="1" t="s">
        <v>124</v>
      </c>
      <c r="J175" t="s">
        <v>854</v>
      </c>
      <c r="M175" t="s">
        <v>40</v>
      </c>
      <c r="N175" s="1" t="s">
        <v>41</v>
      </c>
      <c r="O175" t="s">
        <v>41</v>
      </c>
      <c r="Q175">
        <v>1063</v>
      </c>
      <c r="R175" t="s">
        <v>42</v>
      </c>
      <c r="S175" t="s">
        <v>65</v>
      </c>
      <c r="T175" t="s">
        <v>66</v>
      </c>
      <c r="U175" t="s">
        <v>108</v>
      </c>
      <c r="V175" t="s">
        <v>134</v>
      </c>
      <c r="W175" t="s">
        <v>777</v>
      </c>
      <c r="X175" t="s">
        <v>48</v>
      </c>
      <c r="Y175" t="s">
        <v>136</v>
      </c>
      <c r="Z175" t="s">
        <v>136</v>
      </c>
      <c r="AJ175" t="s">
        <v>242</v>
      </c>
      <c r="AK175" t="s">
        <v>174</v>
      </c>
      <c r="AL175" t="s">
        <v>960</v>
      </c>
      <c r="AM175" t="s">
        <v>958</v>
      </c>
      <c r="AQ175" t="s">
        <v>311</v>
      </c>
      <c r="AR175" t="s">
        <v>311</v>
      </c>
      <c r="AX175" t="s">
        <v>112</v>
      </c>
      <c r="AY175" t="s">
        <v>87</v>
      </c>
      <c r="AZ175" t="s">
        <v>151</v>
      </c>
      <c r="BA175" t="s">
        <v>101</v>
      </c>
      <c r="BB175" t="s">
        <v>992</v>
      </c>
      <c r="BC175" t="s">
        <v>991</v>
      </c>
      <c r="BD175" t="s">
        <v>989</v>
      </c>
      <c r="BE175" t="s">
        <v>990</v>
      </c>
      <c r="BI175" t="s">
        <v>347</v>
      </c>
      <c r="BJ175" t="s">
        <v>75</v>
      </c>
      <c r="BK175" t="s">
        <v>1044</v>
      </c>
      <c r="BL175" t="s">
        <v>1049</v>
      </c>
      <c r="BS175" t="s">
        <v>56</v>
      </c>
      <c r="BT175" t="s">
        <v>450</v>
      </c>
      <c r="BU175" t="s">
        <v>136</v>
      </c>
      <c r="BV175" t="s">
        <v>885</v>
      </c>
      <c r="CB175" t="s">
        <v>154</v>
      </c>
      <c r="CC175" t="s">
        <v>58</v>
      </c>
      <c r="CD175" t="s">
        <v>771</v>
      </c>
      <c r="CE175" t="s">
        <v>147</v>
      </c>
      <c r="CF175" t="s">
        <v>1074</v>
      </c>
      <c r="CG175" t="s">
        <v>1077</v>
      </c>
      <c r="CH175" t="s">
        <v>1078</v>
      </c>
      <c r="CI175" t="s">
        <v>1076</v>
      </c>
      <c r="CL175">
        <v>1</v>
      </c>
      <c r="CM175" t="s">
        <v>778</v>
      </c>
      <c r="CN175" t="s">
        <v>345</v>
      </c>
      <c r="CO175" t="s">
        <v>1095</v>
      </c>
      <c r="CP175" t="s">
        <v>1101</v>
      </c>
    </row>
    <row r="176" spans="1:99" x14ac:dyDescent="0.25">
      <c r="A176">
        <v>45170.676587442125</v>
      </c>
      <c r="B176" t="s">
        <v>330</v>
      </c>
      <c r="C176" t="s">
        <v>62</v>
      </c>
      <c r="D176" t="s">
        <v>35</v>
      </c>
      <c r="E176" t="s">
        <v>36</v>
      </c>
      <c r="F176" t="s">
        <v>201</v>
      </c>
      <c r="G176" t="s">
        <v>123</v>
      </c>
      <c r="H176" t="s">
        <v>130</v>
      </c>
      <c r="I176" s="1" t="s">
        <v>124</v>
      </c>
      <c r="J176" t="s">
        <v>854</v>
      </c>
      <c r="M176" t="s">
        <v>40</v>
      </c>
      <c r="N176" s="1" t="s">
        <v>64</v>
      </c>
      <c r="O176" t="s">
        <v>41</v>
      </c>
      <c r="P176" t="s">
        <v>862</v>
      </c>
      <c r="Q176">
        <v>1100</v>
      </c>
      <c r="R176" t="s">
        <v>42</v>
      </c>
      <c r="S176" t="s">
        <v>43</v>
      </c>
      <c r="T176" t="s">
        <v>66</v>
      </c>
      <c r="U176" t="s">
        <v>108</v>
      </c>
      <c r="V176" t="s">
        <v>117</v>
      </c>
      <c r="W176" t="s">
        <v>331</v>
      </c>
      <c r="X176" t="s">
        <v>145</v>
      </c>
      <c r="Y176" t="s">
        <v>266</v>
      </c>
      <c r="Z176" t="s">
        <v>136</v>
      </c>
      <c r="AA176" t="s">
        <v>893</v>
      </c>
      <c r="AJ176" t="s">
        <v>779</v>
      </c>
      <c r="AK176" t="s">
        <v>427</v>
      </c>
      <c r="AL176" t="s">
        <v>964</v>
      </c>
      <c r="AQ176" t="s">
        <v>73</v>
      </c>
      <c r="AR176" t="s">
        <v>51</v>
      </c>
      <c r="AS176" t="s">
        <v>975</v>
      </c>
      <c r="AX176" t="s">
        <v>112</v>
      </c>
      <c r="AY176" t="s">
        <v>100</v>
      </c>
      <c r="AZ176" t="s">
        <v>151</v>
      </c>
      <c r="BA176" t="s">
        <v>101</v>
      </c>
      <c r="BB176" t="s">
        <v>992</v>
      </c>
      <c r="BC176" t="s">
        <v>991</v>
      </c>
      <c r="BD176" t="s">
        <v>989</v>
      </c>
      <c r="BE176" t="s">
        <v>990</v>
      </c>
      <c r="BI176" t="s">
        <v>525</v>
      </c>
      <c r="BJ176" t="s">
        <v>102</v>
      </c>
      <c r="BK176" t="s">
        <v>1046</v>
      </c>
      <c r="BL176" t="s">
        <v>1048</v>
      </c>
      <c r="BS176" t="s">
        <v>56</v>
      </c>
      <c r="BT176" t="s">
        <v>77</v>
      </c>
      <c r="BU176" t="s">
        <v>77</v>
      </c>
      <c r="CB176">
        <v>0</v>
      </c>
      <c r="CC176" t="s">
        <v>142</v>
      </c>
      <c r="CD176" t="s">
        <v>147</v>
      </c>
      <c r="CE176" t="s">
        <v>147</v>
      </c>
      <c r="CL176">
        <v>5</v>
      </c>
      <c r="CM176" t="s">
        <v>106</v>
      </c>
      <c r="CN176" t="s">
        <v>106</v>
      </c>
    </row>
    <row r="177" spans="1:99" x14ac:dyDescent="0.25">
      <c r="A177">
        <v>45170.676966655097</v>
      </c>
      <c r="B177" t="s">
        <v>330</v>
      </c>
      <c r="C177" t="s">
        <v>62</v>
      </c>
      <c r="D177" t="s">
        <v>35</v>
      </c>
      <c r="E177" t="s">
        <v>36</v>
      </c>
      <c r="F177" t="s">
        <v>37</v>
      </c>
      <c r="G177" t="s">
        <v>38</v>
      </c>
      <c r="H177" t="s">
        <v>130</v>
      </c>
      <c r="I177" s="1" t="s">
        <v>130</v>
      </c>
      <c r="M177" t="s">
        <v>40</v>
      </c>
      <c r="N177" s="1" t="s">
        <v>41</v>
      </c>
      <c r="O177" t="s">
        <v>41</v>
      </c>
      <c r="Q177">
        <v>999</v>
      </c>
      <c r="R177" t="s">
        <v>83</v>
      </c>
      <c r="S177" t="s">
        <v>65</v>
      </c>
      <c r="T177" t="s">
        <v>44</v>
      </c>
      <c r="U177" t="s">
        <v>67</v>
      </c>
      <c r="V177" t="s">
        <v>134</v>
      </c>
      <c r="W177" t="s">
        <v>780</v>
      </c>
      <c r="X177" t="s">
        <v>48</v>
      </c>
      <c r="Y177" t="s">
        <v>77</v>
      </c>
      <c r="Z177" t="s">
        <v>77</v>
      </c>
      <c r="AJ177" t="s">
        <v>460</v>
      </c>
      <c r="AK177" t="s">
        <v>111</v>
      </c>
      <c r="AL177" t="s">
        <v>959</v>
      </c>
      <c r="AM177" t="s">
        <v>957</v>
      </c>
      <c r="AQ177" t="s">
        <v>51</v>
      </c>
      <c r="AR177" t="s">
        <v>51</v>
      </c>
      <c r="AX177" t="s">
        <v>52</v>
      </c>
      <c r="AY177" t="s">
        <v>87</v>
      </c>
      <c r="AZ177" t="s">
        <v>101</v>
      </c>
      <c r="BA177" t="s">
        <v>101</v>
      </c>
      <c r="BI177" t="s">
        <v>102</v>
      </c>
      <c r="BJ177" t="s">
        <v>102</v>
      </c>
      <c r="BS177" t="s">
        <v>196</v>
      </c>
      <c r="BT177" t="s">
        <v>77</v>
      </c>
      <c r="BU177" t="s">
        <v>77</v>
      </c>
      <c r="CB177">
        <v>0</v>
      </c>
      <c r="CC177" t="s">
        <v>92</v>
      </c>
      <c r="CD177" t="s">
        <v>147</v>
      </c>
      <c r="CE177" t="s">
        <v>147</v>
      </c>
      <c r="CL177">
        <v>1</v>
      </c>
      <c r="CM177" t="s">
        <v>106</v>
      </c>
      <c r="CN177" t="s">
        <v>106</v>
      </c>
      <c r="CU177" t="s">
        <v>782</v>
      </c>
    </row>
    <row r="178" spans="1:99" hidden="1" x14ac:dyDescent="0.25">
      <c r="A178">
        <v>45170.683707048607</v>
      </c>
      <c r="B178" t="s">
        <v>330</v>
      </c>
      <c r="C178" t="s">
        <v>34</v>
      </c>
      <c r="D178" t="s">
        <v>35</v>
      </c>
      <c r="E178" t="s">
        <v>36</v>
      </c>
      <c r="F178" t="s">
        <v>37</v>
      </c>
      <c r="G178" t="s">
        <v>81</v>
      </c>
      <c r="H178" t="s">
        <v>130</v>
      </c>
      <c r="I178" s="1" t="s">
        <v>82</v>
      </c>
      <c r="J178" t="s">
        <v>854</v>
      </c>
      <c r="K178" t="s">
        <v>853</v>
      </c>
      <c r="M178" t="s">
        <v>40</v>
      </c>
      <c r="N178" s="1" t="s">
        <v>64</v>
      </c>
      <c r="O178" t="s">
        <v>41</v>
      </c>
      <c r="P178" t="s">
        <v>862</v>
      </c>
      <c r="Q178">
        <v>1203</v>
      </c>
      <c r="R178" t="s">
        <v>42</v>
      </c>
      <c r="S178" t="s">
        <v>65</v>
      </c>
      <c r="T178" t="s">
        <v>66</v>
      </c>
      <c r="U178" t="s">
        <v>67</v>
      </c>
      <c r="V178" t="s">
        <v>96</v>
      </c>
      <c r="W178" t="s">
        <v>783</v>
      </c>
      <c r="X178" t="s">
        <v>48</v>
      </c>
      <c r="Y178" t="s">
        <v>940</v>
      </c>
      <c r="Z178" t="s">
        <v>136</v>
      </c>
      <c r="AA178" t="s">
        <v>883</v>
      </c>
      <c r="AB178" t="s">
        <v>889</v>
      </c>
      <c r="AC178" t="s">
        <v>895</v>
      </c>
      <c r="AD178" t="s">
        <v>891</v>
      </c>
      <c r="AE178" t="s">
        <v>901</v>
      </c>
      <c r="AF178" t="s">
        <v>941</v>
      </c>
      <c r="AJ178" t="s">
        <v>72</v>
      </c>
      <c r="AK178" t="s">
        <v>146</v>
      </c>
      <c r="AL178" t="s">
        <v>958</v>
      </c>
      <c r="AM178" t="s">
        <v>959</v>
      </c>
      <c r="AN178" t="s">
        <v>957</v>
      </c>
      <c r="AQ178" t="s">
        <v>73</v>
      </c>
      <c r="AR178" t="s">
        <v>51</v>
      </c>
      <c r="AS178" t="s">
        <v>975</v>
      </c>
      <c r="AX178" t="s">
        <v>52</v>
      </c>
      <c r="AY178" t="s">
        <v>100</v>
      </c>
      <c r="AZ178" t="s">
        <v>151</v>
      </c>
      <c r="BA178" t="s">
        <v>101</v>
      </c>
      <c r="BB178" t="s">
        <v>992</v>
      </c>
      <c r="BC178" t="s">
        <v>991</v>
      </c>
      <c r="BD178" t="s">
        <v>989</v>
      </c>
      <c r="BE178" t="s">
        <v>990</v>
      </c>
      <c r="BI178" t="s">
        <v>1014</v>
      </c>
      <c r="BJ178" t="s">
        <v>102</v>
      </c>
      <c r="BK178" t="s">
        <v>1046</v>
      </c>
      <c r="BL178" t="s">
        <v>1047</v>
      </c>
      <c r="BM178" t="s">
        <v>1044</v>
      </c>
      <c r="BN178" t="s">
        <v>1049</v>
      </c>
      <c r="BO178" t="s">
        <v>1045</v>
      </c>
      <c r="BS178" t="s">
        <v>76</v>
      </c>
      <c r="BT178" t="s">
        <v>785</v>
      </c>
      <c r="BU178" t="s">
        <v>136</v>
      </c>
      <c r="BV178" t="s">
        <v>885</v>
      </c>
      <c r="BW178" t="s">
        <v>896</v>
      </c>
      <c r="CB178" t="s">
        <v>78</v>
      </c>
      <c r="CC178" t="s">
        <v>58</v>
      </c>
      <c r="CD178" t="s">
        <v>348</v>
      </c>
      <c r="CE178" t="s">
        <v>147</v>
      </c>
      <c r="CF178" t="s">
        <v>1073</v>
      </c>
      <c r="CG178" t="s">
        <v>1078</v>
      </c>
      <c r="CH178" t="s">
        <v>1076</v>
      </c>
      <c r="CL178">
        <v>4</v>
      </c>
      <c r="CM178" t="s">
        <v>106</v>
      </c>
      <c r="CN178" t="s">
        <v>106</v>
      </c>
    </row>
    <row r="179" spans="1:99" x14ac:dyDescent="0.25">
      <c r="A179">
        <v>45170.703813472224</v>
      </c>
      <c r="B179" t="s">
        <v>33</v>
      </c>
      <c r="C179" t="s">
        <v>62</v>
      </c>
      <c r="D179" t="s">
        <v>35</v>
      </c>
      <c r="E179" t="s">
        <v>36</v>
      </c>
      <c r="F179" t="s">
        <v>201</v>
      </c>
      <c r="G179" t="s">
        <v>123</v>
      </c>
      <c r="H179" t="s">
        <v>130</v>
      </c>
      <c r="I179" s="1" t="s">
        <v>39</v>
      </c>
      <c r="J179" t="s">
        <v>852</v>
      </c>
      <c r="M179" t="s">
        <v>40</v>
      </c>
      <c r="N179" s="1" t="s">
        <v>64</v>
      </c>
      <c r="O179" t="s">
        <v>41</v>
      </c>
      <c r="P179" t="s">
        <v>862</v>
      </c>
      <c r="Q179">
        <v>1080</v>
      </c>
      <c r="R179" t="s">
        <v>42</v>
      </c>
      <c r="S179" t="s">
        <v>65</v>
      </c>
      <c r="T179" t="s">
        <v>44</v>
      </c>
      <c r="U179" t="s">
        <v>67</v>
      </c>
      <c r="V179" t="s">
        <v>117</v>
      </c>
      <c r="W179" t="s">
        <v>382</v>
      </c>
      <c r="X179" t="s">
        <v>399</v>
      </c>
      <c r="Y179" t="s">
        <v>786</v>
      </c>
      <c r="Z179" t="s">
        <v>914</v>
      </c>
      <c r="AA179" t="s">
        <v>915</v>
      </c>
      <c r="AJ179" t="s">
        <v>787</v>
      </c>
      <c r="AK179" t="s">
        <v>633</v>
      </c>
      <c r="AL179" t="s">
        <v>963</v>
      </c>
      <c r="AQ179" t="s">
        <v>51</v>
      </c>
      <c r="AR179" t="s">
        <v>51</v>
      </c>
      <c r="AX179" t="s">
        <v>52</v>
      </c>
      <c r="AY179" t="s">
        <v>100</v>
      </c>
      <c r="AZ179" t="s">
        <v>261</v>
      </c>
      <c r="BA179" t="s">
        <v>101</v>
      </c>
      <c r="BB179" t="s">
        <v>992</v>
      </c>
      <c r="BC179" t="s">
        <v>991</v>
      </c>
      <c r="BI179" t="s">
        <v>1022</v>
      </c>
      <c r="BJ179" t="s">
        <v>75</v>
      </c>
      <c r="BK179" t="s">
        <v>1047</v>
      </c>
      <c r="BL179" t="s">
        <v>1045</v>
      </c>
      <c r="BS179" t="s">
        <v>56</v>
      </c>
      <c r="BT179" t="s">
        <v>77</v>
      </c>
      <c r="BU179" t="s">
        <v>77</v>
      </c>
      <c r="CB179">
        <v>0</v>
      </c>
      <c r="CC179" t="s">
        <v>58</v>
      </c>
      <c r="CD179" t="s">
        <v>143</v>
      </c>
      <c r="CE179" t="s">
        <v>210</v>
      </c>
      <c r="CF179" t="s">
        <v>1078</v>
      </c>
      <c r="CG179" t="s">
        <v>1076</v>
      </c>
      <c r="CL179">
        <v>3</v>
      </c>
      <c r="CM179" t="s">
        <v>106</v>
      </c>
      <c r="CN179" t="s">
        <v>106</v>
      </c>
    </row>
    <row r="180" spans="1:99" x14ac:dyDescent="0.25">
      <c r="A180">
        <v>45170.707117824073</v>
      </c>
      <c r="B180" t="s">
        <v>258</v>
      </c>
      <c r="C180" t="s">
        <v>62</v>
      </c>
      <c r="D180" t="s">
        <v>35</v>
      </c>
      <c r="E180" t="s">
        <v>36</v>
      </c>
      <c r="F180" t="s">
        <v>37</v>
      </c>
      <c r="G180" t="s">
        <v>320</v>
      </c>
      <c r="H180" t="s">
        <v>130</v>
      </c>
      <c r="I180" s="1" t="s">
        <v>82</v>
      </c>
      <c r="J180" t="s">
        <v>854</v>
      </c>
      <c r="K180" t="s">
        <v>853</v>
      </c>
      <c r="M180" t="s">
        <v>40</v>
      </c>
      <c r="N180" s="1" t="s">
        <v>64</v>
      </c>
      <c r="O180" t="s">
        <v>41</v>
      </c>
      <c r="P180" t="s">
        <v>862</v>
      </c>
      <c r="Q180">
        <v>1183</v>
      </c>
      <c r="R180" t="s">
        <v>42</v>
      </c>
      <c r="S180" t="s">
        <v>95</v>
      </c>
      <c r="T180" t="s">
        <v>44</v>
      </c>
      <c r="U180" t="s">
        <v>67</v>
      </c>
      <c r="V180" t="s">
        <v>96</v>
      </c>
      <c r="W180" t="s">
        <v>788</v>
      </c>
      <c r="X180" t="s">
        <v>70</v>
      </c>
      <c r="Y180" t="s">
        <v>227</v>
      </c>
      <c r="Z180" t="s">
        <v>136</v>
      </c>
      <c r="AA180" t="s">
        <v>889</v>
      </c>
      <c r="AJ180" t="s">
        <v>1295</v>
      </c>
      <c r="AK180" t="s">
        <v>1295</v>
      </c>
      <c r="AQ180" t="s">
        <v>51</v>
      </c>
      <c r="AR180" t="s">
        <v>51</v>
      </c>
      <c r="AX180" t="s">
        <v>112</v>
      </c>
      <c r="AY180" t="s">
        <v>87</v>
      </c>
      <c r="AZ180" t="s">
        <v>101</v>
      </c>
      <c r="BA180" t="s">
        <v>101</v>
      </c>
      <c r="BI180" t="s">
        <v>75</v>
      </c>
      <c r="BJ180" t="s">
        <v>75</v>
      </c>
      <c r="BS180" t="s">
        <v>56</v>
      </c>
      <c r="BT180" t="s">
        <v>77</v>
      </c>
      <c r="BU180" t="s">
        <v>77</v>
      </c>
      <c r="CB180">
        <v>0</v>
      </c>
      <c r="CC180" t="s">
        <v>92</v>
      </c>
      <c r="CD180" t="s">
        <v>790</v>
      </c>
      <c r="CE180" t="s">
        <v>210</v>
      </c>
      <c r="CF180" t="s">
        <v>1077</v>
      </c>
      <c r="CG180" t="s">
        <v>1076</v>
      </c>
      <c r="CL180">
        <v>5</v>
      </c>
      <c r="CM180" t="s">
        <v>345</v>
      </c>
      <c r="CN180" t="s">
        <v>345</v>
      </c>
    </row>
    <row r="181" spans="1:99" hidden="1" x14ac:dyDescent="0.25">
      <c r="A181">
        <v>45170.720205972219</v>
      </c>
      <c r="B181" t="s">
        <v>330</v>
      </c>
      <c r="C181" t="s">
        <v>62</v>
      </c>
      <c r="D181" t="s">
        <v>35</v>
      </c>
      <c r="E181" t="s">
        <v>36</v>
      </c>
      <c r="F181" t="s">
        <v>37</v>
      </c>
      <c r="G181" t="s">
        <v>123</v>
      </c>
      <c r="H181" t="s">
        <v>130</v>
      </c>
      <c r="I181" s="1" t="s">
        <v>291</v>
      </c>
      <c r="J181" t="s">
        <v>854</v>
      </c>
      <c r="K181" t="s">
        <v>853</v>
      </c>
      <c r="L181" t="s">
        <v>852</v>
      </c>
      <c r="M181" t="s">
        <v>40</v>
      </c>
      <c r="N181" s="1" t="s">
        <v>64</v>
      </c>
      <c r="O181" t="s">
        <v>41</v>
      </c>
      <c r="P181" t="s">
        <v>862</v>
      </c>
      <c r="Q181">
        <v>1200</v>
      </c>
      <c r="R181" t="s">
        <v>42</v>
      </c>
      <c r="S181" t="s">
        <v>65</v>
      </c>
      <c r="T181" t="s">
        <v>66</v>
      </c>
      <c r="U181" t="s">
        <v>156</v>
      </c>
      <c r="V181" t="s">
        <v>117</v>
      </c>
      <c r="W181" t="s">
        <v>791</v>
      </c>
      <c r="X181" t="s">
        <v>179</v>
      </c>
      <c r="Y181" t="s">
        <v>792</v>
      </c>
      <c r="Z181" t="s">
        <v>136</v>
      </c>
      <c r="AA181" t="s">
        <v>885</v>
      </c>
      <c r="AB181" t="s">
        <v>901</v>
      </c>
      <c r="AJ181" t="s">
        <v>166</v>
      </c>
      <c r="AK181" t="s">
        <v>174</v>
      </c>
      <c r="AL181" t="s">
        <v>961</v>
      </c>
      <c r="AM181" t="s">
        <v>958</v>
      </c>
      <c r="AN181" t="s">
        <v>959</v>
      </c>
      <c r="AO181" t="s">
        <v>957</v>
      </c>
      <c r="AQ181" t="s">
        <v>51</v>
      </c>
      <c r="AR181" t="s">
        <v>51</v>
      </c>
      <c r="AX181" t="s">
        <v>65</v>
      </c>
      <c r="AY181" t="s">
        <v>53</v>
      </c>
      <c r="AZ181" t="s">
        <v>151</v>
      </c>
      <c r="BA181" t="s">
        <v>101</v>
      </c>
      <c r="BB181" t="s">
        <v>992</v>
      </c>
      <c r="BC181" t="s">
        <v>991</v>
      </c>
      <c r="BD181" t="s">
        <v>989</v>
      </c>
      <c r="BE181" t="s">
        <v>990</v>
      </c>
      <c r="BI181" t="s">
        <v>793</v>
      </c>
      <c r="BJ181" t="s">
        <v>102</v>
      </c>
      <c r="BK181" t="s">
        <v>1046</v>
      </c>
      <c r="BL181" t="s">
        <v>1048</v>
      </c>
      <c r="BM181" t="s">
        <v>1045</v>
      </c>
      <c r="BN181" t="s">
        <v>1050</v>
      </c>
      <c r="BS181" t="s">
        <v>76</v>
      </c>
      <c r="BT181" t="s">
        <v>792</v>
      </c>
      <c r="BU181" t="s">
        <v>136</v>
      </c>
      <c r="BV181" t="s">
        <v>885</v>
      </c>
      <c r="BW181" t="s">
        <v>901</v>
      </c>
      <c r="CB181" t="s">
        <v>170</v>
      </c>
      <c r="CC181" t="s">
        <v>58</v>
      </c>
      <c r="CD181" t="s">
        <v>147</v>
      </c>
      <c r="CE181" t="s">
        <v>147</v>
      </c>
      <c r="CL181">
        <v>2</v>
      </c>
      <c r="CM181" t="s">
        <v>106</v>
      </c>
      <c r="CN181" t="s">
        <v>106</v>
      </c>
    </row>
    <row r="182" spans="1:99" hidden="1" x14ac:dyDescent="0.25">
      <c r="A182">
        <v>45170.740005277781</v>
      </c>
      <c r="B182" t="s">
        <v>33</v>
      </c>
      <c r="C182" t="s">
        <v>62</v>
      </c>
      <c r="D182" t="s">
        <v>35</v>
      </c>
      <c r="E182" t="s">
        <v>36</v>
      </c>
      <c r="F182" t="s">
        <v>201</v>
      </c>
      <c r="G182" t="s">
        <v>81</v>
      </c>
      <c r="H182" t="s">
        <v>130</v>
      </c>
      <c r="I182" s="1" t="s">
        <v>124</v>
      </c>
      <c r="J182" t="s">
        <v>854</v>
      </c>
      <c r="M182" t="s">
        <v>40</v>
      </c>
      <c r="N182" s="1" t="s">
        <v>41</v>
      </c>
      <c r="O182" t="s">
        <v>41</v>
      </c>
      <c r="Q182">
        <v>1000</v>
      </c>
      <c r="R182" t="s">
        <v>83</v>
      </c>
      <c r="S182" t="s">
        <v>95</v>
      </c>
      <c r="T182" t="s">
        <v>44</v>
      </c>
      <c r="U182" t="s">
        <v>45</v>
      </c>
      <c r="V182" t="s">
        <v>134</v>
      </c>
      <c r="W182" t="s">
        <v>794</v>
      </c>
      <c r="X182" t="s">
        <v>48</v>
      </c>
      <c r="Y182" t="s">
        <v>136</v>
      </c>
      <c r="Z182" t="s">
        <v>136</v>
      </c>
      <c r="AJ182" t="s">
        <v>633</v>
      </c>
      <c r="AK182" t="s">
        <v>633</v>
      </c>
      <c r="AQ182" t="s">
        <v>51</v>
      </c>
      <c r="AR182" t="s">
        <v>51</v>
      </c>
      <c r="AX182" t="s">
        <v>112</v>
      </c>
      <c r="AY182" t="s">
        <v>100</v>
      </c>
      <c r="AZ182" t="s">
        <v>428</v>
      </c>
      <c r="BA182" t="s">
        <v>428</v>
      </c>
      <c r="BI182" t="s">
        <v>795</v>
      </c>
      <c r="BJ182" t="s">
        <v>75</v>
      </c>
      <c r="BK182" t="s">
        <v>1044</v>
      </c>
      <c r="BL182" t="s">
        <v>1051</v>
      </c>
      <c r="BS182" t="s">
        <v>196</v>
      </c>
      <c r="BT182" t="s">
        <v>136</v>
      </c>
      <c r="BU182" t="s">
        <v>136</v>
      </c>
      <c r="CB182">
        <v>0</v>
      </c>
      <c r="CC182" t="s">
        <v>58</v>
      </c>
      <c r="CD182" t="s">
        <v>210</v>
      </c>
      <c r="CE182" t="s">
        <v>210</v>
      </c>
      <c r="CL182">
        <v>3</v>
      </c>
      <c r="CM182" t="s">
        <v>94</v>
      </c>
      <c r="CN182" t="s">
        <v>94</v>
      </c>
      <c r="CU182" t="s">
        <v>796</v>
      </c>
    </row>
    <row r="183" spans="1:99" hidden="1" x14ac:dyDescent="0.25">
      <c r="A183">
        <v>45170.752159224532</v>
      </c>
      <c r="B183" t="s">
        <v>330</v>
      </c>
      <c r="C183" t="s">
        <v>62</v>
      </c>
      <c r="D183" t="s">
        <v>35</v>
      </c>
      <c r="E183" t="s">
        <v>36</v>
      </c>
      <c r="F183" t="s">
        <v>37</v>
      </c>
      <c r="G183" t="s">
        <v>123</v>
      </c>
      <c r="H183" t="s">
        <v>130</v>
      </c>
      <c r="I183" s="1" t="s">
        <v>130</v>
      </c>
      <c r="M183" t="s">
        <v>40</v>
      </c>
      <c r="N183" s="1" t="s">
        <v>41</v>
      </c>
      <c r="O183" t="s">
        <v>41</v>
      </c>
      <c r="Q183">
        <v>1100</v>
      </c>
      <c r="R183" t="s">
        <v>42</v>
      </c>
      <c r="S183" t="s">
        <v>43</v>
      </c>
      <c r="T183" t="s">
        <v>131</v>
      </c>
      <c r="U183" t="s">
        <v>67</v>
      </c>
      <c r="V183" t="s">
        <v>134</v>
      </c>
      <c r="W183" t="s">
        <v>797</v>
      </c>
      <c r="X183" t="s">
        <v>399</v>
      </c>
      <c r="Y183" t="s">
        <v>98</v>
      </c>
      <c r="Z183" t="s">
        <v>98</v>
      </c>
      <c r="AJ183" t="s">
        <v>174</v>
      </c>
      <c r="AK183" t="s">
        <v>174</v>
      </c>
      <c r="AQ183" t="s">
        <v>51</v>
      </c>
      <c r="AR183" t="s">
        <v>51</v>
      </c>
      <c r="AX183" t="s">
        <v>112</v>
      </c>
      <c r="AY183" t="s">
        <v>100</v>
      </c>
      <c r="AZ183" t="s">
        <v>428</v>
      </c>
      <c r="BA183" t="s">
        <v>428</v>
      </c>
      <c r="BI183" t="s">
        <v>160</v>
      </c>
      <c r="BJ183" t="s">
        <v>160</v>
      </c>
      <c r="BS183" t="s">
        <v>56</v>
      </c>
      <c r="BT183" t="s">
        <v>103</v>
      </c>
      <c r="BU183" t="s">
        <v>103</v>
      </c>
      <c r="CB183" t="s">
        <v>104</v>
      </c>
      <c r="CC183" t="s">
        <v>58</v>
      </c>
      <c r="CD183" t="s">
        <v>318</v>
      </c>
      <c r="CE183" t="s">
        <v>318</v>
      </c>
      <c r="CL183">
        <v>4</v>
      </c>
      <c r="CM183" t="s">
        <v>106</v>
      </c>
      <c r="CN183" t="s">
        <v>106</v>
      </c>
    </row>
    <row r="184" spans="1:99" x14ac:dyDescent="0.25">
      <c r="A184">
        <v>45170.770656064815</v>
      </c>
      <c r="B184" t="s">
        <v>33</v>
      </c>
      <c r="C184" t="s">
        <v>62</v>
      </c>
      <c r="D184" t="s">
        <v>35</v>
      </c>
      <c r="E184" t="s">
        <v>36</v>
      </c>
      <c r="F184" t="s">
        <v>201</v>
      </c>
      <c r="G184" t="s">
        <v>81</v>
      </c>
      <c r="H184" t="s">
        <v>130</v>
      </c>
      <c r="I184" s="1" t="s">
        <v>124</v>
      </c>
      <c r="J184" t="s">
        <v>854</v>
      </c>
      <c r="M184" t="s">
        <v>40</v>
      </c>
      <c r="N184" s="1" t="s">
        <v>41</v>
      </c>
      <c r="O184" t="s">
        <v>41</v>
      </c>
      <c r="Q184">
        <v>300</v>
      </c>
      <c r="R184" t="s">
        <v>42</v>
      </c>
      <c r="S184" t="s">
        <v>95</v>
      </c>
      <c r="T184" t="s">
        <v>131</v>
      </c>
      <c r="U184" t="s">
        <v>45</v>
      </c>
      <c r="V184" t="s">
        <v>117</v>
      </c>
      <c r="W184" t="s">
        <v>798</v>
      </c>
      <c r="X184" t="s">
        <v>413</v>
      </c>
      <c r="Y184" t="s">
        <v>136</v>
      </c>
      <c r="Z184" t="s">
        <v>136</v>
      </c>
      <c r="AJ184" t="s">
        <v>799</v>
      </c>
      <c r="AK184" t="s">
        <v>174</v>
      </c>
      <c r="AL184" t="s">
        <v>960</v>
      </c>
      <c r="AM184" t="s">
        <v>964</v>
      </c>
      <c r="AN184" t="s">
        <v>966</v>
      </c>
      <c r="AQ184" t="s">
        <v>51</v>
      </c>
      <c r="AR184" t="s">
        <v>51</v>
      </c>
      <c r="AX184" t="s">
        <v>52</v>
      </c>
      <c r="AY184" t="s">
        <v>100</v>
      </c>
      <c r="AZ184" t="s">
        <v>308</v>
      </c>
      <c r="BA184" t="s">
        <v>418</v>
      </c>
      <c r="BB184" t="s">
        <v>990</v>
      </c>
      <c r="BI184" t="s">
        <v>262</v>
      </c>
      <c r="BJ184" t="s">
        <v>75</v>
      </c>
      <c r="BK184" t="s">
        <v>1044</v>
      </c>
      <c r="BL184" t="s">
        <v>1049</v>
      </c>
      <c r="BM184" t="s">
        <v>1045</v>
      </c>
      <c r="BS184" t="s">
        <v>56</v>
      </c>
      <c r="BT184" t="s">
        <v>77</v>
      </c>
      <c r="BU184" t="s">
        <v>77</v>
      </c>
      <c r="CB184">
        <v>0</v>
      </c>
      <c r="CC184" t="s">
        <v>228</v>
      </c>
      <c r="CD184" t="s">
        <v>147</v>
      </c>
      <c r="CE184" t="s">
        <v>147</v>
      </c>
      <c r="CL184">
        <v>1</v>
      </c>
      <c r="CM184" t="s">
        <v>584</v>
      </c>
      <c r="CN184" t="s">
        <v>345</v>
      </c>
      <c r="CO184" t="s">
        <v>1097</v>
      </c>
      <c r="CU184" t="s">
        <v>800</v>
      </c>
    </row>
    <row r="185" spans="1:99" hidden="1" x14ac:dyDescent="0.25">
      <c r="A185">
        <v>45170.779749097223</v>
      </c>
      <c r="B185" t="s">
        <v>33</v>
      </c>
      <c r="C185" t="s">
        <v>62</v>
      </c>
      <c r="D185" t="s">
        <v>35</v>
      </c>
      <c r="E185" t="s">
        <v>36</v>
      </c>
      <c r="F185" t="s">
        <v>37</v>
      </c>
      <c r="G185" t="s">
        <v>148</v>
      </c>
      <c r="H185" t="s">
        <v>130</v>
      </c>
      <c r="I185" s="1" t="s">
        <v>130</v>
      </c>
      <c r="M185" t="s">
        <v>40</v>
      </c>
      <c r="N185" s="1" t="s">
        <v>41</v>
      </c>
      <c r="O185" t="s">
        <v>41</v>
      </c>
      <c r="Q185">
        <v>1040</v>
      </c>
      <c r="R185" t="s">
        <v>42</v>
      </c>
      <c r="S185" t="s">
        <v>95</v>
      </c>
      <c r="T185" t="s">
        <v>66</v>
      </c>
      <c r="U185" t="s">
        <v>108</v>
      </c>
      <c r="V185" t="s">
        <v>96</v>
      </c>
      <c r="W185" t="s">
        <v>801</v>
      </c>
      <c r="X185" t="s">
        <v>48</v>
      </c>
      <c r="Y185" t="s">
        <v>136</v>
      </c>
      <c r="Z185" t="s">
        <v>136</v>
      </c>
      <c r="AJ185" t="s">
        <v>224</v>
      </c>
      <c r="AK185" t="s">
        <v>146</v>
      </c>
      <c r="AL185" t="s">
        <v>958</v>
      </c>
      <c r="AQ185" t="s">
        <v>51</v>
      </c>
      <c r="AR185" t="s">
        <v>51</v>
      </c>
      <c r="AX185" t="s">
        <v>112</v>
      </c>
      <c r="AY185" t="s">
        <v>87</v>
      </c>
      <c r="AZ185" t="s">
        <v>54</v>
      </c>
      <c r="BA185" t="s">
        <v>101</v>
      </c>
      <c r="BB185" t="s">
        <v>989</v>
      </c>
      <c r="BC185" t="s">
        <v>990</v>
      </c>
      <c r="BI185" t="s">
        <v>102</v>
      </c>
      <c r="BJ185" t="s">
        <v>102</v>
      </c>
      <c r="BS185" t="s">
        <v>76</v>
      </c>
      <c r="BT185" t="s">
        <v>136</v>
      </c>
      <c r="BU185" t="s">
        <v>136</v>
      </c>
      <c r="CB185" t="s">
        <v>170</v>
      </c>
      <c r="CC185" t="s">
        <v>58</v>
      </c>
      <c r="CD185" t="s">
        <v>147</v>
      </c>
      <c r="CE185" t="s">
        <v>147</v>
      </c>
      <c r="CL185">
        <v>3</v>
      </c>
      <c r="CM185" t="s">
        <v>106</v>
      </c>
      <c r="CN185" t="s">
        <v>106</v>
      </c>
    </row>
    <row r="186" spans="1:99" hidden="1" x14ac:dyDescent="0.25">
      <c r="A186">
        <v>45170.81638074074</v>
      </c>
      <c r="B186" t="s">
        <v>33</v>
      </c>
      <c r="C186" t="s">
        <v>62</v>
      </c>
      <c r="D186" t="s">
        <v>35</v>
      </c>
      <c r="E186" t="s">
        <v>36</v>
      </c>
      <c r="F186" t="s">
        <v>37</v>
      </c>
      <c r="G186" t="s">
        <v>148</v>
      </c>
      <c r="H186" t="s">
        <v>130</v>
      </c>
      <c r="I186" s="1" t="s">
        <v>130</v>
      </c>
      <c r="M186" t="s">
        <v>40</v>
      </c>
      <c r="N186" s="1" t="s">
        <v>41</v>
      </c>
      <c r="O186" t="s">
        <v>41</v>
      </c>
      <c r="Q186">
        <v>1167</v>
      </c>
      <c r="R186" t="s">
        <v>42</v>
      </c>
      <c r="S186" t="s">
        <v>65</v>
      </c>
      <c r="T186" t="s">
        <v>66</v>
      </c>
      <c r="U186" t="s">
        <v>108</v>
      </c>
      <c r="V186" t="s">
        <v>134</v>
      </c>
      <c r="W186" t="s">
        <v>802</v>
      </c>
      <c r="X186" t="s">
        <v>145</v>
      </c>
      <c r="Y186" t="s">
        <v>103</v>
      </c>
      <c r="Z186" t="s">
        <v>103</v>
      </c>
      <c r="AJ186" t="s">
        <v>119</v>
      </c>
      <c r="AK186" t="s">
        <v>146</v>
      </c>
      <c r="AL186" t="s">
        <v>958</v>
      </c>
      <c r="AM186" t="s">
        <v>959</v>
      </c>
      <c r="AQ186" t="s">
        <v>51</v>
      </c>
      <c r="AR186" t="s">
        <v>51</v>
      </c>
      <c r="AX186" t="s">
        <v>65</v>
      </c>
      <c r="AY186" t="s">
        <v>87</v>
      </c>
      <c r="AZ186" t="s">
        <v>167</v>
      </c>
      <c r="BA186" t="s">
        <v>101</v>
      </c>
      <c r="BB186" t="s">
        <v>989</v>
      </c>
      <c r="BI186" t="s">
        <v>504</v>
      </c>
      <c r="BJ186" t="s">
        <v>102</v>
      </c>
      <c r="BK186" t="s">
        <v>1046</v>
      </c>
      <c r="BL186" t="s">
        <v>1048</v>
      </c>
      <c r="BM186" t="s">
        <v>1044</v>
      </c>
      <c r="BS186" t="s">
        <v>76</v>
      </c>
      <c r="BT186" t="s">
        <v>103</v>
      </c>
      <c r="BU186" t="s">
        <v>103</v>
      </c>
      <c r="CB186" t="s">
        <v>170</v>
      </c>
      <c r="CC186" t="s">
        <v>58</v>
      </c>
      <c r="CD186" t="s">
        <v>147</v>
      </c>
      <c r="CE186" t="s">
        <v>147</v>
      </c>
      <c r="CL186">
        <v>1</v>
      </c>
      <c r="CM186" t="s">
        <v>106</v>
      </c>
      <c r="CN186" t="s">
        <v>106</v>
      </c>
    </row>
    <row r="187" spans="1:99" hidden="1" x14ac:dyDescent="0.25">
      <c r="A187">
        <v>45170.828283738425</v>
      </c>
      <c r="B187" t="s">
        <v>330</v>
      </c>
      <c r="C187" t="s">
        <v>62</v>
      </c>
      <c r="D187" t="s">
        <v>35</v>
      </c>
      <c r="E187" t="s">
        <v>36</v>
      </c>
      <c r="F187" t="s">
        <v>201</v>
      </c>
      <c r="G187" t="s">
        <v>123</v>
      </c>
      <c r="H187" t="s">
        <v>130</v>
      </c>
      <c r="I187" s="1" t="s">
        <v>124</v>
      </c>
      <c r="J187" t="s">
        <v>854</v>
      </c>
      <c r="M187" t="s">
        <v>40</v>
      </c>
      <c r="N187" s="1" t="s">
        <v>41</v>
      </c>
      <c r="O187" t="s">
        <v>41</v>
      </c>
      <c r="Q187">
        <v>1197</v>
      </c>
      <c r="R187" t="s">
        <v>83</v>
      </c>
      <c r="S187" t="s">
        <v>65</v>
      </c>
      <c r="T187" t="s">
        <v>44</v>
      </c>
      <c r="U187" t="s">
        <v>108</v>
      </c>
      <c r="V187" t="s">
        <v>117</v>
      </c>
      <c r="W187" t="s">
        <v>803</v>
      </c>
      <c r="X187" t="s">
        <v>48</v>
      </c>
      <c r="Y187" t="s">
        <v>77</v>
      </c>
      <c r="Z187" t="s">
        <v>77</v>
      </c>
      <c r="AJ187" t="s">
        <v>804</v>
      </c>
      <c r="AK187" t="s">
        <v>146</v>
      </c>
      <c r="AL187" t="s">
        <v>962</v>
      </c>
      <c r="AM187" t="s">
        <v>963</v>
      </c>
      <c r="AN187" t="s">
        <v>964</v>
      </c>
      <c r="AO187" t="s">
        <v>966</v>
      </c>
      <c r="AQ187" t="s">
        <v>73</v>
      </c>
      <c r="AR187" t="s">
        <v>51</v>
      </c>
      <c r="AS187" t="s">
        <v>975</v>
      </c>
      <c r="AX187" t="s">
        <v>112</v>
      </c>
      <c r="AY187" t="s">
        <v>53</v>
      </c>
      <c r="AZ187" t="s">
        <v>569</v>
      </c>
      <c r="BA187" t="s">
        <v>101</v>
      </c>
      <c r="BB187" t="s">
        <v>992</v>
      </c>
      <c r="BC187" t="s">
        <v>989</v>
      </c>
      <c r="BD187" t="s">
        <v>990</v>
      </c>
      <c r="BI187" t="s">
        <v>805</v>
      </c>
      <c r="BJ187" t="s">
        <v>102</v>
      </c>
      <c r="BK187" t="s">
        <v>1048</v>
      </c>
      <c r="BL187" t="s">
        <v>1044</v>
      </c>
      <c r="BM187" t="s">
        <v>1045</v>
      </c>
      <c r="BS187" t="s">
        <v>56</v>
      </c>
      <c r="BT187" t="s">
        <v>158</v>
      </c>
      <c r="BU187" t="s">
        <v>158</v>
      </c>
      <c r="CB187" t="s">
        <v>170</v>
      </c>
      <c r="CC187" t="s">
        <v>92</v>
      </c>
      <c r="CD187" t="s">
        <v>147</v>
      </c>
      <c r="CE187" t="s">
        <v>147</v>
      </c>
      <c r="CL187">
        <v>1</v>
      </c>
      <c r="CM187" t="s">
        <v>199</v>
      </c>
      <c r="CN187" t="s">
        <v>199</v>
      </c>
      <c r="CU187" t="s">
        <v>806</v>
      </c>
    </row>
    <row r="188" spans="1:99" hidden="1" x14ac:dyDescent="0.25">
      <c r="A188">
        <v>45170.829607858795</v>
      </c>
      <c r="B188" t="s">
        <v>330</v>
      </c>
      <c r="C188" t="s">
        <v>34</v>
      </c>
      <c r="D188" t="s">
        <v>35</v>
      </c>
      <c r="E188" t="s">
        <v>36</v>
      </c>
      <c r="F188" t="s">
        <v>221</v>
      </c>
      <c r="G188" t="s">
        <v>38</v>
      </c>
      <c r="H188" t="s">
        <v>130</v>
      </c>
      <c r="I188" s="1" t="s">
        <v>130</v>
      </c>
      <c r="M188" t="s">
        <v>40</v>
      </c>
      <c r="N188" s="1" t="s">
        <v>64</v>
      </c>
      <c r="O188" t="s">
        <v>41</v>
      </c>
      <c r="P188" t="s">
        <v>862</v>
      </c>
      <c r="Q188">
        <v>182</v>
      </c>
      <c r="R188" t="s">
        <v>42</v>
      </c>
      <c r="S188" t="s">
        <v>95</v>
      </c>
      <c r="T188" t="s">
        <v>66</v>
      </c>
      <c r="U188" t="s">
        <v>67</v>
      </c>
      <c r="V188" t="s">
        <v>96</v>
      </c>
      <c r="W188" t="s">
        <v>807</v>
      </c>
      <c r="X188" t="s">
        <v>48</v>
      </c>
      <c r="Y188" t="s">
        <v>136</v>
      </c>
      <c r="Z188" t="s">
        <v>136</v>
      </c>
      <c r="AJ188" t="s">
        <v>460</v>
      </c>
      <c r="AK188" t="s">
        <v>111</v>
      </c>
      <c r="AL188" t="s">
        <v>959</v>
      </c>
      <c r="AM188" t="s">
        <v>957</v>
      </c>
      <c r="AQ188" t="s">
        <v>254</v>
      </c>
      <c r="AR188" t="s">
        <v>51</v>
      </c>
      <c r="AS188" t="s">
        <v>975</v>
      </c>
      <c r="AT188" t="s">
        <v>976</v>
      </c>
      <c r="AX188" t="s">
        <v>112</v>
      </c>
      <c r="AY188" t="s">
        <v>100</v>
      </c>
      <c r="AZ188" t="s">
        <v>101</v>
      </c>
      <c r="BA188" t="s">
        <v>101</v>
      </c>
      <c r="BI188" t="s">
        <v>808</v>
      </c>
      <c r="BJ188" t="s">
        <v>75</v>
      </c>
      <c r="BK188" t="s">
        <v>1048</v>
      </c>
      <c r="BL188" t="s">
        <v>1049</v>
      </c>
      <c r="BS188" t="s">
        <v>56</v>
      </c>
      <c r="BT188" t="s">
        <v>809</v>
      </c>
      <c r="BU188" t="s">
        <v>342</v>
      </c>
      <c r="BV188" t="s">
        <v>889</v>
      </c>
      <c r="CB188" t="s">
        <v>170</v>
      </c>
      <c r="CC188" t="s">
        <v>92</v>
      </c>
      <c r="CD188" t="s">
        <v>375</v>
      </c>
      <c r="CE188" t="s">
        <v>147</v>
      </c>
      <c r="CF188" t="s">
        <v>1073</v>
      </c>
      <c r="CG188" t="s">
        <v>1074</v>
      </c>
      <c r="CH188" t="s">
        <v>1077</v>
      </c>
      <c r="CI188" t="s">
        <v>1078</v>
      </c>
      <c r="CJ188" t="s">
        <v>1076</v>
      </c>
      <c r="CL188">
        <v>5</v>
      </c>
      <c r="CM188" t="s">
        <v>810</v>
      </c>
      <c r="CN188" t="s">
        <v>181</v>
      </c>
      <c r="CO188" t="s">
        <v>1097</v>
      </c>
      <c r="CP188" t="s">
        <v>1098</v>
      </c>
    </row>
    <row r="189" spans="1:99" x14ac:dyDescent="0.25">
      <c r="A189">
        <v>45171.474571099534</v>
      </c>
      <c r="B189" t="s">
        <v>33</v>
      </c>
      <c r="C189" t="s">
        <v>62</v>
      </c>
      <c r="D189" t="s">
        <v>35</v>
      </c>
      <c r="E189" t="s">
        <v>155</v>
      </c>
      <c r="F189" t="s">
        <v>37</v>
      </c>
      <c r="G189" t="s">
        <v>212</v>
      </c>
      <c r="H189" t="s">
        <v>213</v>
      </c>
      <c r="I189" s="1" t="s">
        <v>213</v>
      </c>
      <c r="M189" t="s">
        <v>40</v>
      </c>
      <c r="N189" s="1" t="s">
        <v>64</v>
      </c>
      <c r="O189" t="s">
        <v>41</v>
      </c>
      <c r="P189" t="s">
        <v>862</v>
      </c>
      <c r="Q189">
        <v>1198</v>
      </c>
      <c r="R189" t="s">
        <v>42</v>
      </c>
      <c r="S189" t="s">
        <v>65</v>
      </c>
      <c r="T189" t="s">
        <v>131</v>
      </c>
      <c r="U189" t="s">
        <v>156</v>
      </c>
      <c r="V189" t="s">
        <v>96</v>
      </c>
      <c r="W189" t="s">
        <v>811</v>
      </c>
      <c r="X189" t="s">
        <v>179</v>
      </c>
      <c r="Y189" t="s">
        <v>98</v>
      </c>
      <c r="Z189" t="s">
        <v>98</v>
      </c>
      <c r="AJ189" t="s">
        <v>137</v>
      </c>
      <c r="AK189" t="s">
        <v>111</v>
      </c>
      <c r="AL189" t="s">
        <v>959</v>
      </c>
      <c r="AQ189" t="s">
        <v>73</v>
      </c>
      <c r="AR189" t="s">
        <v>51</v>
      </c>
      <c r="AS189" t="s">
        <v>975</v>
      </c>
      <c r="AX189" t="s">
        <v>112</v>
      </c>
      <c r="AY189" t="s">
        <v>100</v>
      </c>
      <c r="AZ189" t="s">
        <v>101</v>
      </c>
      <c r="BA189" t="s">
        <v>101</v>
      </c>
      <c r="BI189" t="s">
        <v>577</v>
      </c>
      <c r="BJ189" t="s">
        <v>577</v>
      </c>
      <c r="BS189" t="s">
        <v>56</v>
      </c>
      <c r="BT189" t="s">
        <v>77</v>
      </c>
      <c r="BU189" t="s">
        <v>77</v>
      </c>
      <c r="CB189">
        <v>0</v>
      </c>
      <c r="CC189" t="s">
        <v>58</v>
      </c>
      <c r="CD189" t="s">
        <v>198</v>
      </c>
      <c r="CE189" t="s">
        <v>198</v>
      </c>
      <c r="CL189">
        <v>5</v>
      </c>
      <c r="CM189" t="s">
        <v>106</v>
      </c>
      <c r="CN189" t="s">
        <v>106</v>
      </c>
    </row>
    <row r="190" spans="1:99" hidden="1" x14ac:dyDescent="0.25">
      <c r="A190">
        <v>45171.518462187501</v>
      </c>
      <c r="B190" t="s">
        <v>258</v>
      </c>
      <c r="C190" t="s">
        <v>34</v>
      </c>
      <c r="D190" t="s">
        <v>35</v>
      </c>
      <c r="E190" t="s">
        <v>36</v>
      </c>
      <c r="F190" t="s">
        <v>201</v>
      </c>
      <c r="G190" t="s">
        <v>123</v>
      </c>
      <c r="H190" t="s">
        <v>130</v>
      </c>
      <c r="I190" s="1" t="s">
        <v>130</v>
      </c>
      <c r="M190" t="s">
        <v>40</v>
      </c>
      <c r="N190" s="1" t="s">
        <v>125</v>
      </c>
      <c r="O190" t="s">
        <v>125</v>
      </c>
      <c r="Q190">
        <v>1104</v>
      </c>
      <c r="R190" t="s">
        <v>42</v>
      </c>
      <c r="S190" t="s">
        <v>43</v>
      </c>
      <c r="T190" t="s">
        <v>44</v>
      </c>
      <c r="U190" t="s">
        <v>67</v>
      </c>
      <c r="V190" t="s">
        <v>117</v>
      </c>
      <c r="W190" t="s">
        <v>812</v>
      </c>
      <c r="X190" t="s">
        <v>413</v>
      </c>
      <c r="Y190" t="s">
        <v>813</v>
      </c>
      <c r="Z190" t="s">
        <v>136</v>
      </c>
      <c r="AA190" t="s">
        <v>883</v>
      </c>
      <c r="AJ190" t="s">
        <v>633</v>
      </c>
      <c r="AK190" t="s">
        <v>633</v>
      </c>
      <c r="AQ190" t="s">
        <v>51</v>
      </c>
      <c r="AR190" t="s">
        <v>51</v>
      </c>
      <c r="AX190" t="s">
        <v>112</v>
      </c>
      <c r="AY190" t="s">
        <v>100</v>
      </c>
      <c r="AZ190" t="s">
        <v>313</v>
      </c>
      <c r="BA190" t="s">
        <v>313</v>
      </c>
      <c r="BI190" t="s">
        <v>693</v>
      </c>
      <c r="BJ190" t="s">
        <v>75</v>
      </c>
      <c r="BK190" t="s">
        <v>1044</v>
      </c>
      <c r="BS190" t="s">
        <v>56</v>
      </c>
      <c r="BT190" t="s">
        <v>77</v>
      </c>
      <c r="BU190" t="s">
        <v>77</v>
      </c>
      <c r="CB190" t="s">
        <v>440</v>
      </c>
      <c r="CC190" t="s">
        <v>92</v>
      </c>
      <c r="CD190" t="s">
        <v>814</v>
      </c>
      <c r="CE190" t="s">
        <v>198</v>
      </c>
      <c r="CF190" t="s">
        <v>1074</v>
      </c>
      <c r="CG190" t="s">
        <v>1075</v>
      </c>
      <c r="CL190">
        <v>3</v>
      </c>
      <c r="CM190" t="s">
        <v>815</v>
      </c>
      <c r="CN190" t="s">
        <v>345</v>
      </c>
      <c r="CO190" t="s">
        <v>1102</v>
      </c>
    </row>
    <row r="191" spans="1:99" hidden="1" x14ac:dyDescent="0.25">
      <c r="A191">
        <v>45171.671416979167</v>
      </c>
      <c r="B191" t="s">
        <v>33</v>
      </c>
      <c r="C191" t="s">
        <v>34</v>
      </c>
      <c r="D191" t="s">
        <v>35</v>
      </c>
      <c r="E191" t="s">
        <v>36</v>
      </c>
      <c r="F191" t="s">
        <v>37</v>
      </c>
      <c r="G191" t="s">
        <v>212</v>
      </c>
      <c r="H191" t="s">
        <v>130</v>
      </c>
      <c r="I191" s="1" t="s">
        <v>130</v>
      </c>
      <c r="M191" t="s">
        <v>40</v>
      </c>
      <c r="N191" s="1" t="s">
        <v>125</v>
      </c>
      <c r="O191" t="s">
        <v>125</v>
      </c>
      <c r="Q191">
        <v>928</v>
      </c>
      <c r="R191" t="s">
        <v>83</v>
      </c>
      <c r="S191" t="s">
        <v>95</v>
      </c>
      <c r="T191" t="s">
        <v>66</v>
      </c>
      <c r="U191" t="s">
        <v>108</v>
      </c>
      <c r="V191" t="s">
        <v>134</v>
      </c>
      <c r="W191" t="s">
        <v>643</v>
      </c>
      <c r="X191" t="s">
        <v>399</v>
      </c>
      <c r="Y191" t="s">
        <v>103</v>
      </c>
      <c r="Z191" t="s">
        <v>103</v>
      </c>
      <c r="AJ191" t="s">
        <v>146</v>
      </c>
      <c r="AK191" t="s">
        <v>146</v>
      </c>
      <c r="AQ191" t="s">
        <v>51</v>
      </c>
      <c r="AR191" t="s">
        <v>51</v>
      </c>
      <c r="AX191" t="s">
        <v>112</v>
      </c>
      <c r="AY191" t="s">
        <v>53</v>
      </c>
      <c r="AZ191" t="s">
        <v>101</v>
      </c>
      <c r="BA191" t="s">
        <v>101</v>
      </c>
      <c r="BI191" t="s">
        <v>693</v>
      </c>
      <c r="BJ191" t="s">
        <v>75</v>
      </c>
      <c r="BK191" t="s">
        <v>1044</v>
      </c>
      <c r="BS191" t="s">
        <v>56</v>
      </c>
      <c r="BT191" t="s">
        <v>77</v>
      </c>
      <c r="BU191" t="s">
        <v>77</v>
      </c>
      <c r="CB191" t="s">
        <v>440</v>
      </c>
      <c r="CC191" t="s">
        <v>92</v>
      </c>
      <c r="CD191" t="s">
        <v>147</v>
      </c>
      <c r="CE191" t="s">
        <v>147</v>
      </c>
      <c r="CL191">
        <v>1</v>
      </c>
      <c r="CM191" t="s">
        <v>106</v>
      </c>
      <c r="CN191" t="s">
        <v>106</v>
      </c>
    </row>
    <row r="192" spans="1:99" x14ac:dyDescent="0.25">
      <c r="A192">
        <v>45171.806735798615</v>
      </c>
      <c r="B192" t="s">
        <v>172</v>
      </c>
      <c r="C192" t="s">
        <v>62</v>
      </c>
      <c r="D192" t="s">
        <v>35</v>
      </c>
      <c r="E192" t="s">
        <v>36</v>
      </c>
      <c r="F192" t="s">
        <v>201</v>
      </c>
      <c r="G192" t="s">
        <v>148</v>
      </c>
      <c r="H192" t="s">
        <v>130</v>
      </c>
      <c r="I192" s="1" t="s">
        <v>130</v>
      </c>
      <c r="M192" t="s">
        <v>40</v>
      </c>
      <c r="N192" s="1" t="s">
        <v>64</v>
      </c>
      <c r="O192" t="s">
        <v>41</v>
      </c>
      <c r="P192" t="s">
        <v>862</v>
      </c>
      <c r="Q192">
        <v>667</v>
      </c>
      <c r="R192" t="s">
        <v>603</v>
      </c>
      <c r="S192" t="s">
        <v>43</v>
      </c>
      <c r="T192" t="s">
        <v>44</v>
      </c>
      <c r="U192" t="s">
        <v>67</v>
      </c>
      <c r="V192" t="s">
        <v>96</v>
      </c>
      <c r="W192" t="s">
        <v>816</v>
      </c>
      <c r="X192" t="s">
        <v>145</v>
      </c>
      <c r="Y192" t="s">
        <v>1289</v>
      </c>
      <c r="Z192" t="s">
        <v>136</v>
      </c>
      <c r="AA192" t="s">
        <v>585</v>
      </c>
      <c r="AJ192" t="s">
        <v>818</v>
      </c>
      <c r="AK192" t="s">
        <v>174</v>
      </c>
      <c r="AL192" t="s">
        <v>960</v>
      </c>
      <c r="AM192" t="s">
        <v>961</v>
      </c>
      <c r="AN192" t="s">
        <v>963</v>
      </c>
      <c r="AO192" t="s">
        <v>964</v>
      </c>
      <c r="AQ192" t="s">
        <v>51</v>
      </c>
      <c r="AR192" t="s">
        <v>51</v>
      </c>
      <c r="AX192" t="s">
        <v>112</v>
      </c>
      <c r="AY192" t="s">
        <v>87</v>
      </c>
      <c r="AZ192" t="s">
        <v>101</v>
      </c>
      <c r="BA192" t="s">
        <v>101</v>
      </c>
      <c r="BI192" t="s">
        <v>819</v>
      </c>
      <c r="BJ192" t="s">
        <v>75</v>
      </c>
      <c r="BK192" t="s">
        <v>1044</v>
      </c>
      <c r="BL192" t="s">
        <v>1050</v>
      </c>
      <c r="BS192" t="s">
        <v>56</v>
      </c>
      <c r="BT192" t="s">
        <v>77</v>
      </c>
      <c r="BU192" t="s">
        <v>77</v>
      </c>
      <c r="CB192">
        <v>0</v>
      </c>
      <c r="CC192" t="s">
        <v>92</v>
      </c>
      <c r="CD192" t="s">
        <v>392</v>
      </c>
      <c r="CE192" t="s">
        <v>147</v>
      </c>
      <c r="CF192" t="s">
        <v>1073</v>
      </c>
      <c r="CG192" t="s">
        <v>1074</v>
      </c>
      <c r="CH192" t="s">
        <v>1078</v>
      </c>
      <c r="CL192">
        <v>3</v>
      </c>
      <c r="CM192" t="s">
        <v>512</v>
      </c>
      <c r="CN192" t="s">
        <v>345</v>
      </c>
      <c r="CO192" t="s">
        <v>1101</v>
      </c>
      <c r="CP192" t="s">
        <v>1097</v>
      </c>
      <c r="CQ192" t="s">
        <v>1100</v>
      </c>
      <c r="CU192" t="s">
        <v>820</v>
      </c>
    </row>
    <row r="193" spans="1:99" x14ac:dyDescent="0.25">
      <c r="A193">
        <v>45172.624145023146</v>
      </c>
      <c r="B193" t="s">
        <v>33</v>
      </c>
      <c r="C193" t="s">
        <v>34</v>
      </c>
      <c r="D193" t="s">
        <v>35</v>
      </c>
      <c r="E193" t="s">
        <v>36</v>
      </c>
      <c r="F193" t="s">
        <v>201</v>
      </c>
      <c r="G193" t="s">
        <v>38</v>
      </c>
      <c r="H193" t="s">
        <v>130</v>
      </c>
      <c r="I193" s="1" t="s">
        <v>130</v>
      </c>
      <c r="M193" t="s">
        <v>40</v>
      </c>
      <c r="N193" s="1" t="s">
        <v>41</v>
      </c>
      <c r="O193" t="s">
        <v>41</v>
      </c>
      <c r="Q193">
        <v>720</v>
      </c>
      <c r="R193" t="s">
        <v>42</v>
      </c>
      <c r="S193" t="s">
        <v>95</v>
      </c>
      <c r="T193" t="s">
        <v>44</v>
      </c>
      <c r="U193" t="s">
        <v>156</v>
      </c>
      <c r="V193" t="s">
        <v>117</v>
      </c>
      <c r="W193" t="s">
        <v>821</v>
      </c>
      <c r="X193" t="s">
        <v>70</v>
      </c>
      <c r="Y193" t="s">
        <v>822</v>
      </c>
      <c r="Z193" t="s">
        <v>822</v>
      </c>
      <c r="AJ193" t="s">
        <v>823</v>
      </c>
      <c r="AK193" t="s">
        <v>174</v>
      </c>
      <c r="AL193" t="s">
        <v>960</v>
      </c>
      <c r="AM193" t="s">
        <v>963</v>
      </c>
      <c r="AN193" t="s">
        <v>964</v>
      </c>
      <c r="AO193" t="s">
        <v>970</v>
      </c>
      <c r="AQ193" t="s">
        <v>51</v>
      </c>
      <c r="AR193" t="s">
        <v>51</v>
      </c>
      <c r="AX193" t="s">
        <v>112</v>
      </c>
      <c r="AY193" t="s">
        <v>100</v>
      </c>
      <c r="AZ193" t="s">
        <v>261</v>
      </c>
      <c r="BA193" t="s">
        <v>101</v>
      </c>
      <c r="BB193" t="s">
        <v>992</v>
      </c>
      <c r="BC193" t="s">
        <v>991</v>
      </c>
      <c r="BI193" t="s">
        <v>262</v>
      </c>
      <c r="BJ193" t="s">
        <v>75</v>
      </c>
      <c r="BK193" t="s">
        <v>1044</v>
      </c>
      <c r="BL193" t="s">
        <v>1049</v>
      </c>
      <c r="BM193" t="s">
        <v>1045</v>
      </c>
      <c r="BS193" t="s">
        <v>56</v>
      </c>
      <c r="BT193" t="s">
        <v>77</v>
      </c>
      <c r="BU193" t="s">
        <v>77</v>
      </c>
      <c r="CB193">
        <v>0</v>
      </c>
      <c r="CC193" t="s">
        <v>92</v>
      </c>
      <c r="CD193" t="s">
        <v>757</v>
      </c>
      <c r="CE193" t="s">
        <v>147</v>
      </c>
      <c r="CF193" t="s">
        <v>1074</v>
      </c>
      <c r="CG193" t="s">
        <v>1078</v>
      </c>
      <c r="CH193" t="s">
        <v>1076</v>
      </c>
      <c r="CL193">
        <v>4</v>
      </c>
      <c r="CM193" t="s">
        <v>824</v>
      </c>
      <c r="CN193" t="s">
        <v>451</v>
      </c>
      <c r="CO193" t="s">
        <v>1097</v>
      </c>
      <c r="CP193" t="s">
        <v>1100</v>
      </c>
    </row>
    <row r="194" spans="1:99" hidden="1" x14ac:dyDescent="0.25">
      <c r="A194">
        <v>45172.633671354168</v>
      </c>
      <c r="B194" t="s">
        <v>33</v>
      </c>
      <c r="C194" t="s">
        <v>34</v>
      </c>
      <c r="D194" t="s">
        <v>35</v>
      </c>
      <c r="E194" t="s">
        <v>36</v>
      </c>
      <c r="F194" t="s">
        <v>201</v>
      </c>
      <c r="G194" t="s">
        <v>190</v>
      </c>
      <c r="H194" t="s">
        <v>130</v>
      </c>
      <c r="I194" s="1" t="s">
        <v>130</v>
      </c>
      <c r="M194" t="s">
        <v>40</v>
      </c>
      <c r="N194" s="1" t="s">
        <v>125</v>
      </c>
      <c r="O194" t="s">
        <v>125</v>
      </c>
      <c r="Q194">
        <v>1111</v>
      </c>
      <c r="R194" t="s">
        <v>83</v>
      </c>
      <c r="S194" t="s">
        <v>65</v>
      </c>
      <c r="T194" t="s">
        <v>66</v>
      </c>
      <c r="U194" t="s">
        <v>67</v>
      </c>
      <c r="V194" t="s">
        <v>96</v>
      </c>
      <c r="W194" t="s">
        <v>821</v>
      </c>
      <c r="X194" t="s">
        <v>145</v>
      </c>
      <c r="Y194" t="s">
        <v>1276</v>
      </c>
      <c r="Z194" t="s">
        <v>1275</v>
      </c>
      <c r="AA194" t="s">
        <v>916</v>
      </c>
      <c r="AJ194" t="s">
        <v>826</v>
      </c>
      <c r="AK194" t="s">
        <v>174</v>
      </c>
      <c r="AL194" t="s">
        <v>960</v>
      </c>
      <c r="AM194" t="s">
        <v>963</v>
      </c>
      <c r="AN194" t="s">
        <v>964</v>
      </c>
      <c r="AQ194" t="s">
        <v>51</v>
      </c>
      <c r="AR194" t="s">
        <v>51</v>
      </c>
      <c r="AX194" t="s">
        <v>65</v>
      </c>
      <c r="AY194" t="s">
        <v>100</v>
      </c>
      <c r="AZ194" t="s">
        <v>54</v>
      </c>
      <c r="BA194" t="s">
        <v>101</v>
      </c>
      <c r="BB194" t="s">
        <v>989</v>
      </c>
      <c r="BC194" t="s">
        <v>990</v>
      </c>
      <c r="BI194" t="s">
        <v>827</v>
      </c>
      <c r="BJ194" t="s">
        <v>102</v>
      </c>
      <c r="BK194" t="s">
        <v>1048</v>
      </c>
      <c r="BL194" t="s">
        <v>1049</v>
      </c>
      <c r="BM194" t="s">
        <v>1050</v>
      </c>
      <c r="BS194" t="s">
        <v>76</v>
      </c>
      <c r="BT194" t="s">
        <v>1275</v>
      </c>
      <c r="BU194" t="s">
        <v>1275</v>
      </c>
      <c r="CB194">
        <v>0</v>
      </c>
      <c r="CC194" t="s">
        <v>92</v>
      </c>
      <c r="CD194" t="s">
        <v>147</v>
      </c>
      <c r="CE194" t="s">
        <v>147</v>
      </c>
      <c r="CL194">
        <v>4</v>
      </c>
      <c r="CM194" t="s">
        <v>393</v>
      </c>
      <c r="CN194" t="s">
        <v>106</v>
      </c>
      <c r="CO194" t="s">
        <v>1103</v>
      </c>
    </row>
    <row r="195" spans="1:99" x14ac:dyDescent="0.25">
      <c r="A195">
        <v>45174.321774479162</v>
      </c>
      <c r="B195" t="s">
        <v>258</v>
      </c>
      <c r="C195" t="s">
        <v>34</v>
      </c>
      <c r="D195" t="s">
        <v>35</v>
      </c>
      <c r="E195" t="s">
        <v>36</v>
      </c>
      <c r="F195" t="s">
        <v>37</v>
      </c>
      <c r="G195" t="s">
        <v>320</v>
      </c>
      <c r="H195" t="s">
        <v>130</v>
      </c>
      <c r="I195" s="1" t="s">
        <v>130</v>
      </c>
      <c r="M195" t="s">
        <v>40</v>
      </c>
      <c r="N195" s="1" t="s">
        <v>41</v>
      </c>
      <c r="O195" t="s">
        <v>41</v>
      </c>
      <c r="Q195">
        <v>1187</v>
      </c>
      <c r="R195" t="s">
        <v>42</v>
      </c>
      <c r="S195" t="s">
        <v>65</v>
      </c>
      <c r="T195" t="s">
        <v>44</v>
      </c>
      <c r="U195" t="s">
        <v>156</v>
      </c>
      <c r="V195" t="s">
        <v>96</v>
      </c>
      <c r="W195" t="s">
        <v>828</v>
      </c>
      <c r="X195" t="s">
        <v>70</v>
      </c>
      <c r="Y195" t="s">
        <v>77</v>
      </c>
      <c r="Z195" t="s">
        <v>77</v>
      </c>
      <c r="AJ195" t="s">
        <v>86</v>
      </c>
      <c r="AK195" t="s">
        <v>86</v>
      </c>
      <c r="AQ195" t="s">
        <v>73</v>
      </c>
      <c r="AR195" t="s">
        <v>51</v>
      </c>
      <c r="AS195" t="s">
        <v>975</v>
      </c>
      <c r="AX195" t="s">
        <v>112</v>
      </c>
      <c r="AY195" t="s">
        <v>53</v>
      </c>
      <c r="AZ195" t="s">
        <v>313</v>
      </c>
      <c r="BA195" t="s">
        <v>313</v>
      </c>
      <c r="BI195" t="s">
        <v>313</v>
      </c>
      <c r="BJ195" t="s">
        <v>313</v>
      </c>
      <c r="BS195" t="s">
        <v>196</v>
      </c>
      <c r="BT195" t="s">
        <v>77</v>
      </c>
      <c r="BU195" t="s">
        <v>77</v>
      </c>
      <c r="CB195">
        <v>0</v>
      </c>
      <c r="CC195" t="s">
        <v>92</v>
      </c>
      <c r="CD195" t="s">
        <v>829</v>
      </c>
      <c r="CE195" t="s">
        <v>210</v>
      </c>
      <c r="CF195" t="s">
        <v>1077</v>
      </c>
      <c r="CG195" t="s">
        <v>1078</v>
      </c>
      <c r="CL195">
        <v>2</v>
      </c>
      <c r="CM195" t="s">
        <v>830</v>
      </c>
      <c r="CN195" t="s">
        <v>181</v>
      </c>
      <c r="CO195" t="s">
        <v>1096</v>
      </c>
      <c r="CP195" t="s">
        <v>1097</v>
      </c>
      <c r="CQ195" t="s">
        <v>1098</v>
      </c>
    </row>
    <row r="196" spans="1:99" hidden="1" x14ac:dyDescent="0.25">
      <c r="A196">
        <v>45174.68825655093</v>
      </c>
      <c r="B196" t="s">
        <v>397</v>
      </c>
      <c r="C196" t="s">
        <v>62</v>
      </c>
      <c r="D196" t="s">
        <v>35</v>
      </c>
      <c r="E196" t="s">
        <v>36</v>
      </c>
      <c r="F196" t="s">
        <v>416</v>
      </c>
      <c r="G196" t="s">
        <v>148</v>
      </c>
      <c r="H196" t="s">
        <v>130</v>
      </c>
      <c r="I196" s="1" t="s">
        <v>82</v>
      </c>
      <c r="J196" t="s">
        <v>854</v>
      </c>
      <c r="K196" t="s">
        <v>853</v>
      </c>
      <c r="M196" t="s">
        <v>40</v>
      </c>
      <c r="N196" s="1" t="s">
        <v>64</v>
      </c>
      <c r="O196" t="s">
        <v>41</v>
      </c>
      <c r="P196" t="s">
        <v>862</v>
      </c>
      <c r="Q196">
        <v>665</v>
      </c>
      <c r="R196" t="s">
        <v>42</v>
      </c>
      <c r="S196" t="s">
        <v>65</v>
      </c>
      <c r="T196" t="s">
        <v>44</v>
      </c>
      <c r="U196" t="s">
        <v>45</v>
      </c>
      <c r="V196" t="s">
        <v>117</v>
      </c>
      <c r="W196" t="s">
        <v>831</v>
      </c>
      <c r="X196" t="s">
        <v>70</v>
      </c>
      <c r="Y196" t="s">
        <v>77</v>
      </c>
      <c r="Z196" t="s">
        <v>77</v>
      </c>
      <c r="AJ196" t="s">
        <v>174</v>
      </c>
      <c r="AK196" t="s">
        <v>174</v>
      </c>
      <c r="AQ196" t="s">
        <v>311</v>
      </c>
      <c r="AR196" t="s">
        <v>311</v>
      </c>
      <c r="AX196" t="s">
        <v>312</v>
      </c>
      <c r="AY196" t="s">
        <v>87</v>
      </c>
      <c r="AZ196" t="s">
        <v>313</v>
      </c>
      <c r="BA196" t="s">
        <v>313</v>
      </c>
      <c r="BI196" t="s">
        <v>313</v>
      </c>
      <c r="BJ196" t="s">
        <v>313</v>
      </c>
      <c r="BS196" t="s">
        <v>161</v>
      </c>
      <c r="BT196" t="s">
        <v>832</v>
      </c>
      <c r="BU196" t="s">
        <v>77</v>
      </c>
      <c r="BV196" t="s">
        <v>886</v>
      </c>
      <c r="CB196">
        <v>0</v>
      </c>
      <c r="CC196" t="s">
        <v>92</v>
      </c>
      <c r="CD196" t="s">
        <v>147</v>
      </c>
      <c r="CE196" t="s">
        <v>147</v>
      </c>
      <c r="CL196">
        <v>3</v>
      </c>
      <c r="CM196" t="s">
        <v>833</v>
      </c>
      <c r="CN196" t="s">
        <v>634</v>
      </c>
      <c r="CO196" t="s">
        <v>1096</v>
      </c>
      <c r="CP196" t="s">
        <v>1102</v>
      </c>
      <c r="CQ196" t="s">
        <v>1100</v>
      </c>
      <c r="CU196" t="s">
        <v>834</v>
      </c>
    </row>
    <row r="197" spans="1:99" x14ac:dyDescent="0.25">
      <c r="A197">
        <v>45174.772129375</v>
      </c>
      <c r="B197" t="s">
        <v>330</v>
      </c>
      <c r="C197" t="s">
        <v>34</v>
      </c>
      <c r="D197" t="s">
        <v>35</v>
      </c>
      <c r="E197" t="s">
        <v>36</v>
      </c>
      <c r="F197" t="s">
        <v>201</v>
      </c>
      <c r="G197" t="s">
        <v>38</v>
      </c>
      <c r="H197" t="s">
        <v>130</v>
      </c>
      <c r="I197" s="1" t="s">
        <v>130</v>
      </c>
      <c r="M197" t="s">
        <v>40</v>
      </c>
      <c r="N197" s="1" t="s">
        <v>41</v>
      </c>
      <c r="O197" t="s">
        <v>41</v>
      </c>
      <c r="Q197">
        <v>800</v>
      </c>
      <c r="R197" t="s">
        <v>232</v>
      </c>
      <c r="S197" t="s">
        <v>65</v>
      </c>
      <c r="T197" t="s">
        <v>44</v>
      </c>
      <c r="U197" t="s">
        <v>108</v>
      </c>
      <c r="V197" t="s">
        <v>117</v>
      </c>
      <c r="W197" t="s">
        <v>386</v>
      </c>
      <c r="X197" t="s">
        <v>70</v>
      </c>
      <c r="Y197" t="s">
        <v>1275</v>
      </c>
      <c r="Z197" t="s">
        <v>1275</v>
      </c>
      <c r="AJ197" t="s">
        <v>276</v>
      </c>
      <c r="AK197" t="s">
        <v>836</v>
      </c>
      <c r="AL197" t="s">
        <v>963</v>
      </c>
      <c r="AM197" t="s">
        <v>964</v>
      </c>
      <c r="AQ197" t="s">
        <v>311</v>
      </c>
      <c r="AR197" t="s">
        <v>311</v>
      </c>
      <c r="AX197" t="s">
        <v>65</v>
      </c>
      <c r="AY197" t="s">
        <v>100</v>
      </c>
      <c r="AZ197" t="s">
        <v>423</v>
      </c>
      <c r="BA197" t="s">
        <v>423</v>
      </c>
      <c r="BI197" t="s">
        <v>114</v>
      </c>
      <c r="BJ197" t="s">
        <v>114</v>
      </c>
      <c r="BS197" t="s">
        <v>56</v>
      </c>
      <c r="BT197" t="s">
        <v>77</v>
      </c>
      <c r="BU197" t="s">
        <v>77</v>
      </c>
      <c r="CB197">
        <v>0</v>
      </c>
      <c r="CC197" t="s">
        <v>92</v>
      </c>
      <c r="CD197" t="s">
        <v>147</v>
      </c>
      <c r="CE197" t="s">
        <v>147</v>
      </c>
      <c r="CL197">
        <v>5</v>
      </c>
      <c r="CM197" t="s">
        <v>181</v>
      </c>
      <c r="CN197" t="s">
        <v>181</v>
      </c>
    </row>
    <row r="198" spans="1:99" hidden="1" x14ac:dyDescent="0.25">
      <c r="A198">
        <v>45175.973089976847</v>
      </c>
      <c r="B198" t="s">
        <v>330</v>
      </c>
      <c r="C198" t="s">
        <v>34</v>
      </c>
      <c r="D198" t="s">
        <v>35</v>
      </c>
      <c r="E198" t="s">
        <v>36</v>
      </c>
      <c r="F198" t="s">
        <v>221</v>
      </c>
      <c r="G198" t="s">
        <v>190</v>
      </c>
      <c r="H198" t="s">
        <v>130</v>
      </c>
      <c r="I198" s="1" t="s">
        <v>124</v>
      </c>
      <c r="J198" t="s">
        <v>854</v>
      </c>
      <c r="M198" t="s">
        <v>40</v>
      </c>
      <c r="N198" s="1" t="s">
        <v>41</v>
      </c>
      <c r="O198" t="s">
        <v>41</v>
      </c>
      <c r="Q198">
        <v>267</v>
      </c>
      <c r="R198" t="s">
        <v>42</v>
      </c>
      <c r="S198" t="s">
        <v>65</v>
      </c>
      <c r="T198" t="s">
        <v>66</v>
      </c>
      <c r="U198" t="s">
        <v>67</v>
      </c>
      <c r="V198" t="s">
        <v>96</v>
      </c>
      <c r="W198" t="s">
        <v>835</v>
      </c>
      <c r="X198" t="s">
        <v>48</v>
      </c>
      <c r="Y198" t="s">
        <v>756</v>
      </c>
      <c r="Z198" t="s">
        <v>136</v>
      </c>
      <c r="AA198" t="s">
        <v>894</v>
      </c>
      <c r="AJ198" t="s">
        <v>836</v>
      </c>
      <c r="AK198" t="s">
        <v>836</v>
      </c>
      <c r="AQ198" t="s">
        <v>518</v>
      </c>
      <c r="AR198" t="s">
        <v>51</v>
      </c>
      <c r="AS198" t="s">
        <v>975</v>
      </c>
      <c r="AT198" t="s">
        <v>979</v>
      </c>
      <c r="AX198" t="s">
        <v>65</v>
      </c>
      <c r="AY198" t="s">
        <v>87</v>
      </c>
      <c r="AZ198" t="s">
        <v>284</v>
      </c>
      <c r="BA198" t="s">
        <v>101</v>
      </c>
      <c r="BB198" t="s">
        <v>991</v>
      </c>
      <c r="BC198" t="s">
        <v>990</v>
      </c>
      <c r="BI198" t="s">
        <v>102</v>
      </c>
      <c r="BJ198" t="s">
        <v>102</v>
      </c>
      <c r="BS198" t="s">
        <v>56</v>
      </c>
      <c r="BT198" t="s">
        <v>136</v>
      </c>
      <c r="BU198" t="s">
        <v>136</v>
      </c>
      <c r="CB198" t="s">
        <v>91</v>
      </c>
      <c r="CC198" t="s">
        <v>92</v>
      </c>
      <c r="CD198" t="s">
        <v>680</v>
      </c>
      <c r="CE198" t="s">
        <v>198</v>
      </c>
      <c r="CF198" t="s">
        <v>1074</v>
      </c>
      <c r="CL198">
        <v>3</v>
      </c>
      <c r="CM198" t="s">
        <v>681</v>
      </c>
      <c r="CN198" t="s">
        <v>659</v>
      </c>
      <c r="CO198" t="s">
        <v>1105</v>
      </c>
    </row>
    <row r="199" spans="1:99" x14ac:dyDescent="0.25">
      <c r="A199">
        <v>45175.978804756945</v>
      </c>
      <c r="B199" t="s">
        <v>330</v>
      </c>
      <c r="C199" t="s">
        <v>34</v>
      </c>
      <c r="D199" t="s">
        <v>35</v>
      </c>
      <c r="E199" t="s">
        <v>36</v>
      </c>
      <c r="F199" t="s">
        <v>221</v>
      </c>
      <c r="G199" t="s">
        <v>38</v>
      </c>
      <c r="H199" t="s">
        <v>130</v>
      </c>
      <c r="I199" s="1" t="s">
        <v>130</v>
      </c>
      <c r="M199" t="s">
        <v>40</v>
      </c>
      <c r="N199" s="1" t="s">
        <v>41</v>
      </c>
      <c r="O199" t="s">
        <v>41</v>
      </c>
      <c r="Q199">
        <v>1080</v>
      </c>
      <c r="R199" t="s">
        <v>83</v>
      </c>
      <c r="S199" t="s">
        <v>95</v>
      </c>
      <c r="T199" t="s">
        <v>44</v>
      </c>
      <c r="U199" t="s">
        <v>156</v>
      </c>
      <c r="V199" t="s">
        <v>117</v>
      </c>
      <c r="W199" t="s">
        <v>306</v>
      </c>
      <c r="X199" t="s">
        <v>48</v>
      </c>
      <c r="Y199" t="s">
        <v>136</v>
      </c>
      <c r="Z199" t="s">
        <v>136</v>
      </c>
      <c r="AJ199" t="s">
        <v>836</v>
      </c>
      <c r="AK199" t="s">
        <v>836</v>
      </c>
      <c r="AQ199" t="s">
        <v>51</v>
      </c>
      <c r="AR199" t="s">
        <v>51</v>
      </c>
      <c r="AX199" t="s">
        <v>112</v>
      </c>
      <c r="AY199" t="s">
        <v>100</v>
      </c>
      <c r="AZ199" t="s">
        <v>101</v>
      </c>
      <c r="BA199" t="s">
        <v>101</v>
      </c>
      <c r="BI199" t="s">
        <v>75</v>
      </c>
      <c r="BJ199" t="s">
        <v>75</v>
      </c>
      <c r="BS199" t="s">
        <v>56</v>
      </c>
      <c r="BT199" t="s">
        <v>77</v>
      </c>
      <c r="BU199" t="s">
        <v>77</v>
      </c>
      <c r="CB199">
        <v>0</v>
      </c>
      <c r="CC199" t="s">
        <v>58</v>
      </c>
      <c r="CD199" t="s">
        <v>162</v>
      </c>
      <c r="CE199" t="s">
        <v>162</v>
      </c>
      <c r="CL199">
        <v>2</v>
      </c>
      <c r="CM199" t="s">
        <v>837</v>
      </c>
      <c r="CN199" t="s">
        <v>199</v>
      </c>
      <c r="CO199" t="s">
        <v>1105</v>
      </c>
    </row>
    <row r="200" spans="1:99" hidden="1" x14ac:dyDescent="0.25">
      <c r="A200">
        <v>45176.007755983796</v>
      </c>
      <c r="B200" t="s">
        <v>33</v>
      </c>
      <c r="C200" t="s">
        <v>34</v>
      </c>
      <c r="D200" t="s">
        <v>35</v>
      </c>
      <c r="E200" t="s">
        <v>36</v>
      </c>
      <c r="F200" t="s">
        <v>221</v>
      </c>
      <c r="G200" t="s">
        <v>320</v>
      </c>
      <c r="H200" t="s">
        <v>130</v>
      </c>
      <c r="I200" s="1" t="s">
        <v>130</v>
      </c>
      <c r="M200" t="s">
        <v>40</v>
      </c>
      <c r="N200" s="1" t="s">
        <v>41</v>
      </c>
      <c r="O200" t="s">
        <v>41</v>
      </c>
      <c r="Q200">
        <v>1300</v>
      </c>
      <c r="R200" t="s">
        <v>83</v>
      </c>
      <c r="S200" t="s">
        <v>65</v>
      </c>
      <c r="T200" t="s">
        <v>131</v>
      </c>
      <c r="U200" t="s">
        <v>108</v>
      </c>
      <c r="V200" t="s">
        <v>96</v>
      </c>
      <c r="W200" t="s">
        <v>838</v>
      </c>
      <c r="X200" t="s">
        <v>48</v>
      </c>
      <c r="Y200" t="s">
        <v>839</v>
      </c>
      <c r="Z200" t="s">
        <v>839</v>
      </c>
      <c r="AJ200" t="s">
        <v>840</v>
      </c>
      <c r="AK200" t="s">
        <v>174</v>
      </c>
      <c r="AL200" t="s">
        <v>962</v>
      </c>
      <c r="AQ200" t="s">
        <v>73</v>
      </c>
      <c r="AR200" t="s">
        <v>51</v>
      </c>
      <c r="AS200" t="s">
        <v>975</v>
      </c>
      <c r="AX200" t="s">
        <v>65</v>
      </c>
      <c r="AY200" t="s">
        <v>87</v>
      </c>
      <c r="AZ200" t="s">
        <v>185</v>
      </c>
      <c r="BA200" t="s">
        <v>101</v>
      </c>
      <c r="BB200" t="s">
        <v>990</v>
      </c>
      <c r="BI200" t="s">
        <v>841</v>
      </c>
      <c r="BJ200" t="s">
        <v>102</v>
      </c>
      <c r="BK200" t="s">
        <v>1046</v>
      </c>
      <c r="BL200" t="s">
        <v>1048</v>
      </c>
      <c r="BM200" t="s">
        <v>1049</v>
      </c>
      <c r="BN200" t="s">
        <v>1045</v>
      </c>
      <c r="BS200" t="s">
        <v>56</v>
      </c>
      <c r="BT200" t="s">
        <v>842</v>
      </c>
      <c r="BU200" t="s">
        <v>842</v>
      </c>
      <c r="CB200" t="s">
        <v>154</v>
      </c>
      <c r="CC200" t="s">
        <v>92</v>
      </c>
      <c r="CD200" t="s">
        <v>318</v>
      </c>
      <c r="CE200" t="s">
        <v>318</v>
      </c>
      <c r="CL200">
        <v>3</v>
      </c>
      <c r="CM200" t="s">
        <v>181</v>
      </c>
      <c r="CN200" t="s">
        <v>181</v>
      </c>
    </row>
    <row r="201" spans="1:99" x14ac:dyDescent="0.25">
      <c r="A201">
        <v>45177.001386793985</v>
      </c>
      <c r="B201" t="s">
        <v>33</v>
      </c>
      <c r="C201" t="s">
        <v>34</v>
      </c>
      <c r="D201" t="s">
        <v>35</v>
      </c>
      <c r="E201" t="s">
        <v>36</v>
      </c>
      <c r="F201" t="s">
        <v>201</v>
      </c>
      <c r="G201" t="s">
        <v>148</v>
      </c>
      <c r="H201" t="s">
        <v>130</v>
      </c>
      <c r="I201" s="1" t="s">
        <v>130</v>
      </c>
      <c r="M201" t="s">
        <v>40</v>
      </c>
      <c r="N201" s="1" t="s">
        <v>41</v>
      </c>
      <c r="O201" t="s">
        <v>41</v>
      </c>
      <c r="Q201">
        <v>1000</v>
      </c>
      <c r="R201" t="s">
        <v>83</v>
      </c>
      <c r="S201" t="s">
        <v>65</v>
      </c>
      <c r="T201" t="s">
        <v>131</v>
      </c>
      <c r="U201" t="s">
        <v>67</v>
      </c>
      <c r="V201" t="s">
        <v>96</v>
      </c>
      <c r="W201" t="s">
        <v>843</v>
      </c>
      <c r="X201" t="s">
        <v>70</v>
      </c>
      <c r="Y201" t="s">
        <v>77</v>
      </c>
      <c r="Z201" t="s">
        <v>77</v>
      </c>
      <c r="AJ201" t="s">
        <v>174</v>
      </c>
      <c r="AK201" t="s">
        <v>174</v>
      </c>
      <c r="AQ201" t="s">
        <v>51</v>
      </c>
      <c r="AR201" t="s">
        <v>51</v>
      </c>
      <c r="AX201" t="s">
        <v>112</v>
      </c>
      <c r="AY201" t="s">
        <v>87</v>
      </c>
      <c r="AZ201" t="s">
        <v>418</v>
      </c>
      <c r="BA201" t="s">
        <v>418</v>
      </c>
      <c r="BI201" t="s">
        <v>102</v>
      </c>
      <c r="BJ201" t="s">
        <v>102</v>
      </c>
      <c r="BS201" t="s">
        <v>161</v>
      </c>
      <c r="BT201" t="s">
        <v>77</v>
      </c>
      <c r="BU201" t="s">
        <v>77</v>
      </c>
      <c r="CB201">
        <v>0</v>
      </c>
      <c r="CC201" t="s">
        <v>92</v>
      </c>
      <c r="CD201" t="s">
        <v>147</v>
      </c>
      <c r="CE201" t="s">
        <v>147</v>
      </c>
      <c r="CL201">
        <v>1</v>
      </c>
      <c r="CM201" t="s">
        <v>106</v>
      </c>
      <c r="CN201" t="s">
        <v>106</v>
      </c>
    </row>
    <row r="202" spans="1:99" x14ac:dyDescent="0.25">
      <c r="A202">
        <v>45178.001474236109</v>
      </c>
      <c r="B202" t="s">
        <v>33</v>
      </c>
      <c r="C202" t="s">
        <v>62</v>
      </c>
      <c r="D202" t="s">
        <v>35</v>
      </c>
      <c r="E202" t="s">
        <v>36</v>
      </c>
      <c r="F202" t="s">
        <v>37</v>
      </c>
      <c r="G202" t="s">
        <v>123</v>
      </c>
      <c r="H202" t="s">
        <v>130</v>
      </c>
      <c r="I202" s="1" t="s">
        <v>130</v>
      </c>
      <c r="M202" t="s">
        <v>40</v>
      </c>
      <c r="N202" s="1" t="s">
        <v>41</v>
      </c>
      <c r="O202" t="s">
        <v>41</v>
      </c>
      <c r="Q202">
        <v>1051</v>
      </c>
      <c r="R202" t="s">
        <v>83</v>
      </c>
      <c r="S202" t="s">
        <v>65</v>
      </c>
      <c r="T202" t="s">
        <v>44</v>
      </c>
      <c r="U202" t="s">
        <v>191</v>
      </c>
      <c r="V202" t="s">
        <v>96</v>
      </c>
      <c r="W202" t="s">
        <v>844</v>
      </c>
      <c r="X202" t="s">
        <v>48</v>
      </c>
      <c r="Y202" t="s">
        <v>77</v>
      </c>
      <c r="Z202" t="s">
        <v>77</v>
      </c>
      <c r="AJ202" t="s">
        <v>742</v>
      </c>
      <c r="AK202" t="s">
        <v>633</v>
      </c>
      <c r="AL202" t="s">
        <v>958</v>
      </c>
      <c r="AM202" t="s">
        <v>957</v>
      </c>
      <c r="AQ202" t="s">
        <v>51</v>
      </c>
      <c r="AR202" t="s">
        <v>51</v>
      </c>
      <c r="AX202" t="s">
        <v>112</v>
      </c>
      <c r="AY202" t="s">
        <v>53</v>
      </c>
      <c r="AZ202" t="s">
        <v>428</v>
      </c>
      <c r="BA202" t="s">
        <v>428</v>
      </c>
      <c r="BI202" t="s">
        <v>313</v>
      </c>
      <c r="BJ202" t="s">
        <v>313</v>
      </c>
      <c r="BS202" t="s">
        <v>161</v>
      </c>
      <c r="BT202" t="s">
        <v>77</v>
      </c>
      <c r="BU202" t="s">
        <v>77</v>
      </c>
      <c r="CB202">
        <v>0</v>
      </c>
      <c r="CC202" t="s">
        <v>92</v>
      </c>
      <c r="CD202" t="s">
        <v>441</v>
      </c>
      <c r="CE202" t="s">
        <v>441</v>
      </c>
      <c r="CL202">
        <v>3</v>
      </c>
      <c r="CM202" t="s">
        <v>80</v>
      </c>
      <c r="CN202" t="s">
        <v>345</v>
      </c>
      <c r="CO202" t="s">
        <v>1096</v>
      </c>
      <c r="CP202" t="s">
        <v>1098</v>
      </c>
    </row>
    <row r="203" spans="1:99" hidden="1" x14ac:dyDescent="0.25">
      <c r="A203">
        <v>45178.638476284723</v>
      </c>
      <c r="B203" t="s">
        <v>33</v>
      </c>
      <c r="C203" t="s">
        <v>34</v>
      </c>
      <c r="D203" t="s">
        <v>35</v>
      </c>
      <c r="E203" t="s">
        <v>36</v>
      </c>
      <c r="F203" t="s">
        <v>37</v>
      </c>
      <c r="G203" t="s">
        <v>81</v>
      </c>
      <c r="H203" t="s">
        <v>130</v>
      </c>
      <c r="I203" s="1" t="s">
        <v>124</v>
      </c>
      <c r="J203" t="s">
        <v>854</v>
      </c>
      <c r="M203" t="s">
        <v>40</v>
      </c>
      <c r="N203" s="1" t="s">
        <v>41</v>
      </c>
      <c r="O203" t="s">
        <v>41</v>
      </c>
      <c r="Q203">
        <v>1140</v>
      </c>
      <c r="R203" t="s">
        <v>42</v>
      </c>
      <c r="S203" t="s">
        <v>65</v>
      </c>
      <c r="T203" t="s">
        <v>66</v>
      </c>
      <c r="U203" t="s">
        <v>67</v>
      </c>
      <c r="V203" t="s">
        <v>117</v>
      </c>
      <c r="W203" t="s">
        <v>386</v>
      </c>
      <c r="X203" t="s">
        <v>70</v>
      </c>
      <c r="Y203" t="s">
        <v>433</v>
      </c>
      <c r="Z203" t="s">
        <v>433</v>
      </c>
      <c r="AJ203" t="s">
        <v>72</v>
      </c>
      <c r="AK203" t="s">
        <v>146</v>
      </c>
      <c r="AL203" t="s">
        <v>958</v>
      </c>
      <c r="AM203" t="s">
        <v>959</v>
      </c>
      <c r="AN203" t="s">
        <v>957</v>
      </c>
      <c r="AQ203" t="s">
        <v>73</v>
      </c>
      <c r="AR203" t="s">
        <v>51</v>
      </c>
      <c r="AS203" t="s">
        <v>975</v>
      </c>
      <c r="AX203" t="s">
        <v>65</v>
      </c>
      <c r="AY203" t="s">
        <v>100</v>
      </c>
      <c r="AZ203" t="s">
        <v>88</v>
      </c>
      <c r="BA203" t="s">
        <v>101</v>
      </c>
      <c r="BB203" t="s">
        <v>992</v>
      </c>
      <c r="BI203" t="s">
        <v>544</v>
      </c>
      <c r="BJ203" t="s">
        <v>75</v>
      </c>
      <c r="BK203" t="s">
        <v>1045</v>
      </c>
      <c r="BS203" t="s">
        <v>56</v>
      </c>
      <c r="BT203" t="s">
        <v>136</v>
      </c>
      <c r="BU203" t="s">
        <v>136</v>
      </c>
      <c r="CB203" t="s">
        <v>91</v>
      </c>
      <c r="CC203" t="s">
        <v>58</v>
      </c>
      <c r="CD203" t="s">
        <v>424</v>
      </c>
      <c r="CE203" t="s">
        <v>147</v>
      </c>
      <c r="CF203" t="s">
        <v>1073</v>
      </c>
      <c r="CG203" t="s">
        <v>1074</v>
      </c>
      <c r="CL203">
        <v>3</v>
      </c>
      <c r="CM203" t="s">
        <v>106</v>
      </c>
      <c r="CN203" t="s">
        <v>106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ECEA-EB2E-40EA-B454-A1F0A8A842FC}">
  <dimension ref="A1:CU211"/>
  <sheetViews>
    <sheetView topLeftCell="A78" zoomScale="85" zoomScaleNormal="85" workbookViewId="0">
      <selection activeCell="G91" sqref="G91"/>
    </sheetView>
  </sheetViews>
  <sheetFormatPr defaultRowHeight="13.2" x14ac:dyDescent="0.25"/>
  <cols>
    <col min="2" max="2" width="19.88671875" customWidth="1"/>
    <col min="4" max="4" width="7.77734375" bestFit="1" customWidth="1"/>
    <col min="5" max="5" width="9" customWidth="1"/>
    <col min="6" max="6" width="10.44140625" customWidth="1"/>
    <col min="7" max="7" width="35.21875" customWidth="1"/>
    <col min="8" max="8" width="9.33203125" customWidth="1"/>
    <col min="9" max="9" width="10" hidden="1" customWidth="1"/>
    <col min="11" max="11" width="8.33203125" bestFit="1" customWidth="1"/>
    <col min="14" max="14" width="6.33203125" customWidth="1"/>
    <col min="17" max="17" width="6.88671875" bestFit="1" customWidth="1"/>
    <col min="18" max="18" width="6.109375" customWidth="1"/>
    <col min="19" max="19" width="5.88671875" customWidth="1"/>
    <col min="20" max="20" width="12.44140625" customWidth="1"/>
    <col min="21" max="21" width="8" customWidth="1"/>
    <col min="22" max="22" width="11.109375" customWidth="1"/>
    <col min="25" max="25" width="53.109375" customWidth="1"/>
    <col min="26" max="26" width="8.77734375" customWidth="1"/>
    <col min="72" max="72" width="38.109375" customWidth="1"/>
    <col min="99" max="99" width="255.77734375" bestFit="1" customWidth="1"/>
  </cols>
  <sheetData>
    <row r="1" spans="1:99" x14ac:dyDescent="0.25">
      <c r="A1" s="4" t="s">
        <v>0</v>
      </c>
      <c r="B1" s="4" t="s">
        <v>1110</v>
      </c>
      <c r="C1" s="4" t="s">
        <v>1111</v>
      </c>
      <c r="D1" s="4" t="s">
        <v>1114</v>
      </c>
      <c r="E1" s="4" t="s">
        <v>1115</v>
      </c>
      <c r="F1" s="4" t="s">
        <v>1116</v>
      </c>
      <c r="G1" s="4" t="s">
        <v>1117</v>
      </c>
      <c r="H1" s="4" t="s">
        <v>1109</v>
      </c>
      <c r="I1" s="4" t="s">
        <v>1118</v>
      </c>
      <c r="J1" s="4" t="s">
        <v>1119</v>
      </c>
      <c r="K1" s="4" t="s">
        <v>1120</v>
      </c>
      <c r="L1" s="4" t="s">
        <v>1121</v>
      </c>
      <c r="M1" s="4" t="s">
        <v>1122</v>
      </c>
      <c r="N1" s="4" t="s">
        <v>1123</v>
      </c>
      <c r="O1" s="4" t="s">
        <v>1124</v>
      </c>
      <c r="P1" s="4" t="s">
        <v>1125</v>
      </c>
      <c r="Q1" s="4" t="s">
        <v>1126</v>
      </c>
      <c r="R1" s="4" t="s">
        <v>1127</v>
      </c>
      <c r="S1" s="4" t="s">
        <v>1128</v>
      </c>
      <c r="T1" s="4" t="s">
        <v>1129</v>
      </c>
      <c r="U1" s="4" t="s">
        <v>1130</v>
      </c>
      <c r="V1" s="4" t="s">
        <v>1113</v>
      </c>
      <c r="W1" s="4" t="s">
        <v>1131</v>
      </c>
      <c r="X1" s="4" t="s">
        <v>1132</v>
      </c>
      <c r="Y1" s="4" t="s">
        <v>1133</v>
      </c>
      <c r="Z1" s="4" t="s">
        <v>1134</v>
      </c>
      <c r="AA1" s="4" t="s">
        <v>1135</v>
      </c>
      <c r="AB1" s="4" t="s">
        <v>1136</v>
      </c>
      <c r="AC1" s="4" t="s">
        <v>1137</v>
      </c>
      <c r="AD1" s="4" t="s">
        <v>1138</v>
      </c>
      <c r="AE1" s="4" t="s">
        <v>1139</v>
      </c>
      <c r="AF1" s="4" t="s">
        <v>1140</v>
      </c>
      <c r="AG1" s="4" t="s">
        <v>1141</v>
      </c>
      <c r="AH1" s="4" t="s">
        <v>1142</v>
      </c>
      <c r="AI1" s="4" t="s">
        <v>1143</v>
      </c>
      <c r="AJ1" s="4" t="s">
        <v>1112</v>
      </c>
      <c r="AK1" s="4" t="s">
        <v>1144</v>
      </c>
      <c r="AL1" s="4" t="s">
        <v>1145</v>
      </c>
      <c r="AM1" s="4" t="s">
        <v>1146</v>
      </c>
      <c r="AN1" s="4" t="s">
        <v>1147</v>
      </c>
      <c r="AO1" s="4" t="s">
        <v>1148</v>
      </c>
      <c r="AP1" s="4" t="s">
        <v>1149</v>
      </c>
      <c r="AQ1" s="4" t="s">
        <v>1150</v>
      </c>
      <c r="AR1" s="4" t="s">
        <v>1151</v>
      </c>
      <c r="AS1" s="4" t="s">
        <v>1152</v>
      </c>
      <c r="AT1" s="4" t="s">
        <v>1153</v>
      </c>
      <c r="AU1" s="4" t="s">
        <v>1154</v>
      </c>
      <c r="AV1" s="4" t="s">
        <v>1155</v>
      </c>
      <c r="AW1" s="4" t="s">
        <v>1156</v>
      </c>
      <c r="AX1" s="4" t="s">
        <v>1157</v>
      </c>
      <c r="AY1" s="4" t="s">
        <v>1158</v>
      </c>
      <c r="AZ1" s="4" t="s">
        <v>1159</v>
      </c>
      <c r="BA1" s="4" t="s">
        <v>1160</v>
      </c>
      <c r="BB1" s="4" t="s">
        <v>1161</v>
      </c>
      <c r="BC1" s="4" t="s">
        <v>1162</v>
      </c>
      <c r="BD1" s="4" t="s">
        <v>1163</v>
      </c>
      <c r="BE1" s="4" t="s">
        <v>1164</v>
      </c>
      <c r="BF1" s="4" t="s">
        <v>1165</v>
      </c>
      <c r="BG1" s="4" t="s">
        <v>1166</v>
      </c>
      <c r="BH1" s="4" t="s">
        <v>1167</v>
      </c>
      <c r="BI1" s="4" t="s">
        <v>1168</v>
      </c>
      <c r="BJ1" s="4" t="s">
        <v>1169</v>
      </c>
      <c r="BK1" s="4" t="s">
        <v>1170</v>
      </c>
      <c r="BL1" s="4" t="s">
        <v>1171</v>
      </c>
      <c r="BM1" s="4" t="s">
        <v>1172</v>
      </c>
      <c r="BN1" s="4" t="s">
        <v>1173</v>
      </c>
      <c r="BO1" s="4" t="s">
        <v>1174</v>
      </c>
      <c r="BP1" s="4" t="s">
        <v>1175</v>
      </c>
      <c r="BQ1" s="4" t="s">
        <v>1176</v>
      </c>
      <c r="BR1" s="4" t="s">
        <v>1177</v>
      </c>
      <c r="BS1" s="4" t="s">
        <v>1178</v>
      </c>
      <c r="BT1" s="4" t="s">
        <v>1179</v>
      </c>
      <c r="BU1" s="4" t="s">
        <v>1180</v>
      </c>
      <c r="BV1" s="4" t="s">
        <v>1181</v>
      </c>
      <c r="BW1" s="4" t="s">
        <v>1182</v>
      </c>
      <c r="BX1" s="4" t="s">
        <v>1183</v>
      </c>
      <c r="BY1" s="4" t="s">
        <v>1184</v>
      </c>
      <c r="BZ1" s="4" t="s">
        <v>1185</v>
      </c>
      <c r="CA1" s="4" t="s">
        <v>1186</v>
      </c>
      <c r="CB1" s="4" t="s">
        <v>1187</v>
      </c>
      <c r="CC1" s="4" t="s">
        <v>1188</v>
      </c>
      <c r="CD1" s="4" t="s">
        <v>1189</v>
      </c>
      <c r="CE1" s="4" t="s">
        <v>1190</v>
      </c>
      <c r="CF1" s="4" t="s">
        <v>1191</v>
      </c>
      <c r="CG1" s="4" t="s">
        <v>1192</v>
      </c>
      <c r="CH1" s="4" t="s">
        <v>1193</v>
      </c>
      <c r="CI1" s="4" t="s">
        <v>1194</v>
      </c>
      <c r="CJ1" s="4" t="s">
        <v>1195</v>
      </c>
      <c r="CK1" s="4" t="s">
        <v>1196</v>
      </c>
      <c r="CL1" s="4" t="s">
        <v>1197</v>
      </c>
      <c r="CM1" s="4" t="s">
        <v>1198</v>
      </c>
      <c r="CN1" s="4" t="s">
        <v>1199</v>
      </c>
      <c r="CO1" s="4" t="s">
        <v>1200</v>
      </c>
      <c r="CP1" s="4" t="s">
        <v>1201</v>
      </c>
      <c r="CQ1" s="4" t="s">
        <v>1202</v>
      </c>
      <c r="CR1" s="4" t="s">
        <v>1203</v>
      </c>
      <c r="CS1" s="4" t="s">
        <v>1204</v>
      </c>
      <c r="CT1" s="4" t="s">
        <v>1205</v>
      </c>
      <c r="CU1" s="4" t="s">
        <v>1206</v>
      </c>
    </row>
    <row r="2" spans="1:99" x14ac:dyDescent="0.25">
      <c r="A2">
        <v>45153.93748980324</v>
      </c>
      <c r="B2" s="4">
        <f>VLOOKUP(Table47[[#This Row],[A]],Table7[#All],3, FALSE)</f>
        <v>6</v>
      </c>
      <c r="C2">
        <f>VLOOKUP(Table47[[#This Row],[B]],Table12[#All],3,FALSE)</f>
        <v>0</v>
      </c>
      <c r="D2">
        <f>VLOOKUP(Table47[[#This Row],[C]],Table14[#All],3,FALSE)</f>
        <v>1</v>
      </c>
      <c r="E2">
        <f>VLOOKUP(Table47[[#This Row],[D]],Table16[#All],3,FALSE)</f>
        <v>1</v>
      </c>
      <c r="F2">
        <f>VLOOKUP(Table47[[#This Row],[E]],Table18[#All],3,FALSE)</f>
        <v>1</v>
      </c>
      <c r="G2">
        <f>VLOOKUP(Table47[[#This Row],[F]],Table20[#All],3,FALSE)</f>
        <v>4</v>
      </c>
      <c r="H2" s="1" t="s">
        <v>39</v>
      </c>
      <c r="I2">
        <f>VLOOKUP(Table47[[#This Row],[G]],Table22[#All],3,FALSE)</f>
        <v>1</v>
      </c>
      <c r="J2" s="4">
        <f>VLOOKUP(TRIM(Table47[[#This Row],[G_2]]),Table22[#All],3,FALSE)</f>
        <v>4</v>
      </c>
      <c r="K2" s="4" t="e">
        <f>VLOOKUP(TRIM(Table47[[#This Row],[G_3]]),Table22[#All],3,FALSE)</f>
        <v>#N/A</v>
      </c>
      <c r="L2" s="4" t="e">
        <f>VLOOKUP(TRIM(Table47[[#This Row],[G_4]]),Table22[#All],3,FALSE)</f>
        <v>#N/A</v>
      </c>
      <c r="M2">
        <f>VLOOKUP(Table47[[#This Row],[H]],Table23[#All],3,FALSE)</f>
        <v>1</v>
      </c>
      <c r="N2" s="1" t="s">
        <v>41</v>
      </c>
      <c r="O2">
        <f>VLOOKUP(Table47[[#This Row],[I_1]],Table25[#All], 3, FALSE)</f>
        <v>1</v>
      </c>
      <c r="P2" t="e">
        <f>VLOOKUP(TRIM(Table47[[#This Row],[I_2]]),Table25[#All], 3, FALSE)</f>
        <v>#N/A</v>
      </c>
      <c r="Q2">
        <v>1109</v>
      </c>
      <c r="R2">
        <f>VLOOKUP(TRIM(Table47[[#This Row],[K]]),Table27[#All],3,FALSE)</f>
        <v>1</v>
      </c>
      <c r="S2">
        <f>VLOOKUP(TRIM(Table47[[#This Row],[L]]),Table28[#All],3,FALSE)</f>
        <v>4</v>
      </c>
      <c r="T2">
        <f>VLOOKUP(Table47[[#This Row],[M]],Table9[#All],3,FALSE)</f>
        <v>1</v>
      </c>
      <c r="U2">
        <f>VLOOKUP(Table47[[#This Row],[N]],Table11[#All],3,FALSE)</f>
        <v>1</v>
      </c>
      <c r="V2">
        <f>VLOOKUP(Table47[[#This Row],[O]],Table15[#All],3,FALSE)</f>
        <v>2</v>
      </c>
      <c r="W2" t="s">
        <v>47</v>
      </c>
      <c r="X2">
        <f>VLOOKUP(Table47[[#This Row],[Q]],Table19[#All],3,FALSE)</f>
        <v>4</v>
      </c>
      <c r="Y2" t="s">
        <v>49</v>
      </c>
      <c r="Z2">
        <f>VLOOKUP(TRIM(Table47[[#This Row],[R_1]]),Table21[#All],3,FALSE)</f>
        <v>1</v>
      </c>
      <c r="AA2" t="e">
        <f>VLOOKUP(TRIM(Table47[[#This Row],[R_2]]),Table21[#All],3,FALSE)</f>
        <v>#N/A</v>
      </c>
      <c r="AB2" t="e">
        <f>VLOOKUP(TRIM(Table47[[#This Row],[R_3]]),Table21[#All],3,FALSE)</f>
        <v>#N/A</v>
      </c>
      <c r="AC2" t="e">
        <f>VLOOKUP(TRIM(Table47[[#This Row],[R_4]]),Table21[#All],3,FALSE)</f>
        <v>#N/A</v>
      </c>
      <c r="AD2" t="e">
        <f>VLOOKUP(TRIM(Table47[[#This Row],[R_5]]),Table21[#All],3,FALSE)</f>
        <v>#N/A</v>
      </c>
      <c r="AE2" t="e">
        <f>VLOOKUP(TRIM(Table47[[#This Row],[R_6]]),Table21[#All],3,FALSE)</f>
        <v>#N/A</v>
      </c>
      <c r="AF2" t="e">
        <f>VLOOKUP(TRIM(Table47[[#This Row],[R_7]]),Table21[#All],3,FALSE)</f>
        <v>#N/A</v>
      </c>
      <c r="AG2" t="e">
        <f>VLOOKUP(TRIM(Table47[[#This Row],[R_8]]),Table21[#All],3,FALSE)</f>
        <v>#N/A</v>
      </c>
      <c r="AH2" t="e">
        <f>VLOOKUP(TRIM(Table47[[#This Row],[R_9]]),Table21[#All],3,FALSE)</f>
        <v>#N/A</v>
      </c>
      <c r="AI2" t="e">
        <f>VLOOKUP(TRIM(Table47[[#This Row],[R_10]]),Table21[#All],3,FALSE)</f>
        <v>#N/A</v>
      </c>
      <c r="AJ2" t="s">
        <v>50</v>
      </c>
      <c r="AK2">
        <f>VLOOKUP(TRIM(Table47[[#This Row],[S_1]]),Table24[#All],3,FALSE)</f>
        <v>2</v>
      </c>
      <c r="AL2">
        <f>VLOOKUP(TRIM(Table47[[#This Row],[S_2]]),Table24[#All],3,FALSE)</f>
        <v>4</v>
      </c>
      <c r="AM2" t="e">
        <f>VLOOKUP(TRIM(Table47[[#This Row],[S_3]]),Table24[#All],3,FALSE)</f>
        <v>#N/A</v>
      </c>
      <c r="AN2" t="e">
        <f>VLOOKUP(TRIM(Table47[[#This Row],[S_4]]),Table24[#All],3,FALSE)</f>
        <v>#N/A</v>
      </c>
      <c r="AO2" t="e">
        <f>VLOOKUP(TRIM(Table47[[#This Row],[S_5]]),Table24[#All],3,FALSE)</f>
        <v>#N/A</v>
      </c>
      <c r="AP2" t="e">
        <f>VLOOKUP(TRIM(Table47[[#This Row],[S_6]]),Table24[#All],3,FALSE)</f>
        <v>#N/A</v>
      </c>
      <c r="AQ2" t="s">
        <v>51</v>
      </c>
      <c r="AR2">
        <f>VLOOKUP(TRIM(Table47[[#This Row],[T_1]]),Table26[#All],3,FALSE)</f>
        <v>2</v>
      </c>
      <c r="AS2" t="e">
        <f>VLOOKUP(TRIM(Table47[[#This Row],[T_2]]),Table26[#All],3,FALSE)</f>
        <v>#N/A</v>
      </c>
      <c r="AT2" t="e">
        <f>VLOOKUP(TRIM(Table47[[#This Row],[T_3]]),Table26[#All],3,FALSE)</f>
        <v>#N/A</v>
      </c>
      <c r="AU2" t="e">
        <f>VLOOKUP(TRIM(Table47[[#This Row],[T_4]]),Table26[#All],3,FALSE)</f>
        <v>#N/A</v>
      </c>
      <c r="AV2" t="e">
        <f>VLOOKUP(TRIM(Table47[[#This Row],[T_5]]),Table26[#All],3,FALSE)</f>
        <v>#N/A</v>
      </c>
      <c r="AW2" t="e">
        <f>VLOOKUP(TRIM(Table47[[#This Row],[T_6]]),Table26[#All],3,FALSE)</f>
        <v>#N/A</v>
      </c>
      <c r="AX2">
        <f>VLOOKUP(Table47[[#This Row],[U]],Table29[#All],3,FALSE)</f>
        <v>2</v>
      </c>
      <c r="AY2">
        <f>VLOOKUP(Table47[[#This Row],[V]],Table30[#All],3,FALSE)</f>
        <v>1</v>
      </c>
      <c r="AZ2" t="s">
        <v>54</v>
      </c>
      <c r="BA2">
        <f>VLOOKUP(TRIM(Table47[[#This Row],[W_1]]),Table31[#All],3,FALSE)</f>
        <v>1</v>
      </c>
      <c r="BB2">
        <f>VLOOKUP(TRIM(Table47[[#This Row],[W_2]]),Table31[#All],3,FALSE)</f>
        <v>3</v>
      </c>
      <c r="BC2">
        <f>VLOOKUP(TRIM(Table47[[#This Row],[W_3]]),Table31[#All],3,FALSE)</f>
        <v>7</v>
      </c>
      <c r="BD2" t="e">
        <f>VLOOKUP(TRIM(Table47[[#This Row],[W_4]]),Table31[#All],3,FALSE)</f>
        <v>#N/A</v>
      </c>
      <c r="BE2" t="e">
        <f>VLOOKUP(TRIM(Table47[[#This Row],[W_5]]),Table31[#All],3,FALSE)</f>
        <v>#N/A</v>
      </c>
      <c r="BF2" t="e">
        <f>VLOOKUP(TRIM(Table47[[#This Row],[W_6]]),Table31[#All],3,FALSE)</f>
        <v>#N/A</v>
      </c>
      <c r="BG2" t="e">
        <f>VLOOKUP(TRIM(Table47[[#This Row],[W_7]]),Table31[#All],3,FALSE)</f>
        <v>#N/A</v>
      </c>
      <c r="BH2" t="e">
        <f>VLOOKUP(TRIM(Table47[[#This Row],[W_8]]),Table31[#All],3,FALSE)</f>
        <v>#N/A</v>
      </c>
      <c r="BI2" t="s">
        <v>55</v>
      </c>
      <c r="BJ2">
        <f>VLOOKUP(TRIM(Table47[[#This Row],[X_1]]),Table32[#All],3,FALSE)</f>
        <v>1</v>
      </c>
      <c r="BK2">
        <f>VLOOKUP(TRIM(Table47[[#This Row],[X_2]]),Table32[#All],3,FALSE)</f>
        <v>5</v>
      </c>
      <c r="BL2">
        <f>VLOOKUP(TRIM(Table47[[#This Row],[X_3]]),Table32[#All],3,FALSE)</f>
        <v>3</v>
      </c>
      <c r="BM2" t="e">
        <f>VLOOKUP(TRIM(Table47[[#This Row],[X_4]]),Table32[#All],3,FALSE)</f>
        <v>#N/A</v>
      </c>
      <c r="BN2" t="e">
        <f>VLOOKUP(TRIM(Table47[[#This Row],[X_5]]),Table32[#All],3,FALSE)</f>
        <v>#N/A</v>
      </c>
      <c r="BO2" t="e">
        <f>VLOOKUP(TRIM(Table47[[#This Row],[X_6]]),Table32[#All],3,FALSE)</f>
        <v>#N/A</v>
      </c>
      <c r="BP2" t="e">
        <f>VLOOKUP(TRIM(Table47[[#This Row],[X_7]]),Table32[#All],3,FALSE)</f>
        <v>#N/A</v>
      </c>
      <c r="BQ2" t="e">
        <f>VLOOKUP(TRIM(Table47[[#This Row],[X_8]]),Table32[#All],3,FALSE)</f>
        <v>#N/A</v>
      </c>
      <c r="BR2" t="e">
        <f>VLOOKUP(TRIM(Table47[[#This Row],[X_9]]),Table32[#All],3,FALSE)</f>
        <v>#N/A</v>
      </c>
      <c r="BS2">
        <f>VLOOKUP(Table47[[#This Row],[Y]], Table33[#All], 3, FALSE)</f>
        <v>1</v>
      </c>
      <c r="BT2" t="s">
        <v>49</v>
      </c>
      <c r="BU2">
        <f>VLOOKUP(TRIM(Table47[[#This Row],[Z_1]]),Table34[#All],3,FALSE)</f>
        <v>1</v>
      </c>
      <c r="BV2" t="e">
        <f>VLOOKUP(TRIM(Table47[[#This Row],[Z_2]]),Table34[#All],3,FALSE)</f>
        <v>#N/A</v>
      </c>
      <c r="BW2" t="e">
        <f>VLOOKUP(TRIM(Table47[[#This Row],[Z_3]]),Table34[#All],3,FALSE)</f>
        <v>#N/A</v>
      </c>
      <c r="BX2" t="e">
        <f>VLOOKUP(TRIM(Table47[[#This Row],[Z_4]]),Table34[#All],3,FALSE)</f>
        <v>#N/A</v>
      </c>
      <c r="BY2" t="e">
        <f>VLOOKUP(TRIM(Table47[[#This Row],[Z_5]]),Table34[#All],3,FALSE)</f>
        <v>#N/A</v>
      </c>
      <c r="BZ2" t="e">
        <f>VLOOKUP(TRIM(Table47[[#This Row],[Z_6]]),Table34[#All],3,FALSE)</f>
        <v>#N/A</v>
      </c>
      <c r="CA2" t="e">
        <f>VLOOKUP(TRIM(Table47[[#This Row],[Z_7]]),Table34[#All],3,FALSE)</f>
        <v>#N/A</v>
      </c>
      <c r="CB2">
        <f>VLOOKUP(Table47[[#This Row],[ZA]],Table36[#All],3,FALSE)</f>
        <v>1</v>
      </c>
      <c r="CC2">
        <f>VLOOKUP(Table47[[#This Row],[ZB]],Table37[#All],3,FALSE)</f>
        <v>4</v>
      </c>
      <c r="CD2" t="s">
        <v>59</v>
      </c>
      <c r="CE2">
        <f>VLOOKUP(TRIM(Table47[[#This Row],[ZC_1]]),Table38[#All],3,FALSE)</f>
        <v>1</v>
      </c>
      <c r="CF2">
        <f>VLOOKUP(TRIM(Table47[[#This Row],[ZC_2]]),Table38[#All],3,FALSE)</f>
        <v>5</v>
      </c>
      <c r="CG2">
        <f>VLOOKUP(TRIM(Table47[[#This Row],[ZC_3]]),Table38[#All],3,FALSE)</f>
        <v>4</v>
      </c>
      <c r="CH2">
        <f>VLOOKUP(TRIM(Table47[[#This Row],[ZC_4]]),Table38[#All],3,FALSE)</f>
        <v>6</v>
      </c>
      <c r="CI2">
        <f>VLOOKUP(TRIM(Table47[[#This Row],[ZC_5]]),Table38[#All],3,FALSE)</f>
        <v>7</v>
      </c>
      <c r="CJ2" t="e">
        <f>VLOOKUP(TRIM(Table47[[#This Row],[ZC_6]]),Table38[#All],3,FALSE)</f>
        <v>#N/A</v>
      </c>
      <c r="CK2" t="e">
        <f>VLOOKUP(TRIM(Table47[[#This Row],[ZC_7]]),Table38[#All],3,FALSE)</f>
        <v>#N/A</v>
      </c>
      <c r="CL2">
        <v>3</v>
      </c>
      <c r="CM2" t="s">
        <v>60</v>
      </c>
      <c r="CN2">
        <f>VLOOKUP(TRIM(Table47[[#This Row],[ZE_1]]),Table40[#All],3,FALSE)</f>
        <v>1</v>
      </c>
      <c r="CO2" s="4">
        <f>VLOOKUP(TRIM(Table47[[#This Row],[ZE_2]]),Table40[#All],3,FALSE)</f>
        <v>5</v>
      </c>
      <c r="CP2">
        <f>VLOOKUP(TRIM(Table47[[#This Row],[ZE_3]]),Table40[#All],3,FALSE)</f>
        <v>10</v>
      </c>
      <c r="CQ2" s="4">
        <f>VLOOKUP(TRIM(Table47[[#This Row],[ZE_4]]),Table40[#All],3,FALSE)</f>
        <v>2</v>
      </c>
      <c r="CR2">
        <f>VLOOKUP(TRIM(Table47[[#This Row],[ZE_5]]),Table40[#All],3,FALSE)</f>
        <v>8</v>
      </c>
      <c r="CS2" t="e">
        <f>VLOOKUP(TRIM(Table47[[#This Row],[ZE_6]]),Table40[#All],3,FALSE)</f>
        <v>#N/A</v>
      </c>
      <c r="CT2" t="e">
        <f>VLOOKUP(TRIM(Table47[[#This Row],[ZE_7]]),Table40[#All],3,FALSE)</f>
        <v>#N/A</v>
      </c>
    </row>
    <row r="3" spans="1:99" x14ac:dyDescent="0.25">
      <c r="A3">
        <v>45153.937687824073</v>
      </c>
      <c r="B3" s="4">
        <f>VLOOKUP(Table47[[#This Row],[A]],Table7[#All],3, FALSE)</f>
        <v>7</v>
      </c>
      <c r="C3">
        <f>VLOOKUP(Table47[[#This Row],[B]],Table12[#All],3,FALSE)</f>
        <v>1</v>
      </c>
      <c r="D3">
        <f>VLOOKUP(Table47[[#This Row],[C]],Table14[#All],3,FALSE)</f>
        <v>1</v>
      </c>
      <c r="E3">
        <f>VLOOKUP(Table47[[#This Row],[D]],Table16[#All],3,FALSE)</f>
        <v>1</v>
      </c>
      <c r="F3">
        <f>VLOOKUP(Table47[[#This Row],[E]],Table18[#All],3,FALSE)</f>
        <v>1</v>
      </c>
      <c r="G3">
        <f>VLOOKUP(Table47[[#This Row],[F]],Table20[#All],3,FALSE)</f>
        <v>4</v>
      </c>
      <c r="H3" s="1" t="s">
        <v>63</v>
      </c>
      <c r="I3">
        <f>VLOOKUP(Table47[[#This Row],[G]],Table22[#All],3,FALSE)</f>
        <v>1</v>
      </c>
      <c r="J3" s="4">
        <f>VLOOKUP(TRIM(Table47[[#This Row],[G_2]]),Table22[#All],3,FALSE)</f>
        <v>3</v>
      </c>
      <c r="K3" s="4" t="e">
        <f>VLOOKUP(TRIM(Table47[[#This Row],[G_3]]),Table22[#All],3,FALSE)</f>
        <v>#N/A</v>
      </c>
      <c r="L3" s="4" t="e">
        <f>VLOOKUP(TRIM(Table47[[#This Row],[G_4]]),Table22[#All],3,FALSE)</f>
        <v>#N/A</v>
      </c>
      <c r="M3">
        <f>VLOOKUP(Table47[[#This Row],[H]],Table23[#All],3,FALSE)</f>
        <v>1</v>
      </c>
      <c r="N3" s="1" t="s">
        <v>64</v>
      </c>
      <c r="O3">
        <f>VLOOKUP(Table47[[#This Row],[I_1]],Table25[#All], 3, FALSE)</f>
        <v>1</v>
      </c>
      <c r="P3">
        <f>VLOOKUP(TRIM(Table47[[#This Row],[I_2]]),Table25[#All], 3, FALSE)</f>
        <v>2</v>
      </c>
      <c r="Q3">
        <v>1156</v>
      </c>
      <c r="R3">
        <f>VLOOKUP(TRIM(Table47[[#This Row],[K]]),Table27[#All],3,FALSE)</f>
        <v>1</v>
      </c>
      <c r="S3">
        <f>VLOOKUP(TRIM(Table47[[#This Row],[L]]),Table28[#All],3,FALSE)</f>
        <v>1</v>
      </c>
      <c r="T3">
        <f>VLOOKUP(Table47[[#This Row],[M]],Table9[#All],3,FALSE)</f>
        <v>3</v>
      </c>
      <c r="U3">
        <f>VLOOKUP(Table47[[#This Row],[N]],Table11[#All],3,FALSE)</f>
        <v>2</v>
      </c>
      <c r="V3">
        <f>VLOOKUP(Table47[[#This Row],[O]],Table15[#All],3,FALSE)</f>
        <v>1</v>
      </c>
      <c r="W3" t="s">
        <v>69</v>
      </c>
      <c r="X3">
        <f>VLOOKUP(Table47[[#This Row],[Q]],Table19[#All],3,FALSE)</f>
        <v>2</v>
      </c>
      <c r="Y3" t="s">
        <v>917</v>
      </c>
      <c r="Z3">
        <f>VLOOKUP(TRIM(Table47[[#This Row],[R_1]]),Table21[#All],3,FALSE)</f>
        <v>2</v>
      </c>
      <c r="AA3">
        <f>VLOOKUP(TRIM(Table47[[#This Row],[R_2]]),Table21[#All],3,FALSE)</f>
        <v>5</v>
      </c>
      <c r="AB3">
        <f>VLOOKUP(TRIM(Table47[[#This Row],[R_3]]),Table21[#All],3,FALSE)</f>
        <v>3</v>
      </c>
      <c r="AC3" t="e">
        <f>VLOOKUP(TRIM(Table47[[#This Row],[R_4]]),Table21[#All],3,FALSE)</f>
        <v>#N/A</v>
      </c>
      <c r="AD3" t="e">
        <f>VLOOKUP(TRIM(Table47[[#This Row],[R_5]]),Table21[#All],3,FALSE)</f>
        <v>#N/A</v>
      </c>
      <c r="AE3" t="e">
        <f>VLOOKUP(TRIM(Table47[[#This Row],[R_6]]),Table21[#All],3,FALSE)</f>
        <v>#N/A</v>
      </c>
      <c r="AF3" t="e">
        <f>VLOOKUP(TRIM(Table47[[#This Row],[R_7]]),Table21[#All],3,FALSE)</f>
        <v>#N/A</v>
      </c>
      <c r="AG3" t="e">
        <f>VLOOKUP(TRIM(Table47[[#This Row],[R_8]]),Table21[#All],3,FALSE)</f>
        <v>#N/A</v>
      </c>
      <c r="AH3" t="e">
        <f>VLOOKUP(TRIM(Table47[[#This Row],[R_9]]),Table21[#All],3,FALSE)</f>
        <v>#N/A</v>
      </c>
      <c r="AI3" t="e">
        <f>VLOOKUP(TRIM(Table47[[#This Row],[R_10]]),Table21[#All],3,FALSE)</f>
        <v>#N/A</v>
      </c>
      <c r="AJ3" t="s">
        <v>72</v>
      </c>
      <c r="AK3">
        <f>VLOOKUP(TRIM(Table47[[#This Row],[S_1]]),Table24[#All],3,FALSE)</f>
        <v>3</v>
      </c>
      <c r="AL3">
        <f>VLOOKUP(TRIM(Table47[[#This Row],[S_2]]),Table24[#All],3,FALSE)</f>
        <v>1</v>
      </c>
      <c r="AM3">
        <f>VLOOKUP(TRIM(Table47[[#This Row],[S_3]]),Table24[#All],3,FALSE)</f>
        <v>2</v>
      </c>
      <c r="AN3">
        <f>VLOOKUP(TRIM(Table47[[#This Row],[S_4]]),Table24[#All],3,FALSE)</f>
        <v>4</v>
      </c>
      <c r="AO3" t="e">
        <f>VLOOKUP(TRIM(Table47[[#This Row],[S_5]]),Table24[#All],3,FALSE)</f>
        <v>#N/A</v>
      </c>
      <c r="AP3" t="e">
        <f>VLOOKUP(TRIM(Table47[[#This Row],[S_6]]),Table24[#All],3,FALSE)</f>
        <v>#N/A</v>
      </c>
      <c r="AQ3" t="s">
        <v>73</v>
      </c>
      <c r="AR3">
        <f>VLOOKUP(TRIM(Table47[[#This Row],[T_1]]),Table26[#All],3,FALSE)</f>
        <v>2</v>
      </c>
      <c r="AS3">
        <f>VLOOKUP(TRIM(Table47[[#This Row],[T_2]]),Table26[#All],3,FALSE)</f>
        <v>4</v>
      </c>
      <c r="AT3" t="e">
        <f>VLOOKUP(TRIM(Table47[[#This Row],[T_3]]),Table26[#All],3,FALSE)</f>
        <v>#N/A</v>
      </c>
      <c r="AU3" t="e">
        <f>VLOOKUP(TRIM(Table47[[#This Row],[T_4]]),Table26[#All],3,FALSE)</f>
        <v>#N/A</v>
      </c>
      <c r="AV3" t="e">
        <f>VLOOKUP(TRIM(Table47[[#This Row],[T_5]]),Table26[#All],3,FALSE)</f>
        <v>#N/A</v>
      </c>
      <c r="AW3" t="e">
        <f>VLOOKUP(TRIM(Table47[[#This Row],[T_6]]),Table26[#All],3,FALSE)</f>
        <v>#N/A</v>
      </c>
      <c r="AX3">
        <f>VLOOKUP(Table47[[#This Row],[U]],Table29[#All],3,FALSE)</f>
        <v>2</v>
      </c>
      <c r="AY3">
        <f>VLOOKUP(Table47[[#This Row],[V]],Table30[#All],3,FALSE)</f>
        <v>1</v>
      </c>
      <c r="AZ3" t="s">
        <v>74</v>
      </c>
      <c r="BA3">
        <f>VLOOKUP(TRIM(Table47[[#This Row],[W_1]]),Table31[#All],3,FALSE)</f>
        <v>2</v>
      </c>
      <c r="BB3">
        <f>VLOOKUP(TRIM(Table47[[#This Row],[W_2]]),Table31[#All],3,FALSE)</f>
        <v>4</v>
      </c>
      <c r="BC3">
        <f>VLOOKUP(TRIM(Table47[[#This Row],[W_3]]),Table31[#All],3,FALSE)</f>
        <v>3</v>
      </c>
      <c r="BD3">
        <f>VLOOKUP(TRIM(Table47[[#This Row],[W_4]]),Table31[#All],3,FALSE)</f>
        <v>7</v>
      </c>
      <c r="BE3" t="e">
        <f>VLOOKUP(TRIM(Table47[[#This Row],[W_5]]),Table31[#All],3,FALSE)</f>
        <v>#N/A</v>
      </c>
      <c r="BF3" t="e">
        <f>VLOOKUP(TRIM(Table47[[#This Row],[W_6]]),Table31[#All],3,FALSE)</f>
        <v>#N/A</v>
      </c>
      <c r="BG3" t="e">
        <f>VLOOKUP(TRIM(Table47[[#This Row],[W_7]]),Table31[#All],3,FALSE)</f>
        <v>#N/A</v>
      </c>
      <c r="BH3" t="e">
        <f>VLOOKUP(TRIM(Table47[[#This Row],[W_8]]),Table31[#All],3,FALSE)</f>
        <v>#N/A</v>
      </c>
      <c r="BI3" t="s">
        <v>75</v>
      </c>
      <c r="BJ3">
        <f>VLOOKUP(TRIM(Table47[[#This Row],[X_1]]),Table32[#All],3,FALSE)</f>
        <v>1</v>
      </c>
      <c r="BK3" t="e">
        <f>VLOOKUP(TRIM(Table47[[#This Row],[X_2]]),Table32[#All],3,FALSE)</f>
        <v>#N/A</v>
      </c>
      <c r="BL3" t="e">
        <f>VLOOKUP(TRIM(Table47[[#This Row],[X_3]]),Table32[#All],3,FALSE)</f>
        <v>#N/A</v>
      </c>
      <c r="BM3" t="e">
        <f>VLOOKUP(TRIM(Table47[[#This Row],[X_4]]),Table32[#All],3,FALSE)</f>
        <v>#N/A</v>
      </c>
      <c r="BN3" t="e">
        <f>VLOOKUP(TRIM(Table47[[#This Row],[X_5]]),Table32[#All],3,FALSE)</f>
        <v>#N/A</v>
      </c>
      <c r="BO3" t="e">
        <f>VLOOKUP(TRIM(Table47[[#This Row],[X_6]]),Table32[#All],3,FALSE)</f>
        <v>#N/A</v>
      </c>
      <c r="BP3" t="e">
        <f>VLOOKUP(TRIM(Table47[[#This Row],[X_7]]),Table32[#All],3,FALSE)</f>
        <v>#N/A</v>
      </c>
      <c r="BQ3" t="e">
        <f>VLOOKUP(TRIM(Table47[[#This Row],[X_8]]),Table32[#All],3,FALSE)</f>
        <v>#N/A</v>
      </c>
      <c r="BR3" t="e">
        <f>VLOOKUP(TRIM(Table47[[#This Row],[X_9]]),Table32[#All],3,FALSE)</f>
        <v>#N/A</v>
      </c>
      <c r="BS3">
        <f>VLOOKUP(Table47[[#This Row],[Y]], Table33[#All], 3, FALSE)</f>
        <v>2</v>
      </c>
      <c r="BT3" t="s">
        <v>77</v>
      </c>
      <c r="BU3">
        <f>VLOOKUP(TRIM(Table47[[#This Row],[Z_1]]),Table34[#All],3,FALSE)</f>
        <v>13</v>
      </c>
      <c r="BV3" t="e">
        <f>VLOOKUP(TRIM(Table47[[#This Row],[Z_2]]),Table34[#All],3,FALSE)</f>
        <v>#N/A</v>
      </c>
      <c r="BW3" t="e">
        <f>VLOOKUP(TRIM(Table47[[#This Row],[Z_3]]),Table34[#All],3,FALSE)</f>
        <v>#N/A</v>
      </c>
      <c r="BX3" t="e">
        <f>VLOOKUP(TRIM(Table47[[#This Row],[Z_4]]),Table34[#All],3,FALSE)</f>
        <v>#N/A</v>
      </c>
      <c r="BY3" t="e">
        <f>VLOOKUP(TRIM(Table47[[#This Row],[Z_5]]),Table34[#All],3,FALSE)</f>
        <v>#N/A</v>
      </c>
      <c r="BZ3" t="e">
        <f>VLOOKUP(TRIM(Table47[[#This Row],[Z_6]]),Table34[#All],3,FALSE)</f>
        <v>#N/A</v>
      </c>
      <c r="CA3" t="e">
        <f>VLOOKUP(TRIM(Table47[[#This Row],[Z_7]]),Table34[#All],3,FALSE)</f>
        <v>#N/A</v>
      </c>
      <c r="CB3">
        <f>VLOOKUP(Table47[[#This Row],[ZA]],Table36[#All],3,FALSE)</f>
        <v>4</v>
      </c>
      <c r="CC3">
        <f>VLOOKUP(Table47[[#This Row],[ZB]],Table37[#All],3,FALSE)</f>
        <v>4</v>
      </c>
      <c r="CD3" t="s">
        <v>79</v>
      </c>
      <c r="CE3">
        <f>VLOOKUP(TRIM(Table47[[#This Row],[ZC_1]]),Table38[#All],3,FALSE)</f>
        <v>1</v>
      </c>
      <c r="CF3">
        <f>VLOOKUP(TRIM(Table47[[#This Row],[ZC_2]]),Table38[#All],3,FALSE)</f>
        <v>7</v>
      </c>
      <c r="CG3" t="e">
        <f>VLOOKUP(TRIM(Table47[[#This Row],[ZC_3]]),Table38[#All],3,FALSE)</f>
        <v>#N/A</v>
      </c>
      <c r="CH3" t="e">
        <f>VLOOKUP(TRIM(Table47[[#This Row],[ZC_4]]),Table38[#All],3,FALSE)</f>
        <v>#N/A</v>
      </c>
      <c r="CI3" t="e">
        <f>VLOOKUP(TRIM(Table47[[#This Row],[ZC_5]]),Table38[#All],3,FALSE)</f>
        <v>#N/A</v>
      </c>
      <c r="CJ3" t="e">
        <f>VLOOKUP(TRIM(Table47[[#This Row],[ZC_6]]),Table38[#All],3,FALSE)</f>
        <v>#N/A</v>
      </c>
      <c r="CK3" t="e">
        <f>VLOOKUP(TRIM(Table47[[#This Row],[ZC_7]]),Table38[#All],3,FALSE)</f>
        <v>#N/A</v>
      </c>
      <c r="CL3">
        <v>4</v>
      </c>
      <c r="CM3" t="s">
        <v>80</v>
      </c>
      <c r="CN3">
        <f>VLOOKUP(TRIM(Table47[[#This Row],[ZE_1]]),Table40[#All],3,FALSE)</f>
        <v>1</v>
      </c>
      <c r="CO3" s="4">
        <f>VLOOKUP(TRIM(Table47[[#This Row],[ZE_2]]),Table40[#All],3,FALSE)</f>
        <v>10</v>
      </c>
      <c r="CP3">
        <f>VLOOKUP(TRIM(Table47[[#This Row],[ZE_3]]),Table40[#All],3,FALSE)</f>
        <v>8</v>
      </c>
      <c r="CQ3" s="4" t="e">
        <f>VLOOKUP(TRIM(Table47[[#This Row],[ZE_4]]),Table40[#All],3,FALSE)</f>
        <v>#N/A</v>
      </c>
      <c r="CR3" t="e">
        <f>VLOOKUP(TRIM(Table47[[#This Row],[ZE_5]]),Table40[#All],3,FALSE)</f>
        <v>#N/A</v>
      </c>
      <c r="CS3" t="e">
        <f>VLOOKUP(TRIM(Table47[[#This Row],[ZE_6]]),Table40[#All],3,FALSE)</f>
        <v>#N/A</v>
      </c>
      <c r="CT3" t="e">
        <f>VLOOKUP(TRIM(Table47[[#This Row],[ZE_7]]),Table40[#All],3,FALSE)</f>
        <v>#N/A</v>
      </c>
    </row>
    <row r="4" spans="1:99" x14ac:dyDescent="0.25">
      <c r="A4">
        <v>45153.939010497685</v>
      </c>
      <c r="B4" s="4">
        <f>VLOOKUP(Table47[[#This Row],[A]],Table7[#All],3, FALSE)</f>
        <v>6</v>
      </c>
      <c r="C4">
        <f>VLOOKUP(Table47[[#This Row],[B]],Table12[#All],3,FALSE)</f>
        <v>0</v>
      </c>
      <c r="D4">
        <f>VLOOKUP(Table47[[#This Row],[C]],Table14[#All],3,FALSE)</f>
        <v>1</v>
      </c>
      <c r="E4">
        <f>VLOOKUP(Table47[[#This Row],[D]],Table16[#All],3,FALSE)</f>
        <v>1</v>
      </c>
      <c r="F4">
        <f>VLOOKUP(Table47[[#This Row],[E]],Table18[#All],3,FALSE)</f>
        <v>1</v>
      </c>
      <c r="G4">
        <f>VLOOKUP(Table47[[#This Row],[F]],Table20[#All],3,FALSE)</f>
        <v>5</v>
      </c>
      <c r="H4" s="1" t="s">
        <v>82</v>
      </c>
      <c r="I4">
        <f>VLOOKUP(Table47[[#This Row],[G]],Table22[#All],3,FALSE)</f>
        <v>1</v>
      </c>
      <c r="J4" s="4">
        <f>VLOOKUP(TRIM(Table47[[#This Row],[G_2]]),Table22[#All],3,FALSE)</f>
        <v>2</v>
      </c>
      <c r="K4" s="4">
        <f>VLOOKUP(TRIM(Table47[[#This Row],[G_3]]),Table22[#All],3,FALSE)</f>
        <v>3</v>
      </c>
      <c r="L4" s="4" t="e">
        <f>VLOOKUP(TRIM(Table47[[#This Row],[G_4]]),Table22[#All],3,FALSE)</f>
        <v>#N/A</v>
      </c>
      <c r="M4">
        <f>VLOOKUP(Table47[[#This Row],[H]],Table23[#All],3,FALSE)</f>
        <v>1</v>
      </c>
      <c r="N4" s="1" t="s">
        <v>64</v>
      </c>
      <c r="O4">
        <f>VLOOKUP(Table47[[#This Row],[I_1]],Table25[#All], 3, FALSE)</f>
        <v>1</v>
      </c>
      <c r="P4">
        <f>VLOOKUP(TRIM(Table47[[#This Row],[I_2]]),Table25[#All], 3, FALSE)</f>
        <v>2</v>
      </c>
      <c r="Q4">
        <v>1099</v>
      </c>
      <c r="R4">
        <f>VLOOKUP(TRIM(Table47[[#This Row],[K]]),Table27[#All],3,FALSE)</f>
        <v>2</v>
      </c>
      <c r="S4">
        <f>VLOOKUP(TRIM(Table47[[#This Row],[L]]),Table28[#All],3,FALSE)</f>
        <v>4</v>
      </c>
      <c r="T4">
        <f>VLOOKUP(Table47[[#This Row],[M]],Table9[#All],3,FALSE)</f>
        <v>3</v>
      </c>
      <c r="U4">
        <f>VLOOKUP(Table47[[#This Row],[N]],Table11[#All],3,FALSE)</f>
        <v>1</v>
      </c>
      <c r="V4">
        <f>VLOOKUP(Table47[[#This Row],[O]],Table15[#All],3,FALSE)</f>
        <v>2</v>
      </c>
      <c r="W4" t="s">
        <v>84</v>
      </c>
      <c r="X4">
        <f>VLOOKUP(Table47[[#This Row],[Q]],Table19[#All],3,FALSE)</f>
        <v>4</v>
      </c>
      <c r="Y4" t="s">
        <v>918</v>
      </c>
      <c r="Z4">
        <f>VLOOKUP(TRIM(Table47[[#This Row],[R_1]]),Table21[#All],3,FALSE)</f>
        <v>3</v>
      </c>
      <c r="AA4">
        <f>VLOOKUP(TRIM(Table47[[#This Row],[R_2]]),Table21[#All],3,FALSE)</f>
        <v>1</v>
      </c>
      <c r="AB4" t="e">
        <f>VLOOKUP(TRIM(Table47[[#This Row],[R_3]]),Table21[#All],3,FALSE)</f>
        <v>#N/A</v>
      </c>
      <c r="AC4" t="e">
        <f>VLOOKUP(TRIM(Table47[[#This Row],[R_4]]),Table21[#All],3,FALSE)</f>
        <v>#N/A</v>
      </c>
      <c r="AD4" t="e">
        <f>VLOOKUP(TRIM(Table47[[#This Row],[R_5]]),Table21[#All],3,FALSE)</f>
        <v>#N/A</v>
      </c>
      <c r="AE4" t="e">
        <f>VLOOKUP(TRIM(Table47[[#This Row],[R_6]]),Table21[#All],3,FALSE)</f>
        <v>#N/A</v>
      </c>
      <c r="AF4" t="e">
        <f>VLOOKUP(TRIM(Table47[[#This Row],[R_7]]),Table21[#All],3,FALSE)</f>
        <v>#N/A</v>
      </c>
      <c r="AG4" t="e">
        <f>VLOOKUP(TRIM(Table47[[#This Row],[R_8]]),Table21[#All],3,FALSE)</f>
        <v>#N/A</v>
      </c>
      <c r="AH4" t="e">
        <f>VLOOKUP(TRIM(Table47[[#This Row],[R_9]]),Table21[#All],3,FALSE)</f>
        <v>#N/A</v>
      </c>
      <c r="AI4" t="e">
        <f>VLOOKUP(TRIM(Table47[[#This Row],[R_10]]),Table21[#All],3,FALSE)</f>
        <v>#N/A</v>
      </c>
      <c r="AJ4" t="s">
        <v>86</v>
      </c>
      <c r="AK4">
        <f>VLOOKUP(TRIM(Table47[[#This Row],[S_1]]),Table24[#All],3,FALSE)</f>
        <v>4</v>
      </c>
      <c r="AL4" t="e">
        <f>VLOOKUP(TRIM(Table47[[#This Row],[S_2]]),Table24[#All],3,FALSE)</f>
        <v>#N/A</v>
      </c>
      <c r="AM4" t="e">
        <f>VLOOKUP(TRIM(Table47[[#This Row],[S_3]]),Table24[#All],3,FALSE)</f>
        <v>#N/A</v>
      </c>
      <c r="AN4" t="e">
        <f>VLOOKUP(TRIM(Table47[[#This Row],[S_4]]),Table24[#All],3,FALSE)</f>
        <v>#N/A</v>
      </c>
      <c r="AO4" t="e">
        <f>VLOOKUP(TRIM(Table47[[#This Row],[S_5]]),Table24[#All],3,FALSE)</f>
        <v>#N/A</v>
      </c>
      <c r="AP4" t="e">
        <f>VLOOKUP(TRIM(Table47[[#This Row],[S_6]]),Table24[#All],3,FALSE)</f>
        <v>#N/A</v>
      </c>
      <c r="AQ4" t="s">
        <v>73</v>
      </c>
      <c r="AR4">
        <f>VLOOKUP(TRIM(Table47[[#This Row],[T_1]]),Table26[#All],3,FALSE)</f>
        <v>2</v>
      </c>
      <c r="AS4">
        <f>VLOOKUP(TRIM(Table47[[#This Row],[T_2]]),Table26[#All],3,FALSE)</f>
        <v>4</v>
      </c>
      <c r="AT4" t="e">
        <f>VLOOKUP(TRIM(Table47[[#This Row],[T_3]]),Table26[#All],3,FALSE)</f>
        <v>#N/A</v>
      </c>
      <c r="AU4" t="e">
        <f>VLOOKUP(TRIM(Table47[[#This Row],[T_4]]),Table26[#All],3,FALSE)</f>
        <v>#N/A</v>
      </c>
      <c r="AV4" t="e">
        <f>VLOOKUP(TRIM(Table47[[#This Row],[T_5]]),Table26[#All],3,FALSE)</f>
        <v>#N/A</v>
      </c>
      <c r="AW4" t="e">
        <f>VLOOKUP(TRIM(Table47[[#This Row],[T_6]]),Table26[#All],3,FALSE)</f>
        <v>#N/A</v>
      </c>
      <c r="AX4">
        <f>VLOOKUP(Table47[[#This Row],[U]],Table29[#All],3,FALSE)</f>
        <v>2</v>
      </c>
      <c r="AY4">
        <f>VLOOKUP(Table47[[#This Row],[V]],Table30[#All],3,FALSE)</f>
        <v>3</v>
      </c>
      <c r="AZ4" t="s">
        <v>88</v>
      </c>
      <c r="BA4">
        <f>VLOOKUP(TRIM(Table47[[#This Row],[W_1]]),Table31[#All],3,FALSE)</f>
        <v>1</v>
      </c>
      <c r="BB4">
        <f>VLOOKUP(TRIM(Table47[[#This Row],[W_2]]),Table31[#All],3,FALSE)</f>
        <v>2</v>
      </c>
      <c r="BC4" t="e">
        <f>VLOOKUP(TRIM(Table47[[#This Row],[W_3]]),Table31[#All],3,FALSE)</f>
        <v>#N/A</v>
      </c>
      <c r="BD4" t="e">
        <f>VLOOKUP(TRIM(Table47[[#This Row],[W_4]]),Table31[#All],3,FALSE)</f>
        <v>#N/A</v>
      </c>
      <c r="BE4" t="e">
        <f>VLOOKUP(TRIM(Table47[[#This Row],[W_5]]),Table31[#All],3,FALSE)</f>
        <v>#N/A</v>
      </c>
      <c r="BF4" t="e">
        <f>VLOOKUP(TRIM(Table47[[#This Row],[W_6]]),Table31[#All],3,FALSE)</f>
        <v>#N/A</v>
      </c>
      <c r="BG4" t="e">
        <f>VLOOKUP(TRIM(Table47[[#This Row],[W_7]]),Table31[#All],3,FALSE)</f>
        <v>#N/A</v>
      </c>
      <c r="BH4" t="e">
        <f>VLOOKUP(TRIM(Table47[[#This Row],[W_8]]),Table31[#All],3,FALSE)</f>
        <v>#N/A</v>
      </c>
      <c r="BI4" t="s">
        <v>999</v>
      </c>
      <c r="BJ4">
        <f>VLOOKUP(TRIM(Table47[[#This Row],[X_1]]),Table32[#All],3,FALSE)</f>
        <v>2</v>
      </c>
      <c r="BK4">
        <f>VLOOKUP(TRIM(Table47[[#This Row],[X_2]]),Table32[#All],3,FALSE)</f>
        <v>1</v>
      </c>
      <c r="BL4">
        <f>VLOOKUP(TRIM(Table47[[#This Row],[X_3]]),Table32[#All],3,FALSE)</f>
        <v>6</v>
      </c>
      <c r="BM4">
        <f>VLOOKUP(TRIM(Table47[[#This Row],[X_4]]),Table32[#All],3,FALSE)</f>
        <v>11</v>
      </c>
      <c r="BN4">
        <f>VLOOKUP(TRIM(Table47[[#This Row],[X_5]]),Table32[#All],3,FALSE)</f>
        <v>5</v>
      </c>
      <c r="BO4">
        <f>VLOOKUP(TRIM(Table47[[#This Row],[X_6]]),Table32[#All],3,FALSE)</f>
        <v>10</v>
      </c>
      <c r="BP4">
        <f>VLOOKUP(TRIM(Table47[[#This Row],[X_7]]),Table32[#All],3,FALSE)</f>
        <v>3</v>
      </c>
      <c r="BQ4" t="e">
        <f>VLOOKUP(TRIM(Table47[[#This Row],[X_8]]),Table32[#All],3,FALSE)</f>
        <v>#N/A</v>
      </c>
      <c r="BR4" t="e">
        <f>VLOOKUP(TRIM(Table47[[#This Row],[X_9]]),Table32[#All],3,FALSE)</f>
        <v>#N/A</v>
      </c>
      <c r="BS4">
        <f>VLOOKUP(Table47[[#This Row],[Y]], Table33[#All], 3, FALSE)</f>
        <v>1</v>
      </c>
      <c r="BT4" t="s">
        <v>90</v>
      </c>
      <c r="BU4">
        <f>VLOOKUP(TRIM(Table47[[#This Row],[Z_1]]),Table34[#All],3,FALSE)</f>
        <v>1</v>
      </c>
      <c r="BV4" t="e">
        <f>VLOOKUP(TRIM(Table47[[#This Row],[Z_2]]),Table34[#All],3,FALSE)</f>
        <v>#N/A</v>
      </c>
      <c r="BW4" t="e">
        <f>VLOOKUP(TRIM(Table47[[#This Row],[Z_3]]),Table34[#All],3,FALSE)</f>
        <v>#N/A</v>
      </c>
      <c r="BX4" t="e">
        <f>VLOOKUP(TRIM(Table47[[#This Row],[Z_4]]),Table34[#All],3,FALSE)</f>
        <v>#N/A</v>
      </c>
      <c r="BY4" t="e">
        <f>VLOOKUP(TRIM(Table47[[#This Row],[Z_5]]),Table34[#All],3,FALSE)</f>
        <v>#N/A</v>
      </c>
      <c r="BZ4" t="e">
        <f>VLOOKUP(TRIM(Table47[[#This Row],[Z_6]]),Table34[#All],3,FALSE)</f>
        <v>#N/A</v>
      </c>
      <c r="CA4" t="e">
        <f>VLOOKUP(TRIM(Table47[[#This Row],[Z_7]]),Table34[#All],3,FALSE)</f>
        <v>#N/A</v>
      </c>
      <c r="CB4">
        <f>VLOOKUP(Table47[[#This Row],[ZA]],Table36[#All],3,FALSE)</f>
        <v>2</v>
      </c>
      <c r="CC4">
        <f>VLOOKUP(Table47[[#This Row],[ZB]],Table37[#All],3,FALSE)</f>
        <v>3</v>
      </c>
      <c r="CD4" t="s">
        <v>93</v>
      </c>
      <c r="CE4">
        <f>VLOOKUP(TRIM(Table47[[#This Row],[ZC_1]]),Table38[#All],3,FALSE)</f>
        <v>1</v>
      </c>
      <c r="CF4">
        <f>VLOOKUP(TRIM(Table47[[#This Row],[ZC_2]]),Table38[#All],3,FALSE)</f>
        <v>4</v>
      </c>
      <c r="CG4">
        <f>VLOOKUP(TRIM(Table47[[#This Row],[ZC_3]]),Table38[#All],3,FALSE)</f>
        <v>3</v>
      </c>
      <c r="CH4">
        <f>VLOOKUP(TRIM(Table47[[#This Row],[ZC_4]]),Table38[#All],3,FALSE)</f>
        <v>2</v>
      </c>
      <c r="CI4" t="e">
        <f>VLOOKUP(TRIM(Table47[[#This Row],[ZC_5]]),Table38[#All],3,FALSE)</f>
        <v>#N/A</v>
      </c>
      <c r="CJ4" t="e">
        <f>VLOOKUP(TRIM(Table47[[#This Row],[ZC_6]]),Table38[#All],3,FALSE)</f>
        <v>#N/A</v>
      </c>
      <c r="CK4" t="e">
        <f>VLOOKUP(TRIM(Table47[[#This Row],[ZC_7]]),Table38[#All],3,FALSE)</f>
        <v>#N/A</v>
      </c>
      <c r="CL4">
        <v>3</v>
      </c>
      <c r="CM4" t="s">
        <v>94</v>
      </c>
      <c r="CN4">
        <f>VLOOKUP(TRIM(Table47[[#This Row],[ZE_1]]),Table40[#All],3,FALSE)</f>
        <v>2</v>
      </c>
      <c r="CO4" s="4" t="e">
        <f>VLOOKUP(TRIM(Table47[[#This Row],[ZE_2]]),Table40[#All],3,FALSE)</f>
        <v>#N/A</v>
      </c>
      <c r="CP4" t="e">
        <f>VLOOKUP(TRIM(Table47[[#This Row],[ZE_3]]),Table40[#All],3,FALSE)</f>
        <v>#N/A</v>
      </c>
      <c r="CQ4" s="4" t="e">
        <f>VLOOKUP(TRIM(Table47[[#This Row],[ZE_4]]),Table40[#All],3,FALSE)</f>
        <v>#N/A</v>
      </c>
      <c r="CR4" t="e">
        <f>VLOOKUP(TRIM(Table47[[#This Row],[ZE_5]]),Table40[#All],3,FALSE)</f>
        <v>#N/A</v>
      </c>
      <c r="CS4" t="e">
        <f>VLOOKUP(TRIM(Table47[[#This Row],[ZE_6]]),Table40[#All],3,FALSE)</f>
        <v>#N/A</v>
      </c>
      <c r="CT4" t="e">
        <f>VLOOKUP(TRIM(Table47[[#This Row],[ZE_7]]),Table40[#All],3,FALSE)</f>
        <v>#N/A</v>
      </c>
    </row>
    <row r="5" spans="1:99" x14ac:dyDescent="0.25">
      <c r="A5">
        <v>45153.941582395833</v>
      </c>
      <c r="B5" s="4">
        <f>VLOOKUP(Table47[[#This Row],[A]],Table7[#All],3, FALSE)</f>
        <v>7</v>
      </c>
      <c r="C5">
        <f>VLOOKUP(Table47[[#This Row],[B]],Table12[#All],3,FALSE)</f>
        <v>1</v>
      </c>
      <c r="D5">
        <f>VLOOKUP(Table47[[#This Row],[C]],Table14[#All],3,FALSE)</f>
        <v>1</v>
      </c>
      <c r="E5">
        <f>VLOOKUP(Table47[[#This Row],[D]],Table16[#All],3,FALSE)</f>
        <v>1</v>
      </c>
      <c r="F5">
        <f>VLOOKUP(Table47[[#This Row],[E]],Table18[#All],3,FALSE)</f>
        <v>1</v>
      </c>
      <c r="G5">
        <f>VLOOKUP(Table47[[#This Row],[F]],Table20[#All],3,FALSE)</f>
        <v>5</v>
      </c>
      <c r="H5" s="1" t="s">
        <v>63</v>
      </c>
      <c r="I5">
        <f>VLOOKUP(Table47[[#This Row],[G]],Table22[#All],3,FALSE)</f>
        <v>1</v>
      </c>
      <c r="J5" s="4">
        <f>VLOOKUP(TRIM(Table47[[#This Row],[G_2]]),Table22[#All],3,FALSE)</f>
        <v>3</v>
      </c>
      <c r="K5" s="4" t="e">
        <f>VLOOKUP(TRIM(Table47[[#This Row],[G_3]]),Table22[#All],3,FALSE)</f>
        <v>#N/A</v>
      </c>
      <c r="L5" s="4" t="e">
        <f>VLOOKUP(TRIM(Table47[[#This Row],[G_4]]),Table22[#All],3,FALSE)</f>
        <v>#N/A</v>
      </c>
      <c r="M5">
        <f>VLOOKUP(Table47[[#This Row],[H]],Table23[#All],3,FALSE)</f>
        <v>1</v>
      </c>
      <c r="N5" s="1" t="s">
        <v>41</v>
      </c>
      <c r="O5">
        <f>VLOOKUP(Table47[[#This Row],[I_1]],Table25[#All], 3, FALSE)</f>
        <v>1</v>
      </c>
      <c r="P5" t="e">
        <f>VLOOKUP(TRIM(Table47[[#This Row],[I_2]]),Table25[#All], 3, FALSE)</f>
        <v>#N/A</v>
      </c>
      <c r="Q5">
        <v>1126</v>
      </c>
      <c r="R5">
        <f>VLOOKUP(TRIM(Table47[[#This Row],[K]]),Table27[#All],3,FALSE)</f>
        <v>1</v>
      </c>
      <c r="S5">
        <f>VLOOKUP(TRIM(Table47[[#This Row],[L]]),Table28[#All],3,FALSE)</f>
        <v>2</v>
      </c>
      <c r="T5">
        <f>VLOOKUP(Table47[[#This Row],[M]],Table9[#All],3,FALSE)</f>
        <v>3</v>
      </c>
      <c r="U5">
        <f>VLOOKUP(Table47[[#This Row],[N]],Table11[#All],3,FALSE)</f>
        <v>2</v>
      </c>
      <c r="V5">
        <f>VLOOKUP(Table47[[#This Row],[O]],Table15[#All],3,FALSE)</f>
        <v>3</v>
      </c>
      <c r="W5" t="s">
        <v>97</v>
      </c>
      <c r="X5">
        <f>VLOOKUP(Table47[[#This Row],[Q]],Table19[#All],3,FALSE)</f>
        <v>4</v>
      </c>
      <c r="Y5" t="s">
        <v>98</v>
      </c>
      <c r="Z5">
        <f>VLOOKUP(TRIM(Table47[[#This Row],[R_1]]),Table21[#All],3,FALSE)</f>
        <v>4</v>
      </c>
      <c r="AA5" t="e">
        <f>VLOOKUP(TRIM(Table47[[#This Row],[R_2]]),Table21[#All],3,FALSE)</f>
        <v>#N/A</v>
      </c>
      <c r="AB5" t="e">
        <f>VLOOKUP(TRIM(Table47[[#This Row],[R_3]]),Table21[#All],3,FALSE)</f>
        <v>#N/A</v>
      </c>
      <c r="AC5" t="e">
        <f>VLOOKUP(TRIM(Table47[[#This Row],[R_4]]),Table21[#All],3,FALSE)</f>
        <v>#N/A</v>
      </c>
      <c r="AD5" t="e">
        <f>VLOOKUP(TRIM(Table47[[#This Row],[R_5]]),Table21[#All],3,FALSE)</f>
        <v>#N/A</v>
      </c>
      <c r="AE5" t="e">
        <f>VLOOKUP(TRIM(Table47[[#This Row],[R_6]]),Table21[#All],3,FALSE)</f>
        <v>#N/A</v>
      </c>
      <c r="AF5" t="e">
        <f>VLOOKUP(TRIM(Table47[[#This Row],[R_7]]),Table21[#All],3,FALSE)</f>
        <v>#N/A</v>
      </c>
      <c r="AG5" t="e">
        <f>VLOOKUP(TRIM(Table47[[#This Row],[R_8]]),Table21[#All],3,FALSE)</f>
        <v>#N/A</v>
      </c>
      <c r="AH5" t="e">
        <f>VLOOKUP(TRIM(Table47[[#This Row],[R_9]]),Table21[#All],3,FALSE)</f>
        <v>#N/A</v>
      </c>
      <c r="AI5" t="e">
        <f>VLOOKUP(TRIM(Table47[[#This Row],[R_10]]),Table21[#All],3,FALSE)</f>
        <v>#N/A</v>
      </c>
      <c r="AJ5" t="s">
        <v>99</v>
      </c>
      <c r="AK5">
        <f>VLOOKUP(TRIM(Table47[[#This Row],[S_1]]),Table24[#All],3,FALSE)</f>
        <v>2</v>
      </c>
      <c r="AL5" t="e">
        <f>VLOOKUP(TRIM(Table47[[#This Row],[S_2]]),Table24[#All],3,FALSE)</f>
        <v>#N/A</v>
      </c>
      <c r="AM5" t="e">
        <f>VLOOKUP(TRIM(Table47[[#This Row],[S_3]]),Table24[#All],3,FALSE)</f>
        <v>#N/A</v>
      </c>
      <c r="AN5" t="e">
        <f>VLOOKUP(TRIM(Table47[[#This Row],[S_4]]),Table24[#All],3,FALSE)</f>
        <v>#N/A</v>
      </c>
      <c r="AO5" t="e">
        <f>VLOOKUP(TRIM(Table47[[#This Row],[S_5]]),Table24[#All],3,FALSE)</f>
        <v>#N/A</v>
      </c>
      <c r="AP5" t="e">
        <f>VLOOKUP(TRIM(Table47[[#This Row],[S_6]]),Table24[#All],3,FALSE)</f>
        <v>#N/A</v>
      </c>
      <c r="AQ5" t="s">
        <v>51</v>
      </c>
      <c r="AR5">
        <f>VLOOKUP(TRIM(Table47[[#This Row],[T_1]]),Table26[#All],3,FALSE)</f>
        <v>2</v>
      </c>
      <c r="AS5" t="e">
        <f>VLOOKUP(TRIM(Table47[[#This Row],[T_2]]),Table26[#All],3,FALSE)</f>
        <v>#N/A</v>
      </c>
      <c r="AT5" t="e">
        <f>VLOOKUP(TRIM(Table47[[#This Row],[T_3]]),Table26[#All],3,FALSE)</f>
        <v>#N/A</v>
      </c>
      <c r="AU5" t="e">
        <f>VLOOKUP(TRIM(Table47[[#This Row],[T_4]]),Table26[#All],3,FALSE)</f>
        <v>#N/A</v>
      </c>
      <c r="AV5" t="e">
        <f>VLOOKUP(TRIM(Table47[[#This Row],[T_5]]),Table26[#All],3,FALSE)</f>
        <v>#N/A</v>
      </c>
      <c r="AW5" t="e">
        <f>VLOOKUP(TRIM(Table47[[#This Row],[T_6]]),Table26[#All],3,FALSE)</f>
        <v>#N/A</v>
      </c>
      <c r="AX5">
        <f>VLOOKUP(Table47[[#This Row],[U]],Table29[#All],3,FALSE)</f>
        <v>1</v>
      </c>
      <c r="AY5">
        <f>VLOOKUP(Table47[[#This Row],[V]],Table30[#All],3,FALSE)</f>
        <v>2</v>
      </c>
      <c r="AZ5" t="s">
        <v>101</v>
      </c>
      <c r="BA5">
        <f>VLOOKUP(TRIM(Table47[[#This Row],[W_1]]),Table31[#All],3,FALSE)</f>
        <v>1</v>
      </c>
      <c r="BB5" t="e">
        <f>VLOOKUP(TRIM(Table47[[#This Row],[W_2]]),Table31[#All],3,FALSE)</f>
        <v>#N/A</v>
      </c>
      <c r="BC5" t="e">
        <f>VLOOKUP(TRIM(Table47[[#This Row],[W_3]]),Table31[#All],3,FALSE)</f>
        <v>#N/A</v>
      </c>
      <c r="BD5" t="e">
        <f>VLOOKUP(TRIM(Table47[[#This Row],[W_4]]),Table31[#All],3,FALSE)</f>
        <v>#N/A</v>
      </c>
      <c r="BE5" t="e">
        <f>VLOOKUP(TRIM(Table47[[#This Row],[W_5]]),Table31[#All],3,FALSE)</f>
        <v>#N/A</v>
      </c>
      <c r="BF5" t="e">
        <f>VLOOKUP(TRIM(Table47[[#This Row],[W_6]]),Table31[#All],3,FALSE)</f>
        <v>#N/A</v>
      </c>
      <c r="BG5" t="e">
        <f>VLOOKUP(TRIM(Table47[[#This Row],[W_7]]),Table31[#All],3,FALSE)</f>
        <v>#N/A</v>
      </c>
      <c r="BH5" t="e">
        <f>VLOOKUP(TRIM(Table47[[#This Row],[W_8]]),Table31[#All],3,FALSE)</f>
        <v>#N/A</v>
      </c>
      <c r="BI5" t="s">
        <v>102</v>
      </c>
      <c r="BJ5">
        <f>VLOOKUP(TRIM(Table47[[#This Row],[X_1]]),Table32[#All],3,FALSE)</f>
        <v>2</v>
      </c>
      <c r="BK5" t="e">
        <f>VLOOKUP(TRIM(Table47[[#This Row],[X_2]]),Table32[#All],3,FALSE)</f>
        <v>#N/A</v>
      </c>
      <c r="BL5" t="e">
        <f>VLOOKUP(TRIM(Table47[[#This Row],[X_3]]),Table32[#All],3,FALSE)</f>
        <v>#N/A</v>
      </c>
      <c r="BM5" t="e">
        <f>VLOOKUP(TRIM(Table47[[#This Row],[X_4]]),Table32[#All],3,FALSE)</f>
        <v>#N/A</v>
      </c>
      <c r="BN5" t="e">
        <f>VLOOKUP(TRIM(Table47[[#This Row],[X_5]]),Table32[#All],3,FALSE)</f>
        <v>#N/A</v>
      </c>
      <c r="BO5" t="e">
        <f>VLOOKUP(TRIM(Table47[[#This Row],[X_6]]),Table32[#All],3,FALSE)</f>
        <v>#N/A</v>
      </c>
      <c r="BP5" t="e">
        <f>VLOOKUP(TRIM(Table47[[#This Row],[X_7]]),Table32[#All],3,FALSE)</f>
        <v>#N/A</v>
      </c>
      <c r="BQ5" t="e">
        <f>VLOOKUP(TRIM(Table47[[#This Row],[X_8]]),Table32[#All],3,FALSE)</f>
        <v>#N/A</v>
      </c>
      <c r="BR5" t="e">
        <f>VLOOKUP(TRIM(Table47[[#This Row],[X_9]]),Table32[#All],3,FALSE)</f>
        <v>#N/A</v>
      </c>
      <c r="BS5">
        <f>VLOOKUP(Table47[[#This Row],[Y]], Table33[#All], 3, FALSE)</f>
        <v>2</v>
      </c>
      <c r="BT5" t="s">
        <v>103</v>
      </c>
      <c r="BU5">
        <f>VLOOKUP(TRIM(Table47[[#This Row],[Z_1]]),Table34[#All],3,FALSE)</f>
        <v>6</v>
      </c>
      <c r="BV5" t="e">
        <f>VLOOKUP(TRIM(Table47[[#This Row],[Z_2]]),Table34[#All],3,FALSE)</f>
        <v>#N/A</v>
      </c>
      <c r="BW5" t="e">
        <f>VLOOKUP(TRIM(Table47[[#This Row],[Z_3]]),Table34[#All],3,FALSE)</f>
        <v>#N/A</v>
      </c>
      <c r="BX5" t="e">
        <f>VLOOKUP(TRIM(Table47[[#This Row],[Z_4]]),Table34[#All],3,FALSE)</f>
        <v>#N/A</v>
      </c>
      <c r="BY5" t="e">
        <f>VLOOKUP(TRIM(Table47[[#This Row],[Z_5]]),Table34[#All],3,FALSE)</f>
        <v>#N/A</v>
      </c>
      <c r="BZ5" t="e">
        <f>VLOOKUP(TRIM(Table47[[#This Row],[Z_6]]),Table34[#All],3,FALSE)</f>
        <v>#N/A</v>
      </c>
      <c r="CA5" t="e">
        <f>VLOOKUP(TRIM(Table47[[#This Row],[Z_7]]),Table34[#All],3,FALSE)</f>
        <v>#N/A</v>
      </c>
      <c r="CB5">
        <f>VLOOKUP(Table47[[#This Row],[ZA]],Table36[#All],3,FALSE)</f>
        <v>7</v>
      </c>
      <c r="CC5">
        <f>VLOOKUP(Table47[[#This Row],[ZB]],Table37[#All],3,FALSE)</f>
        <v>4</v>
      </c>
      <c r="CD5" t="s">
        <v>105</v>
      </c>
      <c r="CE5">
        <f>VLOOKUP(TRIM(Table47[[#This Row],[ZC_1]]),Table38[#All],3,FALSE)</f>
        <v>1</v>
      </c>
      <c r="CF5">
        <f>VLOOKUP(TRIM(Table47[[#This Row],[ZC_2]]),Table38[#All],3,FALSE)</f>
        <v>6</v>
      </c>
      <c r="CG5" t="e">
        <f>VLOOKUP(TRIM(Table47[[#This Row],[ZC_3]]),Table38[#All],3,FALSE)</f>
        <v>#N/A</v>
      </c>
      <c r="CH5" t="e">
        <f>VLOOKUP(TRIM(Table47[[#This Row],[ZC_4]]),Table38[#All],3,FALSE)</f>
        <v>#N/A</v>
      </c>
      <c r="CI5" t="e">
        <f>VLOOKUP(TRIM(Table47[[#This Row],[ZC_5]]),Table38[#All],3,FALSE)</f>
        <v>#N/A</v>
      </c>
      <c r="CJ5" t="e">
        <f>VLOOKUP(TRIM(Table47[[#This Row],[ZC_6]]),Table38[#All],3,FALSE)</f>
        <v>#N/A</v>
      </c>
      <c r="CK5" t="e">
        <f>VLOOKUP(TRIM(Table47[[#This Row],[ZC_7]]),Table38[#All],3,FALSE)</f>
        <v>#N/A</v>
      </c>
      <c r="CL5">
        <v>3</v>
      </c>
      <c r="CM5" t="s">
        <v>106</v>
      </c>
      <c r="CN5">
        <f>VLOOKUP(TRIM(Table47[[#This Row],[ZE_1]]),Table40[#All],3,FALSE)</f>
        <v>3</v>
      </c>
      <c r="CO5" s="4" t="e">
        <f>VLOOKUP(TRIM(Table47[[#This Row],[ZE_2]]),Table40[#All],3,FALSE)</f>
        <v>#N/A</v>
      </c>
      <c r="CP5" t="e">
        <f>VLOOKUP(TRIM(Table47[[#This Row],[ZE_3]]),Table40[#All],3,FALSE)</f>
        <v>#N/A</v>
      </c>
      <c r="CQ5" s="4" t="e">
        <f>VLOOKUP(TRIM(Table47[[#This Row],[ZE_4]]),Table40[#All],3,FALSE)</f>
        <v>#N/A</v>
      </c>
      <c r="CR5" t="e">
        <f>VLOOKUP(TRIM(Table47[[#This Row],[ZE_5]]),Table40[#All],3,FALSE)</f>
        <v>#N/A</v>
      </c>
      <c r="CS5" t="e">
        <f>VLOOKUP(TRIM(Table47[[#This Row],[ZE_6]]),Table40[#All],3,FALSE)</f>
        <v>#N/A</v>
      </c>
      <c r="CT5" t="e">
        <f>VLOOKUP(TRIM(Table47[[#This Row],[ZE_7]]),Table40[#All],3,FALSE)</f>
        <v>#N/A</v>
      </c>
    </row>
    <row r="6" spans="1:99" x14ac:dyDescent="0.25">
      <c r="A6">
        <v>45153.94221361111</v>
      </c>
      <c r="B6" s="4">
        <f>VLOOKUP(Table47[[#This Row],[A]],Table7[#All],3, FALSE)</f>
        <v>7</v>
      </c>
      <c r="C6">
        <f>VLOOKUP(Table47[[#This Row],[B]],Table12[#All],3,FALSE)</f>
        <v>1</v>
      </c>
      <c r="D6">
        <f>VLOOKUP(Table47[[#This Row],[C]],Table14[#All],3,FALSE)</f>
        <v>1</v>
      </c>
      <c r="E6">
        <f>VLOOKUP(Table47[[#This Row],[D]],Table16[#All],3,FALSE)</f>
        <v>1</v>
      </c>
      <c r="F6">
        <f>VLOOKUP(Table47[[#This Row],[E]],Table18[#All],3,FALSE)</f>
        <v>1</v>
      </c>
      <c r="G6">
        <f>VLOOKUP(Table47[[#This Row],[F]],Table20[#All],3,FALSE)</f>
        <v>5</v>
      </c>
      <c r="H6" s="1" t="s">
        <v>107</v>
      </c>
      <c r="I6">
        <f>VLOOKUP(Table47[[#This Row],[G]],Table22[#All],3,FALSE)</f>
        <v>3</v>
      </c>
      <c r="J6" s="4" t="e">
        <f>VLOOKUP(TRIM(Table47[[#This Row],[G_2]]),Table22[#All],3,FALSE)</f>
        <v>#N/A</v>
      </c>
      <c r="K6" s="4" t="e">
        <f>VLOOKUP(TRIM(Table47[[#This Row],[G_3]]),Table22[#All],3,FALSE)</f>
        <v>#N/A</v>
      </c>
      <c r="L6" s="4" t="e">
        <f>VLOOKUP(TRIM(Table47[[#This Row],[G_4]]),Table22[#All],3,FALSE)</f>
        <v>#N/A</v>
      </c>
      <c r="M6">
        <f>VLOOKUP(Table47[[#This Row],[H]],Table23[#All],3,FALSE)</f>
        <v>1</v>
      </c>
      <c r="N6" s="1" t="s">
        <v>41</v>
      </c>
      <c r="O6">
        <f>VLOOKUP(Table47[[#This Row],[I_1]],Table25[#All], 3, FALSE)</f>
        <v>1</v>
      </c>
      <c r="P6" t="e">
        <f>VLOOKUP(TRIM(Table47[[#This Row],[I_2]]),Table25[#All], 3, FALSE)</f>
        <v>#N/A</v>
      </c>
      <c r="Q6">
        <v>1208</v>
      </c>
      <c r="R6">
        <f>VLOOKUP(TRIM(Table47[[#This Row],[K]]),Table27[#All],3,FALSE)</f>
        <v>1</v>
      </c>
      <c r="S6">
        <f>VLOOKUP(TRIM(Table47[[#This Row],[L]]),Table28[#All],3,FALSE)</f>
        <v>1</v>
      </c>
      <c r="T6">
        <f>VLOOKUP(Table47[[#This Row],[M]],Table9[#All],3,FALSE)</f>
        <v>1</v>
      </c>
      <c r="U6">
        <f>VLOOKUP(Table47[[#This Row],[N]],Table11[#All],3,FALSE)</f>
        <v>3</v>
      </c>
      <c r="V6">
        <f>VLOOKUP(Table47[[#This Row],[O]],Table15[#All],3,FALSE)</f>
        <v>2</v>
      </c>
      <c r="W6" t="s">
        <v>109</v>
      </c>
      <c r="X6">
        <f>VLOOKUP(Table47[[#This Row],[Q]],Table19[#All],3,FALSE)</f>
        <v>4</v>
      </c>
      <c r="Y6" t="s">
        <v>110</v>
      </c>
      <c r="Z6">
        <f>VLOOKUP(TRIM(Table47[[#This Row],[R_1]]),Table21[#All],3,FALSE)</f>
        <v>5</v>
      </c>
      <c r="AA6">
        <f>VLOOKUP(TRIM(Table47[[#This Row],[R_2]]),Table21[#All],3,FALSE)</f>
        <v>7</v>
      </c>
      <c r="AB6" t="e">
        <f>VLOOKUP(TRIM(Table47[[#This Row],[R_3]]),Table21[#All],3,FALSE)</f>
        <v>#N/A</v>
      </c>
      <c r="AC6" t="e">
        <f>VLOOKUP(TRIM(Table47[[#This Row],[R_4]]),Table21[#All],3,FALSE)</f>
        <v>#N/A</v>
      </c>
      <c r="AD6" t="e">
        <f>VLOOKUP(TRIM(Table47[[#This Row],[R_5]]),Table21[#All],3,FALSE)</f>
        <v>#N/A</v>
      </c>
      <c r="AE6" t="e">
        <f>VLOOKUP(TRIM(Table47[[#This Row],[R_6]]),Table21[#All],3,FALSE)</f>
        <v>#N/A</v>
      </c>
      <c r="AF6" t="e">
        <f>VLOOKUP(TRIM(Table47[[#This Row],[R_7]]),Table21[#All],3,FALSE)</f>
        <v>#N/A</v>
      </c>
      <c r="AG6" t="e">
        <f>VLOOKUP(TRIM(Table47[[#This Row],[R_8]]),Table21[#All],3,FALSE)</f>
        <v>#N/A</v>
      </c>
      <c r="AH6" t="e">
        <f>VLOOKUP(TRIM(Table47[[#This Row],[R_9]]),Table21[#All],3,FALSE)</f>
        <v>#N/A</v>
      </c>
      <c r="AI6" t="e">
        <f>VLOOKUP(TRIM(Table47[[#This Row],[R_10]]),Table21[#All],3,FALSE)</f>
        <v>#N/A</v>
      </c>
      <c r="AJ6" t="s">
        <v>111</v>
      </c>
      <c r="AK6">
        <f>VLOOKUP(TRIM(Table47[[#This Row],[S_1]]),Table24[#All],3,FALSE)</f>
        <v>1</v>
      </c>
      <c r="AL6" t="e">
        <f>VLOOKUP(TRIM(Table47[[#This Row],[S_2]]),Table24[#All],3,FALSE)</f>
        <v>#N/A</v>
      </c>
      <c r="AM6" t="e">
        <f>VLOOKUP(TRIM(Table47[[#This Row],[S_3]]),Table24[#All],3,FALSE)</f>
        <v>#N/A</v>
      </c>
      <c r="AN6" t="e">
        <f>VLOOKUP(TRIM(Table47[[#This Row],[S_4]]),Table24[#All],3,FALSE)</f>
        <v>#N/A</v>
      </c>
      <c r="AO6" t="e">
        <f>VLOOKUP(TRIM(Table47[[#This Row],[S_5]]),Table24[#All],3,FALSE)</f>
        <v>#N/A</v>
      </c>
      <c r="AP6" t="e">
        <f>VLOOKUP(TRIM(Table47[[#This Row],[S_6]]),Table24[#All],3,FALSE)</f>
        <v>#N/A</v>
      </c>
      <c r="AQ6" t="s">
        <v>51</v>
      </c>
      <c r="AR6">
        <f>VLOOKUP(TRIM(Table47[[#This Row],[T_1]]),Table26[#All],3,FALSE)</f>
        <v>2</v>
      </c>
      <c r="AS6" t="e">
        <f>VLOOKUP(TRIM(Table47[[#This Row],[T_2]]),Table26[#All],3,FALSE)</f>
        <v>#N/A</v>
      </c>
      <c r="AT6" t="e">
        <f>VLOOKUP(TRIM(Table47[[#This Row],[T_3]]),Table26[#All],3,FALSE)</f>
        <v>#N/A</v>
      </c>
      <c r="AU6" t="e">
        <f>VLOOKUP(TRIM(Table47[[#This Row],[T_4]]),Table26[#All],3,FALSE)</f>
        <v>#N/A</v>
      </c>
      <c r="AV6" t="e">
        <f>VLOOKUP(TRIM(Table47[[#This Row],[T_5]]),Table26[#All],3,FALSE)</f>
        <v>#N/A</v>
      </c>
      <c r="AW6" t="e">
        <f>VLOOKUP(TRIM(Table47[[#This Row],[T_6]]),Table26[#All],3,FALSE)</f>
        <v>#N/A</v>
      </c>
      <c r="AX6">
        <f>VLOOKUP(Table47[[#This Row],[U]],Table29[#All],3,FALSE)</f>
        <v>3</v>
      </c>
      <c r="AY6">
        <f>VLOOKUP(Table47[[#This Row],[V]],Table30[#All],3,FALSE)</f>
        <v>1</v>
      </c>
      <c r="AZ6" t="s">
        <v>113</v>
      </c>
      <c r="BA6">
        <f>VLOOKUP(TRIM(Table47[[#This Row],[W_1]]),Table31[#All],3,FALSE)</f>
        <v>1</v>
      </c>
      <c r="BB6">
        <f>VLOOKUP(TRIM(Table47[[#This Row],[W_2]]),Table31[#All],3,FALSE)</f>
        <v>2</v>
      </c>
      <c r="BC6">
        <f>VLOOKUP(TRIM(Table47[[#This Row],[W_3]]),Table31[#All],3,FALSE)</f>
        <v>3</v>
      </c>
      <c r="BD6" t="e">
        <f>VLOOKUP(TRIM(Table47[[#This Row],[W_4]]),Table31[#All],3,FALSE)</f>
        <v>#N/A</v>
      </c>
      <c r="BE6" t="e">
        <f>VLOOKUP(TRIM(Table47[[#This Row],[W_5]]),Table31[#All],3,FALSE)</f>
        <v>#N/A</v>
      </c>
      <c r="BF6" t="e">
        <f>VLOOKUP(TRIM(Table47[[#This Row],[W_6]]),Table31[#All],3,FALSE)</f>
        <v>#N/A</v>
      </c>
      <c r="BG6" t="e">
        <f>VLOOKUP(TRIM(Table47[[#This Row],[W_7]]),Table31[#All],3,FALSE)</f>
        <v>#N/A</v>
      </c>
      <c r="BH6" t="e">
        <f>VLOOKUP(TRIM(Table47[[#This Row],[W_8]]),Table31[#All],3,FALSE)</f>
        <v>#N/A</v>
      </c>
      <c r="BI6" t="s">
        <v>114</v>
      </c>
      <c r="BJ6">
        <f>VLOOKUP(TRIM(Table47[[#This Row],[X_1]]),Table32[#All],3,FALSE)</f>
        <v>3</v>
      </c>
      <c r="BK6" t="e">
        <f>VLOOKUP(TRIM(Table47[[#This Row],[X_2]]),Table32[#All],3,FALSE)</f>
        <v>#N/A</v>
      </c>
      <c r="BL6" t="e">
        <f>VLOOKUP(TRIM(Table47[[#This Row],[X_3]]),Table32[#All],3,FALSE)</f>
        <v>#N/A</v>
      </c>
      <c r="BM6" t="e">
        <f>VLOOKUP(TRIM(Table47[[#This Row],[X_4]]),Table32[#All],3,FALSE)</f>
        <v>#N/A</v>
      </c>
      <c r="BN6" t="e">
        <f>VLOOKUP(TRIM(Table47[[#This Row],[X_5]]),Table32[#All],3,FALSE)</f>
        <v>#N/A</v>
      </c>
      <c r="BO6" t="e">
        <f>VLOOKUP(TRIM(Table47[[#This Row],[X_6]]),Table32[#All],3,FALSE)</f>
        <v>#N/A</v>
      </c>
      <c r="BP6" t="e">
        <f>VLOOKUP(TRIM(Table47[[#This Row],[X_7]]),Table32[#All],3,FALSE)</f>
        <v>#N/A</v>
      </c>
      <c r="BQ6" t="e">
        <f>VLOOKUP(TRIM(Table47[[#This Row],[X_8]]),Table32[#All],3,FALSE)</f>
        <v>#N/A</v>
      </c>
      <c r="BR6" t="e">
        <f>VLOOKUP(TRIM(Table47[[#This Row],[X_9]]),Table32[#All],3,FALSE)</f>
        <v>#N/A</v>
      </c>
      <c r="BS6">
        <f>VLOOKUP(Table47[[#This Row],[Y]], Table33[#All], 3, FALSE)</f>
        <v>1</v>
      </c>
      <c r="BT6" t="s">
        <v>77</v>
      </c>
      <c r="BU6">
        <f>VLOOKUP(TRIM(Table47[[#This Row],[Z_1]]),Table34[#All],3,FALSE)</f>
        <v>13</v>
      </c>
      <c r="BV6" t="e">
        <f>VLOOKUP(TRIM(Table47[[#This Row],[Z_2]]),Table34[#All],3,FALSE)</f>
        <v>#N/A</v>
      </c>
      <c r="BW6" t="e">
        <f>VLOOKUP(TRIM(Table47[[#This Row],[Z_3]]),Table34[#All],3,FALSE)</f>
        <v>#N/A</v>
      </c>
      <c r="BX6" t="e">
        <f>VLOOKUP(TRIM(Table47[[#This Row],[Z_4]]),Table34[#All],3,FALSE)</f>
        <v>#N/A</v>
      </c>
      <c r="BY6" t="e">
        <f>VLOOKUP(TRIM(Table47[[#This Row],[Z_5]]),Table34[#All],3,FALSE)</f>
        <v>#N/A</v>
      </c>
      <c r="BZ6" t="e">
        <f>VLOOKUP(TRIM(Table47[[#This Row],[Z_6]]),Table34[#All],3,FALSE)</f>
        <v>#N/A</v>
      </c>
      <c r="CA6" t="e">
        <f>VLOOKUP(TRIM(Table47[[#This Row],[Z_7]]),Table34[#All],3,FALSE)</f>
        <v>#N/A</v>
      </c>
      <c r="CB6">
        <f>VLOOKUP(Table47[[#This Row],[ZA]],Table36[#All],3,FALSE)</f>
        <v>0</v>
      </c>
      <c r="CC6">
        <f>VLOOKUP(Table47[[#This Row],[ZB]],Table37[#All],3,FALSE)</f>
        <v>3</v>
      </c>
      <c r="CD6" t="s">
        <v>115</v>
      </c>
      <c r="CE6">
        <f>VLOOKUP(TRIM(Table47[[#This Row],[ZC_1]]),Table38[#All],3,FALSE)</f>
        <v>1</v>
      </c>
      <c r="CF6">
        <f>VLOOKUP(TRIM(Table47[[#This Row],[ZC_2]]),Table38[#All],3,FALSE)</f>
        <v>2</v>
      </c>
      <c r="CG6">
        <f>VLOOKUP(TRIM(Table47[[#This Row],[ZC_3]]),Table38[#All],3,FALSE)</f>
        <v>7</v>
      </c>
      <c r="CH6" t="e">
        <f>VLOOKUP(TRIM(Table47[[#This Row],[ZC_4]]),Table38[#All],3,FALSE)</f>
        <v>#N/A</v>
      </c>
      <c r="CI6" t="e">
        <f>VLOOKUP(TRIM(Table47[[#This Row],[ZC_5]]),Table38[#All],3,FALSE)</f>
        <v>#N/A</v>
      </c>
      <c r="CJ6" t="e">
        <f>VLOOKUP(TRIM(Table47[[#This Row],[ZC_6]]),Table38[#All],3,FALSE)</f>
        <v>#N/A</v>
      </c>
      <c r="CK6" t="e">
        <f>VLOOKUP(TRIM(Table47[[#This Row],[ZC_7]]),Table38[#All],3,FALSE)</f>
        <v>#N/A</v>
      </c>
      <c r="CL6">
        <v>4</v>
      </c>
      <c r="CM6" t="s">
        <v>116</v>
      </c>
      <c r="CN6">
        <f>VLOOKUP(TRIM(Table47[[#This Row],[ZE_1]]),Table40[#All],3,FALSE)</f>
        <v>1</v>
      </c>
      <c r="CO6" s="4">
        <f>VLOOKUP(TRIM(Table47[[#This Row],[ZE_2]]),Table40[#All],3,FALSE)</f>
        <v>5</v>
      </c>
      <c r="CP6">
        <f>VLOOKUP(TRIM(Table47[[#This Row],[ZE_3]]),Table40[#All],3,FALSE)</f>
        <v>8</v>
      </c>
      <c r="CQ6" s="4" t="e">
        <f>VLOOKUP(TRIM(Table47[[#This Row],[ZE_4]]),Table40[#All],3,FALSE)</f>
        <v>#N/A</v>
      </c>
      <c r="CR6" t="e">
        <f>VLOOKUP(TRIM(Table47[[#This Row],[ZE_5]]),Table40[#All],3,FALSE)</f>
        <v>#N/A</v>
      </c>
      <c r="CS6" t="e">
        <f>VLOOKUP(TRIM(Table47[[#This Row],[ZE_6]]),Table40[#All],3,FALSE)</f>
        <v>#N/A</v>
      </c>
      <c r="CT6" t="e">
        <f>VLOOKUP(TRIM(Table47[[#This Row],[ZE_7]]),Table40[#All],3,FALSE)</f>
        <v>#N/A</v>
      </c>
    </row>
    <row r="7" spans="1:99" x14ac:dyDescent="0.25">
      <c r="A7">
        <v>45153.945765486111</v>
      </c>
      <c r="B7" s="4">
        <f>VLOOKUP(Table47[[#This Row],[A]],Table7[#All],3, FALSE)</f>
        <v>7</v>
      </c>
      <c r="C7">
        <f>VLOOKUP(Table47[[#This Row],[B]],Table12[#All],3,FALSE)</f>
        <v>1</v>
      </c>
      <c r="D7">
        <f>VLOOKUP(Table47[[#This Row],[C]],Table14[#All],3,FALSE)</f>
        <v>1</v>
      </c>
      <c r="E7">
        <f>VLOOKUP(Table47[[#This Row],[D]],Table16[#All],3,FALSE)</f>
        <v>1</v>
      </c>
      <c r="F7">
        <f>VLOOKUP(Table47[[#This Row],[E]],Table18[#All],3,FALSE)</f>
        <v>1</v>
      </c>
      <c r="G7">
        <f>VLOOKUP(Table47[[#This Row],[F]],Table20[#All],3,FALSE)</f>
        <v>4</v>
      </c>
      <c r="H7" s="1" t="s">
        <v>63</v>
      </c>
      <c r="I7">
        <f>VLOOKUP(Table47[[#This Row],[G]],Table22[#All],3,FALSE)</f>
        <v>1</v>
      </c>
      <c r="J7" s="4">
        <f>VLOOKUP(TRIM(Table47[[#This Row],[G_2]]),Table22[#All],3,FALSE)</f>
        <v>3</v>
      </c>
      <c r="K7" s="4" t="e">
        <f>VLOOKUP(TRIM(Table47[[#This Row],[G_3]]),Table22[#All],3,FALSE)</f>
        <v>#N/A</v>
      </c>
      <c r="L7" s="4" t="e">
        <f>VLOOKUP(TRIM(Table47[[#This Row],[G_4]]),Table22[#All],3,FALSE)</f>
        <v>#N/A</v>
      </c>
      <c r="M7">
        <f>VLOOKUP(Table47[[#This Row],[H]],Table23[#All],3,FALSE)</f>
        <v>1</v>
      </c>
      <c r="N7" s="1" t="s">
        <v>41</v>
      </c>
      <c r="O7">
        <f>VLOOKUP(Table47[[#This Row],[I_1]],Table25[#All], 3, FALSE)</f>
        <v>1</v>
      </c>
      <c r="P7" t="e">
        <f>VLOOKUP(TRIM(Table47[[#This Row],[I_2]]),Table25[#All], 3, FALSE)</f>
        <v>#N/A</v>
      </c>
      <c r="Q7">
        <v>550</v>
      </c>
      <c r="R7">
        <f>VLOOKUP(TRIM(Table47[[#This Row],[K]]),Table27[#All],3,FALSE)</f>
        <v>1</v>
      </c>
      <c r="S7">
        <f>VLOOKUP(TRIM(Table47[[#This Row],[L]]),Table28[#All],3,FALSE)</f>
        <v>2</v>
      </c>
      <c r="T7">
        <f>VLOOKUP(Table47[[#This Row],[M]],Table9[#All],3,FALSE)</f>
        <v>3</v>
      </c>
      <c r="U7">
        <f>VLOOKUP(Table47[[#This Row],[N]],Table11[#All],3,FALSE)</f>
        <v>2</v>
      </c>
      <c r="V7">
        <f>VLOOKUP(Table47[[#This Row],[O]],Table15[#All],3,FALSE)</f>
        <v>1</v>
      </c>
      <c r="W7" t="s">
        <v>118</v>
      </c>
      <c r="X7">
        <f>VLOOKUP(Table47[[#This Row],[Q]],Table19[#All],3,FALSE)</f>
        <v>4</v>
      </c>
      <c r="Y7" t="s">
        <v>77</v>
      </c>
      <c r="Z7">
        <f>VLOOKUP(TRIM(Table47[[#This Row],[R_1]]),Table21[#All],3,FALSE)</f>
        <v>6</v>
      </c>
      <c r="AA7" t="e">
        <f>VLOOKUP(TRIM(Table47[[#This Row],[R_2]]),Table21[#All],3,FALSE)</f>
        <v>#N/A</v>
      </c>
      <c r="AB7" t="e">
        <f>VLOOKUP(TRIM(Table47[[#This Row],[R_3]]),Table21[#All],3,FALSE)</f>
        <v>#N/A</v>
      </c>
      <c r="AC7" t="e">
        <f>VLOOKUP(TRIM(Table47[[#This Row],[R_4]]),Table21[#All],3,FALSE)</f>
        <v>#N/A</v>
      </c>
      <c r="AD7" t="e">
        <f>VLOOKUP(TRIM(Table47[[#This Row],[R_5]]),Table21[#All],3,FALSE)</f>
        <v>#N/A</v>
      </c>
      <c r="AE7" t="e">
        <f>VLOOKUP(TRIM(Table47[[#This Row],[R_6]]),Table21[#All],3,FALSE)</f>
        <v>#N/A</v>
      </c>
      <c r="AF7" t="e">
        <f>VLOOKUP(TRIM(Table47[[#This Row],[R_7]]),Table21[#All],3,FALSE)</f>
        <v>#N/A</v>
      </c>
      <c r="AG7" t="e">
        <f>VLOOKUP(TRIM(Table47[[#This Row],[R_8]]),Table21[#All],3,FALSE)</f>
        <v>#N/A</v>
      </c>
      <c r="AH7" t="e">
        <f>VLOOKUP(TRIM(Table47[[#This Row],[R_9]]),Table21[#All],3,FALSE)</f>
        <v>#N/A</v>
      </c>
      <c r="AI7" t="e">
        <f>VLOOKUP(TRIM(Table47[[#This Row],[R_10]]),Table21[#All],3,FALSE)</f>
        <v>#N/A</v>
      </c>
      <c r="AJ7" t="s">
        <v>119</v>
      </c>
      <c r="AK7">
        <f>VLOOKUP(TRIM(Table47[[#This Row],[S_1]]),Table24[#All],3,FALSE)</f>
        <v>3</v>
      </c>
      <c r="AL7">
        <f>VLOOKUP(TRIM(Table47[[#This Row],[S_2]]),Table24[#All],3,FALSE)</f>
        <v>1</v>
      </c>
      <c r="AM7">
        <f>VLOOKUP(TRIM(Table47[[#This Row],[S_3]]),Table24[#All],3,FALSE)</f>
        <v>2</v>
      </c>
      <c r="AN7" t="e">
        <f>VLOOKUP(TRIM(Table47[[#This Row],[S_4]]),Table24[#All],3,FALSE)</f>
        <v>#N/A</v>
      </c>
      <c r="AO7" t="e">
        <f>VLOOKUP(TRIM(Table47[[#This Row],[S_5]]),Table24[#All],3,FALSE)</f>
        <v>#N/A</v>
      </c>
      <c r="AP7" t="e">
        <f>VLOOKUP(TRIM(Table47[[#This Row],[S_6]]),Table24[#All],3,FALSE)</f>
        <v>#N/A</v>
      </c>
      <c r="AQ7" t="s">
        <v>73</v>
      </c>
      <c r="AR7">
        <f>VLOOKUP(TRIM(Table47[[#This Row],[T_1]]),Table26[#All],3,FALSE)</f>
        <v>2</v>
      </c>
      <c r="AS7">
        <f>VLOOKUP(TRIM(Table47[[#This Row],[T_2]]),Table26[#All],3,FALSE)</f>
        <v>4</v>
      </c>
      <c r="AT7" t="e">
        <f>VLOOKUP(TRIM(Table47[[#This Row],[T_3]]),Table26[#All],3,FALSE)</f>
        <v>#N/A</v>
      </c>
      <c r="AU7" t="e">
        <f>VLOOKUP(TRIM(Table47[[#This Row],[T_4]]),Table26[#All],3,FALSE)</f>
        <v>#N/A</v>
      </c>
      <c r="AV7" t="e">
        <f>VLOOKUP(TRIM(Table47[[#This Row],[T_5]]),Table26[#All],3,FALSE)</f>
        <v>#N/A</v>
      </c>
      <c r="AW7" t="e">
        <f>VLOOKUP(TRIM(Table47[[#This Row],[T_6]]),Table26[#All],3,FALSE)</f>
        <v>#N/A</v>
      </c>
      <c r="AX7">
        <f>VLOOKUP(Table47[[#This Row],[U]],Table29[#All],3,FALSE)</f>
        <v>3</v>
      </c>
      <c r="AY7">
        <f>VLOOKUP(Table47[[#This Row],[V]],Table30[#All],3,FALSE)</f>
        <v>2</v>
      </c>
      <c r="AZ7" t="s">
        <v>101</v>
      </c>
      <c r="BA7">
        <f>VLOOKUP(TRIM(Table47[[#This Row],[W_1]]),Table31[#All],3,FALSE)</f>
        <v>1</v>
      </c>
      <c r="BB7" t="e">
        <f>VLOOKUP(TRIM(Table47[[#This Row],[W_2]]),Table31[#All],3,FALSE)</f>
        <v>#N/A</v>
      </c>
      <c r="BC7" t="e">
        <f>VLOOKUP(TRIM(Table47[[#This Row],[W_3]]),Table31[#All],3,FALSE)</f>
        <v>#N/A</v>
      </c>
      <c r="BD7" t="e">
        <f>VLOOKUP(TRIM(Table47[[#This Row],[W_4]]),Table31[#All],3,FALSE)</f>
        <v>#N/A</v>
      </c>
      <c r="BE7" t="e">
        <f>VLOOKUP(TRIM(Table47[[#This Row],[W_5]]),Table31[#All],3,FALSE)</f>
        <v>#N/A</v>
      </c>
      <c r="BF7" t="e">
        <f>VLOOKUP(TRIM(Table47[[#This Row],[W_6]]),Table31[#All],3,FALSE)</f>
        <v>#N/A</v>
      </c>
      <c r="BG7" t="e">
        <f>VLOOKUP(TRIM(Table47[[#This Row],[W_7]]),Table31[#All],3,FALSE)</f>
        <v>#N/A</v>
      </c>
      <c r="BH7" t="e">
        <f>VLOOKUP(TRIM(Table47[[#This Row],[W_8]]),Table31[#All],3,FALSE)</f>
        <v>#N/A</v>
      </c>
      <c r="BI7" t="s">
        <v>120</v>
      </c>
      <c r="BJ7">
        <f>VLOOKUP(TRIM(Table47[[#This Row],[X_1]]),Table32[#All],3,FALSE)</f>
        <v>2</v>
      </c>
      <c r="BK7">
        <f>VLOOKUP(TRIM(Table47[[#This Row],[X_2]]),Table32[#All],3,FALSE)</f>
        <v>1</v>
      </c>
      <c r="BL7">
        <f>VLOOKUP(TRIM(Table47[[#This Row],[X_3]]),Table32[#All],3,FALSE)</f>
        <v>3</v>
      </c>
      <c r="BM7">
        <f>VLOOKUP(TRIM(Table47[[#This Row],[X_4]]),Table32[#All],3,FALSE)</f>
        <v>4</v>
      </c>
      <c r="BN7" t="e">
        <f>VLOOKUP(TRIM(Table47[[#This Row],[X_5]]),Table32[#All],3,FALSE)</f>
        <v>#N/A</v>
      </c>
      <c r="BO7" t="e">
        <f>VLOOKUP(TRIM(Table47[[#This Row],[X_6]]),Table32[#All],3,FALSE)</f>
        <v>#N/A</v>
      </c>
      <c r="BP7" t="e">
        <f>VLOOKUP(TRIM(Table47[[#This Row],[X_7]]),Table32[#All],3,FALSE)</f>
        <v>#N/A</v>
      </c>
      <c r="BQ7" t="e">
        <f>VLOOKUP(TRIM(Table47[[#This Row],[X_8]]),Table32[#All],3,FALSE)</f>
        <v>#N/A</v>
      </c>
      <c r="BR7" t="e">
        <f>VLOOKUP(TRIM(Table47[[#This Row],[X_9]]),Table32[#All],3,FALSE)</f>
        <v>#N/A</v>
      </c>
      <c r="BS7">
        <f>VLOOKUP(Table47[[#This Row],[Y]], Table33[#All], 3, FALSE)</f>
        <v>1</v>
      </c>
      <c r="BT7" t="s">
        <v>121</v>
      </c>
      <c r="BU7">
        <f>VLOOKUP(TRIM(Table47[[#This Row],[Z_1]]),Table34[#All],3,FALSE)</f>
        <v>13</v>
      </c>
      <c r="BV7">
        <f>VLOOKUP(TRIM(Table47[[#This Row],[Z_2]]),Table34[#All],3,FALSE)</f>
        <v>6</v>
      </c>
      <c r="BW7" t="e">
        <f>VLOOKUP(TRIM(Table47[[#This Row],[Z_3]]),Table34[#All],3,FALSE)</f>
        <v>#N/A</v>
      </c>
      <c r="BX7" t="e">
        <f>VLOOKUP(TRIM(Table47[[#This Row],[Z_4]]),Table34[#All],3,FALSE)</f>
        <v>#N/A</v>
      </c>
      <c r="BY7" t="e">
        <f>VLOOKUP(TRIM(Table47[[#This Row],[Z_5]]),Table34[#All],3,FALSE)</f>
        <v>#N/A</v>
      </c>
      <c r="BZ7" t="e">
        <f>VLOOKUP(TRIM(Table47[[#This Row],[Z_6]]),Table34[#All],3,FALSE)</f>
        <v>#N/A</v>
      </c>
      <c r="CA7" t="e">
        <f>VLOOKUP(TRIM(Table47[[#This Row],[Z_7]]),Table34[#All],3,FALSE)</f>
        <v>#N/A</v>
      </c>
      <c r="CB7">
        <f>VLOOKUP(Table47[[#This Row],[ZA]],Table36[#All],3,FALSE)</f>
        <v>7</v>
      </c>
      <c r="CC7">
        <f>VLOOKUP(Table47[[#This Row],[ZB]],Table37[#All],3,FALSE)</f>
        <v>4</v>
      </c>
      <c r="CD7" t="s">
        <v>122</v>
      </c>
      <c r="CE7">
        <f>VLOOKUP(TRIM(Table47[[#This Row],[ZC_1]]),Table38[#All],3,FALSE)</f>
        <v>1</v>
      </c>
      <c r="CF7">
        <f>VLOOKUP(TRIM(Table47[[#This Row],[ZC_2]]),Table38[#All],3,FALSE)</f>
        <v>5</v>
      </c>
      <c r="CG7" t="e">
        <f>VLOOKUP(TRIM(Table47[[#This Row],[ZC_3]]),Table38[#All],3,FALSE)</f>
        <v>#N/A</v>
      </c>
      <c r="CH7" t="e">
        <f>VLOOKUP(TRIM(Table47[[#This Row],[ZC_4]]),Table38[#All],3,FALSE)</f>
        <v>#N/A</v>
      </c>
      <c r="CI7" t="e">
        <f>VLOOKUP(TRIM(Table47[[#This Row],[ZC_5]]),Table38[#All],3,FALSE)</f>
        <v>#N/A</v>
      </c>
      <c r="CJ7" t="e">
        <f>VLOOKUP(TRIM(Table47[[#This Row],[ZC_6]]),Table38[#All],3,FALSE)</f>
        <v>#N/A</v>
      </c>
      <c r="CK7" t="e">
        <f>VLOOKUP(TRIM(Table47[[#This Row],[ZC_7]]),Table38[#All],3,FALSE)</f>
        <v>#N/A</v>
      </c>
      <c r="CL7">
        <v>3</v>
      </c>
      <c r="CM7" t="s">
        <v>106</v>
      </c>
      <c r="CN7">
        <f>VLOOKUP(TRIM(Table47[[#This Row],[ZE_1]]),Table40[#All],3,FALSE)</f>
        <v>3</v>
      </c>
      <c r="CO7" s="4" t="e">
        <f>VLOOKUP(TRIM(Table47[[#This Row],[ZE_2]]),Table40[#All],3,FALSE)</f>
        <v>#N/A</v>
      </c>
      <c r="CP7" t="e">
        <f>VLOOKUP(TRIM(Table47[[#This Row],[ZE_3]]),Table40[#All],3,FALSE)</f>
        <v>#N/A</v>
      </c>
      <c r="CQ7" s="4" t="e">
        <f>VLOOKUP(TRIM(Table47[[#This Row],[ZE_4]]),Table40[#All],3,FALSE)</f>
        <v>#N/A</v>
      </c>
      <c r="CR7" t="e">
        <f>VLOOKUP(TRIM(Table47[[#This Row],[ZE_5]]),Table40[#All],3,FALSE)</f>
        <v>#N/A</v>
      </c>
      <c r="CS7" t="e">
        <f>VLOOKUP(TRIM(Table47[[#This Row],[ZE_6]]),Table40[#All],3,FALSE)</f>
        <v>#N/A</v>
      </c>
      <c r="CT7" t="e">
        <f>VLOOKUP(TRIM(Table47[[#This Row],[ZE_7]]),Table40[#All],3,FALSE)</f>
        <v>#N/A</v>
      </c>
    </row>
    <row r="8" spans="1:99" x14ac:dyDescent="0.25">
      <c r="A8">
        <v>45153.945913449075</v>
      </c>
      <c r="B8" s="4">
        <f>VLOOKUP(Table47[[#This Row],[A]],Table7[#All],3, FALSE)</f>
        <v>6</v>
      </c>
      <c r="C8">
        <f>VLOOKUP(Table47[[#This Row],[B]],Table12[#All],3,FALSE)</f>
        <v>0</v>
      </c>
      <c r="D8">
        <f>VLOOKUP(Table47[[#This Row],[C]],Table14[#All],3,FALSE)</f>
        <v>1</v>
      </c>
      <c r="E8">
        <f>VLOOKUP(Table47[[#This Row],[D]],Table16[#All],3,FALSE)</f>
        <v>1</v>
      </c>
      <c r="F8">
        <f>VLOOKUP(Table47[[#This Row],[E]],Table18[#All],3,FALSE)</f>
        <v>1</v>
      </c>
      <c r="G8">
        <f>VLOOKUP(Table47[[#This Row],[F]],Table20[#All],3,FALSE)</f>
        <v>6</v>
      </c>
      <c r="H8" s="1" t="s">
        <v>124</v>
      </c>
      <c r="I8">
        <f>VLOOKUP(Table47[[#This Row],[G]],Table22[#All],3,FALSE)</f>
        <v>1</v>
      </c>
      <c r="J8" s="4">
        <f>VLOOKUP(TRIM(Table47[[#This Row],[G_2]]),Table22[#All],3,FALSE)</f>
        <v>2</v>
      </c>
      <c r="K8" s="4" t="e">
        <f>VLOOKUP(TRIM(Table47[[#This Row],[G_3]]),Table22[#All],3,FALSE)</f>
        <v>#N/A</v>
      </c>
      <c r="L8" s="4" t="e">
        <f>VLOOKUP(TRIM(Table47[[#This Row],[G_4]]),Table22[#All],3,FALSE)</f>
        <v>#N/A</v>
      </c>
      <c r="M8">
        <f>VLOOKUP(Table47[[#This Row],[H]],Table23[#All],3,FALSE)</f>
        <v>1</v>
      </c>
      <c r="N8" s="1" t="s">
        <v>125</v>
      </c>
      <c r="O8">
        <f>VLOOKUP(Table47[[#This Row],[I_1]],Table25[#All], 3, FALSE)</f>
        <v>2</v>
      </c>
      <c r="P8" t="e">
        <f>VLOOKUP(TRIM(Table47[[#This Row],[I_2]]),Table25[#All], 3, FALSE)</f>
        <v>#N/A</v>
      </c>
      <c r="Q8">
        <v>1137</v>
      </c>
      <c r="R8">
        <f>VLOOKUP(TRIM(Table47[[#This Row],[K]]),Table27[#All],3,FALSE)</f>
        <v>1</v>
      </c>
      <c r="S8">
        <f>VLOOKUP(TRIM(Table47[[#This Row],[L]]),Table28[#All],3,FALSE)</f>
        <v>1</v>
      </c>
      <c r="T8">
        <f>VLOOKUP(Table47[[#This Row],[M]],Table9[#All],3,FALSE)</f>
        <v>1</v>
      </c>
      <c r="U8">
        <f>VLOOKUP(Table47[[#This Row],[N]],Table11[#All],3,FALSE)</f>
        <v>1</v>
      </c>
      <c r="V8">
        <f>VLOOKUP(Table47[[#This Row],[O]],Table15[#All],3,FALSE)</f>
        <v>1</v>
      </c>
      <c r="W8" t="s">
        <v>126</v>
      </c>
      <c r="X8">
        <f>VLOOKUP(Table47[[#This Row],[Q]],Table19[#All],3,FALSE)</f>
        <v>2</v>
      </c>
      <c r="Y8" t="s">
        <v>77</v>
      </c>
      <c r="Z8">
        <f>VLOOKUP(TRIM(Table47[[#This Row],[R_1]]),Table21[#All],3,FALSE)</f>
        <v>6</v>
      </c>
      <c r="AA8" t="e">
        <f>VLOOKUP(TRIM(Table47[[#This Row],[R_2]]),Table21[#All],3,FALSE)</f>
        <v>#N/A</v>
      </c>
      <c r="AB8" t="e">
        <f>VLOOKUP(TRIM(Table47[[#This Row],[R_3]]),Table21[#All],3,FALSE)</f>
        <v>#N/A</v>
      </c>
      <c r="AC8" t="e">
        <f>VLOOKUP(TRIM(Table47[[#This Row],[R_4]]),Table21[#All],3,FALSE)</f>
        <v>#N/A</v>
      </c>
      <c r="AD8" t="e">
        <f>VLOOKUP(TRIM(Table47[[#This Row],[R_5]]),Table21[#All],3,FALSE)</f>
        <v>#N/A</v>
      </c>
      <c r="AE8" t="e">
        <f>VLOOKUP(TRIM(Table47[[#This Row],[R_6]]),Table21[#All],3,FALSE)</f>
        <v>#N/A</v>
      </c>
      <c r="AF8" t="e">
        <f>VLOOKUP(TRIM(Table47[[#This Row],[R_7]]),Table21[#All],3,FALSE)</f>
        <v>#N/A</v>
      </c>
      <c r="AG8" t="e">
        <f>VLOOKUP(TRIM(Table47[[#This Row],[R_8]]),Table21[#All],3,FALSE)</f>
        <v>#N/A</v>
      </c>
      <c r="AH8" t="e">
        <f>VLOOKUP(TRIM(Table47[[#This Row],[R_9]]),Table21[#All],3,FALSE)</f>
        <v>#N/A</v>
      </c>
      <c r="AI8" t="e">
        <f>VLOOKUP(TRIM(Table47[[#This Row],[R_10]]),Table21[#All],3,FALSE)</f>
        <v>#N/A</v>
      </c>
      <c r="AJ8" t="s">
        <v>111</v>
      </c>
      <c r="AK8">
        <f>VLOOKUP(TRIM(Table47[[#This Row],[S_1]]),Table24[#All],3,FALSE)</f>
        <v>1</v>
      </c>
      <c r="AL8" t="e">
        <f>VLOOKUP(TRIM(Table47[[#This Row],[S_2]]),Table24[#All],3,FALSE)</f>
        <v>#N/A</v>
      </c>
      <c r="AM8" t="e">
        <f>VLOOKUP(TRIM(Table47[[#This Row],[S_3]]),Table24[#All],3,FALSE)</f>
        <v>#N/A</v>
      </c>
      <c r="AN8" t="e">
        <f>VLOOKUP(TRIM(Table47[[#This Row],[S_4]]),Table24[#All],3,FALSE)</f>
        <v>#N/A</v>
      </c>
      <c r="AO8" t="e">
        <f>VLOOKUP(TRIM(Table47[[#This Row],[S_5]]),Table24[#All],3,FALSE)</f>
        <v>#N/A</v>
      </c>
      <c r="AP8" t="e">
        <f>VLOOKUP(TRIM(Table47[[#This Row],[S_6]]),Table24[#All],3,FALSE)</f>
        <v>#N/A</v>
      </c>
      <c r="AQ8" t="s">
        <v>51</v>
      </c>
      <c r="AR8">
        <f>VLOOKUP(TRIM(Table47[[#This Row],[T_1]]),Table26[#All],3,FALSE)</f>
        <v>2</v>
      </c>
      <c r="AS8" t="e">
        <f>VLOOKUP(TRIM(Table47[[#This Row],[T_2]]),Table26[#All],3,FALSE)</f>
        <v>#N/A</v>
      </c>
      <c r="AT8" t="e">
        <f>VLOOKUP(TRIM(Table47[[#This Row],[T_3]]),Table26[#All],3,FALSE)</f>
        <v>#N/A</v>
      </c>
      <c r="AU8" t="e">
        <f>VLOOKUP(TRIM(Table47[[#This Row],[T_4]]),Table26[#All],3,FALSE)</f>
        <v>#N/A</v>
      </c>
      <c r="AV8" t="e">
        <f>VLOOKUP(TRIM(Table47[[#This Row],[T_5]]),Table26[#All],3,FALSE)</f>
        <v>#N/A</v>
      </c>
      <c r="AW8" t="e">
        <f>VLOOKUP(TRIM(Table47[[#This Row],[T_6]]),Table26[#All],3,FALSE)</f>
        <v>#N/A</v>
      </c>
      <c r="AX8">
        <f>VLOOKUP(Table47[[#This Row],[U]],Table29[#All],3,FALSE)</f>
        <v>3</v>
      </c>
      <c r="AY8">
        <f>VLOOKUP(Table47[[#This Row],[V]],Table30[#All],3,FALSE)</f>
        <v>3</v>
      </c>
      <c r="AZ8" t="s">
        <v>101</v>
      </c>
      <c r="BA8">
        <f>VLOOKUP(TRIM(Table47[[#This Row],[W_1]]),Table31[#All],3,FALSE)</f>
        <v>1</v>
      </c>
      <c r="BB8" t="e">
        <f>VLOOKUP(TRIM(Table47[[#This Row],[W_2]]),Table31[#All],3,FALSE)</f>
        <v>#N/A</v>
      </c>
      <c r="BC8" t="e">
        <f>VLOOKUP(TRIM(Table47[[#This Row],[W_3]]),Table31[#All],3,FALSE)</f>
        <v>#N/A</v>
      </c>
      <c r="BD8" t="e">
        <f>VLOOKUP(TRIM(Table47[[#This Row],[W_4]]),Table31[#All],3,FALSE)</f>
        <v>#N/A</v>
      </c>
      <c r="BE8" t="e">
        <f>VLOOKUP(TRIM(Table47[[#This Row],[W_5]]),Table31[#All],3,FALSE)</f>
        <v>#N/A</v>
      </c>
      <c r="BF8" t="e">
        <f>VLOOKUP(TRIM(Table47[[#This Row],[W_6]]),Table31[#All],3,FALSE)</f>
        <v>#N/A</v>
      </c>
      <c r="BG8" t="e">
        <f>VLOOKUP(TRIM(Table47[[#This Row],[W_7]]),Table31[#All],3,FALSE)</f>
        <v>#N/A</v>
      </c>
      <c r="BH8" t="e">
        <f>VLOOKUP(TRIM(Table47[[#This Row],[W_8]]),Table31[#All],3,FALSE)</f>
        <v>#N/A</v>
      </c>
      <c r="BI8" t="s">
        <v>127</v>
      </c>
      <c r="BJ8">
        <f>VLOOKUP(TRIM(Table47[[#This Row],[X_1]]),Table32[#All],3,FALSE)</f>
        <v>4</v>
      </c>
      <c r="BK8" t="e">
        <f>VLOOKUP(TRIM(Table47[[#This Row],[X_2]]),Table32[#All],3,FALSE)</f>
        <v>#N/A</v>
      </c>
      <c r="BL8" t="e">
        <f>VLOOKUP(TRIM(Table47[[#This Row],[X_3]]),Table32[#All],3,FALSE)</f>
        <v>#N/A</v>
      </c>
      <c r="BM8" t="e">
        <f>VLOOKUP(TRIM(Table47[[#This Row],[X_4]]),Table32[#All],3,FALSE)</f>
        <v>#N/A</v>
      </c>
      <c r="BN8" t="e">
        <f>VLOOKUP(TRIM(Table47[[#This Row],[X_5]]),Table32[#All],3,FALSE)</f>
        <v>#N/A</v>
      </c>
      <c r="BO8" t="e">
        <f>VLOOKUP(TRIM(Table47[[#This Row],[X_6]]),Table32[#All],3,FALSE)</f>
        <v>#N/A</v>
      </c>
      <c r="BP8" t="e">
        <f>VLOOKUP(TRIM(Table47[[#This Row],[X_7]]),Table32[#All],3,FALSE)</f>
        <v>#N/A</v>
      </c>
      <c r="BQ8" t="e">
        <f>VLOOKUP(TRIM(Table47[[#This Row],[X_8]]),Table32[#All],3,FALSE)</f>
        <v>#N/A</v>
      </c>
      <c r="BR8" t="e">
        <f>VLOOKUP(TRIM(Table47[[#This Row],[X_9]]),Table32[#All],3,FALSE)</f>
        <v>#N/A</v>
      </c>
      <c r="BS8">
        <f>VLOOKUP(Table47[[#This Row],[Y]], Table33[#All], 3, FALSE)</f>
        <v>1</v>
      </c>
      <c r="BT8" t="s">
        <v>77</v>
      </c>
      <c r="BU8">
        <f>VLOOKUP(TRIM(Table47[[#This Row],[Z_1]]),Table34[#All],3,FALSE)</f>
        <v>13</v>
      </c>
      <c r="BV8" t="e">
        <f>VLOOKUP(TRIM(Table47[[#This Row],[Z_2]]),Table34[#All],3,FALSE)</f>
        <v>#N/A</v>
      </c>
      <c r="BW8" t="e">
        <f>VLOOKUP(TRIM(Table47[[#This Row],[Z_3]]),Table34[#All],3,FALSE)</f>
        <v>#N/A</v>
      </c>
      <c r="BX8" t="e">
        <f>VLOOKUP(TRIM(Table47[[#This Row],[Z_4]]),Table34[#All],3,FALSE)</f>
        <v>#N/A</v>
      </c>
      <c r="BY8" t="e">
        <f>VLOOKUP(TRIM(Table47[[#This Row],[Z_5]]),Table34[#All],3,FALSE)</f>
        <v>#N/A</v>
      </c>
      <c r="BZ8" t="e">
        <f>VLOOKUP(TRIM(Table47[[#This Row],[Z_6]]),Table34[#All],3,FALSE)</f>
        <v>#N/A</v>
      </c>
      <c r="CA8" t="e">
        <f>VLOOKUP(TRIM(Table47[[#This Row],[Z_7]]),Table34[#All],3,FALSE)</f>
        <v>#N/A</v>
      </c>
      <c r="CB8">
        <f>VLOOKUP(Table47[[#This Row],[ZA]],Table36[#All],3,FALSE)</f>
        <v>0</v>
      </c>
      <c r="CC8">
        <f>VLOOKUP(Table47[[#This Row],[ZB]],Table37[#All],3,FALSE)</f>
        <v>3</v>
      </c>
      <c r="CD8" t="s">
        <v>128</v>
      </c>
      <c r="CE8">
        <f>VLOOKUP(TRIM(Table47[[#This Row],[ZC_1]]),Table38[#All],3,FALSE)</f>
        <v>2</v>
      </c>
      <c r="CF8">
        <f>VLOOKUP(TRIM(Table47[[#This Row],[ZC_2]]),Table38[#All],3,FALSE)</f>
        <v>7</v>
      </c>
      <c r="CG8" t="e">
        <f>VLOOKUP(TRIM(Table47[[#This Row],[ZC_3]]),Table38[#All],3,FALSE)</f>
        <v>#N/A</v>
      </c>
      <c r="CH8" t="e">
        <f>VLOOKUP(TRIM(Table47[[#This Row],[ZC_4]]),Table38[#All],3,FALSE)</f>
        <v>#N/A</v>
      </c>
      <c r="CI8" t="e">
        <f>VLOOKUP(TRIM(Table47[[#This Row],[ZC_5]]),Table38[#All],3,FALSE)</f>
        <v>#N/A</v>
      </c>
      <c r="CJ8" t="e">
        <f>VLOOKUP(TRIM(Table47[[#This Row],[ZC_6]]),Table38[#All],3,FALSE)</f>
        <v>#N/A</v>
      </c>
      <c r="CK8" t="e">
        <f>VLOOKUP(TRIM(Table47[[#This Row],[ZC_7]]),Table38[#All],3,FALSE)</f>
        <v>#N/A</v>
      </c>
      <c r="CL8">
        <v>1</v>
      </c>
      <c r="CM8" t="s">
        <v>129</v>
      </c>
      <c r="CN8">
        <f>VLOOKUP(TRIM(Table47[[#This Row],[ZE_1]]),Table40[#All],3,FALSE)</f>
        <v>4</v>
      </c>
      <c r="CO8" s="4" t="e">
        <f>VLOOKUP(TRIM(Table47[[#This Row],[ZE_2]]),Table40[#All],3,FALSE)</f>
        <v>#N/A</v>
      </c>
      <c r="CP8" t="e">
        <f>VLOOKUP(TRIM(Table47[[#This Row],[ZE_3]]),Table40[#All],3,FALSE)</f>
        <v>#N/A</v>
      </c>
      <c r="CQ8" s="4" t="e">
        <f>VLOOKUP(TRIM(Table47[[#This Row],[ZE_4]]),Table40[#All],3,FALSE)</f>
        <v>#N/A</v>
      </c>
      <c r="CR8" t="e">
        <f>VLOOKUP(TRIM(Table47[[#This Row],[ZE_5]]),Table40[#All],3,FALSE)</f>
        <v>#N/A</v>
      </c>
      <c r="CS8" t="e">
        <f>VLOOKUP(TRIM(Table47[[#This Row],[ZE_6]]),Table40[#All],3,FALSE)</f>
        <v>#N/A</v>
      </c>
      <c r="CT8" t="e">
        <f>VLOOKUP(TRIM(Table47[[#This Row],[ZE_7]]),Table40[#All],3,FALSE)</f>
        <v>#N/A</v>
      </c>
    </row>
    <row r="9" spans="1:99" x14ac:dyDescent="0.25">
      <c r="A9">
        <v>45153.947262488422</v>
      </c>
      <c r="B9" s="4">
        <f>VLOOKUP(Table47[[#This Row],[A]],Table7[#All],3, FALSE)</f>
        <v>6</v>
      </c>
      <c r="C9">
        <f>VLOOKUP(Table47[[#This Row],[B]],Table12[#All],3,FALSE)</f>
        <v>0</v>
      </c>
      <c r="D9">
        <f>VLOOKUP(Table47[[#This Row],[C]],Table14[#All],3,FALSE)</f>
        <v>1</v>
      </c>
      <c r="E9">
        <f>VLOOKUP(Table47[[#This Row],[D]],Table16[#All],3,FALSE)</f>
        <v>1</v>
      </c>
      <c r="F9">
        <f>VLOOKUP(Table47[[#This Row],[E]],Table18[#All],3,FALSE)</f>
        <v>1</v>
      </c>
      <c r="G9">
        <f>VLOOKUP(Table47[[#This Row],[F]],Table20[#All],3,FALSE)</f>
        <v>4</v>
      </c>
      <c r="H9" s="1" t="s">
        <v>130</v>
      </c>
      <c r="I9">
        <f>VLOOKUP(Table47[[#This Row],[G]],Table22[#All],3,FALSE)</f>
        <v>1</v>
      </c>
      <c r="J9" s="4" t="e">
        <f>VLOOKUP(TRIM(Table47[[#This Row],[G_2]]),Table22[#All],3,FALSE)</f>
        <v>#N/A</v>
      </c>
      <c r="K9" s="4" t="e">
        <f>VLOOKUP(TRIM(Table47[[#This Row],[G_3]]),Table22[#All],3,FALSE)</f>
        <v>#N/A</v>
      </c>
      <c r="L9" s="4" t="e">
        <f>VLOOKUP(TRIM(Table47[[#This Row],[G_4]]),Table22[#All],3,FALSE)</f>
        <v>#N/A</v>
      </c>
      <c r="M9">
        <f>VLOOKUP(Table47[[#This Row],[H]],Table23[#All],3,FALSE)</f>
        <v>1</v>
      </c>
      <c r="N9" s="1" t="s">
        <v>41</v>
      </c>
      <c r="O9">
        <f>VLOOKUP(Table47[[#This Row],[I_1]],Table25[#All], 3, FALSE)</f>
        <v>1</v>
      </c>
      <c r="P9" t="e">
        <f>VLOOKUP(TRIM(Table47[[#This Row],[I_2]]),Table25[#All], 3, FALSE)</f>
        <v>#N/A</v>
      </c>
      <c r="Q9">
        <v>1130</v>
      </c>
      <c r="R9">
        <f>VLOOKUP(TRIM(Table47[[#This Row],[K]]),Table27[#All],3,FALSE)</f>
        <v>1</v>
      </c>
      <c r="S9">
        <f>VLOOKUP(TRIM(Table47[[#This Row],[L]]),Table28[#All],3,FALSE)</f>
        <v>2</v>
      </c>
      <c r="T9">
        <f>VLOOKUP(Table47[[#This Row],[M]],Table9[#All],3,FALSE)</f>
        <v>2</v>
      </c>
      <c r="U9">
        <f>VLOOKUP(Table47[[#This Row],[N]],Table11[#All],3,FALSE)</f>
        <v>3</v>
      </c>
      <c r="V9">
        <f>VLOOKUP(Table47[[#This Row],[O]],Table15[#All],3,FALSE)</f>
        <v>3</v>
      </c>
      <c r="W9" t="s">
        <v>132</v>
      </c>
      <c r="X9">
        <f>VLOOKUP(Table47[[#This Row],[Q]],Table19[#All],3,FALSE)</f>
        <v>2</v>
      </c>
      <c r="Y9" t="s">
        <v>103</v>
      </c>
      <c r="Z9">
        <f>VLOOKUP(TRIM(Table47[[#This Row],[R_1]]),Table21[#All],3,FALSE)</f>
        <v>7</v>
      </c>
      <c r="AA9" t="e">
        <f>VLOOKUP(TRIM(Table47[[#This Row],[R_2]]),Table21[#All],3,FALSE)</f>
        <v>#N/A</v>
      </c>
      <c r="AB9" t="e">
        <f>VLOOKUP(TRIM(Table47[[#This Row],[R_3]]),Table21[#All],3,FALSE)</f>
        <v>#N/A</v>
      </c>
      <c r="AC9" t="e">
        <f>VLOOKUP(TRIM(Table47[[#This Row],[R_4]]),Table21[#All],3,FALSE)</f>
        <v>#N/A</v>
      </c>
      <c r="AD9" t="e">
        <f>VLOOKUP(TRIM(Table47[[#This Row],[R_5]]),Table21[#All],3,FALSE)</f>
        <v>#N/A</v>
      </c>
      <c r="AE9" t="e">
        <f>VLOOKUP(TRIM(Table47[[#This Row],[R_6]]),Table21[#All],3,FALSE)</f>
        <v>#N/A</v>
      </c>
      <c r="AF9" t="e">
        <f>VLOOKUP(TRIM(Table47[[#This Row],[R_7]]),Table21[#All],3,FALSE)</f>
        <v>#N/A</v>
      </c>
      <c r="AG9" t="e">
        <f>VLOOKUP(TRIM(Table47[[#This Row],[R_8]]),Table21[#All],3,FALSE)</f>
        <v>#N/A</v>
      </c>
      <c r="AH9" t="e">
        <f>VLOOKUP(TRIM(Table47[[#This Row],[R_9]]),Table21[#All],3,FALSE)</f>
        <v>#N/A</v>
      </c>
      <c r="AI9" t="e">
        <f>VLOOKUP(TRIM(Table47[[#This Row],[R_10]]),Table21[#All],3,FALSE)</f>
        <v>#N/A</v>
      </c>
      <c r="AJ9" t="s">
        <v>111</v>
      </c>
      <c r="AK9">
        <f>VLOOKUP(TRIM(Table47[[#This Row],[S_1]]),Table24[#All],3,FALSE)</f>
        <v>1</v>
      </c>
      <c r="AL9" t="e">
        <f>VLOOKUP(TRIM(Table47[[#This Row],[S_2]]),Table24[#All],3,FALSE)</f>
        <v>#N/A</v>
      </c>
      <c r="AM9" t="e">
        <f>VLOOKUP(TRIM(Table47[[#This Row],[S_3]]),Table24[#All],3,FALSE)</f>
        <v>#N/A</v>
      </c>
      <c r="AN9" t="e">
        <f>VLOOKUP(TRIM(Table47[[#This Row],[S_4]]),Table24[#All],3,FALSE)</f>
        <v>#N/A</v>
      </c>
      <c r="AO9" t="e">
        <f>VLOOKUP(TRIM(Table47[[#This Row],[S_5]]),Table24[#All],3,FALSE)</f>
        <v>#N/A</v>
      </c>
      <c r="AP9" t="e">
        <f>VLOOKUP(TRIM(Table47[[#This Row],[S_6]]),Table24[#All],3,FALSE)</f>
        <v>#N/A</v>
      </c>
      <c r="AQ9" t="s">
        <v>51</v>
      </c>
      <c r="AR9">
        <f>VLOOKUP(TRIM(Table47[[#This Row],[T_1]]),Table26[#All],3,FALSE)</f>
        <v>2</v>
      </c>
      <c r="AS9" t="e">
        <f>VLOOKUP(TRIM(Table47[[#This Row],[T_2]]),Table26[#All],3,FALSE)</f>
        <v>#N/A</v>
      </c>
      <c r="AT9" t="e">
        <f>VLOOKUP(TRIM(Table47[[#This Row],[T_3]]),Table26[#All],3,FALSE)</f>
        <v>#N/A</v>
      </c>
      <c r="AU9" t="e">
        <f>VLOOKUP(TRIM(Table47[[#This Row],[T_4]]),Table26[#All],3,FALSE)</f>
        <v>#N/A</v>
      </c>
      <c r="AV9" t="e">
        <f>VLOOKUP(TRIM(Table47[[#This Row],[T_5]]),Table26[#All],3,FALSE)</f>
        <v>#N/A</v>
      </c>
      <c r="AW9" t="e">
        <f>VLOOKUP(TRIM(Table47[[#This Row],[T_6]]),Table26[#All],3,FALSE)</f>
        <v>#N/A</v>
      </c>
      <c r="AX9">
        <f>VLOOKUP(Table47[[#This Row],[U]],Table29[#All],3,FALSE)</f>
        <v>1</v>
      </c>
      <c r="AY9">
        <f>VLOOKUP(Table47[[#This Row],[V]],Table30[#All],3,FALSE)</f>
        <v>2</v>
      </c>
      <c r="AZ9" t="s">
        <v>101</v>
      </c>
      <c r="BA9">
        <f>VLOOKUP(TRIM(Table47[[#This Row],[W_1]]),Table31[#All],3,FALSE)</f>
        <v>1</v>
      </c>
      <c r="BB9" t="e">
        <f>VLOOKUP(TRIM(Table47[[#This Row],[W_2]]),Table31[#All],3,FALSE)</f>
        <v>#N/A</v>
      </c>
      <c r="BC9" t="e">
        <f>VLOOKUP(TRIM(Table47[[#This Row],[W_3]]),Table31[#All],3,FALSE)</f>
        <v>#N/A</v>
      </c>
      <c r="BD9" t="e">
        <f>VLOOKUP(TRIM(Table47[[#This Row],[W_4]]),Table31[#All],3,FALSE)</f>
        <v>#N/A</v>
      </c>
      <c r="BE9" t="e">
        <f>VLOOKUP(TRIM(Table47[[#This Row],[W_5]]),Table31[#All],3,FALSE)</f>
        <v>#N/A</v>
      </c>
      <c r="BF9" t="e">
        <f>VLOOKUP(TRIM(Table47[[#This Row],[W_6]]),Table31[#All],3,FALSE)</f>
        <v>#N/A</v>
      </c>
      <c r="BG9" t="e">
        <f>VLOOKUP(TRIM(Table47[[#This Row],[W_7]]),Table31[#All],3,FALSE)</f>
        <v>#N/A</v>
      </c>
      <c r="BH9" t="e">
        <f>VLOOKUP(TRIM(Table47[[#This Row],[W_8]]),Table31[#All],3,FALSE)</f>
        <v>#N/A</v>
      </c>
      <c r="BI9" t="s">
        <v>75</v>
      </c>
      <c r="BJ9">
        <f>VLOOKUP(TRIM(Table47[[#This Row],[X_1]]),Table32[#All],3,FALSE)</f>
        <v>1</v>
      </c>
      <c r="BK9" t="e">
        <f>VLOOKUP(TRIM(Table47[[#This Row],[X_2]]),Table32[#All],3,FALSE)</f>
        <v>#N/A</v>
      </c>
      <c r="BL9" t="e">
        <f>VLOOKUP(TRIM(Table47[[#This Row],[X_3]]),Table32[#All],3,FALSE)</f>
        <v>#N/A</v>
      </c>
      <c r="BM9" t="e">
        <f>VLOOKUP(TRIM(Table47[[#This Row],[X_4]]),Table32[#All],3,FALSE)</f>
        <v>#N/A</v>
      </c>
      <c r="BN9" t="e">
        <f>VLOOKUP(TRIM(Table47[[#This Row],[X_5]]),Table32[#All],3,FALSE)</f>
        <v>#N/A</v>
      </c>
      <c r="BO9" t="e">
        <f>VLOOKUP(TRIM(Table47[[#This Row],[X_6]]),Table32[#All],3,FALSE)</f>
        <v>#N/A</v>
      </c>
      <c r="BP9" t="e">
        <f>VLOOKUP(TRIM(Table47[[#This Row],[X_7]]),Table32[#All],3,FALSE)</f>
        <v>#N/A</v>
      </c>
      <c r="BQ9" t="e">
        <f>VLOOKUP(TRIM(Table47[[#This Row],[X_8]]),Table32[#All],3,FALSE)</f>
        <v>#N/A</v>
      </c>
      <c r="BR9" t="e">
        <f>VLOOKUP(TRIM(Table47[[#This Row],[X_9]]),Table32[#All],3,FALSE)</f>
        <v>#N/A</v>
      </c>
      <c r="BS9">
        <f>VLOOKUP(Table47[[#This Row],[Y]], Table33[#All], 3, FALSE)</f>
        <v>2</v>
      </c>
      <c r="BT9" t="s">
        <v>77</v>
      </c>
      <c r="BU9">
        <f>VLOOKUP(TRIM(Table47[[#This Row],[Z_1]]),Table34[#All],3,FALSE)</f>
        <v>13</v>
      </c>
      <c r="BV9" t="e">
        <f>VLOOKUP(TRIM(Table47[[#This Row],[Z_2]]),Table34[#All],3,FALSE)</f>
        <v>#N/A</v>
      </c>
      <c r="BW9" t="e">
        <f>VLOOKUP(TRIM(Table47[[#This Row],[Z_3]]),Table34[#All],3,FALSE)</f>
        <v>#N/A</v>
      </c>
      <c r="BX9" t="e">
        <f>VLOOKUP(TRIM(Table47[[#This Row],[Z_4]]),Table34[#All],3,FALSE)</f>
        <v>#N/A</v>
      </c>
      <c r="BY9" t="e">
        <f>VLOOKUP(TRIM(Table47[[#This Row],[Z_5]]),Table34[#All],3,FALSE)</f>
        <v>#N/A</v>
      </c>
      <c r="BZ9" t="e">
        <f>VLOOKUP(TRIM(Table47[[#This Row],[Z_6]]),Table34[#All],3,FALSE)</f>
        <v>#N/A</v>
      </c>
      <c r="CA9" t="e">
        <f>VLOOKUP(TRIM(Table47[[#This Row],[Z_7]]),Table34[#All],3,FALSE)</f>
        <v>#N/A</v>
      </c>
      <c r="CB9">
        <f>VLOOKUP(Table47[[#This Row],[ZA]],Table36[#All],3,FALSE)</f>
        <v>4</v>
      </c>
      <c r="CC9">
        <f>VLOOKUP(Table47[[#This Row],[ZB]],Table37[#All],3,FALSE)</f>
        <v>4</v>
      </c>
      <c r="CD9" t="s">
        <v>133</v>
      </c>
      <c r="CE9">
        <f>VLOOKUP(TRIM(Table47[[#This Row],[ZC_1]]),Table38[#All],3,FALSE)</f>
        <v>3</v>
      </c>
      <c r="CF9" t="e">
        <f>VLOOKUP(TRIM(Table47[[#This Row],[ZC_2]]),Table38[#All],3,FALSE)</f>
        <v>#N/A</v>
      </c>
      <c r="CG9" t="e">
        <f>VLOOKUP(TRIM(Table47[[#This Row],[ZC_3]]),Table38[#All],3,FALSE)</f>
        <v>#N/A</v>
      </c>
      <c r="CH9" t="e">
        <f>VLOOKUP(TRIM(Table47[[#This Row],[ZC_4]]),Table38[#All],3,FALSE)</f>
        <v>#N/A</v>
      </c>
      <c r="CI9" t="e">
        <f>VLOOKUP(TRIM(Table47[[#This Row],[ZC_5]]),Table38[#All],3,FALSE)</f>
        <v>#N/A</v>
      </c>
      <c r="CJ9" t="e">
        <f>VLOOKUP(TRIM(Table47[[#This Row],[ZC_6]]),Table38[#All],3,FALSE)</f>
        <v>#N/A</v>
      </c>
      <c r="CK9" t="e">
        <f>VLOOKUP(TRIM(Table47[[#This Row],[ZC_7]]),Table38[#All],3,FALSE)</f>
        <v>#N/A</v>
      </c>
      <c r="CL9">
        <v>3</v>
      </c>
      <c r="CM9" t="s">
        <v>129</v>
      </c>
      <c r="CN9">
        <f>VLOOKUP(TRIM(Table47[[#This Row],[ZE_1]]),Table40[#All],3,FALSE)</f>
        <v>4</v>
      </c>
      <c r="CO9" s="4" t="e">
        <f>VLOOKUP(TRIM(Table47[[#This Row],[ZE_2]]),Table40[#All],3,FALSE)</f>
        <v>#N/A</v>
      </c>
      <c r="CP9" t="e">
        <f>VLOOKUP(TRIM(Table47[[#This Row],[ZE_3]]),Table40[#All],3,FALSE)</f>
        <v>#N/A</v>
      </c>
      <c r="CQ9" s="4" t="e">
        <f>VLOOKUP(TRIM(Table47[[#This Row],[ZE_4]]),Table40[#All],3,FALSE)</f>
        <v>#N/A</v>
      </c>
      <c r="CR9" t="e">
        <f>VLOOKUP(TRIM(Table47[[#This Row],[ZE_5]]),Table40[#All],3,FALSE)</f>
        <v>#N/A</v>
      </c>
      <c r="CS9" t="e">
        <f>VLOOKUP(TRIM(Table47[[#This Row],[ZE_6]]),Table40[#All],3,FALSE)</f>
        <v>#N/A</v>
      </c>
      <c r="CT9" t="e">
        <f>VLOOKUP(TRIM(Table47[[#This Row],[ZE_7]]),Table40[#All],3,FALSE)</f>
        <v>#N/A</v>
      </c>
    </row>
    <row r="10" spans="1:99" x14ac:dyDescent="0.25">
      <c r="A10">
        <v>45153.949131712958</v>
      </c>
      <c r="B10" s="4">
        <f>VLOOKUP(Table47[[#This Row],[A]],Table7[#All],3, FALSE)</f>
        <v>7</v>
      </c>
      <c r="C10">
        <f>VLOOKUP(Table47[[#This Row],[B]],Table12[#All],3,FALSE)</f>
        <v>0</v>
      </c>
      <c r="D10">
        <f>VLOOKUP(Table47[[#This Row],[C]],Table14[#All],3,FALSE)</f>
        <v>1</v>
      </c>
      <c r="E10">
        <f>VLOOKUP(Table47[[#This Row],[D]],Table16[#All],3,FALSE)</f>
        <v>1</v>
      </c>
      <c r="F10">
        <f>VLOOKUP(Table47[[#This Row],[E]],Table18[#All],3,FALSE)</f>
        <v>1</v>
      </c>
      <c r="G10">
        <f>VLOOKUP(Table47[[#This Row],[F]],Table20[#All],3,FALSE)</f>
        <v>4</v>
      </c>
      <c r="H10" s="1" t="s">
        <v>130</v>
      </c>
      <c r="I10">
        <f>VLOOKUP(Table47[[#This Row],[G]],Table22[#All],3,FALSE)</f>
        <v>1</v>
      </c>
      <c r="J10" s="4" t="e">
        <f>VLOOKUP(TRIM(Table47[[#This Row],[G_2]]),Table22[#All],3,FALSE)</f>
        <v>#N/A</v>
      </c>
      <c r="K10" s="4" t="e">
        <f>VLOOKUP(TRIM(Table47[[#This Row],[G_3]]),Table22[#All],3,FALSE)</f>
        <v>#N/A</v>
      </c>
      <c r="L10" s="4" t="e">
        <f>VLOOKUP(TRIM(Table47[[#This Row],[G_4]]),Table22[#All],3,FALSE)</f>
        <v>#N/A</v>
      </c>
      <c r="M10">
        <f>VLOOKUP(Table47[[#This Row],[H]],Table23[#All],3,FALSE)</f>
        <v>1</v>
      </c>
      <c r="N10" s="1" t="s">
        <v>41</v>
      </c>
      <c r="O10">
        <f>VLOOKUP(Table47[[#This Row],[I_1]],Table25[#All], 3, FALSE)</f>
        <v>1</v>
      </c>
      <c r="P10" t="e">
        <f>VLOOKUP(TRIM(Table47[[#This Row],[I_2]]),Table25[#All], 3, FALSE)</f>
        <v>#N/A</v>
      </c>
      <c r="Q10">
        <v>1138</v>
      </c>
      <c r="R10">
        <f>VLOOKUP(TRIM(Table47[[#This Row],[K]]),Table27[#All],3,FALSE)</f>
        <v>1</v>
      </c>
      <c r="S10">
        <f>VLOOKUP(TRIM(Table47[[#This Row],[L]]),Table28[#All],3,FALSE)</f>
        <v>1</v>
      </c>
      <c r="T10">
        <f>VLOOKUP(Table47[[#This Row],[M]],Table9[#All],3,FALSE)</f>
        <v>3</v>
      </c>
      <c r="U10">
        <f>VLOOKUP(Table47[[#This Row],[N]],Table11[#All],3,FALSE)</f>
        <v>2</v>
      </c>
      <c r="V10">
        <f>VLOOKUP(Table47[[#This Row],[O]],Table15[#All],3,FALSE)</f>
        <v>2</v>
      </c>
      <c r="W10" t="s">
        <v>135</v>
      </c>
      <c r="X10">
        <f>VLOOKUP(Table47[[#This Row],[Q]],Table19[#All],3,FALSE)</f>
        <v>4</v>
      </c>
      <c r="Y10" t="s">
        <v>136</v>
      </c>
      <c r="Z10">
        <f>VLOOKUP(TRIM(Table47[[#This Row],[R_1]]),Table21[#All],3,FALSE)</f>
        <v>2</v>
      </c>
      <c r="AA10" t="e">
        <f>VLOOKUP(TRIM(Table47[[#This Row],[R_2]]),Table21[#All],3,FALSE)</f>
        <v>#N/A</v>
      </c>
      <c r="AB10" t="e">
        <f>VLOOKUP(TRIM(Table47[[#This Row],[R_3]]),Table21[#All],3,FALSE)</f>
        <v>#N/A</v>
      </c>
      <c r="AC10" t="e">
        <f>VLOOKUP(TRIM(Table47[[#This Row],[R_4]]),Table21[#All],3,FALSE)</f>
        <v>#N/A</v>
      </c>
      <c r="AD10" t="e">
        <f>VLOOKUP(TRIM(Table47[[#This Row],[R_5]]),Table21[#All],3,FALSE)</f>
        <v>#N/A</v>
      </c>
      <c r="AE10" t="e">
        <f>VLOOKUP(TRIM(Table47[[#This Row],[R_6]]),Table21[#All],3,FALSE)</f>
        <v>#N/A</v>
      </c>
      <c r="AF10" t="e">
        <f>VLOOKUP(TRIM(Table47[[#This Row],[R_7]]),Table21[#All],3,FALSE)</f>
        <v>#N/A</v>
      </c>
      <c r="AG10" t="e">
        <f>VLOOKUP(TRIM(Table47[[#This Row],[R_8]]),Table21[#All],3,FALSE)</f>
        <v>#N/A</v>
      </c>
      <c r="AH10" t="e">
        <f>VLOOKUP(TRIM(Table47[[#This Row],[R_9]]),Table21[#All],3,FALSE)</f>
        <v>#N/A</v>
      </c>
      <c r="AI10" t="e">
        <f>VLOOKUP(TRIM(Table47[[#This Row],[R_10]]),Table21[#All],3,FALSE)</f>
        <v>#N/A</v>
      </c>
      <c r="AJ10" t="s">
        <v>137</v>
      </c>
      <c r="AK10">
        <f>VLOOKUP(TRIM(Table47[[#This Row],[S_1]]),Table24[#All],3,FALSE)</f>
        <v>1</v>
      </c>
      <c r="AL10">
        <f>VLOOKUP(TRIM(Table47[[#This Row],[S_2]]),Table24[#All],3,FALSE)</f>
        <v>2</v>
      </c>
      <c r="AM10" t="e">
        <f>VLOOKUP(TRIM(Table47[[#This Row],[S_3]]),Table24[#All],3,FALSE)</f>
        <v>#N/A</v>
      </c>
      <c r="AN10" t="e">
        <f>VLOOKUP(TRIM(Table47[[#This Row],[S_4]]),Table24[#All],3,FALSE)</f>
        <v>#N/A</v>
      </c>
      <c r="AO10" t="e">
        <f>VLOOKUP(TRIM(Table47[[#This Row],[S_5]]),Table24[#All],3,FALSE)</f>
        <v>#N/A</v>
      </c>
      <c r="AP10" t="e">
        <f>VLOOKUP(TRIM(Table47[[#This Row],[S_6]]),Table24[#All],3,FALSE)</f>
        <v>#N/A</v>
      </c>
      <c r="AQ10" t="s">
        <v>138</v>
      </c>
      <c r="AR10">
        <f>VLOOKUP(TRIM(Table47[[#This Row],[T_1]]),Table26[#All],3,FALSE)</f>
        <v>2</v>
      </c>
      <c r="AS10">
        <f>VLOOKUP(TRIM(Table47[[#This Row],[T_2]]),Table26[#All],3,FALSE)</f>
        <v>3</v>
      </c>
      <c r="AT10" t="e">
        <f>VLOOKUP(TRIM(Table47[[#This Row],[T_3]]),Table26[#All],3,FALSE)</f>
        <v>#N/A</v>
      </c>
      <c r="AU10" t="e">
        <f>VLOOKUP(TRIM(Table47[[#This Row],[T_4]]),Table26[#All],3,FALSE)</f>
        <v>#N/A</v>
      </c>
      <c r="AV10" t="e">
        <f>VLOOKUP(TRIM(Table47[[#This Row],[T_5]]),Table26[#All],3,FALSE)</f>
        <v>#N/A</v>
      </c>
      <c r="AW10" t="e">
        <f>VLOOKUP(TRIM(Table47[[#This Row],[T_6]]),Table26[#All],3,FALSE)</f>
        <v>#N/A</v>
      </c>
      <c r="AX10">
        <f>VLOOKUP(Table47[[#This Row],[U]],Table29[#All],3,FALSE)</f>
        <v>2</v>
      </c>
      <c r="AY10">
        <f>VLOOKUP(Table47[[#This Row],[V]],Table30[#All],3,FALSE)</f>
        <v>3</v>
      </c>
      <c r="AZ10" t="s">
        <v>139</v>
      </c>
      <c r="BA10">
        <f>VLOOKUP(TRIM(Table47[[#This Row],[W_1]]),Table31[#All],3,FALSE)</f>
        <v>1</v>
      </c>
      <c r="BB10">
        <f>VLOOKUP(TRIM(Table47[[#This Row],[W_2]]),Table31[#All],3,FALSE)</f>
        <v>4</v>
      </c>
      <c r="BC10">
        <f>VLOOKUP(TRIM(Table47[[#This Row],[W_3]]),Table31[#All],3,FALSE)</f>
        <v>3</v>
      </c>
      <c r="BD10" t="e">
        <f>VLOOKUP(TRIM(Table47[[#This Row],[W_4]]),Table31[#All],3,FALSE)</f>
        <v>#N/A</v>
      </c>
      <c r="BE10" t="e">
        <f>VLOOKUP(TRIM(Table47[[#This Row],[W_5]]),Table31[#All],3,FALSE)</f>
        <v>#N/A</v>
      </c>
      <c r="BF10" t="e">
        <f>VLOOKUP(TRIM(Table47[[#This Row],[W_6]]),Table31[#All],3,FALSE)</f>
        <v>#N/A</v>
      </c>
      <c r="BG10" t="e">
        <f>VLOOKUP(TRIM(Table47[[#This Row],[W_7]]),Table31[#All],3,FALSE)</f>
        <v>#N/A</v>
      </c>
      <c r="BH10" t="e">
        <f>VLOOKUP(TRIM(Table47[[#This Row],[W_8]]),Table31[#All],3,FALSE)</f>
        <v>#N/A</v>
      </c>
      <c r="BI10" t="s">
        <v>140</v>
      </c>
      <c r="BJ10">
        <f>VLOOKUP(TRIM(Table47[[#This Row],[X_1]]),Table32[#All],3,FALSE)</f>
        <v>2</v>
      </c>
      <c r="BK10">
        <f>VLOOKUP(TRIM(Table47[[#This Row],[X_2]]),Table32[#All],3,FALSE)</f>
        <v>1</v>
      </c>
      <c r="BL10">
        <f>VLOOKUP(TRIM(Table47[[#This Row],[X_3]]),Table32[#All],3,FALSE)</f>
        <v>11</v>
      </c>
      <c r="BM10">
        <f>VLOOKUP(TRIM(Table47[[#This Row],[X_4]]),Table32[#All],3,FALSE)</f>
        <v>5</v>
      </c>
      <c r="BN10">
        <f>VLOOKUP(TRIM(Table47[[#This Row],[X_5]]),Table32[#All],3,FALSE)</f>
        <v>10</v>
      </c>
      <c r="BO10">
        <f>VLOOKUP(TRIM(Table47[[#This Row],[X_6]]),Table32[#All],3,FALSE)</f>
        <v>3</v>
      </c>
      <c r="BP10" t="e">
        <f>VLOOKUP(TRIM(Table47[[#This Row],[X_7]]),Table32[#All],3,FALSE)</f>
        <v>#N/A</v>
      </c>
      <c r="BQ10" t="e">
        <f>VLOOKUP(TRIM(Table47[[#This Row],[X_8]]),Table32[#All],3,FALSE)</f>
        <v>#N/A</v>
      </c>
      <c r="BR10" t="e">
        <f>VLOOKUP(TRIM(Table47[[#This Row],[X_9]]),Table32[#All],3,FALSE)</f>
        <v>#N/A</v>
      </c>
      <c r="BS10">
        <f>VLOOKUP(Table47[[#This Row],[Y]], Table33[#All], 3, FALSE)</f>
        <v>1</v>
      </c>
      <c r="BT10" t="s">
        <v>141</v>
      </c>
      <c r="BU10">
        <f>VLOOKUP(TRIM(Table47[[#This Row],[Z_1]]),Table34[#All],3,FALSE)</f>
        <v>4</v>
      </c>
      <c r="BV10" t="e">
        <f>VLOOKUP(TRIM(Table47[[#This Row],[Z_2]]),Table34[#All],3,FALSE)</f>
        <v>#N/A</v>
      </c>
      <c r="BW10" t="e">
        <f>VLOOKUP(TRIM(Table47[[#This Row],[Z_3]]),Table34[#All],3,FALSE)</f>
        <v>#N/A</v>
      </c>
      <c r="BX10" t="e">
        <f>VLOOKUP(TRIM(Table47[[#This Row],[Z_4]]),Table34[#All],3,FALSE)</f>
        <v>#N/A</v>
      </c>
      <c r="BY10" t="e">
        <f>VLOOKUP(TRIM(Table47[[#This Row],[Z_5]]),Table34[#All],3,FALSE)</f>
        <v>#N/A</v>
      </c>
      <c r="BZ10" t="e">
        <f>VLOOKUP(TRIM(Table47[[#This Row],[Z_6]]),Table34[#All],3,FALSE)</f>
        <v>#N/A</v>
      </c>
      <c r="CA10" t="e">
        <f>VLOOKUP(TRIM(Table47[[#This Row],[Z_7]]),Table34[#All],3,FALSE)</f>
        <v>#N/A</v>
      </c>
      <c r="CB10">
        <f>VLOOKUP(Table47[[#This Row],[ZA]],Table36[#All],3,FALSE)</f>
        <v>2</v>
      </c>
      <c r="CC10">
        <f>VLOOKUP(Table47[[#This Row],[ZB]],Table37[#All],3,FALSE)</f>
        <v>5</v>
      </c>
      <c r="CD10" t="s">
        <v>143</v>
      </c>
      <c r="CE10">
        <f>VLOOKUP(TRIM(Table47[[#This Row],[ZC_1]]),Table38[#All],3,FALSE)</f>
        <v>4</v>
      </c>
      <c r="CF10">
        <f>VLOOKUP(TRIM(Table47[[#This Row],[ZC_2]]),Table38[#All],3,FALSE)</f>
        <v>2</v>
      </c>
      <c r="CG10">
        <f>VLOOKUP(TRIM(Table47[[#This Row],[ZC_3]]),Table38[#All],3,FALSE)</f>
        <v>7</v>
      </c>
      <c r="CH10" t="e">
        <f>VLOOKUP(TRIM(Table47[[#This Row],[ZC_4]]),Table38[#All],3,FALSE)</f>
        <v>#N/A</v>
      </c>
      <c r="CI10" t="e">
        <f>VLOOKUP(TRIM(Table47[[#This Row],[ZC_5]]),Table38[#All],3,FALSE)</f>
        <v>#N/A</v>
      </c>
      <c r="CJ10" t="e">
        <f>VLOOKUP(TRIM(Table47[[#This Row],[ZC_6]]),Table38[#All],3,FALSE)</f>
        <v>#N/A</v>
      </c>
      <c r="CK10" t="e">
        <f>VLOOKUP(TRIM(Table47[[#This Row],[ZC_7]]),Table38[#All],3,FALSE)</f>
        <v>#N/A</v>
      </c>
      <c r="CL10">
        <v>4</v>
      </c>
      <c r="CM10" t="s">
        <v>106</v>
      </c>
      <c r="CN10">
        <f>VLOOKUP(TRIM(Table47[[#This Row],[ZE_1]]),Table40[#All],3,FALSE)</f>
        <v>3</v>
      </c>
      <c r="CO10" s="4" t="e">
        <f>VLOOKUP(TRIM(Table47[[#This Row],[ZE_2]]),Table40[#All],3,FALSE)</f>
        <v>#N/A</v>
      </c>
      <c r="CP10" t="e">
        <f>VLOOKUP(TRIM(Table47[[#This Row],[ZE_3]]),Table40[#All],3,FALSE)</f>
        <v>#N/A</v>
      </c>
      <c r="CQ10" s="4" t="e">
        <f>VLOOKUP(TRIM(Table47[[#This Row],[ZE_4]]),Table40[#All],3,FALSE)</f>
        <v>#N/A</v>
      </c>
      <c r="CR10" t="e">
        <f>VLOOKUP(TRIM(Table47[[#This Row],[ZE_5]]),Table40[#All],3,FALSE)</f>
        <v>#N/A</v>
      </c>
      <c r="CS10" t="e">
        <f>VLOOKUP(TRIM(Table47[[#This Row],[ZE_6]]),Table40[#All],3,FALSE)</f>
        <v>#N/A</v>
      </c>
      <c r="CT10" t="e">
        <f>VLOOKUP(TRIM(Table47[[#This Row],[ZE_7]]),Table40[#All],3,FALSE)</f>
        <v>#N/A</v>
      </c>
    </row>
    <row r="11" spans="1:99" x14ac:dyDescent="0.25">
      <c r="A11">
        <v>45153.953637569444</v>
      </c>
      <c r="B11" s="4">
        <f>VLOOKUP(Table47[[#This Row],[A]],Table7[#All],3, FALSE)</f>
        <v>7</v>
      </c>
      <c r="C11">
        <f>VLOOKUP(Table47[[#This Row],[B]],Table12[#All],3,FALSE)</f>
        <v>1</v>
      </c>
      <c r="D11">
        <f>VLOOKUP(Table47[[#This Row],[C]],Table14[#All],3,FALSE)</f>
        <v>1</v>
      </c>
      <c r="E11">
        <f>VLOOKUP(Table47[[#This Row],[D]],Table16[#All],3,FALSE)</f>
        <v>1</v>
      </c>
      <c r="F11">
        <f>VLOOKUP(Table47[[#This Row],[E]],Table18[#All],3,FALSE)</f>
        <v>1</v>
      </c>
      <c r="G11">
        <f>VLOOKUP(Table47[[#This Row],[F]],Table20[#All],3,FALSE)</f>
        <v>5</v>
      </c>
      <c r="H11" s="1" t="s">
        <v>130</v>
      </c>
      <c r="I11">
        <f>VLOOKUP(Table47[[#This Row],[G]],Table22[#All],3,FALSE)</f>
        <v>1</v>
      </c>
      <c r="J11" s="4" t="e">
        <f>VLOOKUP(TRIM(Table47[[#This Row],[G_2]]),Table22[#All],3,FALSE)</f>
        <v>#N/A</v>
      </c>
      <c r="K11" s="4" t="e">
        <f>VLOOKUP(TRIM(Table47[[#This Row],[G_3]]),Table22[#All],3,FALSE)</f>
        <v>#N/A</v>
      </c>
      <c r="L11" s="4" t="e">
        <f>VLOOKUP(TRIM(Table47[[#This Row],[G_4]]),Table22[#All],3,FALSE)</f>
        <v>#N/A</v>
      </c>
      <c r="M11">
        <f>VLOOKUP(Table47[[#This Row],[H]],Table23[#All],3,FALSE)</f>
        <v>1</v>
      </c>
      <c r="N11" s="1" t="s">
        <v>41</v>
      </c>
      <c r="O11">
        <f>VLOOKUP(Table47[[#This Row],[I_1]],Table25[#All], 3, FALSE)</f>
        <v>1</v>
      </c>
      <c r="P11" t="e">
        <f>VLOOKUP(TRIM(Table47[[#This Row],[I_2]]),Table25[#All], 3, FALSE)</f>
        <v>#N/A</v>
      </c>
      <c r="Q11">
        <v>1136</v>
      </c>
      <c r="R11">
        <f>VLOOKUP(TRIM(Table47[[#This Row],[K]]),Table27[#All],3,FALSE)</f>
        <v>1</v>
      </c>
      <c r="S11">
        <f>VLOOKUP(TRIM(Table47[[#This Row],[L]]),Table28[#All],3,FALSE)</f>
        <v>4</v>
      </c>
      <c r="T11">
        <f>VLOOKUP(Table47[[#This Row],[M]],Table9[#All],3,FALSE)</f>
        <v>3</v>
      </c>
      <c r="U11">
        <f>VLOOKUP(Table47[[#This Row],[N]],Table11[#All],3,FALSE)</f>
        <v>2</v>
      </c>
      <c r="V11">
        <f>VLOOKUP(Table47[[#This Row],[O]],Table15[#All],3,FALSE)</f>
        <v>2</v>
      </c>
      <c r="W11" t="s">
        <v>144</v>
      </c>
      <c r="X11">
        <f>VLOOKUP(Table47[[#This Row],[Q]],Table19[#All],3,FALSE)</f>
        <v>3</v>
      </c>
      <c r="Y11" t="s">
        <v>103</v>
      </c>
      <c r="Z11">
        <f>VLOOKUP(TRIM(Table47[[#This Row],[R_1]]),Table21[#All],3,FALSE)</f>
        <v>7</v>
      </c>
      <c r="AA11" t="e">
        <f>VLOOKUP(TRIM(Table47[[#This Row],[R_2]]),Table21[#All],3,FALSE)</f>
        <v>#N/A</v>
      </c>
      <c r="AB11" t="e">
        <f>VLOOKUP(TRIM(Table47[[#This Row],[R_3]]),Table21[#All],3,FALSE)</f>
        <v>#N/A</v>
      </c>
      <c r="AC11" t="e">
        <f>VLOOKUP(TRIM(Table47[[#This Row],[R_4]]),Table21[#All],3,FALSE)</f>
        <v>#N/A</v>
      </c>
      <c r="AD11" t="e">
        <f>VLOOKUP(TRIM(Table47[[#This Row],[R_5]]),Table21[#All],3,FALSE)</f>
        <v>#N/A</v>
      </c>
      <c r="AE11" t="e">
        <f>VLOOKUP(TRIM(Table47[[#This Row],[R_6]]),Table21[#All],3,FALSE)</f>
        <v>#N/A</v>
      </c>
      <c r="AF11" t="e">
        <f>VLOOKUP(TRIM(Table47[[#This Row],[R_7]]),Table21[#All],3,FALSE)</f>
        <v>#N/A</v>
      </c>
      <c r="AG11" t="e">
        <f>VLOOKUP(TRIM(Table47[[#This Row],[R_8]]),Table21[#All],3,FALSE)</f>
        <v>#N/A</v>
      </c>
      <c r="AH11" t="e">
        <f>VLOOKUP(TRIM(Table47[[#This Row],[R_9]]),Table21[#All],3,FALSE)</f>
        <v>#N/A</v>
      </c>
      <c r="AI11" t="e">
        <f>VLOOKUP(TRIM(Table47[[#This Row],[R_10]]),Table21[#All],3,FALSE)</f>
        <v>#N/A</v>
      </c>
      <c r="AJ11" t="s">
        <v>146</v>
      </c>
      <c r="AK11">
        <f>VLOOKUP(TRIM(Table47[[#This Row],[S_1]]),Table24[#All],3,FALSE)</f>
        <v>3</v>
      </c>
      <c r="AL11" t="e">
        <f>VLOOKUP(TRIM(Table47[[#This Row],[S_2]]),Table24[#All],3,FALSE)</f>
        <v>#N/A</v>
      </c>
      <c r="AM11" t="e">
        <f>VLOOKUP(TRIM(Table47[[#This Row],[S_3]]),Table24[#All],3,FALSE)</f>
        <v>#N/A</v>
      </c>
      <c r="AN11" t="e">
        <f>VLOOKUP(TRIM(Table47[[#This Row],[S_4]]),Table24[#All],3,FALSE)</f>
        <v>#N/A</v>
      </c>
      <c r="AO11" t="e">
        <f>VLOOKUP(TRIM(Table47[[#This Row],[S_5]]),Table24[#All],3,FALSE)</f>
        <v>#N/A</v>
      </c>
      <c r="AP11" t="e">
        <f>VLOOKUP(TRIM(Table47[[#This Row],[S_6]]),Table24[#All],3,FALSE)</f>
        <v>#N/A</v>
      </c>
      <c r="AQ11" t="s">
        <v>51</v>
      </c>
      <c r="AR11">
        <f>VLOOKUP(TRIM(Table47[[#This Row],[T_1]]),Table26[#All],3,FALSE)</f>
        <v>2</v>
      </c>
      <c r="AS11" t="e">
        <f>VLOOKUP(TRIM(Table47[[#This Row],[T_2]]),Table26[#All],3,FALSE)</f>
        <v>#N/A</v>
      </c>
      <c r="AT11" t="e">
        <f>VLOOKUP(TRIM(Table47[[#This Row],[T_3]]),Table26[#All],3,FALSE)</f>
        <v>#N/A</v>
      </c>
      <c r="AU11" t="e">
        <f>VLOOKUP(TRIM(Table47[[#This Row],[T_4]]),Table26[#All],3,FALSE)</f>
        <v>#N/A</v>
      </c>
      <c r="AV11" t="e">
        <f>VLOOKUP(TRIM(Table47[[#This Row],[T_5]]),Table26[#All],3,FALSE)</f>
        <v>#N/A</v>
      </c>
      <c r="AW11" t="e">
        <f>VLOOKUP(TRIM(Table47[[#This Row],[T_6]]),Table26[#All],3,FALSE)</f>
        <v>#N/A</v>
      </c>
      <c r="AX11">
        <f>VLOOKUP(Table47[[#This Row],[U]],Table29[#All],3,FALSE)</f>
        <v>1</v>
      </c>
      <c r="AY11">
        <f>VLOOKUP(Table47[[#This Row],[V]],Table30[#All],3,FALSE)</f>
        <v>3</v>
      </c>
      <c r="AZ11" t="s">
        <v>101</v>
      </c>
      <c r="BA11">
        <f>VLOOKUP(TRIM(Table47[[#This Row],[W_1]]),Table31[#All],3,FALSE)</f>
        <v>1</v>
      </c>
      <c r="BB11" t="e">
        <f>VLOOKUP(TRIM(Table47[[#This Row],[W_2]]),Table31[#All],3,FALSE)</f>
        <v>#N/A</v>
      </c>
      <c r="BC11" t="e">
        <f>VLOOKUP(TRIM(Table47[[#This Row],[W_3]]),Table31[#All],3,FALSE)</f>
        <v>#N/A</v>
      </c>
      <c r="BD11" t="e">
        <f>VLOOKUP(TRIM(Table47[[#This Row],[W_4]]),Table31[#All],3,FALSE)</f>
        <v>#N/A</v>
      </c>
      <c r="BE11" t="e">
        <f>VLOOKUP(TRIM(Table47[[#This Row],[W_5]]),Table31[#All],3,FALSE)</f>
        <v>#N/A</v>
      </c>
      <c r="BF11" t="e">
        <f>VLOOKUP(TRIM(Table47[[#This Row],[W_6]]),Table31[#All],3,FALSE)</f>
        <v>#N/A</v>
      </c>
      <c r="BG11" t="e">
        <f>VLOOKUP(TRIM(Table47[[#This Row],[W_7]]),Table31[#All],3,FALSE)</f>
        <v>#N/A</v>
      </c>
      <c r="BH11" t="e">
        <f>VLOOKUP(TRIM(Table47[[#This Row],[W_8]]),Table31[#All],3,FALSE)</f>
        <v>#N/A</v>
      </c>
      <c r="BI11" t="s">
        <v>114</v>
      </c>
      <c r="BJ11">
        <f>VLOOKUP(TRIM(Table47[[#This Row],[X_1]]),Table32[#All],3,FALSE)</f>
        <v>3</v>
      </c>
      <c r="BK11" t="e">
        <f>VLOOKUP(TRIM(Table47[[#This Row],[X_2]]),Table32[#All],3,FALSE)</f>
        <v>#N/A</v>
      </c>
      <c r="BL11" t="e">
        <f>VLOOKUP(TRIM(Table47[[#This Row],[X_3]]),Table32[#All],3,FALSE)</f>
        <v>#N/A</v>
      </c>
      <c r="BM11" t="e">
        <f>VLOOKUP(TRIM(Table47[[#This Row],[X_4]]),Table32[#All],3,FALSE)</f>
        <v>#N/A</v>
      </c>
      <c r="BN11" t="e">
        <f>VLOOKUP(TRIM(Table47[[#This Row],[X_5]]),Table32[#All],3,FALSE)</f>
        <v>#N/A</v>
      </c>
      <c r="BO11" t="e">
        <f>VLOOKUP(TRIM(Table47[[#This Row],[X_6]]),Table32[#All],3,FALSE)</f>
        <v>#N/A</v>
      </c>
      <c r="BP11" t="e">
        <f>VLOOKUP(TRIM(Table47[[#This Row],[X_7]]),Table32[#All],3,FALSE)</f>
        <v>#N/A</v>
      </c>
      <c r="BQ11" t="e">
        <f>VLOOKUP(TRIM(Table47[[#This Row],[X_8]]),Table32[#All],3,FALSE)</f>
        <v>#N/A</v>
      </c>
      <c r="BR11" t="e">
        <f>VLOOKUP(TRIM(Table47[[#This Row],[X_9]]),Table32[#All],3,FALSE)</f>
        <v>#N/A</v>
      </c>
      <c r="BS11">
        <f>VLOOKUP(Table47[[#This Row],[Y]], Table33[#All], 3, FALSE)</f>
        <v>2</v>
      </c>
      <c r="BT11" t="s">
        <v>103</v>
      </c>
      <c r="BU11">
        <f>VLOOKUP(TRIM(Table47[[#This Row],[Z_1]]),Table34[#All],3,FALSE)</f>
        <v>6</v>
      </c>
      <c r="BV11" t="e">
        <f>VLOOKUP(TRIM(Table47[[#This Row],[Z_2]]),Table34[#All],3,FALSE)</f>
        <v>#N/A</v>
      </c>
      <c r="BW11" t="e">
        <f>VLOOKUP(TRIM(Table47[[#This Row],[Z_3]]),Table34[#All],3,FALSE)</f>
        <v>#N/A</v>
      </c>
      <c r="BX11" t="e">
        <f>VLOOKUP(TRIM(Table47[[#This Row],[Z_4]]),Table34[#All],3,FALSE)</f>
        <v>#N/A</v>
      </c>
      <c r="BY11" t="e">
        <f>VLOOKUP(TRIM(Table47[[#This Row],[Z_5]]),Table34[#All],3,FALSE)</f>
        <v>#N/A</v>
      </c>
      <c r="BZ11" t="e">
        <f>VLOOKUP(TRIM(Table47[[#This Row],[Z_6]]),Table34[#All],3,FALSE)</f>
        <v>#N/A</v>
      </c>
      <c r="CA11" t="e">
        <f>VLOOKUP(TRIM(Table47[[#This Row],[Z_7]]),Table34[#All],3,FALSE)</f>
        <v>#N/A</v>
      </c>
      <c r="CB11">
        <f>VLOOKUP(Table47[[#This Row],[ZA]],Table36[#All],3,FALSE)</f>
        <v>7</v>
      </c>
      <c r="CC11">
        <f>VLOOKUP(Table47[[#This Row],[ZB]],Table37[#All],3,FALSE)</f>
        <v>4</v>
      </c>
      <c r="CD11" t="s">
        <v>147</v>
      </c>
      <c r="CE11">
        <f>VLOOKUP(TRIM(Table47[[#This Row],[ZC_1]]),Table38[#All],3,FALSE)</f>
        <v>1</v>
      </c>
      <c r="CF11" t="e">
        <f>VLOOKUP(TRIM(Table47[[#This Row],[ZC_2]]),Table38[#All],3,FALSE)</f>
        <v>#N/A</v>
      </c>
      <c r="CG11" t="e">
        <f>VLOOKUP(TRIM(Table47[[#This Row],[ZC_3]]),Table38[#All],3,FALSE)</f>
        <v>#N/A</v>
      </c>
      <c r="CH11" t="e">
        <f>VLOOKUP(TRIM(Table47[[#This Row],[ZC_4]]),Table38[#All],3,FALSE)</f>
        <v>#N/A</v>
      </c>
      <c r="CI11" t="e">
        <f>VLOOKUP(TRIM(Table47[[#This Row],[ZC_5]]),Table38[#All],3,FALSE)</f>
        <v>#N/A</v>
      </c>
      <c r="CJ11" t="e">
        <f>VLOOKUP(TRIM(Table47[[#This Row],[ZC_6]]),Table38[#All],3,FALSE)</f>
        <v>#N/A</v>
      </c>
      <c r="CK11" t="e">
        <f>VLOOKUP(TRIM(Table47[[#This Row],[ZC_7]]),Table38[#All],3,FALSE)</f>
        <v>#N/A</v>
      </c>
      <c r="CL11">
        <v>4</v>
      </c>
      <c r="CM11" t="s">
        <v>106</v>
      </c>
      <c r="CN11">
        <f>VLOOKUP(TRIM(Table47[[#This Row],[ZE_1]]),Table40[#All],3,FALSE)</f>
        <v>3</v>
      </c>
      <c r="CO11" s="4" t="e">
        <f>VLOOKUP(TRIM(Table47[[#This Row],[ZE_2]]),Table40[#All],3,FALSE)</f>
        <v>#N/A</v>
      </c>
      <c r="CP11" t="e">
        <f>VLOOKUP(TRIM(Table47[[#This Row],[ZE_3]]),Table40[#All],3,FALSE)</f>
        <v>#N/A</v>
      </c>
      <c r="CQ11" s="4" t="e">
        <f>VLOOKUP(TRIM(Table47[[#This Row],[ZE_4]]),Table40[#All],3,FALSE)</f>
        <v>#N/A</v>
      </c>
      <c r="CR11" t="e">
        <f>VLOOKUP(TRIM(Table47[[#This Row],[ZE_5]]),Table40[#All],3,FALSE)</f>
        <v>#N/A</v>
      </c>
      <c r="CS11" t="e">
        <f>VLOOKUP(TRIM(Table47[[#This Row],[ZE_6]]),Table40[#All],3,FALSE)</f>
        <v>#N/A</v>
      </c>
      <c r="CT11" t="e">
        <f>VLOOKUP(TRIM(Table47[[#This Row],[ZE_7]]),Table40[#All],3,FALSE)</f>
        <v>#N/A</v>
      </c>
    </row>
    <row r="12" spans="1:99" x14ac:dyDescent="0.25">
      <c r="A12">
        <v>45153.956651354165</v>
      </c>
      <c r="B12" s="4">
        <f>VLOOKUP(Table47[[#This Row],[A]],Table7[#All],3, FALSE)</f>
        <v>7</v>
      </c>
      <c r="C12">
        <f>VLOOKUP(Table47[[#This Row],[B]],Table12[#All],3,FALSE)</f>
        <v>1</v>
      </c>
      <c r="D12">
        <f>VLOOKUP(Table47[[#This Row],[C]],Table14[#All],3,FALSE)</f>
        <v>1</v>
      </c>
      <c r="E12">
        <f>VLOOKUP(Table47[[#This Row],[D]],Table16[#All],3,FALSE)</f>
        <v>1</v>
      </c>
      <c r="F12">
        <f>VLOOKUP(Table47[[#This Row],[E]],Table18[#All],3,FALSE)</f>
        <v>1</v>
      </c>
      <c r="G12">
        <f>VLOOKUP(Table47[[#This Row],[F]],Table20[#All],3,FALSE)</f>
        <v>3</v>
      </c>
      <c r="H12" s="1" t="s">
        <v>130</v>
      </c>
      <c r="I12">
        <f>VLOOKUP(Table47[[#This Row],[G]],Table22[#All],3,FALSE)</f>
        <v>1</v>
      </c>
      <c r="J12" s="4" t="e">
        <f>VLOOKUP(TRIM(Table47[[#This Row],[G_2]]),Table22[#All],3,FALSE)</f>
        <v>#N/A</v>
      </c>
      <c r="K12" s="4" t="e">
        <f>VLOOKUP(TRIM(Table47[[#This Row],[G_3]]),Table22[#All],3,FALSE)</f>
        <v>#N/A</v>
      </c>
      <c r="L12" s="4" t="e">
        <f>VLOOKUP(TRIM(Table47[[#This Row],[G_4]]),Table22[#All],3,FALSE)</f>
        <v>#N/A</v>
      </c>
      <c r="M12">
        <f>VLOOKUP(Table47[[#This Row],[H]],Table23[#All],3,FALSE)</f>
        <v>1</v>
      </c>
      <c r="N12" s="1" t="s">
        <v>41</v>
      </c>
      <c r="O12">
        <f>VLOOKUP(Table47[[#This Row],[I_1]],Table25[#All], 3, FALSE)</f>
        <v>1</v>
      </c>
      <c r="P12" t="e">
        <f>VLOOKUP(TRIM(Table47[[#This Row],[I_2]]),Table25[#All], 3, FALSE)</f>
        <v>#N/A</v>
      </c>
      <c r="Q12">
        <v>1150</v>
      </c>
      <c r="R12">
        <f>VLOOKUP(TRIM(Table47[[#This Row],[K]]),Table27[#All],3,FALSE)</f>
        <v>1</v>
      </c>
      <c r="S12">
        <f>VLOOKUP(TRIM(Table47[[#This Row],[L]]),Table28[#All],3,FALSE)</f>
        <v>1</v>
      </c>
      <c r="T12">
        <f>VLOOKUP(Table47[[#This Row],[M]],Table9[#All],3,FALSE)</f>
        <v>3</v>
      </c>
      <c r="U12">
        <f>VLOOKUP(Table47[[#This Row],[N]],Table11[#All],3,FALSE)</f>
        <v>1</v>
      </c>
      <c r="V12">
        <f>VLOOKUP(Table47[[#This Row],[O]],Table15[#All],3,FALSE)</f>
        <v>3</v>
      </c>
      <c r="W12" t="s">
        <v>149</v>
      </c>
      <c r="X12">
        <f>VLOOKUP(Table47[[#This Row],[Q]],Table19[#All],3,FALSE)</f>
        <v>4</v>
      </c>
      <c r="Y12" t="s">
        <v>150</v>
      </c>
      <c r="Z12">
        <f>VLOOKUP(TRIM(Table47[[#This Row],[R_1]]),Table21[#All],3,FALSE)</f>
        <v>8</v>
      </c>
      <c r="AA12">
        <f>VLOOKUP(TRIM(Table47[[#This Row],[R_2]]),Table21[#All],3,FALSE)</f>
        <v>10</v>
      </c>
      <c r="AB12">
        <f>VLOOKUP(TRIM(Table47[[#This Row],[R_3]]),Table21[#All],3,FALSE)</f>
        <v>7</v>
      </c>
      <c r="AC12" t="e">
        <f>VLOOKUP(TRIM(Table47[[#This Row],[R_4]]),Table21[#All],3,FALSE)</f>
        <v>#N/A</v>
      </c>
      <c r="AD12" t="e">
        <f>VLOOKUP(TRIM(Table47[[#This Row],[R_5]]),Table21[#All],3,FALSE)</f>
        <v>#N/A</v>
      </c>
      <c r="AE12" t="e">
        <f>VLOOKUP(TRIM(Table47[[#This Row],[R_6]]),Table21[#All],3,FALSE)</f>
        <v>#N/A</v>
      </c>
      <c r="AF12" t="e">
        <f>VLOOKUP(TRIM(Table47[[#This Row],[R_7]]),Table21[#All],3,FALSE)</f>
        <v>#N/A</v>
      </c>
      <c r="AG12" t="e">
        <f>VLOOKUP(TRIM(Table47[[#This Row],[R_8]]),Table21[#All],3,FALSE)</f>
        <v>#N/A</v>
      </c>
      <c r="AH12" t="e">
        <f>VLOOKUP(TRIM(Table47[[#This Row],[R_9]]),Table21[#All],3,FALSE)</f>
        <v>#N/A</v>
      </c>
      <c r="AI12" t="e">
        <f>VLOOKUP(TRIM(Table47[[#This Row],[R_10]]),Table21[#All],3,FALSE)</f>
        <v>#N/A</v>
      </c>
      <c r="AJ12" t="s">
        <v>72</v>
      </c>
      <c r="AK12">
        <f>VLOOKUP(TRIM(Table47[[#This Row],[S_1]]),Table24[#All],3,FALSE)</f>
        <v>3</v>
      </c>
      <c r="AL12">
        <f>VLOOKUP(TRIM(Table47[[#This Row],[S_2]]),Table24[#All],3,FALSE)</f>
        <v>1</v>
      </c>
      <c r="AM12">
        <f>VLOOKUP(TRIM(Table47[[#This Row],[S_3]]),Table24[#All],3,FALSE)</f>
        <v>2</v>
      </c>
      <c r="AN12">
        <f>VLOOKUP(TRIM(Table47[[#This Row],[S_4]]),Table24[#All],3,FALSE)</f>
        <v>4</v>
      </c>
      <c r="AO12" t="e">
        <f>VLOOKUP(TRIM(Table47[[#This Row],[S_5]]),Table24[#All],3,FALSE)</f>
        <v>#N/A</v>
      </c>
      <c r="AP12" t="e">
        <f>VLOOKUP(TRIM(Table47[[#This Row],[S_6]]),Table24[#All],3,FALSE)</f>
        <v>#N/A</v>
      </c>
      <c r="AQ12" t="s">
        <v>51</v>
      </c>
      <c r="AR12">
        <f>VLOOKUP(TRIM(Table47[[#This Row],[T_1]]),Table26[#All],3,FALSE)</f>
        <v>2</v>
      </c>
      <c r="AS12" t="e">
        <f>VLOOKUP(TRIM(Table47[[#This Row],[T_2]]),Table26[#All],3,FALSE)</f>
        <v>#N/A</v>
      </c>
      <c r="AT12" t="e">
        <f>VLOOKUP(TRIM(Table47[[#This Row],[T_3]]),Table26[#All],3,FALSE)</f>
        <v>#N/A</v>
      </c>
      <c r="AU12" t="e">
        <f>VLOOKUP(TRIM(Table47[[#This Row],[T_4]]),Table26[#All],3,FALSE)</f>
        <v>#N/A</v>
      </c>
      <c r="AV12" t="e">
        <f>VLOOKUP(TRIM(Table47[[#This Row],[T_5]]),Table26[#All],3,FALSE)</f>
        <v>#N/A</v>
      </c>
      <c r="AW12" t="e">
        <f>VLOOKUP(TRIM(Table47[[#This Row],[T_6]]),Table26[#All],3,FALSE)</f>
        <v>#N/A</v>
      </c>
      <c r="AX12">
        <f>VLOOKUP(Table47[[#This Row],[U]],Table29[#All],3,FALSE)</f>
        <v>1</v>
      </c>
      <c r="AY12">
        <f>VLOOKUP(Table47[[#This Row],[V]],Table30[#All],3,FALSE)</f>
        <v>2</v>
      </c>
      <c r="AZ12" t="s">
        <v>151</v>
      </c>
      <c r="BA12">
        <f>VLOOKUP(TRIM(Table47[[#This Row],[W_1]]),Table31[#All],3,FALSE)</f>
        <v>1</v>
      </c>
      <c r="BB12">
        <f>VLOOKUP(TRIM(Table47[[#This Row],[W_2]]),Table31[#All],3,FALSE)</f>
        <v>2</v>
      </c>
      <c r="BC12">
        <f>VLOOKUP(TRIM(Table47[[#This Row],[W_3]]),Table31[#All],3,FALSE)</f>
        <v>4</v>
      </c>
      <c r="BD12">
        <f>VLOOKUP(TRIM(Table47[[#This Row],[W_4]]),Table31[#All],3,FALSE)</f>
        <v>3</v>
      </c>
      <c r="BE12">
        <f>VLOOKUP(TRIM(Table47[[#This Row],[W_5]]),Table31[#All],3,FALSE)</f>
        <v>7</v>
      </c>
      <c r="BF12" t="e">
        <f>VLOOKUP(TRIM(Table47[[#This Row],[W_6]]),Table31[#All],3,FALSE)</f>
        <v>#N/A</v>
      </c>
      <c r="BG12" t="e">
        <f>VLOOKUP(TRIM(Table47[[#This Row],[W_7]]),Table31[#All],3,FALSE)</f>
        <v>#N/A</v>
      </c>
      <c r="BH12" t="e">
        <f>VLOOKUP(TRIM(Table47[[#This Row],[W_8]]),Table31[#All],3,FALSE)</f>
        <v>#N/A</v>
      </c>
      <c r="BI12" t="s">
        <v>1000</v>
      </c>
      <c r="BJ12">
        <f>VLOOKUP(TRIM(Table47[[#This Row],[X_1]]),Table32[#All],3,FALSE)</f>
        <v>2</v>
      </c>
      <c r="BK12">
        <f>VLOOKUP(TRIM(Table47[[#This Row],[X_2]]),Table32[#All],3,FALSE)</f>
        <v>1</v>
      </c>
      <c r="BL12">
        <f>VLOOKUP(TRIM(Table47[[#This Row],[X_3]]),Table32[#All],3,FALSE)</f>
        <v>6</v>
      </c>
      <c r="BM12">
        <f>VLOOKUP(TRIM(Table47[[#This Row],[X_4]]),Table32[#All],3,FALSE)</f>
        <v>11</v>
      </c>
      <c r="BN12">
        <f>VLOOKUP(TRIM(Table47[[#This Row],[X_5]]),Table32[#All],3,FALSE)</f>
        <v>5</v>
      </c>
      <c r="BO12">
        <f>VLOOKUP(TRIM(Table47[[#This Row],[X_6]]),Table32[#All],3,FALSE)</f>
        <v>3</v>
      </c>
      <c r="BP12" t="e">
        <f>VLOOKUP(TRIM(Table47[[#This Row],[X_7]]),Table32[#All],3,FALSE)</f>
        <v>#N/A</v>
      </c>
      <c r="BQ12" t="e">
        <f>VLOOKUP(TRIM(Table47[[#This Row],[X_8]]),Table32[#All],3,FALSE)</f>
        <v>#N/A</v>
      </c>
      <c r="BR12" t="e">
        <f>VLOOKUP(TRIM(Table47[[#This Row],[X_9]]),Table32[#All],3,FALSE)</f>
        <v>#N/A</v>
      </c>
      <c r="BS12">
        <f>VLOOKUP(Table47[[#This Row],[Y]], Table33[#All], 3, FALSE)</f>
        <v>2</v>
      </c>
      <c r="BT12" t="s">
        <v>153</v>
      </c>
      <c r="BU12">
        <f>VLOOKUP(TRIM(Table47[[#This Row],[Z_1]]),Table34[#All],3,FALSE)</f>
        <v>5</v>
      </c>
      <c r="BV12">
        <f>VLOOKUP(TRIM(Table47[[#This Row],[Z_2]]),Table34[#All],3,FALSE)</f>
        <v>12</v>
      </c>
      <c r="BW12">
        <f>VLOOKUP(TRIM(Table47[[#This Row],[Z_3]]),Table34[#All],3,FALSE)</f>
        <v>10</v>
      </c>
      <c r="BX12">
        <f>VLOOKUP(TRIM(Table47[[#This Row],[Z_4]]),Table34[#All],3,FALSE)</f>
        <v>7</v>
      </c>
      <c r="BY12">
        <f>VLOOKUP(TRIM(Table47[[#This Row],[Z_5]]),Table34[#All],3,FALSE)</f>
        <v>6</v>
      </c>
      <c r="BZ12" t="e">
        <f>VLOOKUP(TRIM(Table47[[#This Row],[Z_6]]),Table34[#All],3,FALSE)</f>
        <v>#N/A</v>
      </c>
      <c r="CA12" t="e">
        <f>VLOOKUP(TRIM(Table47[[#This Row],[Z_7]]),Table34[#All],3,FALSE)</f>
        <v>#N/A</v>
      </c>
      <c r="CB12">
        <f>VLOOKUP(Table47[[#This Row],[ZA]],Table36[#All],3,FALSE)</f>
        <v>3</v>
      </c>
      <c r="CC12">
        <f>VLOOKUP(Table47[[#This Row],[ZB]],Table37[#All],3,FALSE)</f>
        <v>4</v>
      </c>
      <c r="CD12" t="s">
        <v>147</v>
      </c>
      <c r="CE12">
        <f>VLOOKUP(TRIM(Table47[[#This Row],[ZC_1]]),Table38[#All],3,FALSE)</f>
        <v>1</v>
      </c>
      <c r="CF12" t="e">
        <f>VLOOKUP(TRIM(Table47[[#This Row],[ZC_2]]),Table38[#All],3,FALSE)</f>
        <v>#N/A</v>
      </c>
      <c r="CG12" t="e">
        <f>VLOOKUP(TRIM(Table47[[#This Row],[ZC_3]]),Table38[#All],3,FALSE)</f>
        <v>#N/A</v>
      </c>
      <c r="CH12" t="e">
        <f>VLOOKUP(TRIM(Table47[[#This Row],[ZC_4]]),Table38[#All],3,FALSE)</f>
        <v>#N/A</v>
      </c>
      <c r="CI12" t="e">
        <f>VLOOKUP(TRIM(Table47[[#This Row],[ZC_5]]),Table38[#All],3,FALSE)</f>
        <v>#N/A</v>
      </c>
      <c r="CJ12" t="e">
        <f>VLOOKUP(TRIM(Table47[[#This Row],[ZC_6]]),Table38[#All],3,FALSE)</f>
        <v>#N/A</v>
      </c>
      <c r="CK12" t="e">
        <f>VLOOKUP(TRIM(Table47[[#This Row],[ZC_7]]),Table38[#All],3,FALSE)</f>
        <v>#N/A</v>
      </c>
      <c r="CL12">
        <v>3</v>
      </c>
      <c r="CM12" t="s">
        <v>106</v>
      </c>
      <c r="CN12">
        <f>VLOOKUP(TRIM(Table47[[#This Row],[ZE_1]]),Table40[#All],3,FALSE)</f>
        <v>3</v>
      </c>
      <c r="CO12" s="4" t="e">
        <f>VLOOKUP(TRIM(Table47[[#This Row],[ZE_2]]),Table40[#All],3,FALSE)</f>
        <v>#N/A</v>
      </c>
      <c r="CP12" t="e">
        <f>VLOOKUP(TRIM(Table47[[#This Row],[ZE_3]]),Table40[#All],3,FALSE)</f>
        <v>#N/A</v>
      </c>
      <c r="CQ12" s="4" t="e">
        <f>VLOOKUP(TRIM(Table47[[#This Row],[ZE_4]]),Table40[#All],3,FALSE)</f>
        <v>#N/A</v>
      </c>
      <c r="CR12" t="e">
        <f>VLOOKUP(TRIM(Table47[[#This Row],[ZE_5]]),Table40[#All],3,FALSE)</f>
        <v>#N/A</v>
      </c>
      <c r="CS12" t="e">
        <f>VLOOKUP(TRIM(Table47[[#This Row],[ZE_6]]),Table40[#All],3,FALSE)</f>
        <v>#N/A</v>
      </c>
      <c r="CT12" t="e">
        <f>VLOOKUP(TRIM(Table47[[#This Row],[ZE_7]]),Table40[#All],3,FALSE)</f>
        <v>#N/A</v>
      </c>
    </row>
    <row r="13" spans="1:99" x14ac:dyDescent="0.25">
      <c r="A13">
        <v>45153.965090104168</v>
      </c>
      <c r="B13" s="4">
        <f>VLOOKUP(Table47[[#This Row],[A]],Table7[#All],3, FALSE)</f>
        <v>7</v>
      </c>
      <c r="C13">
        <f>VLOOKUP(Table47[[#This Row],[B]],Table12[#All],3,FALSE)</f>
        <v>1</v>
      </c>
      <c r="D13">
        <f>VLOOKUP(Table47[[#This Row],[C]],Table14[#All],3,FALSE)</f>
        <v>1</v>
      </c>
      <c r="E13">
        <f>VLOOKUP(Table47[[#This Row],[D]],Table16[#All],3,FALSE)</f>
        <v>2</v>
      </c>
      <c r="F13">
        <f>VLOOKUP(Table47[[#This Row],[E]],Table18[#All],3,FALSE)</f>
        <v>1</v>
      </c>
      <c r="G13">
        <f>VLOOKUP(Table47[[#This Row],[F]],Table20[#All],3,FALSE)</f>
        <v>4</v>
      </c>
      <c r="H13" s="1" t="s">
        <v>130</v>
      </c>
      <c r="I13">
        <f>VLOOKUP(Table47[[#This Row],[G]],Table22[#All],3,FALSE)</f>
        <v>1</v>
      </c>
      <c r="J13" s="4" t="e">
        <f>VLOOKUP(TRIM(Table47[[#This Row],[G_2]]),Table22[#All],3,FALSE)</f>
        <v>#N/A</v>
      </c>
      <c r="K13" s="4" t="e">
        <f>VLOOKUP(TRIM(Table47[[#This Row],[G_3]]),Table22[#All],3,FALSE)</f>
        <v>#N/A</v>
      </c>
      <c r="L13" s="4" t="e">
        <f>VLOOKUP(TRIM(Table47[[#This Row],[G_4]]),Table22[#All],3,FALSE)</f>
        <v>#N/A</v>
      </c>
      <c r="M13">
        <f>VLOOKUP(Table47[[#This Row],[H]],Table23[#All],3,FALSE)</f>
        <v>1</v>
      </c>
      <c r="N13" s="1" t="s">
        <v>64</v>
      </c>
      <c r="O13">
        <f>VLOOKUP(Table47[[#This Row],[I_1]],Table25[#All], 3, FALSE)</f>
        <v>1</v>
      </c>
      <c r="P13">
        <f>VLOOKUP(TRIM(Table47[[#This Row],[I_2]]),Table25[#All], 3, FALSE)</f>
        <v>2</v>
      </c>
      <c r="Q13">
        <v>1100</v>
      </c>
      <c r="R13">
        <f>VLOOKUP(TRIM(Table47[[#This Row],[K]]),Table27[#All],3,FALSE)</f>
        <v>2</v>
      </c>
      <c r="S13">
        <f>VLOOKUP(TRIM(Table47[[#This Row],[L]]),Table28[#All],3,FALSE)</f>
        <v>4</v>
      </c>
      <c r="T13">
        <f>VLOOKUP(Table47[[#This Row],[M]],Table9[#All],3,FALSE)</f>
        <v>2</v>
      </c>
      <c r="U13">
        <f>VLOOKUP(Table47[[#This Row],[N]],Table11[#All],3,FALSE)</f>
        <v>4</v>
      </c>
      <c r="V13">
        <f>VLOOKUP(Table47[[#This Row],[O]],Table15[#All],3,FALSE)</f>
        <v>3</v>
      </c>
      <c r="W13" t="s">
        <v>157</v>
      </c>
      <c r="X13">
        <f>VLOOKUP(Table47[[#This Row],[Q]],Table19[#All],3,FALSE)</f>
        <v>2</v>
      </c>
      <c r="Y13" t="s">
        <v>158</v>
      </c>
      <c r="Z13">
        <f>VLOOKUP(TRIM(Table47[[#This Row],[R_1]]),Table21[#All],3,FALSE)</f>
        <v>8</v>
      </c>
      <c r="AA13" t="e">
        <f>VLOOKUP(TRIM(Table47[[#This Row],[R_2]]),Table21[#All],3,FALSE)</f>
        <v>#N/A</v>
      </c>
      <c r="AB13" t="e">
        <f>VLOOKUP(TRIM(Table47[[#This Row],[R_3]]),Table21[#All],3,FALSE)</f>
        <v>#N/A</v>
      </c>
      <c r="AC13" t="e">
        <f>VLOOKUP(TRIM(Table47[[#This Row],[R_4]]),Table21[#All],3,FALSE)</f>
        <v>#N/A</v>
      </c>
      <c r="AD13" t="e">
        <f>VLOOKUP(TRIM(Table47[[#This Row],[R_5]]),Table21[#All],3,FALSE)</f>
        <v>#N/A</v>
      </c>
      <c r="AE13" t="e">
        <f>VLOOKUP(TRIM(Table47[[#This Row],[R_6]]),Table21[#All],3,FALSE)</f>
        <v>#N/A</v>
      </c>
      <c r="AF13" t="e">
        <f>VLOOKUP(TRIM(Table47[[#This Row],[R_7]]),Table21[#All],3,FALSE)</f>
        <v>#N/A</v>
      </c>
      <c r="AG13" t="e">
        <f>VLOOKUP(TRIM(Table47[[#This Row],[R_8]]),Table21[#All],3,FALSE)</f>
        <v>#N/A</v>
      </c>
      <c r="AH13" t="e">
        <f>VLOOKUP(TRIM(Table47[[#This Row],[R_9]]),Table21[#All],3,FALSE)</f>
        <v>#N/A</v>
      </c>
      <c r="AI13" t="e">
        <f>VLOOKUP(TRIM(Table47[[#This Row],[R_10]]),Table21[#All],3,FALSE)</f>
        <v>#N/A</v>
      </c>
      <c r="AJ13" t="s">
        <v>159</v>
      </c>
      <c r="AK13">
        <f>VLOOKUP(TRIM(Table47[[#This Row],[S_1]]),Table24[#All],3,FALSE)</f>
        <v>5</v>
      </c>
      <c r="AL13">
        <f>VLOOKUP(TRIM(Table47[[#This Row],[S_2]]),Table24[#All],3,FALSE)</f>
        <v>6</v>
      </c>
      <c r="AM13">
        <f>VLOOKUP(TRIM(Table47[[#This Row],[S_3]]),Table24[#All],3,FALSE)</f>
        <v>3</v>
      </c>
      <c r="AN13">
        <f>VLOOKUP(TRIM(Table47[[#This Row],[S_4]]),Table24[#All],3,FALSE)</f>
        <v>1</v>
      </c>
      <c r="AO13">
        <f>VLOOKUP(TRIM(Table47[[#This Row],[S_5]]),Table24[#All],3,FALSE)</f>
        <v>2</v>
      </c>
      <c r="AP13">
        <f>VLOOKUP(TRIM(Table47[[#This Row],[S_6]]),Table24[#All],3,FALSE)</f>
        <v>4</v>
      </c>
      <c r="AQ13" t="s">
        <v>51</v>
      </c>
      <c r="AR13">
        <f>VLOOKUP(TRIM(Table47[[#This Row],[T_1]]),Table26[#All],3,FALSE)</f>
        <v>2</v>
      </c>
      <c r="AS13" t="e">
        <f>VLOOKUP(TRIM(Table47[[#This Row],[T_2]]),Table26[#All],3,FALSE)</f>
        <v>#N/A</v>
      </c>
      <c r="AT13" t="e">
        <f>VLOOKUP(TRIM(Table47[[#This Row],[T_3]]),Table26[#All],3,FALSE)</f>
        <v>#N/A</v>
      </c>
      <c r="AU13" t="e">
        <f>VLOOKUP(TRIM(Table47[[#This Row],[T_4]]),Table26[#All],3,FALSE)</f>
        <v>#N/A</v>
      </c>
      <c r="AV13" t="e">
        <f>VLOOKUP(TRIM(Table47[[#This Row],[T_5]]),Table26[#All],3,FALSE)</f>
        <v>#N/A</v>
      </c>
      <c r="AW13" t="e">
        <f>VLOOKUP(TRIM(Table47[[#This Row],[T_6]]),Table26[#All],3,FALSE)</f>
        <v>#N/A</v>
      </c>
      <c r="AX13">
        <f>VLOOKUP(Table47[[#This Row],[U]],Table29[#All],3,FALSE)</f>
        <v>3</v>
      </c>
      <c r="AY13">
        <f>VLOOKUP(Table47[[#This Row],[V]],Table30[#All],3,FALSE)</f>
        <v>3</v>
      </c>
      <c r="AZ13" t="s">
        <v>151</v>
      </c>
      <c r="BA13">
        <f>VLOOKUP(TRIM(Table47[[#This Row],[W_1]]),Table31[#All],3,FALSE)</f>
        <v>1</v>
      </c>
      <c r="BB13">
        <f>VLOOKUP(TRIM(Table47[[#This Row],[W_2]]),Table31[#All],3,FALSE)</f>
        <v>2</v>
      </c>
      <c r="BC13">
        <f>VLOOKUP(TRIM(Table47[[#This Row],[W_3]]),Table31[#All],3,FALSE)</f>
        <v>4</v>
      </c>
      <c r="BD13">
        <f>VLOOKUP(TRIM(Table47[[#This Row],[W_4]]),Table31[#All],3,FALSE)</f>
        <v>3</v>
      </c>
      <c r="BE13">
        <f>VLOOKUP(TRIM(Table47[[#This Row],[W_5]]),Table31[#All],3,FALSE)</f>
        <v>7</v>
      </c>
      <c r="BF13" t="e">
        <f>VLOOKUP(TRIM(Table47[[#This Row],[W_6]]),Table31[#All],3,FALSE)</f>
        <v>#N/A</v>
      </c>
      <c r="BG13" t="e">
        <f>VLOOKUP(TRIM(Table47[[#This Row],[W_7]]),Table31[#All],3,FALSE)</f>
        <v>#N/A</v>
      </c>
      <c r="BH13" t="e">
        <f>VLOOKUP(TRIM(Table47[[#This Row],[W_8]]),Table31[#All],3,FALSE)</f>
        <v>#N/A</v>
      </c>
      <c r="BI13" t="s">
        <v>160</v>
      </c>
      <c r="BJ13">
        <f>VLOOKUP(TRIM(Table47[[#This Row],[X_1]]),Table32[#All],3,FALSE)</f>
        <v>5</v>
      </c>
      <c r="BK13" t="e">
        <f>VLOOKUP(TRIM(Table47[[#This Row],[X_2]]),Table32[#All],3,FALSE)</f>
        <v>#N/A</v>
      </c>
      <c r="BL13" t="e">
        <f>VLOOKUP(TRIM(Table47[[#This Row],[X_3]]),Table32[#All],3,FALSE)</f>
        <v>#N/A</v>
      </c>
      <c r="BM13" t="e">
        <f>VLOOKUP(TRIM(Table47[[#This Row],[X_4]]),Table32[#All],3,FALSE)</f>
        <v>#N/A</v>
      </c>
      <c r="BN13" t="e">
        <f>VLOOKUP(TRIM(Table47[[#This Row],[X_5]]),Table32[#All],3,FALSE)</f>
        <v>#N/A</v>
      </c>
      <c r="BO13" t="e">
        <f>VLOOKUP(TRIM(Table47[[#This Row],[X_6]]),Table32[#All],3,FALSE)</f>
        <v>#N/A</v>
      </c>
      <c r="BP13" t="e">
        <f>VLOOKUP(TRIM(Table47[[#This Row],[X_7]]),Table32[#All],3,FALSE)</f>
        <v>#N/A</v>
      </c>
      <c r="BQ13" t="e">
        <f>VLOOKUP(TRIM(Table47[[#This Row],[X_8]]),Table32[#All],3,FALSE)</f>
        <v>#N/A</v>
      </c>
      <c r="BR13" t="e">
        <f>VLOOKUP(TRIM(Table47[[#This Row],[X_9]]),Table32[#All],3,FALSE)</f>
        <v>#N/A</v>
      </c>
      <c r="BS13">
        <f>VLOOKUP(Table47[[#This Row],[Y]], Table33[#All], 3, FALSE)</f>
        <v>3</v>
      </c>
      <c r="BT13" t="s">
        <v>158</v>
      </c>
      <c r="BU13">
        <f>VLOOKUP(TRIM(Table47[[#This Row],[Z_1]]),Table34[#All],3,FALSE)</f>
        <v>12</v>
      </c>
      <c r="BV13" t="e">
        <f>VLOOKUP(TRIM(Table47[[#This Row],[Z_2]]),Table34[#All],3,FALSE)</f>
        <v>#N/A</v>
      </c>
      <c r="BW13" t="e">
        <f>VLOOKUP(TRIM(Table47[[#This Row],[Z_3]]),Table34[#All],3,FALSE)</f>
        <v>#N/A</v>
      </c>
      <c r="BX13" t="e">
        <f>VLOOKUP(TRIM(Table47[[#This Row],[Z_4]]),Table34[#All],3,FALSE)</f>
        <v>#N/A</v>
      </c>
      <c r="BY13" t="e">
        <f>VLOOKUP(TRIM(Table47[[#This Row],[Z_5]]),Table34[#All],3,FALSE)</f>
        <v>#N/A</v>
      </c>
      <c r="BZ13" t="e">
        <f>VLOOKUP(TRIM(Table47[[#This Row],[Z_6]]),Table34[#All],3,FALSE)</f>
        <v>#N/A</v>
      </c>
      <c r="CA13" t="e">
        <f>VLOOKUP(TRIM(Table47[[#This Row],[Z_7]]),Table34[#All],3,FALSE)</f>
        <v>#N/A</v>
      </c>
      <c r="CB13">
        <f>VLOOKUP(Table47[[#This Row],[ZA]],Table36[#All],3,FALSE)</f>
        <v>2</v>
      </c>
      <c r="CC13">
        <f>VLOOKUP(Table47[[#This Row],[ZB]],Table37[#All],3,FALSE)</f>
        <v>3</v>
      </c>
      <c r="CD13" t="s">
        <v>162</v>
      </c>
      <c r="CE13">
        <f>VLOOKUP(TRIM(Table47[[#This Row],[ZC_1]]),Table38[#All],3,FALSE)</f>
        <v>2</v>
      </c>
      <c r="CF13" t="e">
        <f>VLOOKUP(TRIM(Table47[[#This Row],[ZC_2]]),Table38[#All],3,FALSE)</f>
        <v>#N/A</v>
      </c>
      <c r="CG13" t="e">
        <f>VLOOKUP(TRIM(Table47[[#This Row],[ZC_3]]),Table38[#All],3,FALSE)</f>
        <v>#N/A</v>
      </c>
      <c r="CH13" t="e">
        <f>VLOOKUP(TRIM(Table47[[#This Row],[ZC_4]]),Table38[#All],3,FALSE)</f>
        <v>#N/A</v>
      </c>
      <c r="CI13" t="e">
        <f>VLOOKUP(TRIM(Table47[[#This Row],[ZC_5]]),Table38[#All],3,FALSE)</f>
        <v>#N/A</v>
      </c>
      <c r="CJ13" t="e">
        <f>VLOOKUP(TRIM(Table47[[#This Row],[ZC_6]]),Table38[#All],3,FALSE)</f>
        <v>#N/A</v>
      </c>
      <c r="CK13" t="e">
        <f>VLOOKUP(TRIM(Table47[[#This Row],[ZC_7]]),Table38[#All],3,FALSE)</f>
        <v>#N/A</v>
      </c>
      <c r="CL13">
        <v>5</v>
      </c>
      <c r="CM13" t="s">
        <v>106</v>
      </c>
      <c r="CN13">
        <f>VLOOKUP(TRIM(Table47[[#This Row],[ZE_1]]),Table40[#All],3,FALSE)</f>
        <v>3</v>
      </c>
      <c r="CO13" s="4" t="e">
        <f>VLOOKUP(TRIM(Table47[[#This Row],[ZE_2]]),Table40[#All],3,FALSE)</f>
        <v>#N/A</v>
      </c>
      <c r="CP13" t="e">
        <f>VLOOKUP(TRIM(Table47[[#This Row],[ZE_3]]),Table40[#All],3,FALSE)</f>
        <v>#N/A</v>
      </c>
      <c r="CQ13" s="4" t="e">
        <f>VLOOKUP(TRIM(Table47[[#This Row],[ZE_4]]),Table40[#All],3,FALSE)</f>
        <v>#N/A</v>
      </c>
      <c r="CR13" t="e">
        <f>VLOOKUP(TRIM(Table47[[#This Row],[ZE_5]]),Table40[#All],3,FALSE)</f>
        <v>#N/A</v>
      </c>
      <c r="CS13" t="e">
        <f>VLOOKUP(TRIM(Table47[[#This Row],[ZE_6]]),Table40[#All],3,FALSE)</f>
        <v>#N/A</v>
      </c>
      <c r="CT13" t="e">
        <f>VLOOKUP(TRIM(Table47[[#This Row],[ZE_7]]),Table40[#All],3,FALSE)</f>
        <v>#N/A</v>
      </c>
      <c r="CU13" t="s">
        <v>163</v>
      </c>
    </row>
    <row r="14" spans="1:99" x14ac:dyDescent="0.25">
      <c r="A14">
        <v>45153.967242708335</v>
      </c>
      <c r="B14" s="4">
        <f>VLOOKUP(Table47[[#This Row],[A]],Table7[#All],3, FALSE)</f>
        <v>7</v>
      </c>
      <c r="C14">
        <f>VLOOKUP(Table47[[#This Row],[B]],Table12[#All],3,FALSE)</f>
        <v>1</v>
      </c>
      <c r="D14">
        <f>VLOOKUP(Table47[[#This Row],[C]],Table14[#All],3,FALSE)</f>
        <v>1</v>
      </c>
      <c r="E14">
        <f>VLOOKUP(Table47[[#This Row],[D]],Table16[#All],3,FALSE)</f>
        <v>1</v>
      </c>
      <c r="F14">
        <f>VLOOKUP(Table47[[#This Row],[E]],Table18[#All],3,FALSE)</f>
        <v>1</v>
      </c>
      <c r="G14">
        <f>VLOOKUP(Table47[[#This Row],[F]],Table20[#All],3,FALSE)</f>
        <v>3</v>
      </c>
      <c r="H14" s="1" t="s">
        <v>124</v>
      </c>
      <c r="I14">
        <f>VLOOKUP(Table47[[#This Row],[G]],Table22[#All],3,FALSE)</f>
        <v>1</v>
      </c>
      <c r="J14" s="4">
        <f>VLOOKUP(TRIM(Table47[[#This Row],[G_2]]),Table22[#All],3,FALSE)</f>
        <v>2</v>
      </c>
      <c r="K14" s="4" t="e">
        <f>VLOOKUP(TRIM(Table47[[#This Row],[G_3]]),Table22[#All],3,FALSE)</f>
        <v>#N/A</v>
      </c>
      <c r="L14" s="4" t="e">
        <f>VLOOKUP(TRIM(Table47[[#This Row],[G_4]]),Table22[#All],3,FALSE)</f>
        <v>#N/A</v>
      </c>
      <c r="M14">
        <f>VLOOKUP(Table47[[#This Row],[H]],Table23[#All],3,FALSE)</f>
        <v>1</v>
      </c>
      <c r="N14" s="1" t="s">
        <v>41</v>
      </c>
      <c r="O14">
        <f>VLOOKUP(Table47[[#This Row],[I_1]],Table25[#All], 3, FALSE)</f>
        <v>1</v>
      </c>
      <c r="P14" t="e">
        <f>VLOOKUP(TRIM(Table47[[#This Row],[I_2]]),Table25[#All], 3, FALSE)</f>
        <v>#N/A</v>
      </c>
      <c r="Q14">
        <v>1150</v>
      </c>
      <c r="R14">
        <f>VLOOKUP(TRIM(Table47[[#This Row],[K]]),Table27[#All],3,FALSE)</f>
        <v>1</v>
      </c>
      <c r="S14">
        <f>VLOOKUP(TRIM(Table47[[#This Row],[L]]),Table28[#All],3,FALSE)</f>
        <v>1</v>
      </c>
      <c r="T14">
        <f>VLOOKUP(Table47[[#This Row],[M]],Table9[#All],3,FALSE)</f>
        <v>2</v>
      </c>
      <c r="U14">
        <f>VLOOKUP(Table47[[#This Row],[N]],Table11[#All],3,FALSE)</f>
        <v>3</v>
      </c>
      <c r="V14">
        <f>VLOOKUP(Table47[[#This Row],[O]],Table15[#All],3,FALSE)</f>
        <v>1</v>
      </c>
      <c r="W14" t="s">
        <v>164</v>
      </c>
      <c r="X14">
        <f>VLOOKUP(Table47[[#This Row],[Q]],Table19[#All],3,FALSE)</f>
        <v>4</v>
      </c>
      <c r="Y14" t="s">
        <v>919</v>
      </c>
      <c r="Z14">
        <f>VLOOKUP(TRIM(Table47[[#This Row],[R_1]]),Table21[#All],3,FALSE)</f>
        <v>5</v>
      </c>
      <c r="AA14">
        <f>VLOOKUP(TRIM(Table47[[#This Row],[R_2]]),Table21[#All],3,FALSE)</f>
        <v>7</v>
      </c>
      <c r="AB14">
        <f>VLOOKUP(TRIM(Table47[[#This Row],[R_3]]),Table21[#All],3,FALSE)</f>
        <v>13</v>
      </c>
      <c r="AC14">
        <f>VLOOKUP(TRIM(Table47[[#This Row],[R_4]]),Table21[#All],3,FALSE)</f>
        <v>3</v>
      </c>
      <c r="AD14" t="e">
        <f>VLOOKUP(TRIM(Table47[[#This Row],[R_5]]),Table21[#All],3,FALSE)</f>
        <v>#N/A</v>
      </c>
      <c r="AE14" t="e">
        <f>VLOOKUP(TRIM(Table47[[#This Row],[R_6]]),Table21[#All],3,FALSE)</f>
        <v>#N/A</v>
      </c>
      <c r="AF14" t="e">
        <f>VLOOKUP(TRIM(Table47[[#This Row],[R_7]]),Table21[#All],3,FALSE)</f>
        <v>#N/A</v>
      </c>
      <c r="AG14" t="e">
        <f>VLOOKUP(TRIM(Table47[[#This Row],[R_8]]),Table21[#All],3,FALSE)</f>
        <v>#N/A</v>
      </c>
      <c r="AH14" t="e">
        <f>VLOOKUP(TRIM(Table47[[#This Row],[R_9]]),Table21[#All],3,FALSE)</f>
        <v>#N/A</v>
      </c>
      <c r="AI14" t="e">
        <f>VLOOKUP(TRIM(Table47[[#This Row],[R_10]]),Table21[#All],3,FALSE)</f>
        <v>#N/A</v>
      </c>
      <c r="AJ14" t="s">
        <v>166</v>
      </c>
      <c r="AK14">
        <f>VLOOKUP(TRIM(Table47[[#This Row],[S_1]]),Table24[#All],3,FALSE)</f>
        <v>5</v>
      </c>
      <c r="AL14">
        <f>VLOOKUP(TRIM(Table47[[#This Row],[S_2]]),Table24[#All],3,FALSE)</f>
        <v>3</v>
      </c>
      <c r="AM14">
        <f>VLOOKUP(TRIM(Table47[[#This Row],[S_3]]),Table24[#All],3,FALSE)</f>
        <v>1</v>
      </c>
      <c r="AN14">
        <f>VLOOKUP(TRIM(Table47[[#This Row],[S_4]]),Table24[#All],3,FALSE)</f>
        <v>2</v>
      </c>
      <c r="AO14">
        <f>VLOOKUP(TRIM(Table47[[#This Row],[S_5]]),Table24[#All],3,FALSE)</f>
        <v>4</v>
      </c>
      <c r="AP14" t="e">
        <f>VLOOKUP(TRIM(Table47[[#This Row],[S_6]]),Table24[#All],3,FALSE)</f>
        <v>#N/A</v>
      </c>
      <c r="AQ14" t="s">
        <v>73</v>
      </c>
      <c r="AR14">
        <f>VLOOKUP(TRIM(Table47[[#This Row],[T_1]]),Table26[#All],3,FALSE)</f>
        <v>2</v>
      </c>
      <c r="AS14">
        <f>VLOOKUP(TRIM(Table47[[#This Row],[T_2]]),Table26[#All],3,FALSE)</f>
        <v>4</v>
      </c>
      <c r="AT14" t="e">
        <f>VLOOKUP(TRIM(Table47[[#This Row],[T_3]]),Table26[#All],3,FALSE)</f>
        <v>#N/A</v>
      </c>
      <c r="AU14" t="e">
        <f>VLOOKUP(TRIM(Table47[[#This Row],[T_4]]),Table26[#All],3,FALSE)</f>
        <v>#N/A</v>
      </c>
      <c r="AV14" t="e">
        <f>VLOOKUP(TRIM(Table47[[#This Row],[T_5]]),Table26[#All],3,FALSE)</f>
        <v>#N/A</v>
      </c>
      <c r="AW14" t="e">
        <f>VLOOKUP(TRIM(Table47[[#This Row],[T_6]]),Table26[#All],3,FALSE)</f>
        <v>#N/A</v>
      </c>
      <c r="AX14">
        <f>VLOOKUP(Table47[[#This Row],[U]],Table29[#All],3,FALSE)</f>
        <v>1</v>
      </c>
      <c r="AY14">
        <f>VLOOKUP(Table47[[#This Row],[V]],Table30[#All],3,FALSE)</f>
        <v>2</v>
      </c>
      <c r="AZ14" t="s">
        <v>167</v>
      </c>
      <c r="BA14">
        <f>VLOOKUP(TRIM(Table47[[#This Row],[W_1]]),Table31[#All],3,FALSE)</f>
        <v>1</v>
      </c>
      <c r="BB14">
        <f>VLOOKUP(TRIM(Table47[[#This Row],[W_2]]),Table31[#All],3,FALSE)</f>
        <v>3</v>
      </c>
      <c r="BC14" t="e">
        <f>VLOOKUP(TRIM(Table47[[#This Row],[W_3]]),Table31[#All],3,FALSE)</f>
        <v>#N/A</v>
      </c>
      <c r="BD14" t="e">
        <f>VLOOKUP(TRIM(Table47[[#This Row],[W_4]]),Table31[#All],3,FALSE)</f>
        <v>#N/A</v>
      </c>
      <c r="BE14" t="e">
        <f>VLOOKUP(TRIM(Table47[[#This Row],[W_5]]),Table31[#All],3,FALSE)</f>
        <v>#N/A</v>
      </c>
      <c r="BF14" t="e">
        <f>VLOOKUP(TRIM(Table47[[#This Row],[W_6]]),Table31[#All],3,FALSE)</f>
        <v>#N/A</v>
      </c>
      <c r="BG14" t="e">
        <f>VLOOKUP(TRIM(Table47[[#This Row],[W_7]]),Table31[#All],3,FALSE)</f>
        <v>#N/A</v>
      </c>
      <c r="BH14" t="e">
        <f>VLOOKUP(TRIM(Table47[[#This Row],[W_8]]),Table31[#All],3,FALSE)</f>
        <v>#N/A</v>
      </c>
      <c r="BI14" t="s">
        <v>168</v>
      </c>
      <c r="BJ14">
        <f>VLOOKUP(TRIM(Table47[[#This Row],[X_1]]),Table32[#All],3,FALSE)</f>
        <v>2</v>
      </c>
      <c r="BK14">
        <f>VLOOKUP(TRIM(Table47[[#This Row],[X_2]]),Table32[#All],3,FALSE)</f>
        <v>1</v>
      </c>
      <c r="BL14">
        <f>VLOOKUP(TRIM(Table47[[#This Row],[X_3]]),Table32[#All],3,FALSE)</f>
        <v>10</v>
      </c>
      <c r="BM14">
        <f>VLOOKUP(TRIM(Table47[[#This Row],[X_4]]),Table32[#All],3,FALSE)</f>
        <v>12</v>
      </c>
      <c r="BN14">
        <f>VLOOKUP(TRIM(Table47[[#This Row],[X_5]]),Table32[#All],3,FALSE)</f>
        <v>3</v>
      </c>
      <c r="BO14" t="e">
        <f>VLOOKUP(TRIM(Table47[[#This Row],[X_6]]),Table32[#All],3,FALSE)</f>
        <v>#N/A</v>
      </c>
      <c r="BP14" t="e">
        <f>VLOOKUP(TRIM(Table47[[#This Row],[X_7]]),Table32[#All],3,FALSE)</f>
        <v>#N/A</v>
      </c>
      <c r="BQ14" t="e">
        <f>VLOOKUP(TRIM(Table47[[#This Row],[X_8]]),Table32[#All],3,FALSE)</f>
        <v>#N/A</v>
      </c>
      <c r="BR14" t="e">
        <f>VLOOKUP(TRIM(Table47[[#This Row],[X_9]]),Table32[#All],3,FALSE)</f>
        <v>#N/A</v>
      </c>
      <c r="BS14">
        <f>VLOOKUP(Table47[[#This Row],[Y]], Table33[#All], 3, FALSE)</f>
        <v>1</v>
      </c>
      <c r="BT14" t="s">
        <v>169</v>
      </c>
      <c r="BU14">
        <f>VLOOKUP(TRIM(Table47[[#This Row],[Z_1]]),Table34[#All],3,FALSE)</f>
        <v>5</v>
      </c>
      <c r="BV14">
        <f>VLOOKUP(TRIM(Table47[[#This Row],[Z_2]]),Table34[#All],3,FALSE)</f>
        <v>6</v>
      </c>
      <c r="BW14">
        <f>VLOOKUP(TRIM(Table47[[#This Row],[Z_3]]),Table34[#All],3,FALSE)</f>
        <v>2</v>
      </c>
      <c r="BX14" t="e">
        <f>VLOOKUP(TRIM(Table47[[#This Row],[Z_4]]),Table34[#All],3,FALSE)</f>
        <v>#N/A</v>
      </c>
      <c r="BY14" t="e">
        <f>VLOOKUP(TRIM(Table47[[#This Row],[Z_5]]),Table34[#All],3,FALSE)</f>
        <v>#N/A</v>
      </c>
      <c r="BZ14" t="e">
        <f>VLOOKUP(TRIM(Table47[[#This Row],[Z_6]]),Table34[#All],3,FALSE)</f>
        <v>#N/A</v>
      </c>
      <c r="CA14" t="e">
        <f>VLOOKUP(TRIM(Table47[[#This Row],[Z_7]]),Table34[#All],3,FALSE)</f>
        <v>#N/A</v>
      </c>
      <c r="CB14">
        <f>VLOOKUP(Table47[[#This Row],[ZA]],Table36[#All],3,FALSE)</f>
        <v>8</v>
      </c>
      <c r="CC14">
        <f>VLOOKUP(Table47[[#This Row],[ZB]],Table37[#All],3,FALSE)</f>
        <v>3</v>
      </c>
      <c r="CD14" t="s">
        <v>162</v>
      </c>
      <c r="CE14">
        <f>VLOOKUP(TRIM(Table47[[#This Row],[ZC_1]]),Table38[#All],3,FALSE)</f>
        <v>2</v>
      </c>
      <c r="CF14" t="e">
        <f>VLOOKUP(TRIM(Table47[[#This Row],[ZC_2]]),Table38[#All],3,FALSE)</f>
        <v>#N/A</v>
      </c>
      <c r="CG14" t="e">
        <f>VLOOKUP(TRIM(Table47[[#This Row],[ZC_3]]),Table38[#All],3,FALSE)</f>
        <v>#N/A</v>
      </c>
      <c r="CH14" t="e">
        <f>VLOOKUP(TRIM(Table47[[#This Row],[ZC_4]]),Table38[#All],3,FALSE)</f>
        <v>#N/A</v>
      </c>
      <c r="CI14" t="e">
        <f>VLOOKUP(TRIM(Table47[[#This Row],[ZC_5]]),Table38[#All],3,FALSE)</f>
        <v>#N/A</v>
      </c>
      <c r="CJ14" t="e">
        <f>VLOOKUP(TRIM(Table47[[#This Row],[ZC_6]]),Table38[#All],3,FALSE)</f>
        <v>#N/A</v>
      </c>
      <c r="CK14" t="e">
        <f>VLOOKUP(TRIM(Table47[[#This Row],[ZC_7]]),Table38[#All],3,FALSE)</f>
        <v>#N/A</v>
      </c>
      <c r="CL14">
        <v>2</v>
      </c>
      <c r="CM14" t="s">
        <v>171</v>
      </c>
      <c r="CN14">
        <f>VLOOKUP(TRIM(Table47[[#This Row],[ZE_1]]),Table40[#All],3,FALSE)</f>
        <v>1</v>
      </c>
      <c r="CO14" s="4">
        <f>VLOOKUP(TRIM(Table47[[#This Row],[ZE_2]]),Table40[#All],3,FALSE)</f>
        <v>5</v>
      </c>
      <c r="CP14" t="e">
        <f>VLOOKUP(TRIM(Table47[[#This Row],[ZE_3]]),Table40[#All],3,FALSE)</f>
        <v>#N/A</v>
      </c>
      <c r="CQ14" s="4" t="e">
        <f>VLOOKUP(TRIM(Table47[[#This Row],[ZE_4]]),Table40[#All],3,FALSE)</f>
        <v>#N/A</v>
      </c>
      <c r="CR14" t="e">
        <f>VLOOKUP(TRIM(Table47[[#This Row],[ZE_5]]),Table40[#All],3,FALSE)</f>
        <v>#N/A</v>
      </c>
      <c r="CS14" t="e">
        <f>VLOOKUP(TRIM(Table47[[#This Row],[ZE_6]]),Table40[#All],3,FALSE)</f>
        <v>#N/A</v>
      </c>
      <c r="CT14" t="e">
        <f>VLOOKUP(TRIM(Table47[[#This Row],[ZE_7]]),Table40[#All],3,FALSE)</f>
        <v>#N/A</v>
      </c>
    </row>
    <row r="15" spans="1:99" x14ac:dyDescent="0.25">
      <c r="A15">
        <v>45153.976943587964</v>
      </c>
      <c r="B15" s="4">
        <f>VLOOKUP(Table47[[#This Row],[A]],Table7[#All],3, FALSE)</f>
        <v>4</v>
      </c>
      <c r="C15">
        <f>VLOOKUP(Table47[[#This Row],[B]],Table12[#All],3,FALSE)</f>
        <v>1</v>
      </c>
      <c r="D15">
        <f>VLOOKUP(Table47[[#This Row],[C]],Table14[#All],3,FALSE)</f>
        <v>1</v>
      </c>
      <c r="E15">
        <f>VLOOKUP(Table47[[#This Row],[D]],Table16[#All],3,FALSE)</f>
        <v>1</v>
      </c>
      <c r="F15">
        <f>VLOOKUP(Table47[[#This Row],[E]],Table18[#All],3,FALSE)</f>
        <v>1</v>
      </c>
      <c r="G15">
        <f>VLOOKUP(Table47[[#This Row],[F]],Table20[#All],3,FALSE)</f>
        <v>4</v>
      </c>
      <c r="H15" s="1" t="s">
        <v>63</v>
      </c>
      <c r="I15">
        <f>VLOOKUP(Table47[[#This Row],[G]],Table22[#All],3,FALSE)</f>
        <v>1</v>
      </c>
      <c r="J15" s="4">
        <f>VLOOKUP(TRIM(Table47[[#This Row],[G_2]]),Table22[#All],3,FALSE)</f>
        <v>3</v>
      </c>
      <c r="K15" s="4" t="e">
        <f>VLOOKUP(TRIM(Table47[[#This Row],[G_3]]),Table22[#All],3,FALSE)</f>
        <v>#N/A</v>
      </c>
      <c r="L15" s="4" t="e">
        <f>VLOOKUP(TRIM(Table47[[#This Row],[G_4]]),Table22[#All],3,FALSE)</f>
        <v>#N/A</v>
      </c>
      <c r="M15">
        <f>VLOOKUP(Table47[[#This Row],[H]],Table23[#All],3,FALSE)</f>
        <v>1</v>
      </c>
      <c r="N15" s="1" t="s">
        <v>41</v>
      </c>
      <c r="O15">
        <f>VLOOKUP(Table47[[#This Row],[I_1]],Table25[#All], 3, FALSE)</f>
        <v>1</v>
      </c>
      <c r="P15" t="e">
        <f>VLOOKUP(TRIM(Table47[[#This Row],[I_2]]),Table25[#All], 3, FALSE)</f>
        <v>#N/A</v>
      </c>
      <c r="Q15">
        <v>1222</v>
      </c>
      <c r="R15">
        <f>VLOOKUP(TRIM(Table47[[#This Row],[K]]),Table27[#All],3,FALSE)</f>
        <v>1</v>
      </c>
      <c r="S15">
        <f>VLOOKUP(TRIM(Table47[[#This Row],[L]]),Table28[#All],3,FALSE)</f>
        <v>2</v>
      </c>
      <c r="T15">
        <f>VLOOKUP(Table47[[#This Row],[M]],Table9[#All],3,FALSE)</f>
        <v>1</v>
      </c>
      <c r="U15">
        <f>VLOOKUP(Table47[[#This Row],[N]],Table11[#All],3,FALSE)</f>
        <v>3</v>
      </c>
      <c r="V15">
        <f>VLOOKUP(Table47[[#This Row],[O]],Table15[#All],3,FALSE)</f>
        <v>3</v>
      </c>
      <c r="W15" t="s">
        <v>173</v>
      </c>
      <c r="X15">
        <f>VLOOKUP(Table47[[#This Row],[Q]],Table19[#All],3,FALSE)</f>
        <v>3</v>
      </c>
      <c r="Y15" t="s">
        <v>77</v>
      </c>
      <c r="Z15">
        <f>VLOOKUP(TRIM(Table47[[#This Row],[R_1]]),Table21[#All],3,FALSE)</f>
        <v>6</v>
      </c>
      <c r="AA15" t="e">
        <f>VLOOKUP(TRIM(Table47[[#This Row],[R_2]]),Table21[#All],3,FALSE)</f>
        <v>#N/A</v>
      </c>
      <c r="AB15" t="e">
        <f>VLOOKUP(TRIM(Table47[[#This Row],[R_3]]),Table21[#All],3,FALSE)</f>
        <v>#N/A</v>
      </c>
      <c r="AC15" t="e">
        <f>VLOOKUP(TRIM(Table47[[#This Row],[R_4]]),Table21[#All],3,FALSE)</f>
        <v>#N/A</v>
      </c>
      <c r="AD15" t="e">
        <f>VLOOKUP(TRIM(Table47[[#This Row],[R_5]]),Table21[#All],3,FALSE)</f>
        <v>#N/A</v>
      </c>
      <c r="AE15" t="e">
        <f>VLOOKUP(TRIM(Table47[[#This Row],[R_6]]),Table21[#All],3,FALSE)</f>
        <v>#N/A</v>
      </c>
      <c r="AF15" t="e">
        <f>VLOOKUP(TRIM(Table47[[#This Row],[R_7]]),Table21[#All],3,FALSE)</f>
        <v>#N/A</v>
      </c>
      <c r="AG15" t="e">
        <f>VLOOKUP(TRIM(Table47[[#This Row],[R_8]]),Table21[#All],3,FALSE)</f>
        <v>#N/A</v>
      </c>
      <c r="AH15" t="e">
        <f>VLOOKUP(TRIM(Table47[[#This Row],[R_9]]),Table21[#All],3,FALSE)</f>
        <v>#N/A</v>
      </c>
      <c r="AI15" t="e">
        <f>VLOOKUP(TRIM(Table47[[#This Row],[R_10]]),Table21[#All],3,FALSE)</f>
        <v>#N/A</v>
      </c>
      <c r="AJ15" t="s">
        <v>174</v>
      </c>
      <c r="AK15">
        <f>VLOOKUP(TRIM(Table47[[#This Row],[S_1]]),Table24[#All],3,FALSE)</f>
        <v>5</v>
      </c>
      <c r="AL15" t="e">
        <f>VLOOKUP(TRIM(Table47[[#This Row],[S_2]]),Table24[#All],3,FALSE)</f>
        <v>#N/A</v>
      </c>
      <c r="AM15" t="e">
        <f>VLOOKUP(TRIM(Table47[[#This Row],[S_3]]),Table24[#All],3,FALSE)</f>
        <v>#N/A</v>
      </c>
      <c r="AN15" t="e">
        <f>VLOOKUP(TRIM(Table47[[#This Row],[S_4]]),Table24[#All],3,FALSE)</f>
        <v>#N/A</v>
      </c>
      <c r="AO15" t="e">
        <f>VLOOKUP(TRIM(Table47[[#This Row],[S_5]]),Table24[#All],3,FALSE)</f>
        <v>#N/A</v>
      </c>
      <c r="AP15" t="e">
        <f>VLOOKUP(TRIM(Table47[[#This Row],[S_6]]),Table24[#All],3,FALSE)</f>
        <v>#N/A</v>
      </c>
      <c r="AQ15" t="s">
        <v>51</v>
      </c>
      <c r="AR15">
        <f>VLOOKUP(TRIM(Table47[[#This Row],[T_1]]),Table26[#All],3,FALSE)</f>
        <v>2</v>
      </c>
      <c r="AS15" t="e">
        <f>VLOOKUP(TRIM(Table47[[#This Row],[T_2]]),Table26[#All],3,FALSE)</f>
        <v>#N/A</v>
      </c>
      <c r="AT15" t="e">
        <f>VLOOKUP(TRIM(Table47[[#This Row],[T_3]]),Table26[#All],3,FALSE)</f>
        <v>#N/A</v>
      </c>
      <c r="AU15" t="e">
        <f>VLOOKUP(TRIM(Table47[[#This Row],[T_4]]),Table26[#All],3,FALSE)</f>
        <v>#N/A</v>
      </c>
      <c r="AV15" t="e">
        <f>VLOOKUP(TRIM(Table47[[#This Row],[T_5]]),Table26[#All],3,FALSE)</f>
        <v>#N/A</v>
      </c>
      <c r="AW15" t="e">
        <f>VLOOKUP(TRIM(Table47[[#This Row],[T_6]]),Table26[#All],3,FALSE)</f>
        <v>#N/A</v>
      </c>
      <c r="AX15">
        <f>VLOOKUP(Table47[[#This Row],[U]],Table29[#All],3,FALSE)</f>
        <v>3</v>
      </c>
      <c r="AY15">
        <f>VLOOKUP(Table47[[#This Row],[V]],Table30[#All],3,FALSE)</f>
        <v>3</v>
      </c>
      <c r="AZ15" t="s">
        <v>139</v>
      </c>
      <c r="BA15">
        <f>VLOOKUP(TRIM(Table47[[#This Row],[W_1]]),Table31[#All],3,FALSE)</f>
        <v>1</v>
      </c>
      <c r="BB15">
        <f>VLOOKUP(TRIM(Table47[[#This Row],[W_2]]),Table31[#All],3,FALSE)</f>
        <v>4</v>
      </c>
      <c r="BC15">
        <f>VLOOKUP(TRIM(Table47[[#This Row],[W_3]]),Table31[#All],3,FALSE)</f>
        <v>3</v>
      </c>
      <c r="BD15" t="e">
        <f>VLOOKUP(TRIM(Table47[[#This Row],[W_4]]),Table31[#All],3,FALSE)</f>
        <v>#N/A</v>
      </c>
      <c r="BE15" t="e">
        <f>VLOOKUP(TRIM(Table47[[#This Row],[W_5]]),Table31[#All],3,FALSE)</f>
        <v>#N/A</v>
      </c>
      <c r="BF15" t="e">
        <f>VLOOKUP(TRIM(Table47[[#This Row],[W_6]]),Table31[#All],3,FALSE)</f>
        <v>#N/A</v>
      </c>
      <c r="BG15" t="e">
        <f>VLOOKUP(TRIM(Table47[[#This Row],[W_7]]),Table31[#All],3,FALSE)</f>
        <v>#N/A</v>
      </c>
      <c r="BH15" t="e">
        <f>VLOOKUP(TRIM(Table47[[#This Row],[W_8]]),Table31[#All],3,FALSE)</f>
        <v>#N/A</v>
      </c>
      <c r="BI15" t="s">
        <v>1001</v>
      </c>
      <c r="BJ15">
        <f>VLOOKUP(TRIM(Table47[[#This Row],[X_1]]),Table32[#All],3,FALSE)</f>
        <v>1</v>
      </c>
      <c r="BK15">
        <f>VLOOKUP(TRIM(Table47[[#This Row],[X_2]]),Table32[#All],3,FALSE)</f>
        <v>6</v>
      </c>
      <c r="BL15">
        <f>VLOOKUP(TRIM(Table47[[#This Row],[X_3]]),Table32[#All],3,FALSE)</f>
        <v>11</v>
      </c>
      <c r="BM15">
        <f>VLOOKUP(TRIM(Table47[[#This Row],[X_4]]),Table32[#All],3,FALSE)</f>
        <v>5</v>
      </c>
      <c r="BN15">
        <f>VLOOKUP(TRIM(Table47[[#This Row],[X_5]]),Table32[#All],3,FALSE)</f>
        <v>10</v>
      </c>
      <c r="BO15">
        <f>VLOOKUP(TRIM(Table47[[#This Row],[X_6]]),Table32[#All],3,FALSE)</f>
        <v>12</v>
      </c>
      <c r="BP15">
        <f>VLOOKUP(TRIM(Table47[[#This Row],[X_7]]),Table32[#All],3,FALSE)</f>
        <v>3</v>
      </c>
      <c r="BQ15" t="e">
        <f>VLOOKUP(TRIM(Table47[[#This Row],[X_8]]),Table32[#All],3,FALSE)</f>
        <v>#N/A</v>
      </c>
      <c r="BR15" t="e">
        <f>VLOOKUP(TRIM(Table47[[#This Row],[X_9]]),Table32[#All],3,FALSE)</f>
        <v>#N/A</v>
      </c>
      <c r="BS15">
        <f>VLOOKUP(Table47[[#This Row],[Y]], Table33[#All], 3, FALSE)</f>
        <v>2</v>
      </c>
      <c r="BT15" t="s">
        <v>77</v>
      </c>
      <c r="BU15">
        <f>VLOOKUP(TRIM(Table47[[#This Row],[Z_1]]),Table34[#All],3,FALSE)</f>
        <v>13</v>
      </c>
      <c r="BV15" t="e">
        <f>VLOOKUP(TRIM(Table47[[#This Row],[Z_2]]),Table34[#All],3,FALSE)</f>
        <v>#N/A</v>
      </c>
      <c r="BW15" t="e">
        <f>VLOOKUP(TRIM(Table47[[#This Row],[Z_3]]),Table34[#All],3,FALSE)</f>
        <v>#N/A</v>
      </c>
      <c r="BX15" t="e">
        <f>VLOOKUP(TRIM(Table47[[#This Row],[Z_4]]),Table34[#All],3,FALSE)</f>
        <v>#N/A</v>
      </c>
      <c r="BY15" t="e">
        <f>VLOOKUP(TRIM(Table47[[#This Row],[Z_5]]),Table34[#All],3,FALSE)</f>
        <v>#N/A</v>
      </c>
      <c r="BZ15" t="e">
        <f>VLOOKUP(TRIM(Table47[[#This Row],[Z_6]]),Table34[#All],3,FALSE)</f>
        <v>#N/A</v>
      </c>
      <c r="CA15" t="e">
        <f>VLOOKUP(TRIM(Table47[[#This Row],[Z_7]]),Table34[#All],3,FALSE)</f>
        <v>#N/A</v>
      </c>
      <c r="CB15">
        <f>VLOOKUP(Table47[[#This Row],[ZA]],Table36[#All],3,FALSE)</f>
        <v>0</v>
      </c>
      <c r="CC15">
        <f>VLOOKUP(Table47[[#This Row],[ZB]],Table37[#All],3,FALSE)</f>
        <v>4</v>
      </c>
      <c r="CD15" t="s">
        <v>176</v>
      </c>
      <c r="CE15">
        <f>VLOOKUP(TRIM(Table47[[#This Row],[ZC_1]]),Table38[#All],3,FALSE)</f>
        <v>1</v>
      </c>
      <c r="CF15">
        <f>VLOOKUP(TRIM(Table47[[#This Row],[ZC_2]]),Table38[#All],3,FALSE)</f>
        <v>5</v>
      </c>
      <c r="CG15">
        <f>VLOOKUP(TRIM(Table47[[#This Row],[ZC_3]]),Table38[#All],3,FALSE)</f>
        <v>4</v>
      </c>
      <c r="CH15">
        <f>VLOOKUP(TRIM(Table47[[#This Row],[ZC_4]]),Table38[#All],3,FALSE)</f>
        <v>6</v>
      </c>
      <c r="CI15" t="e">
        <f>VLOOKUP(TRIM(Table47[[#This Row],[ZC_5]]),Table38[#All],3,FALSE)</f>
        <v>#N/A</v>
      </c>
      <c r="CJ15" t="e">
        <f>VLOOKUP(TRIM(Table47[[#This Row],[ZC_6]]),Table38[#All],3,FALSE)</f>
        <v>#N/A</v>
      </c>
      <c r="CK15" t="e">
        <f>VLOOKUP(TRIM(Table47[[#This Row],[ZC_7]]),Table38[#All],3,FALSE)</f>
        <v>#N/A</v>
      </c>
      <c r="CL15">
        <v>4</v>
      </c>
      <c r="CM15" t="s">
        <v>177</v>
      </c>
      <c r="CN15">
        <f>VLOOKUP(TRIM(Table47[[#This Row],[ZE_1]]),Table40[#All],3,FALSE)</f>
        <v>1</v>
      </c>
      <c r="CO15" s="4">
        <f>VLOOKUP(TRIM(Table47[[#This Row],[ZE_2]]),Table40[#All],3,FALSE)</f>
        <v>7</v>
      </c>
      <c r="CP15">
        <f>VLOOKUP(TRIM(Table47[[#This Row],[ZE_3]]),Table40[#All],3,FALSE)</f>
        <v>5</v>
      </c>
      <c r="CQ15" s="4">
        <f>VLOOKUP(TRIM(Table47[[#This Row],[ZE_4]]),Table40[#All],3,FALSE)</f>
        <v>11</v>
      </c>
      <c r="CR15" t="e">
        <f>VLOOKUP(TRIM(Table47[[#This Row],[ZE_5]]),Table40[#All],3,FALSE)</f>
        <v>#N/A</v>
      </c>
      <c r="CS15" t="e">
        <f>VLOOKUP(TRIM(Table47[[#This Row],[ZE_6]]),Table40[#All],3,FALSE)</f>
        <v>#N/A</v>
      </c>
      <c r="CT15" t="e">
        <f>VLOOKUP(TRIM(Table47[[#This Row],[ZE_7]]),Table40[#All],3,FALSE)</f>
        <v>#N/A</v>
      </c>
    </row>
    <row r="16" spans="1:99" x14ac:dyDescent="0.25">
      <c r="A16">
        <v>45153.977158148147</v>
      </c>
      <c r="B16" s="4">
        <f>VLOOKUP(Table47[[#This Row],[A]],Table7[#All],3, FALSE)</f>
        <v>7</v>
      </c>
      <c r="C16">
        <f>VLOOKUP(Table47[[#This Row],[B]],Table12[#All],3,FALSE)</f>
        <v>1</v>
      </c>
      <c r="D16">
        <f>VLOOKUP(Table47[[#This Row],[C]],Table14[#All],3,FALSE)</f>
        <v>1</v>
      </c>
      <c r="E16">
        <f>VLOOKUP(Table47[[#This Row],[D]],Table16[#All],3,FALSE)</f>
        <v>1</v>
      </c>
      <c r="F16">
        <f>VLOOKUP(Table47[[#This Row],[E]],Table18[#All],3,FALSE)</f>
        <v>1</v>
      </c>
      <c r="G16">
        <f>VLOOKUP(Table47[[#This Row],[F]],Table20[#All],3,FALSE)</f>
        <v>5</v>
      </c>
      <c r="H16" s="1" t="s">
        <v>124</v>
      </c>
      <c r="I16">
        <f>VLOOKUP(Table47[[#This Row],[G]],Table22[#All],3,FALSE)</f>
        <v>1</v>
      </c>
      <c r="J16" s="4">
        <f>VLOOKUP(TRIM(Table47[[#This Row],[G_2]]),Table22[#All],3,FALSE)</f>
        <v>2</v>
      </c>
      <c r="K16" s="4" t="e">
        <f>VLOOKUP(TRIM(Table47[[#This Row],[G_3]]),Table22[#All],3,FALSE)</f>
        <v>#N/A</v>
      </c>
      <c r="L16" s="4" t="e">
        <f>VLOOKUP(TRIM(Table47[[#This Row],[G_4]]),Table22[#All],3,FALSE)</f>
        <v>#N/A</v>
      </c>
      <c r="M16">
        <f>VLOOKUP(Table47[[#This Row],[H]],Table23[#All],3,FALSE)</f>
        <v>1</v>
      </c>
      <c r="N16" s="1" t="s">
        <v>41</v>
      </c>
      <c r="O16">
        <f>VLOOKUP(Table47[[#This Row],[I_1]],Table25[#All], 3, FALSE)</f>
        <v>1</v>
      </c>
      <c r="P16" t="e">
        <f>VLOOKUP(TRIM(Table47[[#This Row],[I_2]]),Table25[#All], 3, FALSE)</f>
        <v>#N/A</v>
      </c>
      <c r="Q16">
        <v>1198</v>
      </c>
      <c r="R16">
        <f>VLOOKUP(TRIM(Table47[[#This Row],[K]]),Table27[#All],3,FALSE)</f>
        <v>1</v>
      </c>
      <c r="S16">
        <f>VLOOKUP(TRIM(Table47[[#This Row],[L]]),Table28[#All],3,FALSE)</f>
        <v>1</v>
      </c>
      <c r="T16">
        <f>VLOOKUP(Table47[[#This Row],[M]],Table9[#All],3,FALSE)</f>
        <v>3</v>
      </c>
      <c r="U16">
        <f>VLOOKUP(Table47[[#This Row],[N]],Table11[#All],3,FALSE)</f>
        <v>2</v>
      </c>
      <c r="V16">
        <f>VLOOKUP(Table47[[#This Row],[O]],Table15[#All],3,FALSE)</f>
        <v>3</v>
      </c>
      <c r="W16" t="s">
        <v>178</v>
      </c>
      <c r="X16">
        <f>VLOOKUP(Table47[[#This Row],[Q]],Table19[#All],3,FALSE)</f>
        <v>1</v>
      </c>
      <c r="Y16" t="s">
        <v>103</v>
      </c>
      <c r="Z16">
        <f>VLOOKUP(TRIM(Table47[[#This Row],[R_1]]),Table21[#All],3,FALSE)</f>
        <v>7</v>
      </c>
      <c r="AA16" t="e">
        <f>VLOOKUP(TRIM(Table47[[#This Row],[R_2]]),Table21[#All],3,FALSE)</f>
        <v>#N/A</v>
      </c>
      <c r="AB16" t="e">
        <f>VLOOKUP(TRIM(Table47[[#This Row],[R_3]]),Table21[#All],3,FALSE)</f>
        <v>#N/A</v>
      </c>
      <c r="AC16" t="e">
        <f>VLOOKUP(TRIM(Table47[[#This Row],[R_4]]),Table21[#All],3,FALSE)</f>
        <v>#N/A</v>
      </c>
      <c r="AD16" t="e">
        <f>VLOOKUP(TRIM(Table47[[#This Row],[R_5]]),Table21[#All],3,FALSE)</f>
        <v>#N/A</v>
      </c>
      <c r="AE16" t="e">
        <f>VLOOKUP(TRIM(Table47[[#This Row],[R_6]]),Table21[#All],3,FALSE)</f>
        <v>#N/A</v>
      </c>
      <c r="AF16" t="e">
        <f>VLOOKUP(TRIM(Table47[[#This Row],[R_7]]),Table21[#All],3,FALSE)</f>
        <v>#N/A</v>
      </c>
      <c r="AG16" t="e">
        <f>VLOOKUP(TRIM(Table47[[#This Row],[R_8]]),Table21[#All],3,FALSE)</f>
        <v>#N/A</v>
      </c>
      <c r="AH16" t="e">
        <f>VLOOKUP(TRIM(Table47[[#This Row],[R_9]]),Table21[#All],3,FALSE)</f>
        <v>#N/A</v>
      </c>
      <c r="AI16" t="e">
        <f>VLOOKUP(TRIM(Table47[[#This Row],[R_10]]),Table21[#All],3,FALSE)</f>
        <v>#N/A</v>
      </c>
      <c r="AJ16" t="s">
        <v>72</v>
      </c>
      <c r="AK16">
        <f>VLOOKUP(TRIM(Table47[[#This Row],[S_1]]),Table24[#All],3,FALSE)</f>
        <v>3</v>
      </c>
      <c r="AL16">
        <f>VLOOKUP(TRIM(Table47[[#This Row],[S_2]]),Table24[#All],3,FALSE)</f>
        <v>1</v>
      </c>
      <c r="AM16">
        <f>VLOOKUP(TRIM(Table47[[#This Row],[S_3]]),Table24[#All],3,FALSE)</f>
        <v>2</v>
      </c>
      <c r="AN16">
        <f>VLOOKUP(TRIM(Table47[[#This Row],[S_4]]),Table24[#All],3,FALSE)</f>
        <v>4</v>
      </c>
      <c r="AO16" t="e">
        <f>VLOOKUP(TRIM(Table47[[#This Row],[S_5]]),Table24[#All],3,FALSE)</f>
        <v>#N/A</v>
      </c>
      <c r="AP16" t="e">
        <f>VLOOKUP(TRIM(Table47[[#This Row],[S_6]]),Table24[#All],3,FALSE)</f>
        <v>#N/A</v>
      </c>
      <c r="AQ16" t="s">
        <v>51</v>
      </c>
      <c r="AR16">
        <f>VLOOKUP(TRIM(Table47[[#This Row],[T_1]]),Table26[#All],3,FALSE)</f>
        <v>2</v>
      </c>
      <c r="AS16" t="e">
        <f>VLOOKUP(TRIM(Table47[[#This Row],[T_2]]),Table26[#All],3,FALSE)</f>
        <v>#N/A</v>
      </c>
      <c r="AT16" t="e">
        <f>VLOOKUP(TRIM(Table47[[#This Row],[T_3]]),Table26[#All],3,FALSE)</f>
        <v>#N/A</v>
      </c>
      <c r="AU16" t="e">
        <f>VLOOKUP(TRIM(Table47[[#This Row],[T_4]]),Table26[#All],3,FALSE)</f>
        <v>#N/A</v>
      </c>
      <c r="AV16" t="e">
        <f>VLOOKUP(TRIM(Table47[[#This Row],[T_5]]),Table26[#All],3,FALSE)</f>
        <v>#N/A</v>
      </c>
      <c r="AW16" t="e">
        <f>VLOOKUP(TRIM(Table47[[#This Row],[T_6]]),Table26[#All],3,FALSE)</f>
        <v>#N/A</v>
      </c>
      <c r="AX16">
        <f>VLOOKUP(Table47[[#This Row],[U]],Table29[#All],3,FALSE)</f>
        <v>2</v>
      </c>
      <c r="AY16">
        <f>VLOOKUP(Table47[[#This Row],[V]],Table30[#All],3,FALSE)</f>
        <v>1</v>
      </c>
      <c r="AZ16" t="s">
        <v>101</v>
      </c>
      <c r="BA16">
        <f>VLOOKUP(TRIM(Table47[[#This Row],[W_1]]),Table31[#All],3,FALSE)</f>
        <v>1</v>
      </c>
      <c r="BB16" t="e">
        <f>VLOOKUP(TRIM(Table47[[#This Row],[W_2]]),Table31[#All],3,FALSE)</f>
        <v>#N/A</v>
      </c>
      <c r="BC16" t="e">
        <f>VLOOKUP(TRIM(Table47[[#This Row],[W_3]]),Table31[#All],3,FALSE)</f>
        <v>#N/A</v>
      </c>
      <c r="BD16" t="e">
        <f>VLOOKUP(TRIM(Table47[[#This Row],[W_4]]),Table31[#All],3,FALSE)</f>
        <v>#N/A</v>
      </c>
      <c r="BE16" t="e">
        <f>VLOOKUP(TRIM(Table47[[#This Row],[W_5]]),Table31[#All],3,FALSE)</f>
        <v>#N/A</v>
      </c>
      <c r="BF16" t="e">
        <f>VLOOKUP(TRIM(Table47[[#This Row],[W_6]]),Table31[#All],3,FALSE)</f>
        <v>#N/A</v>
      </c>
      <c r="BG16" t="e">
        <f>VLOOKUP(TRIM(Table47[[#This Row],[W_7]]),Table31[#All],3,FALSE)</f>
        <v>#N/A</v>
      </c>
      <c r="BH16" t="e">
        <f>VLOOKUP(TRIM(Table47[[#This Row],[W_8]]),Table31[#All],3,FALSE)</f>
        <v>#N/A</v>
      </c>
      <c r="BI16" t="s">
        <v>180</v>
      </c>
      <c r="BJ16">
        <f>VLOOKUP(TRIM(Table47[[#This Row],[X_1]]),Table32[#All],3,FALSE)</f>
        <v>1</v>
      </c>
      <c r="BK16">
        <f>VLOOKUP(TRIM(Table47[[#This Row],[X_2]]),Table32[#All],3,FALSE)</f>
        <v>10</v>
      </c>
      <c r="BL16" t="e">
        <f>VLOOKUP(TRIM(Table47[[#This Row],[X_3]]),Table32[#All],3,FALSE)</f>
        <v>#N/A</v>
      </c>
      <c r="BM16" t="e">
        <f>VLOOKUP(TRIM(Table47[[#This Row],[X_4]]),Table32[#All],3,FALSE)</f>
        <v>#N/A</v>
      </c>
      <c r="BN16" t="e">
        <f>VLOOKUP(TRIM(Table47[[#This Row],[X_5]]),Table32[#All],3,FALSE)</f>
        <v>#N/A</v>
      </c>
      <c r="BO16" t="e">
        <f>VLOOKUP(TRIM(Table47[[#This Row],[X_6]]),Table32[#All],3,FALSE)</f>
        <v>#N/A</v>
      </c>
      <c r="BP16" t="e">
        <f>VLOOKUP(TRIM(Table47[[#This Row],[X_7]]),Table32[#All],3,FALSE)</f>
        <v>#N/A</v>
      </c>
      <c r="BQ16" t="e">
        <f>VLOOKUP(TRIM(Table47[[#This Row],[X_8]]),Table32[#All],3,FALSE)</f>
        <v>#N/A</v>
      </c>
      <c r="BR16" t="e">
        <f>VLOOKUP(TRIM(Table47[[#This Row],[X_9]]),Table32[#All],3,FALSE)</f>
        <v>#N/A</v>
      </c>
      <c r="BS16">
        <f>VLOOKUP(Table47[[#This Row],[Y]], Table33[#All], 3, FALSE)</f>
        <v>1</v>
      </c>
      <c r="BT16" t="s">
        <v>103</v>
      </c>
      <c r="BU16">
        <f>VLOOKUP(TRIM(Table47[[#This Row],[Z_1]]),Table34[#All],3,FALSE)</f>
        <v>6</v>
      </c>
      <c r="BV16" t="e">
        <f>VLOOKUP(TRIM(Table47[[#This Row],[Z_2]]),Table34[#All],3,FALSE)</f>
        <v>#N/A</v>
      </c>
      <c r="BW16" t="e">
        <f>VLOOKUP(TRIM(Table47[[#This Row],[Z_3]]),Table34[#All],3,FALSE)</f>
        <v>#N/A</v>
      </c>
      <c r="BX16" t="e">
        <f>VLOOKUP(TRIM(Table47[[#This Row],[Z_4]]),Table34[#All],3,FALSE)</f>
        <v>#N/A</v>
      </c>
      <c r="BY16" t="e">
        <f>VLOOKUP(TRIM(Table47[[#This Row],[Z_5]]),Table34[#All],3,FALSE)</f>
        <v>#N/A</v>
      </c>
      <c r="BZ16" t="e">
        <f>VLOOKUP(TRIM(Table47[[#This Row],[Z_6]]),Table34[#All],3,FALSE)</f>
        <v>#N/A</v>
      </c>
      <c r="CA16" t="e">
        <f>VLOOKUP(TRIM(Table47[[#This Row],[Z_7]]),Table34[#All],3,FALSE)</f>
        <v>#N/A</v>
      </c>
      <c r="CB16">
        <f>VLOOKUP(Table47[[#This Row],[ZA]],Table36[#All],3,FALSE)</f>
        <v>8</v>
      </c>
      <c r="CC16">
        <f>VLOOKUP(Table47[[#This Row],[ZB]],Table37[#All],3,FALSE)</f>
        <v>3</v>
      </c>
      <c r="CD16" t="s">
        <v>147</v>
      </c>
      <c r="CE16">
        <f>VLOOKUP(TRIM(Table47[[#This Row],[ZC_1]]),Table38[#All],3,FALSE)</f>
        <v>1</v>
      </c>
      <c r="CF16" t="e">
        <f>VLOOKUP(TRIM(Table47[[#This Row],[ZC_2]]),Table38[#All],3,FALSE)</f>
        <v>#N/A</v>
      </c>
      <c r="CG16" t="e">
        <f>VLOOKUP(TRIM(Table47[[#This Row],[ZC_3]]),Table38[#All],3,FALSE)</f>
        <v>#N/A</v>
      </c>
      <c r="CH16" t="e">
        <f>VLOOKUP(TRIM(Table47[[#This Row],[ZC_4]]),Table38[#All],3,FALSE)</f>
        <v>#N/A</v>
      </c>
      <c r="CI16" t="e">
        <f>VLOOKUP(TRIM(Table47[[#This Row],[ZC_5]]),Table38[#All],3,FALSE)</f>
        <v>#N/A</v>
      </c>
      <c r="CJ16" t="e">
        <f>VLOOKUP(TRIM(Table47[[#This Row],[ZC_6]]),Table38[#All],3,FALSE)</f>
        <v>#N/A</v>
      </c>
      <c r="CK16" t="e">
        <f>VLOOKUP(TRIM(Table47[[#This Row],[ZC_7]]),Table38[#All],3,FALSE)</f>
        <v>#N/A</v>
      </c>
      <c r="CL16">
        <v>5</v>
      </c>
      <c r="CM16" t="s">
        <v>181</v>
      </c>
      <c r="CN16">
        <f>VLOOKUP(TRIM(Table47[[#This Row],[ZE_1]]),Table40[#All],3,FALSE)</f>
        <v>5</v>
      </c>
      <c r="CO16" s="4" t="e">
        <f>VLOOKUP(TRIM(Table47[[#This Row],[ZE_2]]),Table40[#All],3,FALSE)</f>
        <v>#N/A</v>
      </c>
      <c r="CP16" t="e">
        <f>VLOOKUP(TRIM(Table47[[#This Row],[ZE_3]]),Table40[#All],3,FALSE)</f>
        <v>#N/A</v>
      </c>
      <c r="CQ16" s="4" t="e">
        <f>VLOOKUP(TRIM(Table47[[#This Row],[ZE_4]]),Table40[#All],3,FALSE)</f>
        <v>#N/A</v>
      </c>
      <c r="CR16" t="e">
        <f>VLOOKUP(TRIM(Table47[[#This Row],[ZE_5]]),Table40[#All],3,FALSE)</f>
        <v>#N/A</v>
      </c>
      <c r="CS16" t="e">
        <f>VLOOKUP(TRIM(Table47[[#This Row],[ZE_6]]),Table40[#All],3,FALSE)</f>
        <v>#N/A</v>
      </c>
      <c r="CT16" t="e">
        <f>VLOOKUP(TRIM(Table47[[#This Row],[ZE_7]]),Table40[#All],3,FALSE)</f>
        <v>#N/A</v>
      </c>
    </row>
    <row r="17" spans="1:99" x14ac:dyDescent="0.25">
      <c r="A17">
        <v>45153.978901446761</v>
      </c>
      <c r="B17" s="4">
        <f>VLOOKUP(Table47[[#This Row],[A]],Table7[#All],3, FALSE)</f>
        <v>7</v>
      </c>
      <c r="C17">
        <f>VLOOKUP(Table47[[#This Row],[B]],Table12[#All],3,FALSE)</f>
        <v>1</v>
      </c>
      <c r="D17">
        <f>VLOOKUP(Table47[[#This Row],[C]],Table14[#All],3,FALSE)</f>
        <v>1</v>
      </c>
      <c r="E17">
        <f>VLOOKUP(Table47[[#This Row],[D]],Table16[#All],3,FALSE)</f>
        <v>1</v>
      </c>
      <c r="F17">
        <f>VLOOKUP(Table47[[#This Row],[E]],Table18[#All],3,FALSE)</f>
        <v>1</v>
      </c>
      <c r="G17">
        <f>VLOOKUP(Table47[[#This Row],[F]],Table20[#All],3,FALSE)</f>
        <v>6</v>
      </c>
      <c r="H17" s="1" t="s">
        <v>182</v>
      </c>
      <c r="I17">
        <f>VLOOKUP(Table47[[#This Row],[G]],Table22[#All],3,FALSE)</f>
        <v>1</v>
      </c>
      <c r="J17" s="4">
        <f>VLOOKUP(TRIM(Table47[[#This Row],[G_2]]),Table22[#All],3,FALSE)</f>
        <v>2</v>
      </c>
      <c r="K17" s="4">
        <f>VLOOKUP(TRIM(Table47[[#This Row],[G_3]]),Table22[#All],3,FALSE)</f>
        <v>4</v>
      </c>
      <c r="L17" s="4" t="e">
        <f>VLOOKUP(TRIM(Table47[[#This Row],[G_4]]),Table22[#All],3,FALSE)</f>
        <v>#N/A</v>
      </c>
      <c r="M17">
        <f>VLOOKUP(Table47[[#This Row],[H]],Table23[#All],3,FALSE)</f>
        <v>1</v>
      </c>
      <c r="N17" s="1" t="s">
        <v>64</v>
      </c>
      <c r="O17">
        <f>VLOOKUP(Table47[[#This Row],[I_1]],Table25[#All], 3, FALSE)</f>
        <v>1</v>
      </c>
      <c r="P17">
        <f>VLOOKUP(TRIM(Table47[[#This Row],[I_2]]),Table25[#All], 3, FALSE)</f>
        <v>2</v>
      </c>
      <c r="Q17">
        <v>1187</v>
      </c>
      <c r="R17">
        <f>VLOOKUP(TRIM(Table47[[#This Row],[K]]),Table27[#All],3,FALSE)</f>
        <v>1</v>
      </c>
      <c r="S17">
        <f>VLOOKUP(TRIM(Table47[[#This Row],[L]]),Table28[#All],3,FALSE)</f>
        <v>2</v>
      </c>
      <c r="T17">
        <f>VLOOKUP(Table47[[#This Row],[M]],Table9[#All],3,FALSE)</f>
        <v>1</v>
      </c>
      <c r="U17">
        <f>VLOOKUP(Table47[[#This Row],[N]],Table11[#All],3,FALSE)</f>
        <v>2</v>
      </c>
      <c r="V17">
        <f>VLOOKUP(Table47[[#This Row],[O]],Table15[#All],3,FALSE)</f>
        <v>3</v>
      </c>
      <c r="W17" t="s">
        <v>183</v>
      </c>
      <c r="X17">
        <f>VLOOKUP(Table47[[#This Row],[Q]],Table19[#All],3,FALSE)</f>
        <v>4</v>
      </c>
      <c r="Y17" t="s">
        <v>184</v>
      </c>
      <c r="Z17">
        <f>VLOOKUP(TRIM(Table47[[#This Row],[R_1]]),Table21[#All],3,FALSE)</f>
        <v>0</v>
      </c>
      <c r="AA17" t="e">
        <f>VLOOKUP(TRIM(Table47[[#This Row],[R_2]]),Table21[#All],3,FALSE)</f>
        <v>#N/A</v>
      </c>
      <c r="AB17" t="e">
        <f>VLOOKUP(TRIM(Table47[[#This Row],[R_3]]),Table21[#All],3,FALSE)</f>
        <v>#N/A</v>
      </c>
      <c r="AC17" t="e">
        <f>VLOOKUP(TRIM(Table47[[#This Row],[R_4]]),Table21[#All],3,FALSE)</f>
        <v>#N/A</v>
      </c>
      <c r="AD17" t="e">
        <f>VLOOKUP(TRIM(Table47[[#This Row],[R_5]]),Table21[#All],3,FALSE)</f>
        <v>#N/A</v>
      </c>
      <c r="AE17" t="e">
        <f>VLOOKUP(TRIM(Table47[[#This Row],[R_6]]),Table21[#All],3,FALSE)</f>
        <v>#N/A</v>
      </c>
      <c r="AF17" t="e">
        <f>VLOOKUP(TRIM(Table47[[#This Row],[R_7]]),Table21[#All],3,FALSE)</f>
        <v>#N/A</v>
      </c>
      <c r="AG17" t="e">
        <f>VLOOKUP(TRIM(Table47[[#This Row],[R_8]]),Table21[#All],3,FALSE)</f>
        <v>#N/A</v>
      </c>
      <c r="AH17" t="e">
        <f>VLOOKUP(TRIM(Table47[[#This Row],[R_9]]),Table21[#All],3,FALSE)</f>
        <v>#N/A</v>
      </c>
      <c r="AI17" t="e">
        <f>VLOOKUP(TRIM(Table47[[#This Row],[R_10]]),Table21[#All],3,FALSE)</f>
        <v>#N/A</v>
      </c>
      <c r="AJ17" t="s">
        <v>119</v>
      </c>
      <c r="AK17">
        <f>VLOOKUP(TRIM(Table47[[#This Row],[S_1]]),Table24[#All],3,FALSE)</f>
        <v>3</v>
      </c>
      <c r="AL17">
        <f>VLOOKUP(TRIM(Table47[[#This Row],[S_2]]),Table24[#All],3,FALSE)</f>
        <v>1</v>
      </c>
      <c r="AM17">
        <f>VLOOKUP(TRIM(Table47[[#This Row],[S_3]]),Table24[#All],3,FALSE)</f>
        <v>2</v>
      </c>
      <c r="AN17" t="e">
        <f>VLOOKUP(TRIM(Table47[[#This Row],[S_4]]),Table24[#All],3,FALSE)</f>
        <v>#N/A</v>
      </c>
      <c r="AO17" t="e">
        <f>VLOOKUP(TRIM(Table47[[#This Row],[S_5]]),Table24[#All],3,FALSE)</f>
        <v>#N/A</v>
      </c>
      <c r="AP17" t="e">
        <f>VLOOKUP(TRIM(Table47[[#This Row],[S_6]]),Table24[#All],3,FALSE)</f>
        <v>#N/A</v>
      </c>
      <c r="AQ17" t="s">
        <v>51</v>
      </c>
      <c r="AR17">
        <f>VLOOKUP(TRIM(Table47[[#This Row],[T_1]]),Table26[#All],3,FALSE)</f>
        <v>2</v>
      </c>
      <c r="AS17" t="e">
        <f>VLOOKUP(TRIM(Table47[[#This Row],[T_2]]),Table26[#All],3,FALSE)</f>
        <v>#N/A</v>
      </c>
      <c r="AT17" t="e">
        <f>VLOOKUP(TRIM(Table47[[#This Row],[T_3]]),Table26[#All],3,FALSE)</f>
        <v>#N/A</v>
      </c>
      <c r="AU17" t="e">
        <f>VLOOKUP(TRIM(Table47[[#This Row],[T_4]]),Table26[#All],3,FALSE)</f>
        <v>#N/A</v>
      </c>
      <c r="AV17" t="e">
        <f>VLOOKUP(TRIM(Table47[[#This Row],[T_5]]),Table26[#All],3,FALSE)</f>
        <v>#N/A</v>
      </c>
      <c r="AW17" t="e">
        <f>VLOOKUP(TRIM(Table47[[#This Row],[T_6]]),Table26[#All],3,FALSE)</f>
        <v>#N/A</v>
      </c>
      <c r="AX17">
        <f>VLOOKUP(Table47[[#This Row],[U]],Table29[#All],3,FALSE)</f>
        <v>3</v>
      </c>
      <c r="AY17">
        <f>VLOOKUP(Table47[[#This Row],[V]],Table30[#All],3,FALSE)</f>
        <v>2</v>
      </c>
      <c r="AZ17" t="s">
        <v>185</v>
      </c>
      <c r="BA17">
        <f>VLOOKUP(TRIM(Table47[[#This Row],[W_1]]),Table31[#All],3,FALSE)</f>
        <v>1</v>
      </c>
      <c r="BB17">
        <f>VLOOKUP(TRIM(Table47[[#This Row],[W_2]]),Table31[#All],3,FALSE)</f>
        <v>7</v>
      </c>
      <c r="BC17" t="e">
        <f>VLOOKUP(TRIM(Table47[[#This Row],[W_3]]),Table31[#All],3,FALSE)</f>
        <v>#N/A</v>
      </c>
      <c r="BD17" t="e">
        <f>VLOOKUP(TRIM(Table47[[#This Row],[W_4]]),Table31[#All],3,FALSE)</f>
        <v>#N/A</v>
      </c>
      <c r="BE17" t="e">
        <f>VLOOKUP(TRIM(Table47[[#This Row],[W_5]]),Table31[#All],3,FALSE)</f>
        <v>#N/A</v>
      </c>
      <c r="BF17" t="e">
        <f>VLOOKUP(TRIM(Table47[[#This Row],[W_6]]),Table31[#All],3,FALSE)</f>
        <v>#N/A</v>
      </c>
      <c r="BG17" t="e">
        <f>VLOOKUP(TRIM(Table47[[#This Row],[W_7]]),Table31[#All],3,FALSE)</f>
        <v>#N/A</v>
      </c>
      <c r="BH17" t="e">
        <f>VLOOKUP(TRIM(Table47[[#This Row],[W_8]]),Table31[#All],3,FALSE)</f>
        <v>#N/A</v>
      </c>
      <c r="BI17" t="s">
        <v>186</v>
      </c>
      <c r="BJ17">
        <f>VLOOKUP(TRIM(Table47[[#This Row],[X_1]]),Table32[#All],3,FALSE)</f>
        <v>1</v>
      </c>
      <c r="BK17">
        <f>VLOOKUP(TRIM(Table47[[#This Row],[X_2]]),Table32[#All],3,FALSE)</f>
        <v>11</v>
      </c>
      <c r="BL17">
        <f>VLOOKUP(TRIM(Table47[[#This Row],[X_3]]),Table32[#All],3,FALSE)</f>
        <v>5</v>
      </c>
      <c r="BM17" t="e">
        <f>VLOOKUP(TRIM(Table47[[#This Row],[X_4]]),Table32[#All],3,FALSE)</f>
        <v>#N/A</v>
      </c>
      <c r="BN17" t="e">
        <f>VLOOKUP(TRIM(Table47[[#This Row],[X_5]]),Table32[#All],3,FALSE)</f>
        <v>#N/A</v>
      </c>
      <c r="BO17" t="e">
        <f>VLOOKUP(TRIM(Table47[[#This Row],[X_6]]),Table32[#All],3,FALSE)</f>
        <v>#N/A</v>
      </c>
      <c r="BP17" t="e">
        <f>VLOOKUP(TRIM(Table47[[#This Row],[X_7]]),Table32[#All],3,FALSE)</f>
        <v>#N/A</v>
      </c>
      <c r="BQ17" t="e">
        <f>VLOOKUP(TRIM(Table47[[#This Row],[X_8]]),Table32[#All],3,FALSE)</f>
        <v>#N/A</v>
      </c>
      <c r="BR17" t="e">
        <f>VLOOKUP(TRIM(Table47[[#This Row],[X_9]]),Table32[#All],3,FALSE)</f>
        <v>#N/A</v>
      </c>
      <c r="BS17">
        <f>VLOOKUP(Table47[[#This Row],[Y]], Table33[#All], 3, FALSE)</f>
        <v>1</v>
      </c>
      <c r="BT17" t="s">
        <v>77</v>
      </c>
      <c r="BU17">
        <f>VLOOKUP(TRIM(Table47[[#This Row],[Z_1]]),Table34[#All],3,FALSE)</f>
        <v>13</v>
      </c>
      <c r="BV17" t="e">
        <f>VLOOKUP(TRIM(Table47[[#This Row],[Z_2]]),Table34[#All],3,FALSE)</f>
        <v>#N/A</v>
      </c>
      <c r="BW17" t="e">
        <f>VLOOKUP(TRIM(Table47[[#This Row],[Z_3]]),Table34[#All],3,FALSE)</f>
        <v>#N/A</v>
      </c>
      <c r="BX17" t="e">
        <f>VLOOKUP(TRIM(Table47[[#This Row],[Z_4]]),Table34[#All],3,FALSE)</f>
        <v>#N/A</v>
      </c>
      <c r="BY17" t="e">
        <f>VLOOKUP(TRIM(Table47[[#This Row],[Z_5]]),Table34[#All],3,FALSE)</f>
        <v>#N/A</v>
      </c>
      <c r="BZ17" t="e">
        <f>VLOOKUP(TRIM(Table47[[#This Row],[Z_6]]),Table34[#All],3,FALSE)</f>
        <v>#N/A</v>
      </c>
      <c r="CA17" t="e">
        <f>VLOOKUP(TRIM(Table47[[#This Row],[Z_7]]),Table34[#All],3,FALSE)</f>
        <v>#N/A</v>
      </c>
      <c r="CB17">
        <f>VLOOKUP(Table47[[#This Row],[ZA]],Table36[#All],3,FALSE)</f>
        <v>8</v>
      </c>
      <c r="CC17">
        <f>VLOOKUP(Table47[[#This Row],[ZB]],Table37[#All],3,FALSE)</f>
        <v>4</v>
      </c>
      <c r="CD17" t="s">
        <v>105</v>
      </c>
      <c r="CE17">
        <f>VLOOKUP(TRIM(Table47[[#This Row],[ZC_1]]),Table38[#All],3,FALSE)</f>
        <v>1</v>
      </c>
      <c r="CF17">
        <f>VLOOKUP(TRIM(Table47[[#This Row],[ZC_2]]),Table38[#All],3,FALSE)</f>
        <v>6</v>
      </c>
      <c r="CG17" t="e">
        <f>VLOOKUP(TRIM(Table47[[#This Row],[ZC_3]]),Table38[#All],3,FALSE)</f>
        <v>#N/A</v>
      </c>
      <c r="CH17" t="e">
        <f>VLOOKUP(TRIM(Table47[[#This Row],[ZC_4]]),Table38[#All],3,FALSE)</f>
        <v>#N/A</v>
      </c>
      <c r="CI17" t="e">
        <f>VLOOKUP(TRIM(Table47[[#This Row],[ZC_5]]),Table38[#All],3,FALSE)</f>
        <v>#N/A</v>
      </c>
      <c r="CJ17" t="e">
        <f>VLOOKUP(TRIM(Table47[[#This Row],[ZC_6]]),Table38[#All],3,FALSE)</f>
        <v>#N/A</v>
      </c>
      <c r="CK17" t="e">
        <f>VLOOKUP(TRIM(Table47[[#This Row],[ZC_7]]),Table38[#All],3,FALSE)</f>
        <v>#N/A</v>
      </c>
      <c r="CL17">
        <v>2</v>
      </c>
      <c r="CM17" t="s">
        <v>187</v>
      </c>
      <c r="CN17">
        <f>VLOOKUP(TRIM(Table47[[#This Row],[ZE_1]]),Table40[#All],3,FALSE)</f>
        <v>3</v>
      </c>
      <c r="CO17" s="4" t="e">
        <f>VLOOKUP(TRIM(Table47[[#This Row],[ZE_2]]),Table40[#All],3,FALSE)</f>
        <v>#N/A</v>
      </c>
      <c r="CP17" t="e">
        <f>VLOOKUP(TRIM(Table47[[#This Row],[ZE_3]]),Table40[#All],3,FALSE)</f>
        <v>#N/A</v>
      </c>
      <c r="CQ17" s="4" t="e">
        <f>VLOOKUP(TRIM(Table47[[#This Row],[ZE_4]]),Table40[#All],3,FALSE)</f>
        <v>#N/A</v>
      </c>
      <c r="CR17" t="e">
        <f>VLOOKUP(TRIM(Table47[[#This Row],[ZE_5]]),Table40[#All],3,FALSE)</f>
        <v>#N/A</v>
      </c>
      <c r="CS17" t="e">
        <f>VLOOKUP(TRIM(Table47[[#This Row],[ZE_6]]),Table40[#All],3,FALSE)</f>
        <v>#N/A</v>
      </c>
      <c r="CT17" t="e">
        <f>VLOOKUP(TRIM(Table47[[#This Row],[ZE_7]]),Table40[#All],3,FALSE)</f>
        <v>#N/A</v>
      </c>
    </row>
    <row r="18" spans="1:99" x14ac:dyDescent="0.25">
      <c r="A18">
        <v>45153.98132280093</v>
      </c>
      <c r="B18" s="4">
        <f>VLOOKUP(Table47[[#This Row],[A]],Table7[#All],3, FALSE)</f>
        <v>1</v>
      </c>
      <c r="C18">
        <f>VLOOKUP(Table47[[#This Row],[B]],Table12[#All],3,FALSE)</f>
        <v>0</v>
      </c>
      <c r="D18">
        <f>VLOOKUP(Table47[[#This Row],[C]],Table14[#All],3,FALSE)</f>
        <v>1</v>
      </c>
      <c r="E18">
        <f>VLOOKUP(Table47[[#This Row],[D]],Table16[#All],3,FALSE)</f>
        <v>3</v>
      </c>
      <c r="F18">
        <f>VLOOKUP(Table47[[#This Row],[E]],Table18[#All],3,FALSE)</f>
        <v>1</v>
      </c>
      <c r="G18">
        <f>VLOOKUP(Table47[[#This Row],[F]],Table20[#All],3,FALSE)</f>
        <v>1</v>
      </c>
      <c r="H18" s="1" t="s">
        <v>130</v>
      </c>
      <c r="I18">
        <f>VLOOKUP(Table47[[#This Row],[G]],Table22[#All],3,FALSE)</f>
        <v>1</v>
      </c>
      <c r="J18" s="4" t="e">
        <f>VLOOKUP(TRIM(Table47[[#This Row],[G_2]]),Table22[#All],3,FALSE)</f>
        <v>#N/A</v>
      </c>
      <c r="K18" s="4" t="e">
        <f>VLOOKUP(TRIM(Table47[[#This Row],[G_3]]),Table22[#All],3,FALSE)</f>
        <v>#N/A</v>
      </c>
      <c r="L18" s="4" t="e">
        <f>VLOOKUP(TRIM(Table47[[#This Row],[G_4]]),Table22[#All],3,FALSE)</f>
        <v>#N/A</v>
      </c>
      <c r="M18">
        <f>VLOOKUP(Table47[[#This Row],[H]],Table23[#All],3,FALSE)</f>
        <v>1</v>
      </c>
      <c r="N18" s="1" t="s">
        <v>41</v>
      </c>
      <c r="O18">
        <f>VLOOKUP(Table47[[#This Row],[I_1]],Table25[#All], 3, FALSE)</f>
        <v>1</v>
      </c>
      <c r="P18" t="e">
        <f>VLOOKUP(TRIM(Table47[[#This Row],[I_2]]),Table25[#All], 3, FALSE)</f>
        <v>#N/A</v>
      </c>
      <c r="Q18">
        <v>12333</v>
      </c>
      <c r="R18">
        <f>VLOOKUP(TRIM(Table47[[#This Row],[K]]),Table27[#All],3,FALSE)</f>
        <v>1</v>
      </c>
      <c r="S18">
        <f>VLOOKUP(TRIM(Table47[[#This Row],[L]]),Table28[#All],3,FALSE)</f>
        <v>1</v>
      </c>
      <c r="T18">
        <f>VLOOKUP(Table47[[#This Row],[M]],Table9[#All],3,FALSE)</f>
        <v>1</v>
      </c>
      <c r="U18">
        <f>VLOOKUP(Table47[[#This Row],[N]],Table11[#All],3,FALSE)</f>
        <v>5</v>
      </c>
      <c r="V18">
        <f>VLOOKUP(Table47[[#This Row],[O]],Table15[#All],3,FALSE)</f>
        <v>3</v>
      </c>
      <c r="W18" t="s">
        <v>192</v>
      </c>
      <c r="X18">
        <f>VLOOKUP(Table47[[#This Row],[Q]],Table19[#All],3,FALSE)</f>
        <v>3</v>
      </c>
      <c r="Y18" t="s">
        <v>193</v>
      </c>
      <c r="Z18">
        <f>VLOOKUP(TRIM(Table47[[#This Row],[R_1]]),Table21[#All],3,FALSE)</f>
        <v>9</v>
      </c>
      <c r="AA18" t="e">
        <f>VLOOKUP(TRIM(Table47[[#This Row],[R_2]]),Table21[#All],3,FALSE)</f>
        <v>#N/A</v>
      </c>
      <c r="AB18" t="e">
        <f>VLOOKUP(TRIM(Table47[[#This Row],[R_3]]),Table21[#All],3,FALSE)</f>
        <v>#N/A</v>
      </c>
      <c r="AC18" t="e">
        <f>VLOOKUP(TRIM(Table47[[#This Row],[R_4]]),Table21[#All],3,FALSE)</f>
        <v>#N/A</v>
      </c>
      <c r="AD18" t="e">
        <f>VLOOKUP(TRIM(Table47[[#This Row],[R_5]]),Table21[#All],3,FALSE)</f>
        <v>#N/A</v>
      </c>
      <c r="AE18" t="e">
        <f>VLOOKUP(TRIM(Table47[[#This Row],[R_6]]),Table21[#All],3,FALSE)</f>
        <v>#N/A</v>
      </c>
      <c r="AF18" t="e">
        <f>VLOOKUP(TRIM(Table47[[#This Row],[R_7]]),Table21[#All],3,FALSE)</f>
        <v>#N/A</v>
      </c>
      <c r="AG18" t="e">
        <f>VLOOKUP(TRIM(Table47[[#This Row],[R_8]]),Table21[#All],3,FALSE)</f>
        <v>#N/A</v>
      </c>
      <c r="AH18" t="e">
        <f>VLOOKUP(TRIM(Table47[[#This Row],[R_9]]),Table21[#All],3,FALSE)</f>
        <v>#N/A</v>
      </c>
      <c r="AI18" t="e">
        <f>VLOOKUP(TRIM(Table47[[#This Row],[R_10]]),Table21[#All],3,FALSE)</f>
        <v>#N/A</v>
      </c>
      <c r="AJ18" t="s">
        <v>99</v>
      </c>
      <c r="AK18">
        <f>VLOOKUP(TRIM(Table47[[#This Row],[S_1]]),Table24[#All],3,FALSE)</f>
        <v>2</v>
      </c>
      <c r="AL18" t="e">
        <f>VLOOKUP(TRIM(Table47[[#This Row],[S_2]]),Table24[#All],3,FALSE)</f>
        <v>#N/A</v>
      </c>
      <c r="AM18" t="e">
        <f>VLOOKUP(TRIM(Table47[[#This Row],[S_3]]),Table24[#All],3,FALSE)</f>
        <v>#N/A</v>
      </c>
      <c r="AN18" t="e">
        <f>VLOOKUP(TRIM(Table47[[#This Row],[S_4]]),Table24[#All],3,FALSE)</f>
        <v>#N/A</v>
      </c>
      <c r="AO18" t="e">
        <f>VLOOKUP(TRIM(Table47[[#This Row],[S_5]]),Table24[#All],3,FALSE)</f>
        <v>#N/A</v>
      </c>
      <c r="AP18" t="e">
        <f>VLOOKUP(TRIM(Table47[[#This Row],[S_6]]),Table24[#All],3,FALSE)</f>
        <v>#N/A</v>
      </c>
      <c r="AQ18" t="s">
        <v>194</v>
      </c>
      <c r="AR18">
        <f>VLOOKUP(TRIM(Table47[[#This Row],[T_1]]),Table26[#All],3,FALSE)</f>
        <v>3</v>
      </c>
      <c r="AS18" t="e">
        <f>VLOOKUP(TRIM(Table47[[#This Row],[T_2]]),Table26[#All],3,FALSE)</f>
        <v>#N/A</v>
      </c>
      <c r="AT18" t="e">
        <f>VLOOKUP(TRIM(Table47[[#This Row],[T_3]]),Table26[#All],3,FALSE)</f>
        <v>#N/A</v>
      </c>
      <c r="AU18" t="e">
        <f>VLOOKUP(TRIM(Table47[[#This Row],[T_4]]),Table26[#All],3,FALSE)</f>
        <v>#N/A</v>
      </c>
      <c r="AV18" t="e">
        <f>VLOOKUP(TRIM(Table47[[#This Row],[T_5]]),Table26[#All],3,FALSE)</f>
        <v>#N/A</v>
      </c>
      <c r="AW18" t="e">
        <f>VLOOKUP(TRIM(Table47[[#This Row],[T_6]]),Table26[#All],3,FALSE)</f>
        <v>#N/A</v>
      </c>
      <c r="AX18">
        <f>VLOOKUP(Table47[[#This Row],[U]],Table29[#All],3,FALSE)</f>
        <v>1</v>
      </c>
      <c r="AY18">
        <f>VLOOKUP(Table47[[#This Row],[V]],Table30[#All],3,FALSE)</f>
        <v>1</v>
      </c>
      <c r="AZ18" t="s">
        <v>195</v>
      </c>
      <c r="BA18">
        <f>VLOOKUP(TRIM(Table47[[#This Row],[W_1]]),Table31[#All],3,FALSE)</f>
        <v>3</v>
      </c>
      <c r="BB18" t="e">
        <f>VLOOKUP(TRIM(Table47[[#This Row],[W_2]]),Table31[#All],3,FALSE)</f>
        <v>#N/A</v>
      </c>
      <c r="BC18" t="e">
        <f>VLOOKUP(TRIM(Table47[[#This Row],[W_3]]),Table31[#All],3,FALSE)</f>
        <v>#N/A</v>
      </c>
      <c r="BD18" t="e">
        <f>VLOOKUP(TRIM(Table47[[#This Row],[W_4]]),Table31[#All],3,FALSE)</f>
        <v>#N/A</v>
      </c>
      <c r="BE18" t="e">
        <f>VLOOKUP(TRIM(Table47[[#This Row],[W_5]]),Table31[#All],3,FALSE)</f>
        <v>#N/A</v>
      </c>
      <c r="BF18" t="e">
        <f>VLOOKUP(TRIM(Table47[[#This Row],[W_6]]),Table31[#All],3,FALSE)</f>
        <v>#N/A</v>
      </c>
      <c r="BG18" t="e">
        <f>VLOOKUP(TRIM(Table47[[#This Row],[W_7]]),Table31[#All],3,FALSE)</f>
        <v>#N/A</v>
      </c>
      <c r="BH18" t="e">
        <f>VLOOKUP(TRIM(Table47[[#This Row],[W_8]]),Table31[#All],3,FALSE)</f>
        <v>#N/A</v>
      </c>
      <c r="BI18" t="s">
        <v>160</v>
      </c>
      <c r="BJ18">
        <f>VLOOKUP(TRIM(Table47[[#This Row],[X_1]]),Table32[#All],3,FALSE)</f>
        <v>5</v>
      </c>
      <c r="BK18" t="e">
        <f>VLOOKUP(TRIM(Table47[[#This Row],[X_2]]),Table32[#All],3,FALSE)</f>
        <v>#N/A</v>
      </c>
      <c r="BL18" t="e">
        <f>VLOOKUP(TRIM(Table47[[#This Row],[X_3]]),Table32[#All],3,FALSE)</f>
        <v>#N/A</v>
      </c>
      <c r="BM18" t="e">
        <f>VLOOKUP(TRIM(Table47[[#This Row],[X_4]]),Table32[#All],3,FALSE)</f>
        <v>#N/A</v>
      </c>
      <c r="BN18" t="e">
        <f>VLOOKUP(TRIM(Table47[[#This Row],[X_5]]),Table32[#All],3,FALSE)</f>
        <v>#N/A</v>
      </c>
      <c r="BO18" t="e">
        <f>VLOOKUP(TRIM(Table47[[#This Row],[X_6]]),Table32[#All],3,FALSE)</f>
        <v>#N/A</v>
      </c>
      <c r="BP18" t="e">
        <f>VLOOKUP(TRIM(Table47[[#This Row],[X_7]]),Table32[#All],3,FALSE)</f>
        <v>#N/A</v>
      </c>
      <c r="BQ18" t="e">
        <f>VLOOKUP(TRIM(Table47[[#This Row],[X_8]]),Table32[#All],3,FALSE)</f>
        <v>#N/A</v>
      </c>
      <c r="BR18" t="e">
        <f>VLOOKUP(TRIM(Table47[[#This Row],[X_9]]),Table32[#All],3,FALSE)</f>
        <v>#N/A</v>
      </c>
      <c r="BS18">
        <f>VLOOKUP(Table47[[#This Row],[Y]], Table33[#All], 3, FALSE)</f>
        <v>4</v>
      </c>
      <c r="BT18" t="s">
        <v>197</v>
      </c>
      <c r="BU18">
        <f>VLOOKUP(TRIM(Table47[[#This Row],[Z_1]]),Table34[#All],3,FALSE)</f>
        <v>10</v>
      </c>
      <c r="BV18">
        <f>VLOOKUP(TRIM(Table47[[#This Row],[Z_2]]),Table34[#All],3,FALSE)</f>
        <v>17</v>
      </c>
      <c r="BW18" t="e">
        <f>VLOOKUP(TRIM(Table47[[#This Row],[Z_3]]),Table34[#All],3,FALSE)</f>
        <v>#N/A</v>
      </c>
      <c r="BX18" t="e">
        <f>VLOOKUP(TRIM(Table47[[#This Row],[Z_4]]),Table34[#All],3,FALSE)</f>
        <v>#N/A</v>
      </c>
      <c r="BY18" t="e">
        <f>VLOOKUP(TRIM(Table47[[#This Row],[Z_5]]),Table34[#All],3,FALSE)</f>
        <v>#N/A</v>
      </c>
      <c r="BZ18" t="e">
        <f>VLOOKUP(TRIM(Table47[[#This Row],[Z_6]]),Table34[#All],3,FALSE)</f>
        <v>#N/A</v>
      </c>
      <c r="CA18" t="e">
        <f>VLOOKUP(TRIM(Table47[[#This Row],[Z_7]]),Table34[#All],3,FALSE)</f>
        <v>#N/A</v>
      </c>
      <c r="CB18">
        <f>VLOOKUP(Table47[[#This Row],[ZA]],Table36[#All],3,FALSE)</f>
        <v>3</v>
      </c>
      <c r="CC18">
        <f>VLOOKUP(Table47[[#This Row],[ZB]],Table37[#All],3,FALSE)</f>
        <v>3</v>
      </c>
      <c r="CD18" t="s">
        <v>198</v>
      </c>
      <c r="CE18">
        <f>VLOOKUP(TRIM(Table47[[#This Row],[ZC_1]]),Table38[#All],3,FALSE)</f>
        <v>5</v>
      </c>
      <c r="CF18" t="e">
        <f>VLOOKUP(TRIM(Table47[[#This Row],[ZC_2]]),Table38[#All],3,FALSE)</f>
        <v>#N/A</v>
      </c>
      <c r="CG18" t="e">
        <f>VLOOKUP(TRIM(Table47[[#This Row],[ZC_3]]),Table38[#All],3,FALSE)</f>
        <v>#N/A</v>
      </c>
      <c r="CH18" t="e">
        <f>VLOOKUP(TRIM(Table47[[#This Row],[ZC_4]]),Table38[#All],3,FALSE)</f>
        <v>#N/A</v>
      </c>
      <c r="CI18" t="e">
        <f>VLOOKUP(TRIM(Table47[[#This Row],[ZC_5]]),Table38[#All],3,FALSE)</f>
        <v>#N/A</v>
      </c>
      <c r="CJ18" t="e">
        <f>VLOOKUP(TRIM(Table47[[#This Row],[ZC_6]]),Table38[#All],3,FALSE)</f>
        <v>#N/A</v>
      </c>
      <c r="CK18" t="e">
        <f>VLOOKUP(TRIM(Table47[[#This Row],[ZC_7]]),Table38[#All],3,FALSE)</f>
        <v>#N/A</v>
      </c>
      <c r="CL18">
        <v>3</v>
      </c>
      <c r="CM18" t="s">
        <v>199</v>
      </c>
      <c r="CN18">
        <f>VLOOKUP(TRIM(Table47[[#This Row],[ZE_1]]),Table40[#All],3,FALSE)</f>
        <v>6</v>
      </c>
      <c r="CO18" s="4" t="e">
        <f>VLOOKUP(TRIM(Table47[[#This Row],[ZE_2]]),Table40[#All],3,FALSE)</f>
        <v>#N/A</v>
      </c>
      <c r="CP18" t="e">
        <f>VLOOKUP(TRIM(Table47[[#This Row],[ZE_3]]),Table40[#All],3,FALSE)</f>
        <v>#N/A</v>
      </c>
      <c r="CQ18" s="4" t="e">
        <f>VLOOKUP(TRIM(Table47[[#This Row],[ZE_4]]),Table40[#All],3,FALSE)</f>
        <v>#N/A</v>
      </c>
      <c r="CR18" t="e">
        <f>VLOOKUP(TRIM(Table47[[#This Row],[ZE_5]]),Table40[#All],3,FALSE)</f>
        <v>#N/A</v>
      </c>
      <c r="CS18" t="e">
        <f>VLOOKUP(TRIM(Table47[[#This Row],[ZE_6]]),Table40[#All],3,FALSE)</f>
        <v>#N/A</v>
      </c>
      <c r="CT18" t="e">
        <f>VLOOKUP(TRIM(Table47[[#This Row],[ZE_7]]),Table40[#All],3,FALSE)</f>
        <v>#N/A</v>
      </c>
    </row>
    <row r="19" spans="1:99" x14ac:dyDescent="0.25">
      <c r="A19">
        <v>45153.982040497685</v>
      </c>
      <c r="B19" s="4">
        <f>VLOOKUP(Table47[[#This Row],[A]],Table7[#All],3, FALSE)</f>
        <v>4</v>
      </c>
      <c r="C19">
        <f>VLOOKUP(Table47[[#This Row],[B]],Table12[#All],3,FALSE)</f>
        <v>1</v>
      </c>
      <c r="D19">
        <f>VLOOKUP(Table47[[#This Row],[C]],Table14[#All],3,FALSE)</f>
        <v>3</v>
      </c>
      <c r="E19">
        <f>VLOOKUP(Table47[[#This Row],[D]],Table16[#All],3,FALSE)</f>
        <v>1</v>
      </c>
      <c r="F19">
        <f>VLOOKUP(Table47[[#This Row],[E]],Table18[#All],3,FALSE)</f>
        <v>2</v>
      </c>
      <c r="G19">
        <f>VLOOKUP(Table47[[#This Row],[F]],Table20[#All],3,FALSE)</f>
        <v>3</v>
      </c>
      <c r="H19" s="1" t="s">
        <v>202</v>
      </c>
      <c r="I19">
        <f>VLOOKUP(Table47[[#This Row],[G]],Table22[#All],3,FALSE)</f>
        <v>4</v>
      </c>
      <c r="J19" s="4" t="e">
        <f>VLOOKUP(TRIM(Table47[[#This Row],[G_2]]),Table22[#All],3,FALSE)</f>
        <v>#N/A</v>
      </c>
      <c r="K19" s="4" t="e">
        <f>VLOOKUP(TRIM(Table47[[#This Row],[G_3]]),Table22[#All],3,FALSE)</f>
        <v>#N/A</v>
      </c>
      <c r="L19" s="4" t="e">
        <f>VLOOKUP(TRIM(Table47[[#This Row],[G_4]]),Table22[#All],3,FALSE)</f>
        <v>#N/A</v>
      </c>
      <c r="M19">
        <f>VLOOKUP(Table47[[#This Row],[H]],Table23[#All],3,FALSE)</f>
        <v>1</v>
      </c>
      <c r="N19" s="1" t="s">
        <v>125</v>
      </c>
      <c r="O19">
        <f>VLOOKUP(Table47[[#This Row],[I_1]],Table25[#All], 3, FALSE)</f>
        <v>2</v>
      </c>
      <c r="P19" t="e">
        <f>VLOOKUP(TRIM(Table47[[#This Row],[I_2]]),Table25[#All], 3, FALSE)</f>
        <v>#N/A</v>
      </c>
      <c r="Q19">
        <v>1111</v>
      </c>
      <c r="R19">
        <f>VLOOKUP(TRIM(Table47[[#This Row],[K]]),Table27[#All],3,FALSE)</f>
        <v>2</v>
      </c>
      <c r="S19">
        <f>VLOOKUP(TRIM(Table47[[#This Row],[L]]),Table28[#All],3,FALSE)</f>
        <v>2</v>
      </c>
      <c r="T19">
        <f>VLOOKUP(Table47[[#This Row],[M]],Table9[#All],3,FALSE)</f>
        <v>1</v>
      </c>
      <c r="U19">
        <f>VLOOKUP(Table47[[#This Row],[N]],Table11[#All],3,FALSE)</f>
        <v>4</v>
      </c>
      <c r="V19">
        <f>VLOOKUP(Table47[[#This Row],[O]],Table15[#All],3,FALSE)</f>
        <v>3</v>
      </c>
      <c r="W19" t="s">
        <v>203</v>
      </c>
      <c r="X19">
        <f>VLOOKUP(Table47[[#This Row],[Q]],Table19[#All],3,FALSE)</f>
        <v>2</v>
      </c>
      <c r="Y19" t="s">
        <v>204</v>
      </c>
      <c r="Z19">
        <f>VLOOKUP(TRIM(Table47[[#This Row],[R_1]]),Table21[#All],3,FALSE)</f>
        <v>8</v>
      </c>
      <c r="AA19">
        <f>VLOOKUP(TRIM(Table47[[#This Row],[R_2]]),Table21[#All],3,FALSE)</f>
        <v>4</v>
      </c>
      <c r="AB19" t="e">
        <f>VLOOKUP(TRIM(Table47[[#This Row],[R_3]]),Table21[#All],3,FALSE)</f>
        <v>#N/A</v>
      </c>
      <c r="AC19" t="e">
        <f>VLOOKUP(TRIM(Table47[[#This Row],[R_4]]),Table21[#All],3,FALSE)</f>
        <v>#N/A</v>
      </c>
      <c r="AD19" t="e">
        <f>VLOOKUP(TRIM(Table47[[#This Row],[R_5]]),Table21[#All],3,FALSE)</f>
        <v>#N/A</v>
      </c>
      <c r="AE19" t="e">
        <f>VLOOKUP(TRIM(Table47[[#This Row],[R_6]]),Table21[#All],3,FALSE)</f>
        <v>#N/A</v>
      </c>
      <c r="AF19" t="e">
        <f>VLOOKUP(TRIM(Table47[[#This Row],[R_7]]),Table21[#All],3,FALSE)</f>
        <v>#N/A</v>
      </c>
      <c r="AG19" t="e">
        <f>VLOOKUP(TRIM(Table47[[#This Row],[R_8]]),Table21[#All],3,FALSE)</f>
        <v>#N/A</v>
      </c>
      <c r="AH19" t="e">
        <f>VLOOKUP(TRIM(Table47[[#This Row],[R_9]]),Table21[#All],3,FALSE)</f>
        <v>#N/A</v>
      </c>
      <c r="AI19" t="e">
        <f>VLOOKUP(TRIM(Table47[[#This Row],[R_10]]),Table21[#All],3,FALSE)</f>
        <v>#N/A</v>
      </c>
      <c r="AJ19" t="s">
        <v>205</v>
      </c>
      <c r="AK19">
        <f>VLOOKUP(TRIM(Table47[[#This Row],[S_1]]),Table24[#All],3,FALSE)</f>
        <v>2</v>
      </c>
      <c r="AL19">
        <f>VLOOKUP(TRIM(Table47[[#This Row],[S_2]]),Table24[#All],3,FALSE)</f>
        <v>7</v>
      </c>
      <c r="AM19" t="e">
        <f>VLOOKUP(TRIM(Table47[[#This Row],[S_3]]),Table24[#All],3,FALSE)</f>
        <v>#N/A</v>
      </c>
      <c r="AN19" t="e">
        <f>VLOOKUP(TRIM(Table47[[#This Row],[S_4]]),Table24[#All],3,FALSE)</f>
        <v>#N/A</v>
      </c>
      <c r="AO19" t="e">
        <f>VLOOKUP(TRIM(Table47[[#This Row],[S_5]]),Table24[#All],3,FALSE)</f>
        <v>#N/A</v>
      </c>
      <c r="AP19" t="e">
        <f>VLOOKUP(TRIM(Table47[[#This Row],[S_6]]),Table24[#All],3,FALSE)</f>
        <v>#N/A</v>
      </c>
      <c r="AQ19" t="s">
        <v>206</v>
      </c>
      <c r="AR19">
        <f>VLOOKUP(TRIM(Table47[[#This Row],[T_1]]),Table26[#All],3,FALSE)</f>
        <v>4</v>
      </c>
      <c r="AS19">
        <f>VLOOKUP(TRIM(Table47[[#This Row],[T_2]]),Table26[#All],3,FALSE)</f>
        <v>3</v>
      </c>
      <c r="AT19" t="e">
        <f>VLOOKUP(TRIM(Table47[[#This Row],[T_3]]),Table26[#All],3,FALSE)</f>
        <v>#N/A</v>
      </c>
      <c r="AU19" t="e">
        <f>VLOOKUP(TRIM(Table47[[#This Row],[T_4]]),Table26[#All],3,FALSE)</f>
        <v>#N/A</v>
      </c>
      <c r="AV19" t="e">
        <f>VLOOKUP(TRIM(Table47[[#This Row],[T_5]]),Table26[#All],3,FALSE)</f>
        <v>#N/A</v>
      </c>
      <c r="AW19" t="e">
        <f>VLOOKUP(TRIM(Table47[[#This Row],[T_6]]),Table26[#All],3,FALSE)</f>
        <v>#N/A</v>
      </c>
      <c r="AX19">
        <f>VLOOKUP(Table47[[#This Row],[U]],Table29[#All],3,FALSE)</f>
        <v>1</v>
      </c>
      <c r="AY19">
        <f>VLOOKUP(Table47[[#This Row],[V]],Table30[#All],3,FALSE)</f>
        <v>1</v>
      </c>
      <c r="AZ19" t="s">
        <v>195</v>
      </c>
      <c r="BA19">
        <f>VLOOKUP(TRIM(Table47[[#This Row],[W_1]]),Table31[#All],3,FALSE)</f>
        <v>3</v>
      </c>
      <c r="BB19" t="e">
        <f>VLOOKUP(TRIM(Table47[[#This Row],[W_2]]),Table31[#All],3,FALSE)</f>
        <v>#N/A</v>
      </c>
      <c r="BC19" t="e">
        <f>VLOOKUP(TRIM(Table47[[#This Row],[W_3]]),Table31[#All],3,FALSE)</f>
        <v>#N/A</v>
      </c>
      <c r="BD19" t="e">
        <f>VLOOKUP(TRIM(Table47[[#This Row],[W_4]]),Table31[#All],3,FALSE)</f>
        <v>#N/A</v>
      </c>
      <c r="BE19" t="e">
        <f>VLOOKUP(TRIM(Table47[[#This Row],[W_5]]),Table31[#All],3,FALSE)</f>
        <v>#N/A</v>
      </c>
      <c r="BF19" t="e">
        <f>VLOOKUP(TRIM(Table47[[#This Row],[W_6]]),Table31[#All],3,FALSE)</f>
        <v>#N/A</v>
      </c>
      <c r="BG19" t="e">
        <f>VLOOKUP(TRIM(Table47[[#This Row],[W_7]]),Table31[#All],3,FALSE)</f>
        <v>#N/A</v>
      </c>
      <c r="BH19" t="e">
        <f>VLOOKUP(TRIM(Table47[[#This Row],[W_8]]),Table31[#All],3,FALSE)</f>
        <v>#N/A</v>
      </c>
      <c r="BI19" t="s">
        <v>1002</v>
      </c>
      <c r="BJ19">
        <f>VLOOKUP(TRIM(Table47[[#This Row],[X_1]]),Table32[#All],3,FALSE)</f>
        <v>6</v>
      </c>
      <c r="BK19" t="e">
        <f>VLOOKUP(TRIM(Table47[[#This Row],[X_2]]),Table32[#All],3,FALSE)</f>
        <v>#N/A</v>
      </c>
      <c r="BL19" t="e">
        <f>VLOOKUP(TRIM(Table47[[#This Row],[X_3]]),Table32[#All],3,FALSE)</f>
        <v>#N/A</v>
      </c>
      <c r="BM19" t="e">
        <f>VLOOKUP(TRIM(Table47[[#This Row],[X_4]]),Table32[#All],3,FALSE)</f>
        <v>#N/A</v>
      </c>
      <c r="BN19" t="e">
        <f>VLOOKUP(TRIM(Table47[[#This Row],[X_5]]),Table32[#All],3,FALSE)</f>
        <v>#N/A</v>
      </c>
      <c r="BO19" t="e">
        <f>VLOOKUP(TRIM(Table47[[#This Row],[X_6]]),Table32[#All],3,FALSE)</f>
        <v>#N/A</v>
      </c>
      <c r="BP19" t="e">
        <f>VLOOKUP(TRIM(Table47[[#This Row],[X_7]]),Table32[#All],3,FALSE)</f>
        <v>#N/A</v>
      </c>
      <c r="BQ19" t="e">
        <f>VLOOKUP(TRIM(Table47[[#This Row],[X_8]]),Table32[#All],3,FALSE)</f>
        <v>#N/A</v>
      </c>
      <c r="BR19" t="e">
        <f>VLOOKUP(TRIM(Table47[[#This Row],[X_9]]),Table32[#All],3,FALSE)</f>
        <v>#N/A</v>
      </c>
      <c r="BS19">
        <f>VLOOKUP(Table47[[#This Row],[Y]], Table33[#All], 3, FALSE)</f>
        <v>1</v>
      </c>
      <c r="BT19" t="s">
        <v>208</v>
      </c>
      <c r="BU19">
        <f>VLOOKUP(TRIM(Table47[[#This Row],[Z_1]]),Table34[#All],3,FALSE)</f>
        <v>4</v>
      </c>
      <c r="BV19">
        <f>VLOOKUP(TRIM(Table47[[#This Row],[Z_2]]),Table34[#All],3,FALSE)</f>
        <v>10</v>
      </c>
      <c r="BW19" t="e">
        <f>VLOOKUP(TRIM(Table47[[#This Row],[Z_3]]),Table34[#All],3,FALSE)</f>
        <v>#N/A</v>
      </c>
      <c r="BX19" t="e">
        <f>VLOOKUP(TRIM(Table47[[#This Row],[Z_4]]),Table34[#All],3,FALSE)</f>
        <v>#N/A</v>
      </c>
      <c r="BY19" t="e">
        <f>VLOOKUP(TRIM(Table47[[#This Row],[Z_5]]),Table34[#All],3,FALSE)</f>
        <v>#N/A</v>
      </c>
      <c r="BZ19" t="e">
        <f>VLOOKUP(TRIM(Table47[[#This Row],[Z_6]]),Table34[#All],3,FALSE)</f>
        <v>#N/A</v>
      </c>
      <c r="CA19" t="e">
        <f>VLOOKUP(TRIM(Table47[[#This Row],[Z_7]]),Table34[#All],3,FALSE)</f>
        <v>#N/A</v>
      </c>
      <c r="CB19">
        <f>VLOOKUP(Table47[[#This Row],[ZA]],Table36[#All],3,FALSE)</f>
        <v>3</v>
      </c>
      <c r="CC19">
        <f>VLOOKUP(Table47[[#This Row],[ZB]],Table37[#All],3,FALSE)</f>
        <v>2</v>
      </c>
      <c r="CD19" t="s">
        <v>210</v>
      </c>
      <c r="CE19">
        <f>VLOOKUP(TRIM(Table47[[#This Row],[ZC_1]]),Table38[#All],3,FALSE)</f>
        <v>4</v>
      </c>
      <c r="CF19" t="e">
        <f>VLOOKUP(TRIM(Table47[[#This Row],[ZC_2]]),Table38[#All],3,FALSE)</f>
        <v>#N/A</v>
      </c>
      <c r="CG19" t="e">
        <f>VLOOKUP(TRIM(Table47[[#This Row],[ZC_3]]),Table38[#All],3,FALSE)</f>
        <v>#N/A</v>
      </c>
      <c r="CH19" t="e">
        <f>VLOOKUP(TRIM(Table47[[#This Row],[ZC_4]]),Table38[#All],3,FALSE)</f>
        <v>#N/A</v>
      </c>
      <c r="CI19" t="e">
        <f>VLOOKUP(TRIM(Table47[[#This Row],[ZC_5]]),Table38[#All],3,FALSE)</f>
        <v>#N/A</v>
      </c>
      <c r="CJ19" t="e">
        <f>VLOOKUP(TRIM(Table47[[#This Row],[ZC_6]]),Table38[#All],3,FALSE)</f>
        <v>#N/A</v>
      </c>
      <c r="CK19" t="e">
        <f>VLOOKUP(TRIM(Table47[[#This Row],[ZC_7]]),Table38[#All],3,FALSE)</f>
        <v>#N/A</v>
      </c>
      <c r="CL19">
        <v>4</v>
      </c>
      <c r="CM19" t="s">
        <v>211</v>
      </c>
      <c r="CN19">
        <f>VLOOKUP(TRIM(Table47[[#This Row],[ZE_1]]),Table40[#All],3,FALSE)</f>
        <v>7</v>
      </c>
      <c r="CO19" s="4">
        <f>VLOOKUP(TRIM(Table47[[#This Row],[ZE_2]]),Table40[#All],3,FALSE)</f>
        <v>5</v>
      </c>
      <c r="CP19" t="e">
        <f>VLOOKUP(TRIM(Table47[[#This Row],[ZE_3]]),Table40[#All],3,FALSE)</f>
        <v>#N/A</v>
      </c>
      <c r="CQ19" s="4" t="e">
        <f>VLOOKUP(TRIM(Table47[[#This Row],[ZE_4]]),Table40[#All],3,FALSE)</f>
        <v>#N/A</v>
      </c>
      <c r="CR19" t="e">
        <f>VLOOKUP(TRIM(Table47[[#This Row],[ZE_5]]),Table40[#All],3,FALSE)</f>
        <v>#N/A</v>
      </c>
      <c r="CS19" t="e">
        <f>VLOOKUP(TRIM(Table47[[#This Row],[ZE_6]]),Table40[#All],3,FALSE)</f>
        <v>#N/A</v>
      </c>
      <c r="CT19" t="e">
        <f>VLOOKUP(TRIM(Table47[[#This Row],[ZE_7]]),Table40[#All],3,FALSE)</f>
        <v>#N/A</v>
      </c>
    </row>
    <row r="20" spans="1:99" x14ac:dyDescent="0.25">
      <c r="A20">
        <v>45153.982933425927</v>
      </c>
      <c r="B20" s="4">
        <f>VLOOKUP(Table47[[#This Row],[A]],Table7[#All],3, FALSE)</f>
        <v>4</v>
      </c>
      <c r="C20">
        <f>VLOOKUP(Table47[[#This Row],[B]],Table12[#All],3,FALSE)</f>
        <v>1</v>
      </c>
      <c r="D20">
        <f>VLOOKUP(Table47[[#This Row],[C]],Table14[#All],3,FALSE)</f>
        <v>1</v>
      </c>
      <c r="E20">
        <f>VLOOKUP(Table47[[#This Row],[D]],Table16[#All],3,FALSE)</f>
        <v>1</v>
      </c>
      <c r="F20">
        <f>VLOOKUP(Table47[[#This Row],[E]],Table18[#All],3,FALSE)</f>
        <v>2</v>
      </c>
      <c r="G20">
        <f>VLOOKUP(Table47[[#This Row],[F]],Table20[#All],3,FALSE)</f>
        <v>2</v>
      </c>
      <c r="H20" s="1" t="s">
        <v>213</v>
      </c>
      <c r="I20">
        <f>VLOOKUP(Table47[[#This Row],[G]],Table22[#All],3,FALSE)</f>
        <v>2</v>
      </c>
      <c r="J20" s="4" t="e">
        <f>VLOOKUP(TRIM(Table47[[#This Row],[G_2]]),Table22[#All],3,FALSE)</f>
        <v>#N/A</v>
      </c>
      <c r="K20" s="4" t="e">
        <f>VLOOKUP(TRIM(Table47[[#This Row],[G_3]]),Table22[#All],3,FALSE)</f>
        <v>#N/A</v>
      </c>
      <c r="L20" s="4" t="e">
        <f>VLOOKUP(TRIM(Table47[[#This Row],[G_4]]),Table22[#All],3,FALSE)</f>
        <v>#N/A</v>
      </c>
      <c r="M20">
        <f>VLOOKUP(Table47[[#This Row],[H]],Table23[#All],3,FALSE)</f>
        <v>1</v>
      </c>
      <c r="N20" s="1" t="s">
        <v>125</v>
      </c>
      <c r="O20">
        <f>VLOOKUP(Table47[[#This Row],[I_1]],Table25[#All], 3, FALSE)</f>
        <v>2</v>
      </c>
      <c r="P20" t="e">
        <f>VLOOKUP(TRIM(Table47[[#This Row],[I_2]]),Table25[#All], 3, FALSE)</f>
        <v>#N/A</v>
      </c>
      <c r="Q20">
        <v>877</v>
      </c>
      <c r="R20">
        <f>VLOOKUP(TRIM(Table47[[#This Row],[K]]),Table27[#All],3,FALSE)</f>
        <v>2</v>
      </c>
      <c r="S20">
        <f>VLOOKUP(TRIM(Table47[[#This Row],[L]]),Table28[#All],3,FALSE)</f>
        <v>2</v>
      </c>
      <c r="T20">
        <f>VLOOKUP(Table47[[#This Row],[M]],Table9[#All],3,FALSE)</f>
        <v>1</v>
      </c>
      <c r="U20">
        <f>VLOOKUP(Table47[[#This Row],[N]],Table11[#All],3,FALSE)</f>
        <v>1</v>
      </c>
      <c r="V20">
        <f>VLOOKUP(Table47[[#This Row],[O]],Table15[#All],3,FALSE)</f>
        <v>3</v>
      </c>
      <c r="W20" t="s">
        <v>192</v>
      </c>
      <c r="X20">
        <f>VLOOKUP(Table47[[#This Row],[Q]],Table19[#All],3,FALSE)</f>
        <v>3</v>
      </c>
      <c r="Y20" t="s">
        <v>214</v>
      </c>
      <c r="Z20">
        <f>VLOOKUP(TRIM(Table47[[#This Row],[R_1]]),Table21[#All],3,FALSE)</f>
        <v>8</v>
      </c>
      <c r="AA20">
        <f>VLOOKUP(TRIM(Table47[[#This Row],[R_2]]),Table21[#All],3,FALSE)</f>
        <v>10</v>
      </c>
      <c r="AB20" t="e">
        <f>VLOOKUP(TRIM(Table47[[#This Row],[R_3]]),Table21[#All],3,FALSE)</f>
        <v>#N/A</v>
      </c>
      <c r="AC20" t="e">
        <f>VLOOKUP(TRIM(Table47[[#This Row],[R_4]]),Table21[#All],3,FALSE)</f>
        <v>#N/A</v>
      </c>
      <c r="AD20" t="e">
        <f>VLOOKUP(TRIM(Table47[[#This Row],[R_5]]),Table21[#All],3,FALSE)</f>
        <v>#N/A</v>
      </c>
      <c r="AE20" t="e">
        <f>VLOOKUP(TRIM(Table47[[#This Row],[R_6]]),Table21[#All],3,FALSE)</f>
        <v>#N/A</v>
      </c>
      <c r="AF20" t="e">
        <f>VLOOKUP(TRIM(Table47[[#This Row],[R_7]]),Table21[#All],3,FALSE)</f>
        <v>#N/A</v>
      </c>
      <c r="AG20" t="e">
        <f>VLOOKUP(TRIM(Table47[[#This Row],[R_8]]),Table21[#All],3,FALSE)</f>
        <v>#N/A</v>
      </c>
      <c r="AH20" t="e">
        <f>VLOOKUP(TRIM(Table47[[#This Row],[R_9]]),Table21[#All],3,FALSE)</f>
        <v>#N/A</v>
      </c>
      <c r="AI20" t="e">
        <f>VLOOKUP(TRIM(Table47[[#This Row],[R_10]]),Table21[#All],3,FALSE)</f>
        <v>#N/A</v>
      </c>
      <c r="AJ20" t="s">
        <v>215</v>
      </c>
      <c r="AK20">
        <f>VLOOKUP(TRIM(Table47[[#This Row],[S_1]]),Table24[#All],3,FALSE)</f>
        <v>6</v>
      </c>
      <c r="AL20">
        <f>VLOOKUP(TRIM(Table47[[#This Row],[S_2]]),Table24[#All],3,FALSE)</f>
        <v>1</v>
      </c>
      <c r="AM20" t="e">
        <f>VLOOKUP(TRIM(Table47[[#This Row],[S_3]]),Table24[#All],3,FALSE)</f>
        <v>#N/A</v>
      </c>
      <c r="AN20" t="e">
        <f>VLOOKUP(TRIM(Table47[[#This Row],[S_4]]),Table24[#All],3,FALSE)</f>
        <v>#N/A</v>
      </c>
      <c r="AO20" t="e">
        <f>VLOOKUP(TRIM(Table47[[#This Row],[S_5]]),Table24[#All],3,FALSE)</f>
        <v>#N/A</v>
      </c>
      <c r="AP20" t="e">
        <f>VLOOKUP(TRIM(Table47[[#This Row],[S_6]]),Table24[#All],3,FALSE)</f>
        <v>#N/A</v>
      </c>
      <c r="AQ20" t="s">
        <v>206</v>
      </c>
      <c r="AR20">
        <f>VLOOKUP(TRIM(Table47[[#This Row],[T_1]]),Table26[#All],3,FALSE)</f>
        <v>4</v>
      </c>
      <c r="AS20">
        <f>VLOOKUP(TRIM(Table47[[#This Row],[T_2]]),Table26[#All],3,FALSE)</f>
        <v>3</v>
      </c>
      <c r="AT20" t="e">
        <f>VLOOKUP(TRIM(Table47[[#This Row],[T_3]]),Table26[#All],3,FALSE)</f>
        <v>#N/A</v>
      </c>
      <c r="AU20" t="e">
        <f>VLOOKUP(TRIM(Table47[[#This Row],[T_4]]),Table26[#All],3,FALSE)</f>
        <v>#N/A</v>
      </c>
      <c r="AV20" t="e">
        <f>VLOOKUP(TRIM(Table47[[#This Row],[T_5]]),Table26[#All],3,FALSE)</f>
        <v>#N/A</v>
      </c>
      <c r="AW20" t="e">
        <f>VLOOKUP(TRIM(Table47[[#This Row],[T_6]]),Table26[#All],3,FALSE)</f>
        <v>#N/A</v>
      </c>
      <c r="AX20">
        <f>VLOOKUP(Table47[[#This Row],[U]],Table29[#All],3,FALSE)</f>
        <v>2</v>
      </c>
      <c r="AY20">
        <f>VLOOKUP(Table47[[#This Row],[V]],Table30[#All],3,FALSE)</f>
        <v>1</v>
      </c>
      <c r="AZ20" t="s">
        <v>216</v>
      </c>
      <c r="BA20">
        <f>VLOOKUP(TRIM(Table47[[#This Row],[W_1]]),Table31[#All],3,FALSE)</f>
        <v>1</v>
      </c>
      <c r="BB20">
        <f>VLOOKUP(TRIM(Table47[[#This Row],[W_2]]),Table31[#All],3,FALSE)</f>
        <v>4</v>
      </c>
      <c r="BC20" t="e">
        <f>VLOOKUP(TRIM(Table47[[#This Row],[W_3]]),Table31[#All],3,FALSE)</f>
        <v>#N/A</v>
      </c>
      <c r="BD20" t="e">
        <f>VLOOKUP(TRIM(Table47[[#This Row],[W_4]]),Table31[#All],3,FALSE)</f>
        <v>#N/A</v>
      </c>
      <c r="BE20" t="e">
        <f>VLOOKUP(TRIM(Table47[[#This Row],[W_5]]),Table31[#All],3,FALSE)</f>
        <v>#N/A</v>
      </c>
      <c r="BF20" t="e">
        <f>VLOOKUP(TRIM(Table47[[#This Row],[W_6]]),Table31[#All],3,FALSE)</f>
        <v>#N/A</v>
      </c>
      <c r="BG20" t="e">
        <f>VLOOKUP(TRIM(Table47[[#This Row],[W_7]]),Table31[#All],3,FALSE)</f>
        <v>#N/A</v>
      </c>
      <c r="BH20" t="e">
        <f>VLOOKUP(TRIM(Table47[[#This Row],[W_8]]),Table31[#All],3,FALSE)</f>
        <v>#N/A</v>
      </c>
      <c r="BI20" t="s">
        <v>1003</v>
      </c>
      <c r="BJ20">
        <f>VLOOKUP(TRIM(Table47[[#This Row],[X_1]]),Table32[#All],3,FALSE)</f>
        <v>1</v>
      </c>
      <c r="BK20">
        <f>VLOOKUP(TRIM(Table47[[#This Row],[X_2]]),Table32[#All],3,FALSE)</f>
        <v>6</v>
      </c>
      <c r="BL20" t="e">
        <f>VLOOKUP(TRIM(Table47[[#This Row],[X_3]]),Table32[#All],3,FALSE)</f>
        <v>#N/A</v>
      </c>
      <c r="BM20" t="e">
        <f>VLOOKUP(TRIM(Table47[[#This Row],[X_4]]),Table32[#All],3,FALSE)</f>
        <v>#N/A</v>
      </c>
      <c r="BN20" t="e">
        <f>VLOOKUP(TRIM(Table47[[#This Row],[X_5]]),Table32[#All],3,FALSE)</f>
        <v>#N/A</v>
      </c>
      <c r="BO20" t="e">
        <f>VLOOKUP(TRIM(Table47[[#This Row],[X_6]]),Table32[#All],3,FALSE)</f>
        <v>#N/A</v>
      </c>
      <c r="BP20" t="e">
        <f>VLOOKUP(TRIM(Table47[[#This Row],[X_7]]),Table32[#All],3,FALSE)</f>
        <v>#N/A</v>
      </c>
      <c r="BQ20" t="e">
        <f>VLOOKUP(TRIM(Table47[[#This Row],[X_8]]),Table32[#All],3,FALSE)</f>
        <v>#N/A</v>
      </c>
      <c r="BR20" t="e">
        <f>VLOOKUP(TRIM(Table47[[#This Row],[X_9]]),Table32[#All],3,FALSE)</f>
        <v>#N/A</v>
      </c>
      <c r="BS20">
        <f>VLOOKUP(Table47[[#This Row],[Y]], Table33[#All], 3, FALSE)</f>
        <v>1</v>
      </c>
      <c r="BT20" t="s">
        <v>218</v>
      </c>
      <c r="BU20">
        <f>VLOOKUP(TRIM(Table47[[#This Row],[Z_1]]),Table34[#All],3,FALSE)</f>
        <v>4</v>
      </c>
      <c r="BV20">
        <f>VLOOKUP(TRIM(Table47[[#This Row],[Z_2]]),Table34[#All],3,FALSE)</f>
        <v>16</v>
      </c>
      <c r="BW20">
        <f>VLOOKUP(TRIM(Table47[[#This Row],[Z_3]]),Table34[#All],3,FALSE)</f>
        <v>12</v>
      </c>
      <c r="BX20" t="e">
        <f>VLOOKUP(TRIM(Table47[[#This Row],[Z_4]]),Table34[#All],3,FALSE)</f>
        <v>#N/A</v>
      </c>
      <c r="BY20" t="e">
        <f>VLOOKUP(TRIM(Table47[[#This Row],[Z_5]]),Table34[#All],3,FALSE)</f>
        <v>#N/A</v>
      </c>
      <c r="BZ20" t="e">
        <f>VLOOKUP(TRIM(Table47[[#This Row],[Z_6]]),Table34[#All],3,FALSE)</f>
        <v>#N/A</v>
      </c>
      <c r="CA20" t="e">
        <f>VLOOKUP(TRIM(Table47[[#This Row],[Z_7]]),Table34[#All],3,FALSE)</f>
        <v>#N/A</v>
      </c>
      <c r="CB20">
        <f>VLOOKUP(Table47[[#This Row],[ZA]],Table36[#All],3,FALSE)</f>
        <v>2</v>
      </c>
      <c r="CC20">
        <f>VLOOKUP(Table47[[#This Row],[ZB]],Table37[#All],3,FALSE)</f>
        <v>4</v>
      </c>
      <c r="CD20" t="s">
        <v>219</v>
      </c>
      <c r="CE20">
        <f>VLOOKUP(TRIM(Table47[[#This Row],[ZC_1]]),Table38[#All],3,FALSE)</f>
        <v>6</v>
      </c>
      <c r="CF20">
        <f>VLOOKUP(TRIM(Table47[[#This Row],[ZC_2]]),Table38[#All],3,FALSE)</f>
        <v>3</v>
      </c>
      <c r="CG20" t="e">
        <f>VLOOKUP(TRIM(Table47[[#This Row],[ZC_3]]),Table38[#All],3,FALSE)</f>
        <v>#N/A</v>
      </c>
      <c r="CH20" t="e">
        <f>VLOOKUP(TRIM(Table47[[#This Row],[ZC_4]]),Table38[#All],3,FALSE)</f>
        <v>#N/A</v>
      </c>
      <c r="CI20" t="e">
        <f>VLOOKUP(TRIM(Table47[[#This Row],[ZC_5]]),Table38[#All],3,FALSE)</f>
        <v>#N/A</v>
      </c>
      <c r="CJ20" t="e">
        <f>VLOOKUP(TRIM(Table47[[#This Row],[ZC_6]]),Table38[#All],3,FALSE)</f>
        <v>#N/A</v>
      </c>
      <c r="CK20" t="e">
        <f>VLOOKUP(TRIM(Table47[[#This Row],[ZC_7]]),Table38[#All],3,FALSE)</f>
        <v>#N/A</v>
      </c>
      <c r="CL20">
        <v>4</v>
      </c>
      <c r="CM20" t="s">
        <v>220</v>
      </c>
      <c r="CN20">
        <f>VLOOKUP(TRIM(Table47[[#This Row],[ZE_1]]),Table40[#All],3,FALSE)</f>
        <v>5</v>
      </c>
      <c r="CO20" s="4">
        <f>VLOOKUP(TRIM(Table47[[#This Row],[ZE_2]]),Table40[#All],3,FALSE)</f>
        <v>10</v>
      </c>
      <c r="CP20" t="e">
        <f>VLOOKUP(TRIM(Table47[[#This Row],[ZE_3]]),Table40[#All],3,FALSE)</f>
        <v>#N/A</v>
      </c>
      <c r="CQ20" s="4" t="e">
        <f>VLOOKUP(TRIM(Table47[[#This Row],[ZE_4]]),Table40[#All],3,FALSE)</f>
        <v>#N/A</v>
      </c>
      <c r="CR20" t="e">
        <f>VLOOKUP(TRIM(Table47[[#This Row],[ZE_5]]),Table40[#All],3,FALSE)</f>
        <v>#N/A</v>
      </c>
      <c r="CS20" t="e">
        <f>VLOOKUP(TRIM(Table47[[#This Row],[ZE_6]]),Table40[#All],3,FALSE)</f>
        <v>#N/A</v>
      </c>
      <c r="CT20" t="e">
        <f>VLOOKUP(TRIM(Table47[[#This Row],[ZE_7]]),Table40[#All],3,FALSE)</f>
        <v>#N/A</v>
      </c>
    </row>
    <row r="21" spans="1:99" x14ac:dyDescent="0.25">
      <c r="A21">
        <v>45153.983587592593</v>
      </c>
      <c r="B21" s="4">
        <f>VLOOKUP(Table47[[#This Row],[A]],Table7[#All],3, FALSE)</f>
        <v>4</v>
      </c>
      <c r="C21">
        <f>VLOOKUP(Table47[[#This Row],[B]],Table12[#All],3,FALSE)</f>
        <v>0</v>
      </c>
      <c r="D21">
        <f>VLOOKUP(Table47[[#This Row],[C]],Table14[#All],3,FALSE)</f>
        <v>1</v>
      </c>
      <c r="E21">
        <f>VLOOKUP(Table47[[#This Row],[D]],Table16[#All],3,FALSE)</f>
        <v>2</v>
      </c>
      <c r="F21">
        <f>VLOOKUP(Table47[[#This Row],[E]],Table18[#All],3,FALSE)</f>
        <v>3</v>
      </c>
      <c r="G21">
        <f>VLOOKUP(Table47[[#This Row],[F]],Table20[#All],3,FALSE)</f>
        <v>2</v>
      </c>
      <c r="H21" s="1" t="s">
        <v>130</v>
      </c>
      <c r="I21">
        <f>VLOOKUP(Table47[[#This Row],[G]],Table22[#All],3,FALSE)</f>
        <v>1</v>
      </c>
      <c r="J21" s="4" t="e">
        <f>VLOOKUP(TRIM(Table47[[#This Row],[G_2]]),Table22[#All],3,FALSE)</f>
        <v>#N/A</v>
      </c>
      <c r="K21" s="4" t="e">
        <f>VLOOKUP(TRIM(Table47[[#This Row],[G_3]]),Table22[#All],3,FALSE)</f>
        <v>#N/A</v>
      </c>
      <c r="L21" s="4" t="e">
        <f>VLOOKUP(TRIM(Table47[[#This Row],[G_4]]),Table22[#All],3,FALSE)</f>
        <v>#N/A</v>
      </c>
      <c r="M21">
        <f>VLOOKUP(Table47[[#This Row],[H]],Table23[#All],3,FALSE)</f>
        <v>1</v>
      </c>
      <c r="N21" s="1" t="s">
        <v>125</v>
      </c>
      <c r="O21">
        <f>VLOOKUP(Table47[[#This Row],[I_1]],Table25[#All], 3, FALSE)</f>
        <v>2</v>
      </c>
      <c r="P21" t="e">
        <f>VLOOKUP(TRIM(Table47[[#This Row],[I_2]]),Table25[#All], 3, FALSE)</f>
        <v>#N/A</v>
      </c>
      <c r="Q21">
        <v>889</v>
      </c>
      <c r="R21">
        <f>VLOOKUP(TRIM(Table47[[#This Row],[K]]),Table27[#All],3,FALSE)</f>
        <v>2</v>
      </c>
      <c r="S21">
        <f>VLOOKUP(TRIM(Table47[[#This Row],[L]]),Table28[#All],3,FALSE)</f>
        <v>1</v>
      </c>
      <c r="T21">
        <f>VLOOKUP(Table47[[#This Row],[M]],Table9[#All],3,FALSE)</f>
        <v>2</v>
      </c>
      <c r="U21">
        <f>VLOOKUP(Table47[[#This Row],[N]],Table11[#All],3,FALSE)</f>
        <v>3</v>
      </c>
      <c r="V21">
        <f>VLOOKUP(Table47[[#This Row],[O]],Table15[#All],3,FALSE)</f>
        <v>3</v>
      </c>
      <c r="W21" t="s">
        <v>222</v>
      </c>
      <c r="X21">
        <f>VLOOKUP(Table47[[#This Row],[Q]],Table19[#All],3,FALSE)</f>
        <v>4</v>
      </c>
      <c r="Y21" t="s">
        <v>223</v>
      </c>
      <c r="Z21">
        <f>VLOOKUP(TRIM(Table47[[#This Row],[R_1]]),Table21[#All],3,FALSE)</f>
        <v>2</v>
      </c>
      <c r="AA21">
        <f>VLOOKUP(TRIM(Table47[[#This Row],[R_2]]),Table21[#All],3,FALSE)</f>
        <v>5</v>
      </c>
      <c r="AB21">
        <f>VLOOKUP(TRIM(Table47[[#This Row],[R_3]]),Table21[#All],3,FALSE)</f>
        <v>8</v>
      </c>
      <c r="AC21">
        <f>VLOOKUP(TRIM(Table47[[#This Row],[R_4]]),Table21[#All],3,FALSE)</f>
        <v>12</v>
      </c>
      <c r="AD21">
        <f>VLOOKUP(TRIM(Table47[[#This Row],[R_5]]),Table21[#All],3,FALSE)</f>
        <v>16</v>
      </c>
      <c r="AE21" t="e">
        <f>VLOOKUP(TRIM(Table47[[#This Row],[R_6]]),Table21[#All],3,FALSE)</f>
        <v>#N/A</v>
      </c>
      <c r="AF21" t="e">
        <f>VLOOKUP(TRIM(Table47[[#This Row],[R_7]]),Table21[#All],3,FALSE)</f>
        <v>#N/A</v>
      </c>
      <c r="AG21" t="e">
        <f>VLOOKUP(TRIM(Table47[[#This Row],[R_8]]),Table21[#All],3,FALSE)</f>
        <v>#N/A</v>
      </c>
      <c r="AH21" t="e">
        <f>VLOOKUP(TRIM(Table47[[#This Row],[R_9]]),Table21[#All],3,FALSE)</f>
        <v>#N/A</v>
      </c>
      <c r="AI21" t="e">
        <f>VLOOKUP(TRIM(Table47[[#This Row],[R_10]]),Table21[#All],3,FALSE)</f>
        <v>#N/A</v>
      </c>
      <c r="AJ21" t="s">
        <v>224</v>
      </c>
      <c r="AK21">
        <f>VLOOKUP(TRIM(Table47[[#This Row],[S_1]]),Table24[#All],3,FALSE)</f>
        <v>3</v>
      </c>
      <c r="AL21">
        <f>VLOOKUP(TRIM(Table47[[#This Row],[S_2]]),Table24[#All],3,FALSE)</f>
        <v>1</v>
      </c>
      <c r="AM21" t="e">
        <f>VLOOKUP(TRIM(Table47[[#This Row],[S_3]]),Table24[#All],3,FALSE)</f>
        <v>#N/A</v>
      </c>
      <c r="AN21" t="e">
        <f>VLOOKUP(TRIM(Table47[[#This Row],[S_4]]),Table24[#All],3,FALSE)</f>
        <v>#N/A</v>
      </c>
      <c r="AO21" t="e">
        <f>VLOOKUP(TRIM(Table47[[#This Row],[S_5]]),Table24[#All],3,FALSE)</f>
        <v>#N/A</v>
      </c>
      <c r="AP21" t="e">
        <f>VLOOKUP(TRIM(Table47[[#This Row],[S_6]]),Table24[#All],3,FALSE)</f>
        <v>#N/A</v>
      </c>
      <c r="AQ21" t="s">
        <v>225</v>
      </c>
      <c r="AR21">
        <f>VLOOKUP(TRIM(Table47[[#This Row],[T_1]]),Table26[#All],3,FALSE)</f>
        <v>5</v>
      </c>
      <c r="AS21" t="e">
        <f>VLOOKUP(TRIM(Table47[[#This Row],[T_2]]),Table26[#All],3,FALSE)</f>
        <v>#N/A</v>
      </c>
      <c r="AT21" t="e">
        <f>VLOOKUP(TRIM(Table47[[#This Row],[T_3]]),Table26[#All],3,FALSE)</f>
        <v>#N/A</v>
      </c>
      <c r="AU21" t="e">
        <f>VLOOKUP(TRIM(Table47[[#This Row],[T_4]]),Table26[#All],3,FALSE)</f>
        <v>#N/A</v>
      </c>
      <c r="AV21" t="e">
        <f>VLOOKUP(TRIM(Table47[[#This Row],[T_5]]),Table26[#All],3,FALSE)</f>
        <v>#N/A</v>
      </c>
      <c r="AW21" t="e">
        <f>VLOOKUP(TRIM(Table47[[#This Row],[T_6]]),Table26[#All],3,FALSE)</f>
        <v>#N/A</v>
      </c>
      <c r="AX21">
        <f>VLOOKUP(Table47[[#This Row],[U]],Table29[#All],3,FALSE)</f>
        <v>3</v>
      </c>
      <c r="AY21">
        <f>VLOOKUP(Table47[[#This Row],[V]],Table30[#All],3,FALSE)</f>
        <v>2</v>
      </c>
      <c r="AZ21" t="s">
        <v>167</v>
      </c>
      <c r="BA21">
        <f>VLOOKUP(TRIM(Table47[[#This Row],[W_1]]),Table31[#All],3,FALSE)</f>
        <v>1</v>
      </c>
      <c r="BB21">
        <f>VLOOKUP(TRIM(Table47[[#This Row],[W_2]]),Table31[#All],3,FALSE)</f>
        <v>3</v>
      </c>
      <c r="BC21" t="e">
        <f>VLOOKUP(TRIM(Table47[[#This Row],[W_3]]),Table31[#All],3,FALSE)</f>
        <v>#N/A</v>
      </c>
      <c r="BD21" t="e">
        <f>VLOOKUP(TRIM(Table47[[#This Row],[W_4]]),Table31[#All],3,FALSE)</f>
        <v>#N/A</v>
      </c>
      <c r="BE21" t="e">
        <f>VLOOKUP(TRIM(Table47[[#This Row],[W_5]]),Table31[#All],3,FALSE)</f>
        <v>#N/A</v>
      </c>
      <c r="BF21" t="e">
        <f>VLOOKUP(TRIM(Table47[[#This Row],[W_6]]),Table31[#All],3,FALSE)</f>
        <v>#N/A</v>
      </c>
      <c r="BG21" t="e">
        <f>VLOOKUP(TRIM(Table47[[#This Row],[W_7]]),Table31[#All],3,FALSE)</f>
        <v>#N/A</v>
      </c>
      <c r="BH21" t="e">
        <f>VLOOKUP(TRIM(Table47[[#This Row],[W_8]]),Table31[#All],3,FALSE)</f>
        <v>#N/A</v>
      </c>
      <c r="BI21" t="s">
        <v>226</v>
      </c>
      <c r="BJ21">
        <f>VLOOKUP(TRIM(Table47[[#This Row],[X_1]]),Table32[#All],3,FALSE)</f>
        <v>1</v>
      </c>
      <c r="BK21">
        <f>VLOOKUP(TRIM(Table47[[#This Row],[X_2]]),Table32[#All],3,FALSE)</f>
        <v>11</v>
      </c>
      <c r="BL21" t="e">
        <f>VLOOKUP(TRIM(Table47[[#This Row],[X_3]]),Table32[#All],3,FALSE)</f>
        <v>#N/A</v>
      </c>
      <c r="BM21" t="e">
        <f>VLOOKUP(TRIM(Table47[[#This Row],[X_4]]),Table32[#All],3,FALSE)</f>
        <v>#N/A</v>
      </c>
      <c r="BN21" t="e">
        <f>VLOOKUP(TRIM(Table47[[#This Row],[X_5]]),Table32[#All],3,FALSE)</f>
        <v>#N/A</v>
      </c>
      <c r="BO21" t="e">
        <f>VLOOKUP(TRIM(Table47[[#This Row],[X_6]]),Table32[#All],3,FALSE)</f>
        <v>#N/A</v>
      </c>
      <c r="BP21" t="e">
        <f>VLOOKUP(TRIM(Table47[[#This Row],[X_7]]),Table32[#All],3,FALSE)</f>
        <v>#N/A</v>
      </c>
      <c r="BQ21" t="e">
        <f>VLOOKUP(TRIM(Table47[[#This Row],[X_8]]),Table32[#All],3,FALSE)</f>
        <v>#N/A</v>
      </c>
      <c r="BR21" t="e">
        <f>VLOOKUP(TRIM(Table47[[#This Row],[X_9]]),Table32[#All],3,FALSE)</f>
        <v>#N/A</v>
      </c>
      <c r="BS21">
        <f>VLOOKUP(Table47[[#This Row],[Y]], Table33[#All], 3, FALSE)</f>
        <v>1</v>
      </c>
      <c r="BT21" t="s">
        <v>227</v>
      </c>
      <c r="BU21">
        <f>VLOOKUP(TRIM(Table47[[#This Row],[Z_1]]),Table34[#All],3,FALSE)</f>
        <v>4</v>
      </c>
      <c r="BV21">
        <f>VLOOKUP(TRIM(Table47[[#This Row],[Z_2]]),Table34[#All],3,FALSE)</f>
        <v>12</v>
      </c>
      <c r="BW21" t="e">
        <f>VLOOKUP(TRIM(Table47[[#This Row],[Z_3]]),Table34[#All],3,FALSE)</f>
        <v>#N/A</v>
      </c>
      <c r="BX21" t="e">
        <f>VLOOKUP(TRIM(Table47[[#This Row],[Z_4]]),Table34[#All],3,FALSE)</f>
        <v>#N/A</v>
      </c>
      <c r="BY21" t="e">
        <f>VLOOKUP(TRIM(Table47[[#This Row],[Z_5]]),Table34[#All],3,FALSE)</f>
        <v>#N/A</v>
      </c>
      <c r="BZ21" t="e">
        <f>VLOOKUP(TRIM(Table47[[#This Row],[Z_6]]),Table34[#All],3,FALSE)</f>
        <v>#N/A</v>
      </c>
      <c r="CA21" t="e">
        <f>VLOOKUP(TRIM(Table47[[#This Row],[Z_7]]),Table34[#All],3,FALSE)</f>
        <v>#N/A</v>
      </c>
      <c r="CB21">
        <f>VLOOKUP(Table47[[#This Row],[ZA]],Table36[#All],3,FALSE)</f>
        <v>3</v>
      </c>
      <c r="CC21">
        <f>VLOOKUP(Table47[[#This Row],[ZB]],Table37[#All],3,FALSE)</f>
        <v>1</v>
      </c>
      <c r="CD21" t="s">
        <v>229</v>
      </c>
      <c r="CE21">
        <f>VLOOKUP(TRIM(Table47[[#This Row],[ZC_1]]),Table38[#All],3,FALSE)</f>
        <v>1</v>
      </c>
      <c r="CF21">
        <f>VLOOKUP(TRIM(Table47[[#This Row],[ZC_2]]),Table38[#All],3,FALSE)</f>
        <v>4</v>
      </c>
      <c r="CG21">
        <f>VLOOKUP(TRIM(Table47[[#This Row],[ZC_3]]),Table38[#All],3,FALSE)</f>
        <v>2</v>
      </c>
      <c r="CH21" t="e">
        <f>VLOOKUP(TRIM(Table47[[#This Row],[ZC_4]]),Table38[#All],3,FALSE)</f>
        <v>#N/A</v>
      </c>
      <c r="CI21" t="e">
        <f>VLOOKUP(TRIM(Table47[[#This Row],[ZC_5]]),Table38[#All],3,FALSE)</f>
        <v>#N/A</v>
      </c>
      <c r="CJ21" t="e">
        <f>VLOOKUP(TRIM(Table47[[#This Row],[ZC_6]]),Table38[#All],3,FALSE)</f>
        <v>#N/A</v>
      </c>
      <c r="CK21" t="e">
        <f>VLOOKUP(TRIM(Table47[[#This Row],[ZC_7]]),Table38[#All],3,FALSE)</f>
        <v>#N/A</v>
      </c>
      <c r="CL21">
        <v>3</v>
      </c>
      <c r="CM21" t="s">
        <v>230</v>
      </c>
      <c r="CN21">
        <f>VLOOKUP(TRIM(Table47[[#This Row],[ZE_1]]),Table40[#All],3,FALSE)</f>
        <v>1</v>
      </c>
      <c r="CO21" s="4">
        <f>VLOOKUP(TRIM(Table47[[#This Row],[ZE_2]]),Table40[#All],3,FALSE)</f>
        <v>10</v>
      </c>
      <c r="CP21">
        <f>VLOOKUP(TRIM(Table47[[#This Row],[ZE_3]]),Table40[#All],3,FALSE)</f>
        <v>6</v>
      </c>
      <c r="CQ21" s="4">
        <f>VLOOKUP(TRIM(Table47[[#This Row],[ZE_4]]),Table40[#All],3,FALSE)</f>
        <v>2</v>
      </c>
      <c r="CR21">
        <f>VLOOKUP(TRIM(Table47[[#This Row],[ZE_5]]),Table40[#All],3,FALSE)</f>
        <v>11</v>
      </c>
      <c r="CS21" t="e">
        <f>VLOOKUP(TRIM(Table47[[#This Row],[ZE_6]]),Table40[#All],3,FALSE)</f>
        <v>#N/A</v>
      </c>
      <c r="CT21" t="e">
        <f>VLOOKUP(TRIM(Table47[[#This Row],[ZE_7]]),Table40[#All],3,FALSE)</f>
        <v>#N/A</v>
      </c>
    </row>
    <row r="22" spans="1:99" x14ac:dyDescent="0.25">
      <c r="A22">
        <v>45153.984263240738</v>
      </c>
      <c r="B22" s="4">
        <f>VLOOKUP(Table47[[#This Row],[A]],Table7[#All],3, FALSE)</f>
        <v>4</v>
      </c>
      <c r="C22">
        <f>VLOOKUP(Table47[[#This Row],[B]],Table12[#All],3,FALSE)</f>
        <v>0</v>
      </c>
      <c r="D22">
        <f>VLOOKUP(Table47[[#This Row],[C]],Table14[#All],3,FALSE)</f>
        <v>5</v>
      </c>
      <c r="E22">
        <f>VLOOKUP(Table47[[#This Row],[D]],Table16[#All],3,FALSE)</f>
        <v>3</v>
      </c>
      <c r="F22">
        <f>VLOOKUP(Table47[[#This Row],[E]],Table18[#All],3,FALSE)</f>
        <v>1</v>
      </c>
      <c r="G22">
        <f>VLOOKUP(Table47[[#This Row],[F]],Table20[#All],3,FALSE)</f>
        <v>2</v>
      </c>
      <c r="H22" s="1" t="s">
        <v>130</v>
      </c>
      <c r="I22">
        <f>VLOOKUP(Table47[[#This Row],[G]],Table22[#All],3,FALSE)</f>
        <v>1</v>
      </c>
      <c r="J22" s="4" t="e">
        <f>VLOOKUP(TRIM(Table47[[#This Row],[G_2]]),Table22[#All],3,FALSE)</f>
        <v>#N/A</v>
      </c>
      <c r="K22" s="4" t="e">
        <f>VLOOKUP(TRIM(Table47[[#This Row],[G_3]]),Table22[#All],3,FALSE)</f>
        <v>#N/A</v>
      </c>
      <c r="L22" s="4" t="e">
        <f>VLOOKUP(TRIM(Table47[[#This Row],[G_4]]),Table22[#All],3,FALSE)</f>
        <v>#N/A</v>
      </c>
      <c r="M22">
        <f>VLOOKUP(Table47[[#This Row],[H]],Table23[#All],3,FALSE)</f>
        <v>1</v>
      </c>
      <c r="N22" s="1" t="s">
        <v>41</v>
      </c>
      <c r="O22">
        <f>VLOOKUP(Table47[[#This Row],[I_1]],Table25[#All], 3, FALSE)</f>
        <v>1</v>
      </c>
      <c r="P22" t="e">
        <f>VLOOKUP(TRIM(Table47[[#This Row],[I_2]]),Table25[#All], 3, FALSE)</f>
        <v>#N/A</v>
      </c>
      <c r="Q22">
        <v>789</v>
      </c>
      <c r="R22">
        <f>VLOOKUP(TRIM(Table47[[#This Row],[K]]),Table27[#All],3,FALSE)</f>
        <v>3</v>
      </c>
      <c r="S22">
        <f>VLOOKUP(TRIM(Table47[[#This Row],[L]]),Table28[#All],3,FALSE)</f>
        <v>2</v>
      </c>
      <c r="T22">
        <f>VLOOKUP(Table47[[#This Row],[M]],Table9[#All],3,FALSE)</f>
        <v>1</v>
      </c>
      <c r="U22">
        <f>VLOOKUP(Table47[[#This Row],[N]],Table11[#All],3,FALSE)</f>
        <v>3</v>
      </c>
      <c r="V22">
        <f>VLOOKUP(Table47[[#This Row],[O]],Table15[#All],3,FALSE)</f>
        <v>3</v>
      </c>
      <c r="W22" t="s">
        <v>192</v>
      </c>
      <c r="X22">
        <f>VLOOKUP(Table47[[#This Row],[Q]],Table19[#All],3,FALSE)</f>
        <v>3</v>
      </c>
      <c r="Y22" t="s">
        <v>233</v>
      </c>
      <c r="Z22">
        <f>VLOOKUP(TRIM(Table47[[#This Row],[R_1]]),Table21[#All],3,FALSE)</f>
        <v>6</v>
      </c>
      <c r="AA22">
        <f>VLOOKUP(TRIM(Table47[[#This Row],[R_2]]),Table21[#All],3,FALSE)</f>
        <v>2</v>
      </c>
      <c r="AB22" t="e">
        <f>VLOOKUP(TRIM(Table47[[#This Row],[R_3]]),Table21[#All],3,FALSE)</f>
        <v>#N/A</v>
      </c>
      <c r="AC22" t="e">
        <f>VLOOKUP(TRIM(Table47[[#This Row],[R_4]]),Table21[#All],3,FALSE)</f>
        <v>#N/A</v>
      </c>
      <c r="AD22" t="e">
        <f>VLOOKUP(TRIM(Table47[[#This Row],[R_5]]),Table21[#All],3,FALSE)</f>
        <v>#N/A</v>
      </c>
      <c r="AE22" t="e">
        <f>VLOOKUP(TRIM(Table47[[#This Row],[R_6]]),Table21[#All],3,FALSE)</f>
        <v>#N/A</v>
      </c>
      <c r="AF22" t="e">
        <f>VLOOKUP(TRIM(Table47[[#This Row],[R_7]]),Table21[#All],3,FALSE)</f>
        <v>#N/A</v>
      </c>
      <c r="AG22" t="e">
        <f>VLOOKUP(TRIM(Table47[[#This Row],[R_8]]),Table21[#All],3,FALSE)</f>
        <v>#N/A</v>
      </c>
      <c r="AH22" t="e">
        <f>VLOOKUP(TRIM(Table47[[#This Row],[R_9]]),Table21[#All],3,FALSE)</f>
        <v>#N/A</v>
      </c>
      <c r="AI22" t="e">
        <f>VLOOKUP(TRIM(Table47[[#This Row],[R_10]]),Table21[#All],3,FALSE)</f>
        <v>#N/A</v>
      </c>
      <c r="AJ22" t="s">
        <v>234</v>
      </c>
      <c r="AK22">
        <f>VLOOKUP(TRIM(Table47[[#This Row],[S_1]]),Table24[#All],3,FALSE)</f>
        <v>5</v>
      </c>
      <c r="AL22">
        <f>VLOOKUP(TRIM(Table47[[#This Row],[S_2]]),Table24[#All],3,FALSE)</f>
        <v>6</v>
      </c>
      <c r="AM22">
        <f>VLOOKUP(TRIM(Table47[[#This Row],[S_3]]),Table24[#All],3,FALSE)</f>
        <v>3</v>
      </c>
      <c r="AN22">
        <f>VLOOKUP(TRIM(Table47[[#This Row],[S_4]]),Table24[#All],3,FALSE)</f>
        <v>2</v>
      </c>
      <c r="AO22">
        <f>VLOOKUP(TRIM(Table47[[#This Row],[S_5]]),Table24[#All],3,FALSE)</f>
        <v>4</v>
      </c>
      <c r="AP22" t="e">
        <f>VLOOKUP(TRIM(Table47[[#This Row],[S_6]]),Table24[#All],3,FALSE)</f>
        <v>#N/A</v>
      </c>
      <c r="AQ22" t="s">
        <v>51</v>
      </c>
      <c r="AR22">
        <f>VLOOKUP(TRIM(Table47[[#This Row],[T_1]]),Table26[#All],3,FALSE)</f>
        <v>2</v>
      </c>
      <c r="AS22" t="e">
        <f>VLOOKUP(TRIM(Table47[[#This Row],[T_2]]),Table26[#All],3,FALSE)</f>
        <v>#N/A</v>
      </c>
      <c r="AT22" t="e">
        <f>VLOOKUP(TRIM(Table47[[#This Row],[T_3]]),Table26[#All],3,FALSE)</f>
        <v>#N/A</v>
      </c>
      <c r="AU22" t="e">
        <f>VLOOKUP(TRIM(Table47[[#This Row],[T_4]]),Table26[#All],3,FALSE)</f>
        <v>#N/A</v>
      </c>
      <c r="AV22" t="e">
        <f>VLOOKUP(TRIM(Table47[[#This Row],[T_5]]),Table26[#All],3,FALSE)</f>
        <v>#N/A</v>
      </c>
      <c r="AW22" t="e">
        <f>VLOOKUP(TRIM(Table47[[#This Row],[T_6]]),Table26[#All],3,FALSE)</f>
        <v>#N/A</v>
      </c>
      <c r="AX22">
        <f>VLOOKUP(Table47[[#This Row],[U]],Table29[#All],3,FALSE)</f>
        <v>2</v>
      </c>
      <c r="AY22">
        <f>VLOOKUP(Table47[[#This Row],[V]],Table30[#All],3,FALSE)</f>
        <v>2</v>
      </c>
      <c r="AZ22" t="s">
        <v>235</v>
      </c>
      <c r="BA22">
        <f>VLOOKUP(TRIM(Table47[[#This Row],[W_1]]),Table31[#All],3,FALSE)</f>
        <v>4</v>
      </c>
      <c r="BB22">
        <f>VLOOKUP(TRIM(Table47[[#This Row],[W_2]]),Table31[#All],3,FALSE)</f>
        <v>3</v>
      </c>
      <c r="BC22">
        <f>VLOOKUP(TRIM(Table47[[#This Row],[W_3]]),Table31[#All],3,FALSE)</f>
        <v>7</v>
      </c>
      <c r="BD22" t="e">
        <f>VLOOKUP(TRIM(Table47[[#This Row],[W_4]]),Table31[#All],3,FALSE)</f>
        <v>#N/A</v>
      </c>
      <c r="BE22" t="e">
        <f>VLOOKUP(TRIM(Table47[[#This Row],[W_5]]),Table31[#All],3,FALSE)</f>
        <v>#N/A</v>
      </c>
      <c r="BF22" t="e">
        <f>VLOOKUP(TRIM(Table47[[#This Row],[W_6]]),Table31[#All],3,FALSE)</f>
        <v>#N/A</v>
      </c>
      <c r="BG22" t="e">
        <f>VLOOKUP(TRIM(Table47[[#This Row],[W_7]]),Table31[#All],3,FALSE)</f>
        <v>#N/A</v>
      </c>
      <c r="BH22" t="e">
        <f>VLOOKUP(TRIM(Table47[[#This Row],[W_8]]),Table31[#All],3,FALSE)</f>
        <v>#N/A</v>
      </c>
      <c r="BI22" t="s">
        <v>1004</v>
      </c>
      <c r="BJ22">
        <f>VLOOKUP(TRIM(Table47[[#This Row],[X_1]]),Table32[#All],3,FALSE)</f>
        <v>6</v>
      </c>
      <c r="BK22">
        <f>VLOOKUP(TRIM(Table47[[#This Row],[X_2]]),Table32[#All],3,FALSE)</f>
        <v>5</v>
      </c>
      <c r="BL22" t="e">
        <f>VLOOKUP(TRIM(Table47[[#This Row],[X_3]]),Table32[#All],3,FALSE)</f>
        <v>#N/A</v>
      </c>
      <c r="BM22" t="e">
        <f>VLOOKUP(TRIM(Table47[[#This Row],[X_4]]),Table32[#All],3,FALSE)</f>
        <v>#N/A</v>
      </c>
      <c r="BN22" t="e">
        <f>VLOOKUP(TRIM(Table47[[#This Row],[X_5]]),Table32[#All],3,FALSE)</f>
        <v>#N/A</v>
      </c>
      <c r="BO22" t="e">
        <f>VLOOKUP(TRIM(Table47[[#This Row],[X_6]]),Table32[#All],3,FALSE)</f>
        <v>#N/A</v>
      </c>
      <c r="BP22" t="e">
        <f>VLOOKUP(TRIM(Table47[[#This Row],[X_7]]),Table32[#All],3,FALSE)</f>
        <v>#N/A</v>
      </c>
      <c r="BQ22" t="e">
        <f>VLOOKUP(TRIM(Table47[[#This Row],[X_8]]),Table32[#All],3,FALSE)</f>
        <v>#N/A</v>
      </c>
      <c r="BR22" t="e">
        <f>VLOOKUP(TRIM(Table47[[#This Row],[X_9]]),Table32[#All],3,FALSE)</f>
        <v>#N/A</v>
      </c>
      <c r="BS22">
        <f>VLOOKUP(Table47[[#This Row],[Y]], Table33[#All], 3, FALSE)</f>
        <v>1</v>
      </c>
      <c r="BT22" t="s">
        <v>233</v>
      </c>
      <c r="BU22">
        <f>VLOOKUP(TRIM(Table47[[#This Row],[Z_1]]),Table34[#All],3,FALSE)</f>
        <v>13</v>
      </c>
      <c r="BV22">
        <f>VLOOKUP(TRIM(Table47[[#This Row],[Z_2]]),Table34[#All],3,FALSE)</f>
        <v>4</v>
      </c>
      <c r="BW22" t="e">
        <f>VLOOKUP(TRIM(Table47[[#This Row],[Z_3]]),Table34[#All],3,FALSE)</f>
        <v>#N/A</v>
      </c>
      <c r="BX22" t="e">
        <f>VLOOKUP(TRIM(Table47[[#This Row],[Z_4]]),Table34[#All],3,FALSE)</f>
        <v>#N/A</v>
      </c>
      <c r="BY22" t="e">
        <f>VLOOKUP(TRIM(Table47[[#This Row],[Z_5]]),Table34[#All],3,FALSE)</f>
        <v>#N/A</v>
      </c>
      <c r="BZ22" t="e">
        <f>VLOOKUP(TRIM(Table47[[#This Row],[Z_6]]),Table34[#All],3,FALSE)</f>
        <v>#N/A</v>
      </c>
      <c r="CA22" t="e">
        <f>VLOOKUP(TRIM(Table47[[#This Row],[Z_7]]),Table34[#All],3,FALSE)</f>
        <v>#N/A</v>
      </c>
      <c r="CB22">
        <f>VLOOKUP(Table47[[#This Row],[ZA]],Table36[#All],3,FALSE)</f>
        <v>2</v>
      </c>
      <c r="CC22">
        <f>VLOOKUP(Table47[[#This Row],[ZB]],Table37[#All],3,FALSE)</f>
        <v>3</v>
      </c>
      <c r="CD22" t="s">
        <v>237</v>
      </c>
      <c r="CE22">
        <f>VLOOKUP(TRIM(Table47[[#This Row],[ZC_1]]),Table38[#All],3,FALSE)</f>
        <v>1</v>
      </c>
      <c r="CF22">
        <f>VLOOKUP(TRIM(Table47[[#This Row],[ZC_2]]),Table38[#All],3,FALSE)</f>
        <v>4</v>
      </c>
      <c r="CG22">
        <f>VLOOKUP(TRIM(Table47[[#This Row],[ZC_3]]),Table38[#All],3,FALSE)</f>
        <v>6</v>
      </c>
      <c r="CH22" t="e">
        <f>VLOOKUP(TRIM(Table47[[#This Row],[ZC_4]]),Table38[#All],3,FALSE)</f>
        <v>#N/A</v>
      </c>
      <c r="CI22" t="e">
        <f>VLOOKUP(TRIM(Table47[[#This Row],[ZC_5]]),Table38[#All],3,FALSE)</f>
        <v>#N/A</v>
      </c>
      <c r="CJ22" t="e">
        <f>VLOOKUP(TRIM(Table47[[#This Row],[ZC_6]]),Table38[#All],3,FALSE)</f>
        <v>#N/A</v>
      </c>
      <c r="CK22" t="e">
        <f>VLOOKUP(TRIM(Table47[[#This Row],[ZC_7]]),Table38[#All],3,FALSE)</f>
        <v>#N/A</v>
      </c>
      <c r="CL22">
        <v>4</v>
      </c>
      <c r="CM22" t="s">
        <v>238</v>
      </c>
      <c r="CN22">
        <f>VLOOKUP(TRIM(Table47[[#This Row],[ZE_1]]),Table40[#All],3,FALSE)</f>
        <v>3</v>
      </c>
      <c r="CO22" s="4">
        <f>VLOOKUP(TRIM(Table47[[#This Row],[ZE_2]]),Table40[#All],3,FALSE)</f>
        <v>7</v>
      </c>
      <c r="CP22">
        <f>VLOOKUP(TRIM(Table47[[#This Row],[ZE_3]]),Table40[#All],3,FALSE)</f>
        <v>10</v>
      </c>
      <c r="CQ22" s="4" t="e">
        <f>VLOOKUP(TRIM(Table47[[#This Row],[ZE_4]]),Table40[#All],3,FALSE)</f>
        <v>#N/A</v>
      </c>
      <c r="CR22" t="e">
        <f>VLOOKUP(TRIM(Table47[[#This Row],[ZE_5]]),Table40[#All],3,FALSE)</f>
        <v>#N/A</v>
      </c>
      <c r="CS22" t="e">
        <f>VLOOKUP(TRIM(Table47[[#This Row],[ZE_6]]),Table40[#All],3,FALSE)</f>
        <v>#N/A</v>
      </c>
      <c r="CT22" t="e">
        <f>VLOOKUP(TRIM(Table47[[#This Row],[ZE_7]]),Table40[#All],3,FALSE)</f>
        <v>#N/A</v>
      </c>
    </row>
    <row r="23" spans="1:99" x14ac:dyDescent="0.25">
      <c r="A23">
        <v>45153.985547048607</v>
      </c>
      <c r="B23" s="4">
        <f>VLOOKUP(Table47[[#This Row],[A]],Table7[#All],3, FALSE)</f>
        <v>4</v>
      </c>
      <c r="C23">
        <f>VLOOKUP(Table47[[#This Row],[B]],Table12[#All],3,FALSE)</f>
        <v>1</v>
      </c>
      <c r="D23">
        <f>VLOOKUP(Table47[[#This Row],[C]],Table14[#All],3,FALSE)</f>
        <v>1</v>
      </c>
      <c r="E23">
        <f>VLOOKUP(Table47[[#This Row],[D]],Table16[#All],3,FALSE)</f>
        <v>2</v>
      </c>
      <c r="F23">
        <f>VLOOKUP(Table47[[#This Row],[E]],Table18[#All],3,FALSE)</f>
        <v>1</v>
      </c>
      <c r="G23">
        <f>VLOOKUP(Table47[[#This Row],[F]],Table20[#All],3,FALSE)</f>
        <v>2</v>
      </c>
      <c r="H23" s="1" t="s">
        <v>130</v>
      </c>
      <c r="I23">
        <f>VLOOKUP(Table47[[#This Row],[G]],Table22[#All],3,FALSE)</f>
        <v>1</v>
      </c>
      <c r="J23" s="4" t="e">
        <f>VLOOKUP(TRIM(Table47[[#This Row],[G_2]]),Table22[#All],3,FALSE)</f>
        <v>#N/A</v>
      </c>
      <c r="K23" s="4" t="e">
        <f>VLOOKUP(TRIM(Table47[[#This Row],[G_3]]),Table22[#All],3,FALSE)</f>
        <v>#N/A</v>
      </c>
      <c r="L23" s="4" t="e">
        <f>VLOOKUP(TRIM(Table47[[#This Row],[G_4]]),Table22[#All],3,FALSE)</f>
        <v>#N/A</v>
      </c>
      <c r="M23">
        <f>VLOOKUP(Table47[[#This Row],[H]],Table23[#All],3,FALSE)</f>
        <v>1</v>
      </c>
      <c r="N23" s="1" t="s">
        <v>239</v>
      </c>
      <c r="O23">
        <f>VLOOKUP(Table47[[#This Row],[I_1]],Table25[#All], 3, FALSE)</f>
        <v>1</v>
      </c>
      <c r="P23" t="e">
        <f>VLOOKUP(TRIM(Table47[[#This Row],[I_2]]),Table25[#All], 3, FALSE)</f>
        <v>#N/A</v>
      </c>
      <c r="Q23">
        <v>687</v>
      </c>
      <c r="R23">
        <f>VLOOKUP(TRIM(Table47[[#This Row],[K]]),Table27[#All],3,FALSE)</f>
        <v>5</v>
      </c>
      <c r="S23">
        <f>VLOOKUP(TRIM(Table47[[#This Row],[L]]),Table28[#All],3,FALSE)</f>
        <v>1</v>
      </c>
      <c r="T23">
        <f>VLOOKUP(Table47[[#This Row],[M]],Table9[#All],3,FALSE)</f>
        <v>1</v>
      </c>
      <c r="U23">
        <f>VLOOKUP(Table47[[#This Row],[N]],Table11[#All],3,FALSE)</f>
        <v>1</v>
      </c>
      <c r="V23">
        <f>VLOOKUP(Table47[[#This Row],[O]],Table15[#All],3,FALSE)</f>
        <v>2</v>
      </c>
      <c r="W23" t="s">
        <v>241</v>
      </c>
      <c r="X23">
        <f>VLOOKUP(Table47[[#This Row],[Q]],Table19[#All],3,FALSE)</f>
        <v>3</v>
      </c>
      <c r="Y23" t="s">
        <v>233</v>
      </c>
      <c r="Z23">
        <f>VLOOKUP(TRIM(Table47[[#This Row],[R_1]]),Table21[#All],3,FALSE)</f>
        <v>6</v>
      </c>
      <c r="AA23">
        <f>VLOOKUP(TRIM(Table47[[#This Row],[R_2]]),Table21[#All],3,FALSE)</f>
        <v>2</v>
      </c>
      <c r="AB23" t="e">
        <f>VLOOKUP(TRIM(Table47[[#This Row],[R_3]]),Table21[#All],3,FALSE)</f>
        <v>#N/A</v>
      </c>
      <c r="AC23" t="e">
        <f>VLOOKUP(TRIM(Table47[[#This Row],[R_4]]),Table21[#All],3,FALSE)</f>
        <v>#N/A</v>
      </c>
      <c r="AD23" t="e">
        <f>VLOOKUP(TRIM(Table47[[#This Row],[R_5]]),Table21[#All],3,FALSE)</f>
        <v>#N/A</v>
      </c>
      <c r="AE23" t="e">
        <f>VLOOKUP(TRIM(Table47[[#This Row],[R_6]]),Table21[#All],3,FALSE)</f>
        <v>#N/A</v>
      </c>
      <c r="AF23" t="e">
        <f>VLOOKUP(TRIM(Table47[[#This Row],[R_7]]),Table21[#All],3,FALSE)</f>
        <v>#N/A</v>
      </c>
      <c r="AG23" t="e">
        <f>VLOOKUP(TRIM(Table47[[#This Row],[R_8]]),Table21[#All],3,FALSE)</f>
        <v>#N/A</v>
      </c>
      <c r="AH23" t="e">
        <f>VLOOKUP(TRIM(Table47[[#This Row],[R_9]]),Table21[#All],3,FALSE)</f>
        <v>#N/A</v>
      </c>
      <c r="AI23" t="e">
        <f>VLOOKUP(TRIM(Table47[[#This Row],[R_10]]),Table21[#All],3,FALSE)</f>
        <v>#N/A</v>
      </c>
      <c r="AJ23" t="s">
        <v>242</v>
      </c>
      <c r="AK23">
        <f>VLOOKUP(TRIM(Table47[[#This Row],[S_1]]),Table24[#All],3,FALSE)</f>
        <v>5</v>
      </c>
      <c r="AL23">
        <f>VLOOKUP(TRIM(Table47[[#This Row],[S_2]]),Table24[#All],3,FALSE)</f>
        <v>6</v>
      </c>
      <c r="AM23">
        <f>VLOOKUP(TRIM(Table47[[#This Row],[S_3]]),Table24[#All],3,FALSE)</f>
        <v>1</v>
      </c>
      <c r="AN23" t="e">
        <f>VLOOKUP(TRIM(Table47[[#This Row],[S_4]]),Table24[#All],3,FALSE)</f>
        <v>#N/A</v>
      </c>
      <c r="AO23" t="e">
        <f>VLOOKUP(TRIM(Table47[[#This Row],[S_5]]),Table24[#All],3,FALSE)</f>
        <v>#N/A</v>
      </c>
      <c r="AP23" t="e">
        <f>VLOOKUP(TRIM(Table47[[#This Row],[S_6]]),Table24[#All],3,FALSE)</f>
        <v>#N/A</v>
      </c>
      <c r="AQ23" t="s">
        <v>243</v>
      </c>
      <c r="AR23">
        <f>VLOOKUP(TRIM(Table47[[#This Row],[T_1]]),Table26[#All],3,FALSE)</f>
        <v>4</v>
      </c>
      <c r="AS23">
        <f>VLOOKUP(TRIM(Table47[[#This Row],[T_2]]),Table26[#All],3,FALSE)</f>
        <v>5</v>
      </c>
      <c r="AT23" t="e">
        <f>VLOOKUP(TRIM(Table47[[#This Row],[T_3]]),Table26[#All],3,FALSE)</f>
        <v>#N/A</v>
      </c>
      <c r="AU23" t="e">
        <f>VLOOKUP(TRIM(Table47[[#This Row],[T_4]]),Table26[#All],3,FALSE)</f>
        <v>#N/A</v>
      </c>
      <c r="AV23" t="e">
        <f>VLOOKUP(TRIM(Table47[[#This Row],[T_5]]),Table26[#All],3,FALSE)</f>
        <v>#N/A</v>
      </c>
      <c r="AW23" t="e">
        <f>VLOOKUP(TRIM(Table47[[#This Row],[T_6]]),Table26[#All],3,FALSE)</f>
        <v>#N/A</v>
      </c>
      <c r="AX23">
        <f>VLOOKUP(Table47[[#This Row],[U]],Table29[#All],3,FALSE)</f>
        <v>2</v>
      </c>
      <c r="AY23">
        <f>VLOOKUP(Table47[[#This Row],[V]],Table30[#All],3,FALSE)</f>
        <v>2</v>
      </c>
      <c r="AZ23" t="s">
        <v>139</v>
      </c>
      <c r="BA23">
        <f>VLOOKUP(TRIM(Table47[[#This Row],[W_1]]),Table31[#All],3,FALSE)</f>
        <v>1</v>
      </c>
      <c r="BB23">
        <f>VLOOKUP(TRIM(Table47[[#This Row],[W_2]]),Table31[#All],3,FALSE)</f>
        <v>4</v>
      </c>
      <c r="BC23">
        <f>VLOOKUP(TRIM(Table47[[#This Row],[W_3]]),Table31[#All],3,FALSE)</f>
        <v>3</v>
      </c>
      <c r="BD23" t="e">
        <f>VLOOKUP(TRIM(Table47[[#This Row],[W_4]]),Table31[#All],3,FALSE)</f>
        <v>#N/A</v>
      </c>
      <c r="BE23" t="e">
        <f>VLOOKUP(TRIM(Table47[[#This Row],[W_5]]),Table31[#All],3,FALSE)</f>
        <v>#N/A</v>
      </c>
      <c r="BF23" t="e">
        <f>VLOOKUP(TRIM(Table47[[#This Row],[W_6]]),Table31[#All],3,FALSE)</f>
        <v>#N/A</v>
      </c>
      <c r="BG23" t="e">
        <f>VLOOKUP(TRIM(Table47[[#This Row],[W_7]]),Table31[#All],3,FALSE)</f>
        <v>#N/A</v>
      </c>
      <c r="BH23" t="e">
        <f>VLOOKUP(TRIM(Table47[[#This Row],[W_8]]),Table31[#All],3,FALSE)</f>
        <v>#N/A</v>
      </c>
      <c r="BI23" t="s">
        <v>1005</v>
      </c>
      <c r="BJ23">
        <f>VLOOKUP(TRIM(Table47[[#This Row],[X_1]]),Table32[#All],3,FALSE)</f>
        <v>2</v>
      </c>
      <c r="BK23">
        <f>VLOOKUP(TRIM(Table47[[#This Row],[X_2]]),Table32[#All],3,FALSE)</f>
        <v>6</v>
      </c>
      <c r="BL23">
        <f>VLOOKUP(TRIM(Table47[[#This Row],[X_3]]),Table32[#All],3,FALSE)</f>
        <v>11</v>
      </c>
      <c r="BM23">
        <f>VLOOKUP(TRIM(Table47[[#This Row],[X_4]]),Table32[#All],3,FALSE)</f>
        <v>10</v>
      </c>
      <c r="BN23" t="e">
        <f>VLOOKUP(TRIM(Table47[[#This Row],[X_5]]),Table32[#All],3,FALSE)</f>
        <v>#N/A</v>
      </c>
      <c r="BO23" t="e">
        <f>VLOOKUP(TRIM(Table47[[#This Row],[X_6]]),Table32[#All],3,FALSE)</f>
        <v>#N/A</v>
      </c>
      <c r="BP23" t="e">
        <f>VLOOKUP(TRIM(Table47[[#This Row],[X_7]]),Table32[#All],3,FALSE)</f>
        <v>#N/A</v>
      </c>
      <c r="BQ23" t="e">
        <f>VLOOKUP(TRIM(Table47[[#This Row],[X_8]]),Table32[#All],3,FALSE)</f>
        <v>#N/A</v>
      </c>
      <c r="BR23" t="e">
        <f>VLOOKUP(TRIM(Table47[[#This Row],[X_9]]),Table32[#All],3,FALSE)</f>
        <v>#N/A</v>
      </c>
      <c r="BS23">
        <f>VLOOKUP(Table47[[#This Row],[Y]], Table33[#All], 3, FALSE)</f>
        <v>2</v>
      </c>
      <c r="BT23" t="s">
        <v>233</v>
      </c>
      <c r="BU23">
        <f>VLOOKUP(TRIM(Table47[[#This Row],[Z_1]]),Table34[#All],3,FALSE)</f>
        <v>13</v>
      </c>
      <c r="BV23">
        <f>VLOOKUP(TRIM(Table47[[#This Row],[Z_2]]),Table34[#All],3,FALSE)</f>
        <v>4</v>
      </c>
      <c r="BW23" t="e">
        <f>VLOOKUP(TRIM(Table47[[#This Row],[Z_3]]),Table34[#All],3,FALSE)</f>
        <v>#N/A</v>
      </c>
      <c r="BX23" t="e">
        <f>VLOOKUP(TRIM(Table47[[#This Row],[Z_4]]),Table34[#All],3,FALSE)</f>
        <v>#N/A</v>
      </c>
      <c r="BY23" t="e">
        <f>VLOOKUP(TRIM(Table47[[#This Row],[Z_5]]),Table34[#All],3,FALSE)</f>
        <v>#N/A</v>
      </c>
      <c r="BZ23" t="e">
        <f>VLOOKUP(TRIM(Table47[[#This Row],[Z_6]]),Table34[#All],3,FALSE)</f>
        <v>#N/A</v>
      </c>
      <c r="CA23" t="e">
        <f>VLOOKUP(TRIM(Table47[[#This Row],[Z_7]]),Table34[#All],3,FALSE)</f>
        <v>#N/A</v>
      </c>
      <c r="CB23">
        <f>VLOOKUP(Table47[[#This Row],[ZA]],Table36[#All],3,FALSE)</f>
        <v>2</v>
      </c>
      <c r="CC23">
        <f>VLOOKUP(Table47[[#This Row],[ZB]],Table37[#All],3,FALSE)</f>
        <v>1</v>
      </c>
      <c r="CD23" t="s">
        <v>237</v>
      </c>
      <c r="CE23">
        <f>VLOOKUP(TRIM(Table47[[#This Row],[ZC_1]]),Table38[#All],3,FALSE)</f>
        <v>1</v>
      </c>
      <c r="CF23">
        <f>VLOOKUP(TRIM(Table47[[#This Row],[ZC_2]]),Table38[#All],3,FALSE)</f>
        <v>4</v>
      </c>
      <c r="CG23">
        <f>VLOOKUP(TRIM(Table47[[#This Row],[ZC_3]]),Table38[#All],3,FALSE)</f>
        <v>6</v>
      </c>
      <c r="CH23" t="e">
        <f>VLOOKUP(TRIM(Table47[[#This Row],[ZC_4]]),Table38[#All],3,FALSE)</f>
        <v>#N/A</v>
      </c>
      <c r="CI23" t="e">
        <f>VLOOKUP(TRIM(Table47[[#This Row],[ZC_5]]),Table38[#All],3,FALSE)</f>
        <v>#N/A</v>
      </c>
      <c r="CJ23" t="e">
        <f>VLOOKUP(TRIM(Table47[[#This Row],[ZC_6]]),Table38[#All],3,FALSE)</f>
        <v>#N/A</v>
      </c>
      <c r="CK23" t="e">
        <f>VLOOKUP(TRIM(Table47[[#This Row],[ZC_7]]),Table38[#All],3,FALSE)</f>
        <v>#N/A</v>
      </c>
      <c r="CL23">
        <v>4</v>
      </c>
      <c r="CM23" t="s">
        <v>245</v>
      </c>
      <c r="CN23">
        <f>VLOOKUP(TRIM(Table47[[#This Row],[ZE_1]]),Table40[#All],3,FALSE)</f>
        <v>1</v>
      </c>
      <c r="CO23" s="4">
        <f>VLOOKUP(TRIM(Table47[[#This Row],[ZE_2]]),Table40[#All],3,FALSE)</f>
        <v>5</v>
      </c>
      <c r="CP23">
        <f>VLOOKUP(TRIM(Table47[[#This Row],[ZE_3]]),Table40[#All],3,FALSE)</f>
        <v>9</v>
      </c>
      <c r="CQ23" s="4">
        <f>VLOOKUP(TRIM(Table47[[#This Row],[ZE_4]]),Table40[#All],3,FALSE)</f>
        <v>2</v>
      </c>
      <c r="CR23">
        <f>VLOOKUP(TRIM(Table47[[#This Row],[ZE_5]]),Table40[#All],3,FALSE)</f>
        <v>11</v>
      </c>
      <c r="CS23" t="e">
        <f>VLOOKUP(TRIM(Table47[[#This Row],[ZE_6]]),Table40[#All],3,FALSE)</f>
        <v>#N/A</v>
      </c>
      <c r="CT23" t="e">
        <f>VLOOKUP(TRIM(Table47[[#This Row],[ZE_7]]),Table40[#All],3,FALSE)</f>
        <v>#N/A</v>
      </c>
    </row>
    <row r="24" spans="1:99" x14ac:dyDescent="0.25">
      <c r="A24">
        <v>45153.98648796296</v>
      </c>
      <c r="B24" s="4">
        <f>VLOOKUP(Table47[[#This Row],[A]],Table7[#All],3, FALSE)</f>
        <v>4</v>
      </c>
      <c r="C24">
        <f>VLOOKUP(Table47[[#This Row],[B]],Table12[#All],3,FALSE)</f>
        <v>1</v>
      </c>
      <c r="D24">
        <f>VLOOKUP(Table47[[#This Row],[C]],Table14[#All],3,FALSE)</f>
        <v>1</v>
      </c>
      <c r="E24">
        <f>VLOOKUP(Table47[[#This Row],[D]],Table16[#All],3,FALSE)</f>
        <v>1</v>
      </c>
      <c r="F24">
        <f>VLOOKUP(Table47[[#This Row],[E]],Table18[#All],3,FALSE)</f>
        <v>2</v>
      </c>
      <c r="G24">
        <f>VLOOKUP(Table47[[#This Row],[F]],Table20[#All],3,FALSE)</f>
        <v>3</v>
      </c>
      <c r="H24" s="1" t="s">
        <v>246</v>
      </c>
      <c r="I24">
        <f>VLOOKUP(Table47[[#This Row],[G]],Table22[#All],3,FALSE)</f>
        <v>1</v>
      </c>
      <c r="J24" s="4">
        <f>VLOOKUP(TRIM(Table47[[#This Row],[G_2]]),Table22[#All],3,FALSE)</f>
        <v>3</v>
      </c>
      <c r="K24" s="4">
        <f>VLOOKUP(TRIM(Table47[[#This Row],[G_3]]),Table22[#All],3,FALSE)</f>
        <v>4</v>
      </c>
      <c r="L24" s="4" t="e">
        <f>VLOOKUP(TRIM(Table47[[#This Row],[G_4]]),Table22[#All],3,FALSE)</f>
        <v>#N/A</v>
      </c>
      <c r="M24">
        <f>VLOOKUP(Table47[[#This Row],[H]],Table23[#All],3,FALSE)</f>
        <v>1</v>
      </c>
      <c r="N24" s="1" t="s">
        <v>247</v>
      </c>
      <c r="O24">
        <f>VLOOKUP(Table47[[#This Row],[I_1]],Table25[#All], 3, FALSE)</f>
        <v>1</v>
      </c>
      <c r="P24">
        <f>VLOOKUP(TRIM(Table47[[#This Row],[I_2]]),Table25[#All], 3, FALSE)</f>
        <v>2</v>
      </c>
      <c r="Q24">
        <v>1023</v>
      </c>
      <c r="R24">
        <f>VLOOKUP(TRIM(Table47[[#This Row],[K]]),Table27[#All],3,FALSE)</f>
        <v>2</v>
      </c>
      <c r="S24">
        <f>VLOOKUP(TRIM(Table47[[#This Row],[L]]),Table28[#All],3,FALSE)</f>
        <v>2</v>
      </c>
      <c r="T24">
        <f>VLOOKUP(Table47[[#This Row],[M]],Table9[#All],3,FALSE)</f>
        <v>1</v>
      </c>
      <c r="U24">
        <f>VLOOKUP(Table47[[#This Row],[N]],Table11[#All],3,FALSE)</f>
        <v>4</v>
      </c>
      <c r="V24">
        <f>VLOOKUP(Table47[[#This Row],[O]],Table15[#All],3,FALSE)</f>
        <v>3</v>
      </c>
      <c r="W24" t="s">
        <v>192</v>
      </c>
      <c r="X24">
        <f>VLOOKUP(Table47[[#This Row],[Q]],Table19[#All],3,FALSE)</f>
        <v>4</v>
      </c>
      <c r="Y24" t="s">
        <v>233</v>
      </c>
      <c r="Z24">
        <f>VLOOKUP(TRIM(Table47[[#This Row],[R_1]]),Table21[#All],3,FALSE)</f>
        <v>6</v>
      </c>
      <c r="AA24">
        <f>VLOOKUP(TRIM(Table47[[#This Row],[R_2]]),Table21[#All],3,FALSE)</f>
        <v>2</v>
      </c>
      <c r="AB24" t="e">
        <f>VLOOKUP(TRIM(Table47[[#This Row],[R_3]]),Table21[#All],3,FALSE)</f>
        <v>#N/A</v>
      </c>
      <c r="AC24" t="e">
        <f>VLOOKUP(TRIM(Table47[[#This Row],[R_4]]),Table21[#All],3,FALSE)</f>
        <v>#N/A</v>
      </c>
      <c r="AD24" t="e">
        <f>VLOOKUP(TRIM(Table47[[#This Row],[R_5]]),Table21[#All],3,FALSE)</f>
        <v>#N/A</v>
      </c>
      <c r="AE24" t="e">
        <f>VLOOKUP(TRIM(Table47[[#This Row],[R_6]]),Table21[#All],3,FALSE)</f>
        <v>#N/A</v>
      </c>
      <c r="AF24" t="e">
        <f>VLOOKUP(TRIM(Table47[[#This Row],[R_7]]),Table21[#All],3,FALSE)</f>
        <v>#N/A</v>
      </c>
      <c r="AG24" t="e">
        <f>VLOOKUP(TRIM(Table47[[#This Row],[R_8]]),Table21[#All],3,FALSE)</f>
        <v>#N/A</v>
      </c>
      <c r="AH24" t="e">
        <f>VLOOKUP(TRIM(Table47[[#This Row],[R_9]]),Table21[#All],3,FALSE)</f>
        <v>#N/A</v>
      </c>
      <c r="AI24" t="e">
        <f>VLOOKUP(TRIM(Table47[[#This Row],[R_10]]),Table21[#All],3,FALSE)</f>
        <v>#N/A</v>
      </c>
      <c r="AJ24" t="s">
        <v>242</v>
      </c>
      <c r="AK24">
        <f>VLOOKUP(TRIM(Table47[[#This Row],[S_1]]),Table24[#All],3,FALSE)</f>
        <v>5</v>
      </c>
      <c r="AL24">
        <f>VLOOKUP(TRIM(Table47[[#This Row],[S_2]]),Table24[#All],3,FALSE)</f>
        <v>6</v>
      </c>
      <c r="AM24">
        <f>VLOOKUP(TRIM(Table47[[#This Row],[S_3]]),Table24[#All],3,FALSE)</f>
        <v>1</v>
      </c>
      <c r="AN24" t="e">
        <f>VLOOKUP(TRIM(Table47[[#This Row],[S_4]]),Table24[#All],3,FALSE)</f>
        <v>#N/A</v>
      </c>
      <c r="AO24" t="e">
        <f>VLOOKUP(TRIM(Table47[[#This Row],[S_5]]),Table24[#All],3,FALSE)</f>
        <v>#N/A</v>
      </c>
      <c r="AP24" t="e">
        <f>VLOOKUP(TRIM(Table47[[#This Row],[S_6]]),Table24[#All],3,FALSE)</f>
        <v>#N/A</v>
      </c>
      <c r="AQ24" t="s">
        <v>73</v>
      </c>
      <c r="AR24">
        <f>VLOOKUP(TRIM(Table47[[#This Row],[T_1]]),Table26[#All],3,FALSE)</f>
        <v>2</v>
      </c>
      <c r="AS24">
        <f>VLOOKUP(TRIM(Table47[[#This Row],[T_2]]),Table26[#All],3,FALSE)</f>
        <v>4</v>
      </c>
      <c r="AT24" t="e">
        <f>VLOOKUP(TRIM(Table47[[#This Row],[T_3]]),Table26[#All],3,FALSE)</f>
        <v>#N/A</v>
      </c>
      <c r="AU24" t="e">
        <f>VLOOKUP(TRIM(Table47[[#This Row],[T_4]]),Table26[#All],3,FALSE)</f>
        <v>#N/A</v>
      </c>
      <c r="AV24" t="e">
        <f>VLOOKUP(TRIM(Table47[[#This Row],[T_5]]),Table26[#All],3,FALSE)</f>
        <v>#N/A</v>
      </c>
      <c r="AW24" t="e">
        <f>VLOOKUP(TRIM(Table47[[#This Row],[T_6]]),Table26[#All],3,FALSE)</f>
        <v>#N/A</v>
      </c>
      <c r="AX24">
        <f>VLOOKUP(Table47[[#This Row],[U]],Table29[#All],3,FALSE)</f>
        <v>2</v>
      </c>
      <c r="AY24">
        <f>VLOOKUP(Table47[[#This Row],[V]],Table30[#All],3,FALSE)</f>
        <v>2</v>
      </c>
      <c r="AZ24" t="s">
        <v>151</v>
      </c>
      <c r="BA24">
        <f>VLOOKUP(TRIM(Table47[[#This Row],[W_1]]),Table31[#All],3,FALSE)</f>
        <v>1</v>
      </c>
      <c r="BB24">
        <f>VLOOKUP(TRIM(Table47[[#This Row],[W_2]]),Table31[#All],3,FALSE)</f>
        <v>2</v>
      </c>
      <c r="BC24">
        <f>VLOOKUP(TRIM(Table47[[#This Row],[W_3]]),Table31[#All],3,FALSE)</f>
        <v>4</v>
      </c>
      <c r="BD24">
        <f>VLOOKUP(TRIM(Table47[[#This Row],[W_4]]),Table31[#All],3,FALSE)</f>
        <v>3</v>
      </c>
      <c r="BE24">
        <f>VLOOKUP(TRIM(Table47[[#This Row],[W_5]]),Table31[#All],3,FALSE)</f>
        <v>7</v>
      </c>
      <c r="BF24" t="e">
        <f>VLOOKUP(TRIM(Table47[[#This Row],[W_6]]),Table31[#All],3,FALSE)</f>
        <v>#N/A</v>
      </c>
      <c r="BG24" t="e">
        <f>VLOOKUP(TRIM(Table47[[#This Row],[W_7]]),Table31[#All],3,FALSE)</f>
        <v>#N/A</v>
      </c>
      <c r="BH24" t="e">
        <f>VLOOKUP(TRIM(Table47[[#This Row],[W_8]]),Table31[#All],3,FALSE)</f>
        <v>#N/A</v>
      </c>
      <c r="BI24" t="s">
        <v>1006</v>
      </c>
      <c r="BJ24">
        <f>VLOOKUP(TRIM(Table47[[#This Row],[X_1]]),Table32[#All],3,FALSE)</f>
        <v>2</v>
      </c>
      <c r="BK24">
        <f>VLOOKUP(TRIM(Table47[[#This Row],[X_2]]),Table32[#All],3,FALSE)</f>
        <v>1</v>
      </c>
      <c r="BL24">
        <f>VLOOKUP(TRIM(Table47[[#This Row],[X_3]]),Table32[#All],3,FALSE)</f>
        <v>6</v>
      </c>
      <c r="BM24">
        <f>VLOOKUP(TRIM(Table47[[#This Row],[X_4]]),Table32[#All],3,FALSE)</f>
        <v>11</v>
      </c>
      <c r="BN24">
        <f>VLOOKUP(TRIM(Table47[[#This Row],[X_5]]),Table32[#All],3,FALSE)</f>
        <v>5</v>
      </c>
      <c r="BO24">
        <f>VLOOKUP(TRIM(Table47[[#This Row],[X_6]]),Table32[#All],3,FALSE)</f>
        <v>10</v>
      </c>
      <c r="BP24">
        <f>VLOOKUP(TRIM(Table47[[#This Row],[X_7]]),Table32[#All],3,FALSE)</f>
        <v>12</v>
      </c>
      <c r="BQ24" t="e">
        <f>VLOOKUP(TRIM(Table47[[#This Row],[X_8]]),Table32[#All],3,FALSE)</f>
        <v>#N/A</v>
      </c>
      <c r="BR24" t="e">
        <f>VLOOKUP(TRIM(Table47[[#This Row],[X_9]]),Table32[#All],3,FALSE)</f>
        <v>#N/A</v>
      </c>
      <c r="BS24">
        <f>VLOOKUP(Table47[[#This Row],[Y]], Table33[#All], 3, FALSE)</f>
        <v>1</v>
      </c>
      <c r="BT24" t="s">
        <v>249</v>
      </c>
      <c r="BU24">
        <f>VLOOKUP(TRIM(Table47[[#This Row],[Z_1]]),Table34[#All],3,FALSE)</f>
        <v>13</v>
      </c>
      <c r="BV24">
        <f>VLOOKUP(TRIM(Table47[[#This Row],[Z_2]]),Table34[#All],3,FALSE)</f>
        <v>4</v>
      </c>
      <c r="BW24">
        <f>VLOOKUP(TRIM(Table47[[#This Row],[Z_3]]),Table34[#All],3,FALSE)</f>
        <v>5</v>
      </c>
      <c r="BX24" t="e">
        <f>VLOOKUP(TRIM(Table47[[#This Row],[Z_4]]),Table34[#All],3,FALSE)</f>
        <v>#N/A</v>
      </c>
      <c r="BY24" t="e">
        <f>VLOOKUP(TRIM(Table47[[#This Row],[Z_5]]),Table34[#All],3,FALSE)</f>
        <v>#N/A</v>
      </c>
      <c r="BZ24" t="e">
        <f>VLOOKUP(TRIM(Table47[[#This Row],[Z_6]]),Table34[#All],3,FALSE)</f>
        <v>#N/A</v>
      </c>
      <c r="CA24" t="e">
        <f>VLOOKUP(TRIM(Table47[[#This Row],[Z_7]]),Table34[#All],3,FALSE)</f>
        <v>#N/A</v>
      </c>
      <c r="CB24">
        <f>VLOOKUP(Table47[[#This Row],[ZA]],Table36[#All],3,FALSE)</f>
        <v>3</v>
      </c>
      <c r="CC24">
        <f>VLOOKUP(Table47[[#This Row],[ZB]],Table37[#All],3,FALSE)</f>
        <v>1</v>
      </c>
      <c r="CD24" t="s">
        <v>250</v>
      </c>
      <c r="CE24">
        <f>VLOOKUP(TRIM(Table47[[#This Row],[ZC_1]]),Table38[#All],3,FALSE)</f>
        <v>1</v>
      </c>
      <c r="CF24">
        <f>VLOOKUP(TRIM(Table47[[#This Row],[ZC_2]]),Table38[#All],3,FALSE)</f>
        <v>4</v>
      </c>
      <c r="CG24">
        <f>VLOOKUP(TRIM(Table47[[#This Row],[ZC_3]]),Table38[#All],3,FALSE)</f>
        <v>6</v>
      </c>
      <c r="CH24">
        <f>VLOOKUP(TRIM(Table47[[#This Row],[ZC_4]]),Table38[#All],3,FALSE)</f>
        <v>7</v>
      </c>
      <c r="CI24" t="e">
        <f>VLOOKUP(TRIM(Table47[[#This Row],[ZC_5]]),Table38[#All],3,FALSE)</f>
        <v>#N/A</v>
      </c>
      <c r="CJ24" t="e">
        <f>VLOOKUP(TRIM(Table47[[#This Row],[ZC_6]]),Table38[#All],3,FALSE)</f>
        <v>#N/A</v>
      </c>
      <c r="CK24" t="e">
        <f>VLOOKUP(TRIM(Table47[[#This Row],[ZC_7]]),Table38[#All],3,FALSE)</f>
        <v>#N/A</v>
      </c>
      <c r="CL24">
        <v>5</v>
      </c>
      <c r="CM24" t="s">
        <v>251</v>
      </c>
      <c r="CN24">
        <f>VLOOKUP(TRIM(Table47[[#This Row],[ZE_1]]),Table40[#All],3,FALSE)</f>
        <v>3</v>
      </c>
      <c r="CO24" s="4">
        <f>VLOOKUP(TRIM(Table47[[#This Row],[ZE_2]]),Table40[#All],3,FALSE)</f>
        <v>1</v>
      </c>
      <c r="CP24">
        <f>VLOOKUP(TRIM(Table47[[#This Row],[ZE_3]]),Table40[#All],3,FALSE)</f>
        <v>7</v>
      </c>
      <c r="CQ24" s="4">
        <f>VLOOKUP(TRIM(Table47[[#This Row],[ZE_4]]),Table40[#All],3,FALSE)</f>
        <v>10</v>
      </c>
      <c r="CR24">
        <f>VLOOKUP(TRIM(Table47[[#This Row],[ZE_5]]),Table40[#All],3,FALSE)</f>
        <v>9</v>
      </c>
      <c r="CS24">
        <f>VLOOKUP(TRIM(Table47[[#This Row],[ZE_6]]),Table40[#All],3,FALSE)</f>
        <v>6</v>
      </c>
      <c r="CT24" t="e">
        <f>VLOOKUP(TRIM(Table47[[#This Row],[ZE_7]]),Table40[#All],3,FALSE)</f>
        <v>#N/A</v>
      </c>
    </row>
    <row r="25" spans="1:99" x14ac:dyDescent="0.25">
      <c r="A25">
        <v>45153.987252615741</v>
      </c>
      <c r="B25" s="4">
        <f>VLOOKUP(Table47[[#This Row],[A]],Table7[#All],3, FALSE)</f>
        <v>4</v>
      </c>
      <c r="C25">
        <f>VLOOKUP(Table47[[#This Row],[B]],Table12[#All],3,FALSE)</f>
        <v>1</v>
      </c>
      <c r="D25">
        <f>VLOOKUP(Table47[[#This Row],[C]],Table14[#All],3,FALSE)</f>
        <v>1</v>
      </c>
      <c r="E25">
        <f>VLOOKUP(Table47[[#This Row],[D]],Table16[#All],3,FALSE)</f>
        <v>1</v>
      </c>
      <c r="F25">
        <f>VLOOKUP(Table47[[#This Row],[E]],Table18[#All],3,FALSE)</f>
        <v>1</v>
      </c>
      <c r="G25">
        <f>VLOOKUP(Table47[[#This Row],[F]],Table20[#All],3,FALSE)</f>
        <v>5</v>
      </c>
      <c r="H25" s="1" t="s">
        <v>82</v>
      </c>
      <c r="I25">
        <f>VLOOKUP(Table47[[#This Row],[G]],Table22[#All],3,FALSE)</f>
        <v>1</v>
      </c>
      <c r="J25" s="4">
        <f>VLOOKUP(TRIM(Table47[[#This Row],[G_2]]),Table22[#All],3,FALSE)</f>
        <v>2</v>
      </c>
      <c r="K25" s="4">
        <f>VLOOKUP(TRIM(Table47[[#This Row],[G_3]]),Table22[#All],3,FALSE)</f>
        <v>3</v>
      </c>
      <c r="L25" s="4" t="e">
        <f>VLOOKUP(TRIM(Table47[[#This Row],[G_4]]),Table22[#All],3,FALSE)</f>
        <v>#N/A</v>
      </c>
      <c r="M25">
        <f>VLOOKUP(Table47[[#This Row],[H]],Table23[#All],3,FALSE)</f>
        <v>1</v>
      </c>
      <c r="N25" s="1" t="s">
        <v>247</v>
      </c>
      <c r="O25">
        <f>VLOOKUP(Table47[[#This Row],[I_1]],Table25[#All], 3, FALSE)</f>
        <v>1</v>
      </c>
      <c r="P25">
        <f>VLOOKUP(TRIM(Table47[[#This Row],[I_2]]),Table25[#All], 3, FALSE)</f>
        <v>2</v>
      </c>
      <c r="Q25">
        <v>1120</v>
      </c>
      <c r="R25">
        <f>VLOOKUP(TRIM(Table47[[#This Row],[K]]),Table27[#All],3,FALSE)</f>
        <v>1</v>
      </c>
      <c r="S25">
        <f>VLOOKUP(TRIM(Table47[[#This Row],[L]]),Table28[#All],3,FALSE)</f>
        <v>1</v>
      </c>
      <c r="T25">
        <f>VLOOKUP(Table47[[#This Row],[M]],Table9[#All],3,FALSE)</f>
        <v>2</v>
      </c>
      <c r="U25">
        <f>VLOOKUP(Table47[[#This Row],[N]],Table11[#All],3,FALSE)</f>
        <v>3</v>
      </c>
      <c r="V25">
        <f>VLOOKUP(Table47[[#This Row],[O]],Table15[#All],3,FALSE)</f>
        <v>2</v>
      </c>
      <c r="W25" t="s">
        <v>173</v>
      </c>
      <c r="X25">
        <f>VLOOKUP(Table47[[#This Row],[Q]],Table19[#All],3,FALSE)</f>
        <v>3</v>
      </c>
      <c r="Y25" t="s">
        <v>252</v>
      </c>
      <c r="Z25">
        <f>VLOOKUP(TRIM(Table47[[#This Row],[R_1]]),Table21[#All],3,FALSE)</f>
        <v>2</v>
      </c>
      <c r="AA25">
        <f>VLOOKUP(TRIM(Table47[[#This Row],[R_2]]),Table21[#All],3,FALSE)</f>
        <v>5</v>
      </c>
      <c r="AB25">
        <f>VLOOKUP(TRIM(Table47[[#This Row],[R_3]]),Table21[#All],3,FALSE)</f>
        <v>8</v>
      </c>
      <c r="AC25">
        <f>VLOOKUP(TRIM(Table47[[#This Row],[R_4]]),Table21[#All],3,FALSE)</f>
        <v>10</v>
      </c>
      <c r="AD25">
        <f>VLOOKUP(TRIM(Table47[[#This Row],[R_5]]),Table21[#All],3,FALSE)</f>
        <v>7</v>
      </c>
      <c r="AE25" t="e">
        <f>VLOOKUP(TRIM(Table47[[#This Row],[R_6]]),Table21[#All],3,FALSE)</f>
        <v>#N/A</v>
      </c>
      <c r="AF25" t="e">
        <f>VLOOKUP(TRIM(Table47[[#This Row],[R_7]]),Table21[#All],3,FALSE)</f>
        <v>#N/A</v>
      </c>
      <c r="AG25" t="e">
        <f>VLOOKUP(TRIM(Table47[[#This Row],[R_8]]),Table21[#All],3,FALSE)</f>
        <v>#N/A</v>
      </c>
      <c r="AH25" t="e">
        <f>VLOOKUP(TRIM(Table47[[#This Row],[R_9]]),Table21[#All],3,FALSE)</f>
        <v>#N/A</v>
      </c>
      <c r="AI25" t="e">
        <f>VLOOKUP(TRIM(Table47[[#This Row],[R_10]]),Table21[#All],3,FALSE)</f>
        <v>#N/A</v>
      </c>
      <c r="AJ25" t="s">
        <v>253</v>
      </c>
      <c r="AK25">
        <f>VLOOKUP(TRIM(Table47[[#This Row],[S_1]]),Table24[#All],3,FALSE)</f>
        <v>6</v>
      </c>
      <c r="AL25">
        <f>VLOOKUP(TRIM(Table47[[#This Row],[S_2]]),Table24[#All],3,FALSE)</f>
        <v>3</v>
      </c>
      <c r="AM25">
        <f>VLOOKUP(TRIM(Table47[[#This Row],[S_3]]),Table24[#All],3,FALSE)</f>
        <v>1</v>
      </c>
      <c r="AN25">
        <f>VLOOKUP(TRIM(Table47[[#This Row],[S_4]]),Table24[#All],3,FALSE)</f>
        <v>2</v>
      </c>
      <c r="AO25" t="e">
        <f>VLOOKUP(TRIM(Table47[[#This Row],[S_5]]),Table24[#All],3,FALSE)</f>
        <v>#N/A</v>
      </c>
      <c r="AP25" t="e">
        <f>VLOOKUP(TRIM(Table47[[#This Row],[S_6]]),Table24[#All],3,FALSE)</f>
        <v>#N/A</v>
      </c>
      <c r="AQ25" t="s">
        <v>254</v>
      </c>
      <c r="AR25">
        <f>VLOOKUP(TRIM(Table47[[#This Row],[T_1]]),Table26[#All],3,FALSE)</f>
        <v>2</v>
      </c>
      <c r="AS25">
        <f>VLOOKUP(TRIM(Table47[[#This Row],[T_2]]),Table26[#All],3,FALSE)</f>
        <v>4</v>
      </c>
      <c r="AT25">
        <f>VLOOKUP(TRIM(Table47[[#This Row],[T_3]]),Table26[#All],3,FALSE)</f>
        <v>3</v>
      </c>
      <c r="AU25" t="e">
        <f>VLOOKUP(TRIM(Table47[[#This Row],[T_4]]),Table26[#All],3,FALSE)</f>
        <v>#N/A</v>
      </c>
      <c r="AV25" t="e">
        <f>VLOOKUP(TRIM(Table47[[#This Row],[T_5]]),Table26[#All],3,FALSE)</f>
        <v>#N/A</v>
      </c>
      <c r="AW25" t="e">
        <f>VLOOKUP(TRIM(Table47[[#This Row],[T_6]]),Table26[#All],3,FALSE)</f>
        <v>#N/A</v>
      </c>
      <c r="AX25">
        <f>VLOOKUP(Table47[[#This Row],[U]],Table29[#All],3,FALSE)</f>
        <v>3</v>
      </c>
      <c r="AY25">
        <f>VLOOKUP(Table47[[#This Row],[V]],Table30[#All],3,FALSE)</f>
        <v>2</v>
      </c>
      <c r="AZ25" t="s">
        <v>151</v>
      </c>
      <c r="BA25">
        <f>VLOOKUP(TRIM(Table47[[#This Row],[W_1]]),Table31[#All],3,FALSE)</f>
        <v>1</v>
      </c>
      <c r="BB25">
        <f>VLOOKUP(TRIM(Table47[[#This Row],[W_2]]),Table31[#All],3,FALSE)</f>
        <v>2</v>
      </c>
      <c r="BC25">
        <f>VLOOKUP(TRIM(Table47[[#This Row],[W_3]]),Table31[#All],3,FALSE)</f>
        <v>4</v>
      </c>
      <c r="BD25">
        <f>VLOOKUP(TRIM(Table47[[#This Row],[W_4]]),Table31[#All],3,FALSE)</f>
        <v>3</v>
      </c>
      <c r="BE25">
        <f>VLOOKUP(TRIM(Table47[[#This Row],[W_5]]),Table31[#All],3,FALSE)</f>
        <v>7</v>
      </c>
      <c r="BF25" t="e">
        <f>VLOOKUP(TRIM(Table47[[#This Row],[W_6]]),Table31[#All],3,FALSE)</f>
        <v>#N/A</v>
      </c>
      <c r="BG25" t="e">
        <f>VLOOKUP(TRIM(Table47[[#This Row],[W_7]]),Table31[#All],3,FALSE)</f>
        <v>#N/A</v>
      </c>
      <c r="BH25" t="e">
        <f>VLOOKUP(TRIM(Table47[[#This Row],[W_8]]),Table31[#All],3,FALSE)</f>
        <v>#N/A</v>
      </c>
      <c r="BI25" t="s">
        <v>1007</v>
      </c>
      <c r="BJ25">
        <f>VLOOKUP(TRIM(Table47[[#This Row],[X_1]]),Table32[#All],3,FALSE)</f>
        <v>2</v>
      </c>
      <c r="BK25">
        <f>VLOOKUP(TRIM(Table47[[#This Row],[X_2]]),Table32[#All],3,FALSE)</f>
        <v>6</v>
      </c>
      <c r="BL25">
        <f>VLOOKUP(TRIM(Table47[[#This Row],[X_3]]),Table32[#All],3,FALSE)</f>
        <v>5</v>
      </c>
      <c r="BM25">
        <f>VLOOKUP(TRIM(Table47[[#This Row],[X_4]]),Table32[#All],3,FALSE)</f>
        <v>10</v>
      </c>
      <c r="BN25">
        <f>VLOOKUP(TRIM(Table47[[#This Row],[X_5]]),Table32[#All],3,FALSE)</f>
        <v>12</v>
      </c>
      <c r="BO25">
        <f>VLOOKUP(TRIM(Table47[[#This Row],[X_6]]),Table32[#All],3,FALSE)</f>
        <v>4</v>
      </c>
      <c r="BP25" t="e">
        <f>VLOOKUP(TRIM(Table47[[#This Row],[X_7]]),Table32[#All],3,FALSE)</f>
        <v>#N/A</v>
      </c>
      <c r="BQ25" t="e">
        <f>VLOOKUP(TRIM(Table47[[#This Row],[X_8]]),Table32[#All],3,FALSE)</f>
        <v>#N/A</v>
      </c>
      <c r="BR25" t="e">
        <f>VLOOKUP(TRIM(Table47[[#This Row],[X_9]]),Table32[#All],3,FALSE)</f>
        <v>#N/A</v>
      </c>
      <c r="BS25">
        <f>VLOOKUP(Table47[[#This Row],[Y]], Table33[#All], 3, FALSE)</f>
        <v>2</v>
      </c>
      <c r="BT25" t="s">
        <v>233</v>
      </c>
      <c r="BU25">
        <f>VLOOKUP(TRIM(Table47[[#This Row],[Z_1]]),Table34[#All],3,FALSE)</f>
        <v>13</v>
      </c>
      <c r="BV25">
        <f>VLOOKUP(TRIM(Table47[[#This Row],[Z_2]]),Table34[#All],3,FALSE)</f>
        <v>4</v>
      </c>
      <c r="BW25" t="e">
        <f>VLOOKUP(TRIM(Table47[[#This Row],[Z_3]]),Table34[#All],3,FALSE)</f>
        <v>#N/A</v>
      </c>
      <c r="BX25" t="e">
        <f>VLOOKUP(TRIM(Table47[[#This Row],[Z_4]]),Table34[#All],3,FALSE)</f>
        <v>#N/A</v>
      </c>
      <c r="BY25" t="e">
        <f>VLOOKUP(TRIM(Table47[[#This Row],[Z_5]]),Table34[#All],3,FALSE)</f>
        <v>#N/A</v>
      </c>
      <c r="BZ25" t="e">
        <f>VLOOKUP(TRIM(Table47[[#This Row],[Z_6]]),Table34[#All],3,FALSE)</f>
        <v>#N/A</v>
      </c>
      <c r="CA25" t="e">
        <f>VLOOKUP(TRIM(Table47[[#This Row],[Z_7]]),Table34[#All],3,FALSE)</f>
        <v>#N/A</v>
      </c>
      <c r="CB25">
        <f>VLOOKUP(Table47[[#This Row],[ZA]],Table36[#All],3,FALSE)</f>
        <v>3</v>
      </c>
      <c r="CC25">
        <f>VLOOKUP(Table47[[#This Row],[ZB]],Table37[#All],3,FALSE)</f>
        <v>3</v>
      </c>
      <c r="CD25" t="s">
        <v>256</v>
      </c>
      <c r="CE25">
        <f>VLOOKUP(TRIM(Table47[[#This Row],[ZC_1]]),Table38[#All],3,FALSE)</f>
        <v>1</v>
      </c>
      <c r="CF25">
        <f>VLOOKUP(TRIM(Table47[[#This Row],[ZC_2]]),Table38[#All],3,FALSE)</f>
        <v>4</v>
      </c>
      <c r="CG25">
        <f>VLOOKUP(TRIM(Table47[[#This Row],[ZC_3]]),Table38[#All],3,FALSE)</f>
        <v>6</v>
      </c>
      <c r="CH25">
        <f>VLOOKUP(TRIM(Table47[[#This Row],[ZC_4]]),Table38[#All],3,FALSE)</f>
        <v>2</v>
      </c>
      <c r="CI25" t="e">
        <f>VLOOKUP(TRIM(Table47[[#This Row],[ZC_5]]),Table38[#All],3,FALSE)</f>
        <v>#N/A</v>
      </c>
      <c r="CJ25" t="e">
        <f>VLOOKUP(TRIM(Table47[[#This Row],[ZC_6]]),Table38[#All],3,FALSE)</f>
        <v>#N/A</v>
      </c>
      <c r="CK25" t="e">
        <f>VLOOKUP(TRIM(Table47[[#This Row],[ZC_7]]),Table38[#All],3,FALSE)</f>
        <v>#N/A</v>
      </c>
      <c r="CL25">
        <v>4</v>
      </c>
      <c r="CM25" t="s">
        <v>257</v>
      </c>
      <c r="CN25">
        <f>VLOOKUP(TRIM(Table47[[#This Row],[ZE_1]]),Table40[#All],3,FALSE)</f>
        <v>3</v>
      </c>
      <c r="CO25" s="4">
        <f>VLOOKUP(TRIM(Table47[[#This Row],[ZE_2]]),Table40[#All],3,FALSE)</f>
        <v>1</v>
      </c>
      <c r="CP25">
        <f>VLOOKUP(TRIM(Table47[[#This Row],[ZE_3]]),Table40[#All],3,FALSE)</f>
        <v>7</v>
      </c>
      <c r="CQ25" s="4">
        <f>VLOOKUP(TRIM(Table47[[#This Row],[ZE_4]]),Table40[#All],3,FALSE)</f>
        <v>9</v>
      </c>
      <c r="CR25" t="e">
        <f>VLOOKUP(TRIM(Table47[[#This Row],[ZE_5]]),Table40[#All],3,FALSE)</f>
        <v>#N/A</v>
      </c>
      <c r="CS25" t="e">
        <f>VLOOKUP(TRIM(Table47[[#This Row],[ZE_6]]),Table40[#All],3,FALSE)</f>
        <v>#N/A</v>
      </c>
      <c r="CT25" t="e">
        <f>VLOOKUP(TRIM(Table47[[#This Row],[ZE_7]]),Table40[#All],3,FALSE)</f>
        <v>#N/A</v>
      </c>
    </row>
    <row r="26" spans="1:99" x14ac:dyDescent="0.25">
      <c r="A26">
        <v>45153.992485312498</v>
      </c>
      <c r="B26" s="4">
        <f>VLOOKUP(Table47[[#This Row],[A]],Table7[#All],3, FALSE)</f>
        <v>5</v>
      </c>
      <c r="C26">
        <f>VLOOKUP(Table47[[#This Row],[B]],Table12[#All],3,FALSE)</f>
        <v>0</v>
      </c>
      <c r="D26">
        <f>VLOOKUP(Table47[[#This Row],[C]],Table14[#All],3,FALSE)</f>
        <v>1</v>
      </c>
      <c r="E26">
        <f>VLOOKUP(Table47[[#This Row],[D]],Table16[#All],3,FALSE)</f>
        <v>1</v>
      </c>
      <c r="F26">
        <f>VLOOKUP(Table47[[#This Row],[E]],Table18[#All],3,FALSE)</f>
        <v>1</v>
      </c>
      <c r="G26">
        <f>VLOOKUP(Table47[[#This Row],[F]],Table20[#All],3,FALSE)</f>
        <v>3</v>
      </c>
      <c r="H26" s="1" t="s">
        <v>63</v>
      </c>
      <c r="I26">
        <f>VLOOKUP(Table47[[#This Row],[G]],Table22[#All],3,FALSE)</f>
        <v>1</v>
      </c>
      <c r="J26" s="4">
        <f>VLOOKUP(TRIM(Table47[[#This Row],[G_2]]),Table22[#All],3,FALSE)</f>
        <v>3</v>
      </c>
      <c r="K26" s="4" t="e">
        <f>VLOOKUP(TRIM(Table47[[#This Row],[G_3]]),Table22[#All],3,FALSE)</f>
        <v>#N/A</v>
      </c>
      <c r="L26" s="4" t="e">
        <f>VLOOKUP(TRIM(Table47[[#This Row],[G_4]]),Table22[#All],3,FALSE)</f>
        <v>#N/A</v>
      </c>
      <c r="M26">
        <f>VLOOKUP(Table47[[#This Row],[H]],Table23[#All],3,FALSE)</f>
        <v>1</v>
      </c>
      <c r="N26" s="1" t="s">
        <v>41</v>
      </c>
      <c r="O26">
        <f>VLOOKUP(Table47[[#This Row],[I_1]],Table25[#All], 3, FALSE)</f>
        <v>1</v>
      </c>
      <c r="P26" t="e">
        <f>VLOOKUP(TRIM(Table47[[#This Row],[I_2]]),Table25[#All], 3, FALSE)</f>
        <v>#N/A</v>
      </c>
      <c r="Q26">
        <v>1200</v>
      </c>
      <c r="R26">
        <f>VLOOKUP(TRIM(Table47[[#This Row],[K]]),Table27[#All],3,FALSE)</f>
        <v>1</v>
      </c>
      <c r="S26">
        <f>VLOOKUP(TRIM(Table47[[#This Row],[L]]),Table28[#All],3,FALSE)</f>
        <v>1</v>
      </c>
      <c r="T26">
        <f>VLOOKUP(Table47[[#This Row],[M]],Table9[#All],3,FALSE)</f>
        <v>1</v>
      </c>
      <c r="U26">
        <f>VLOOKUP(Table47[[#This Row],[N]],Table11[#All],3,FALSE)</f>
        <v>3</v>
      </c>
      <c r="V26">
        <f>VLOOKUP(Table47[[#This Row],[O]],Table15[#All],3,FALSE)</f>
        <v>1</v>
      </c>
      <c r="W26" t="s">
        <v>259</v>
      </c>
      <c r="X26">
        <f>VLOOKUP(Table47[[#This Row],[Q]],Table19[#All],3,FALSE)</f>
        <v>2</v>
      </c>
      <c r="Y26" t="s">
        <v>136</v>
      </c>
      <c r="Z26">
        <f>VLOOKUP(TRIM(Table47[[#This Row],[R_1]]),Table21[#All],3,FALSE)</f>
        <v>2</v>
      </c>
      <c r="AA26" t="e">
        <f>VLOOKUP(TRIM(Table47[[#This Row],[R_2]]),Table21[#All],3,FALSE)</f>
        <v>#N/A</v>
      </c>
      <c r="AB26" t="e">
        <f>VLOOKUP(TRIM(Table47[[#This Row],[R_3]]),Table21[#All],3,FALSE)</f>
        <v>#N/A</v>
      </c>
      <c r="AC26" t="e">
        <f>VLOOKUP(TRIM(Table47[[#This Row],[R_4]]),Table21[#All],3,FALSE)</f>
        <v>#N/A</v>
      </c>
      <c r="AD26" t="e">
        <f>VLOOKUP(TRIM(Table47[[#This Row],[R_5]]),Table21[#All],3,FALSE)</f>
        <v>#N/A</v>
      </c>
      <c r="AE26" t="e">
        <f>VLOOKUP(TRIM(Table47[[#This Row],[R_6]]),Table21[#All],3,FALSE)</f>
        <v>#N/A</v>
      </c>
      <c r="AF26" t="e">
        <f>VLOOKUP(TRIM(Table47[[#This Row],[R_7]]),Table21[#All],3,FALSE)</f>
        <v>#N/A</v>
      </c>
      <c r="AG26" t="e">
        <f>VLOOKUP(TRIM(Table47[[#This Row],[R_8]]),Table21[#All],3,FALSE)</f>
        <v>#N/A</v>
      </c>
      <c r="AH26" t="e">
        <f>VLOOKUP(TRIM(Table47[[#This Row],[R_9]]),Table21[#All],3,FALSE)</f>
        <v>#N/A</v>
      </c>
      <c r="AI26" t="e">
        <f>VLOOKUP(TRIM(Table47[[#This Row],[R_10]]),Table21[#All],3,FALSE)</f>
        <v>#N/A</v>
      </c>
      <c r="AJ26" t="s">
        <v>260</v>
      </c>
      <c r="AK26">
        <f>VLOOKUP(TRIM(Table47[[#This Row],[S_1]]),Table24[#All],3,FALSE)</f>
        <v>5</v>
      </c>
      <c r="AL26">
        <f>VLOOKUP(TRIM(Table47[[#This Row],[S_2]]),Table24[#All],3,FALSE)</f>
        <v>2</v>
      </c>
      <c r="AM26" t="e">
        <f>VLOOKUP(TRIM(Table47[[#This Row],[S_3]]),Table24[#All],3,FALSE)</f>
        <v>#N/A</v>
      </c>
      <c r="AN26" t="e">
        <f>VLOOKUP(TRIM(Table47[[#This Row],[S_4]]),Table24[#All],3,FALSE)</f>
        <v>#N/A</v>
      </c>
      <c r="AO26" t="e">
        <f>VLOOKUP(TRIM(Table47[[#This Row],[S_5]]),Table24[#All],3,FALSE)</f>
        <v>#N/A</v>
      </c>
      <c r="AP26" t="e">
        <f>VLOOKUP(TRIM(Table47[[#This Row],[S_6]]),Table24[#All],3,FALSE)</f>
        <v>#N/A</v>
      </c>
      <c r="AQ26" t="s">
        <v>73</v>
      </c>
      <c r="AR26">
        <f>VLOOKUP(TRIM(Table47[[#This Row],[T_1]]),Table26[#All],3,FALSE)</f>
        <v>2</v>
      </c>
      <c r="AS26">
        <f>VLOOKUP(TRIM(Table47[[#This Row],[T_2]]),Table26[#All],3,FALSE)</f>
        <v>4</v>
      </c>
      <c r="AT26" t="e">
        <f>VLOOKUP(TRIM(Table47[[#This Row],[T_3]]),Table26[#All],3,FALSE)</f>
        <v>#N/A</v>
      </c>
      <c r="AU26" t="e">
        <f>VLOOKUP(TRIM(Table47[[#This Row],[T_4]]),Table26[#All],3,FALSE)</f>
        <v>#N/A</v>
      </c>
      <c r="AV26" t="e">
        <f>VLOOKUP(TRIM(Table47[[#This Row],[T_5]]),Table26[#All],3,FALSE)</f>
        <v>#N/A</v>
      </c>
      <c r="AW26" t="e">
        <f>VLOOKUP(TRIM(Table47[[#This Row],[T_6]]),Table26[#All],3,FALSE)</f>
        <v>#N/A</v>
      </c>
      <c r="AX26">
        <f>VLOOKUP(Table47[[#This Row],[U]],Table29[#All],3,FALSE)</f>
        <v>2</v>
      </c>
      <c r="AY26">
        <f>VLOOKUP(Table47[[#This Row],[V]],Table30[#All],3,FALSE)</f>
        <v>1</v>
      </c>
      <c r="AZ26" t="s">
        <v>261</v>
      </c>
      <c r="BA26">
        <f>VLOOKUP(TRIM(Table47[[#This Row],[W_1]]),Table31[#All],3,FALSE)</f>
        <v>1</v>
      </c>
      <c r="BB26">
        <f>VLOOKUP(TRIM(Table47[[#This Row],[W_2]]),Table31[#All],3,FALSE)</f>
        <v>2</v>
      </c>
      <c r="BC26">
        <f>VLOOKUP(TRIM(Table47[[#This Row],[W_3]]),Table31[#All],3,FALSE)</f>
        <v>4</v>
      </c>
      <c r="BD26" t="e">
        <f>VLOOKUP(TRIM(Table47[[#This Row],[W_4]]),Table31[#All],3,FALSE)</f>
        <v>#N/A</v>
      </c>
      <c r="BE26" t="e">
        <f>VLOOKUP(TRIM(Table47[[#This Row],[W_5]]),Table31[#All],3,FALSE)</f>
        <v>#N/A</v>
      </c>
      <c r="BF26" t="e">
        <f>VLOOKUP(TRIM(Table47[[#This Row],[W_6]]),Table31[#All],3,FALSE)</f>
        <v>#N/A</v>
      </c>
      <c r="BG26" t="e">
        <f>VLOOKUP(TRIM(Table47[[#This Row],[W_7]]),Table31[#All],3,FALSE)</f>
        <v>#N/A</v>
      </c>
      <c r="BH26" t="e">
        <f>VLOOKUP(TRIM(Table47[[#This Row],[W_8]]),Table31[#All],3,FALSE)</f>
        <v>#N/A</v>
      </c>
      <c r="BI26" t="s">
        <v>262</v>
      </c>
      <c r="BJ26">
        <f>VLOOKUP(TRIM(Table47[[#This Row],[X_1]]),Table32[#All],3,FALSE)</f>
        <v>1</v>
      </c>
      <c r="BK26">
        <f>VLOOKUP(TRIM(Table47[[#This Row],[X_2]]),Table32[#All],3,FALSE)</f>
        <v>5</v>
      </c>
      <c r="BL26">
        <f>VLOOKUP(TRIM(Table47[[#This Row],[X_3]]),Table32[#All],3,FALSE)</f>
        <v>10</v>
      </c>
      <c r="BM26">
        <f>VLOOKUP(TRIM(Table47[[#This Row],[X_4]]),Table32[#All],3,FALSE)</f>
        <v>3</v>
      </c>
      <c r="BN26" t="e">
        <f>VLOOKUP(TRIM(Table47[[#This Row],[X_5]]),Table32[#All],3,FALSE)</f>
        <v>#N/A</v>
      </c>
      <c r="BO26" t="e">
        <f>VLOOKUP(TRIM(Table47[[#This Row],[X_6]]),Table32[#All],3,FALSE)</f>
        <v>#N/A</v>
      </c>
      <c r="BP26" t="e">
        <f>VLOOKUP(TRIM(Table47[[#This Row],[X_7]]),Table32[#All],3,FALSE)</f>
        <v>#N/A</v>
      </c>
      <c r="BQ26" t="e">
        <f>VLOOKUP(TRIM(Table47[[#This Row],[X_8]]),Table32[#All],3,FALSE)</f>
        <v>#N/A</v>
      </c>
      <c r="BR26" t="e">
        <f>VLOOKUP(TRIM(Table47[[#This Row],[X_9]]),Table32[#All],3,FALSE)</f>
        <v>#N/A</v>
      </c>
      <c r="BS26">
        <f>VLOOKUP(Table47[[#This Row],[Y]], Table33[#All], 3, FALSE)</f>
        <v>1</v>
      </c>
      <c r="BT26" t="s">
        <v>263</v>
      </c>
      <c r="BU26">
        <f>VLOOKUP(TRIM(Table47[[#This Row],[Z_1]]),Table34[#All],3,FALSE)</f>
        <v>4</v>
      </c>
      <c r="BV26">
        <f>VLOOKUP(TRIM(Table47[[#This Row],[Z_2]]),Table34[#All],3,FALSE)</f>
        <v>5</v>
      </c>
      <c r="BW26" t="e">
        <f>VLOOKUP(TRIM(Table47[[#This Row],[Z_3]]),Table34[#All],3,FALSE)</f>
        <v>#N/A</v>
      </c>
      <c r="BX26" t="e">
        <f>VLOOKUP(TRIM(Table47[[#This Row],[Z_4]]),Table34[#All],3,FALSE)</f>
        <v>#N/A</v>
      </c>
      <c r="BY26" t="e">
        <f>VLOOKUP(TRIM(Table47[[#This Row],[Z_5]]),Table34[#All],3,FALSE)</f>
        <v>#N/A</v>
      </c>
      <c r="BZ26" t="e">
        <f>VLOOKUP(TRIM(Table47[[#This Row],[Z_6]]),Table34[#All],3,FALSE)</f>
        <v>#N/A</v>
      </c>
      <c r="CA26" t="e">
        <f>VLOOKUP(TRIM(Table47[[#This Row],[Z_7]]),Table34[#All],3,FALSE)</f>
        <v>#N/A</v>
      </c>
      <c r="CB26">
        <f>VLOOKUP(Table47[[#This Row],[ZA]],Table36[#All],3,FALSE)</f>
        <v>1</v>
      </c>
      <c r="CC26">
        <f>VLOOKUP(Table47[[#This Row],[ZB]],Table37[#All],3,FALSE)</f>
        <v>1</v>
      </c>
      <c r="CD26" t="s">
        <v>162</v>
      </c>
      <c r="CE26">
        <f>VLOOKUP(TRIM(Table47[[#This Row],[ZC_1]]),Table38[#All],3,FALSE)</f>
        <v>2</v>
      </c>
      <c r="CF26" t="e">
        <f>VLOOKUP(TRIM(Table47[[#This Row],[ZC_2]]),Table38[#All],3,FALSE)</f>
        <v>#N/A</v>
      </c>
      <c r="CG26" t="e">
        <f>VLOOKUP(TRIM(Table47[[#This Row],[ZC_3]]),Table38[#All],3,FALSE)</f>
        <v>#N/A</v>
      </c>
      <c r="CH26" t="e">
        <f>VLOOKUP(TRIM(Table47[[#This Row],[ZC_4]]),Table38[#All],3,FALSE)</f>
        <v>#N/A</v>
      </c>
      <c r="CI26" t="e">
        <f>VLOOKUP(TRIM(Table47[[#This Row],[ZC_5]]),Table38[#All],3,FALSE)</f>
        <v>#N/A</v>
      </c>
      <c r="CJ26" t="e">
        <f>VLOOKUP(TRIM(Table47[[#This Row],[ZC_6]]),Table38[#All],3,FALSE)</f>
        <v>#N/A</v>
      </c>
      <c r="CK26" t="e">
        <f>VLOOKUP(TRIM(Table47[[#This Row],[ZC_7]]),Table38[#All],3,FALSE)</f>
        <v>#N/A</v>
      </c>
      <c r="CL26">
        <v>5</v>
      </c>
      <c r="CM26" t="s">
        <v>264</v>
      </c>
      <c r="CN26">
        <f>VLOOKUP(TRIM(Table47[[#This Row],[ZE_1]]),Table40[#All],3,FALSE)</f>
        <v>1</v>
      </c>
      <c r="CO26" s="4">
        <f>VLOOKUP(TRIM(Table47[[#This Row],[ZE_2]]),Table40[#All],3,FALSE)</f>
        <v>10</v>
      </c>
      <c r="CP26" t="e">
        <f>VLOOKUP(TRIM(Table47[[#This Row],[ZE_3]]),Table40[#All],3,FALSE)</f>
        <v>#N/A</v>
      </c>
      <c r="CQ26" s="4" t="e">
        <f>VLOOKUP(TRIM(Table47[[#This Row],[ZE_4]]),Table40[#All],3,FALSE)</f>
        <v>#N/A</v>
      </c>
      <c r="CR26" t="e">
        <f>VLOOKUP(TRIM(Table47[[#This Row],[ZE_5]]),Table40[#All],3,FALSE)</f>
        <v>#N/A</v>
      </c>
      <c r="CS26" t="e">
        <f>VLOOKUP(TRIM(Table47[[#This Row],[ZE_6]]),Table40[#All],3,FALSE)</f>
        <v>#N/A</v>
      </c>
      <c r="CT26" t="e">
        <f>VLOOKUP(TRIM(Table47[[#This Row],[ZE_7]]),Table40[#All],3,FALSE)</f>
        <v>#N/A</v>
      </c>
    </row>
    <row r="27" spans="1:99" x14ac:dyDescent="0.25">
      <c r="A27">
        <v>45153.994721666662</v>
      </c>
      <c r="B27" s="4">
        <f>VLOOKUP(Table47[[#This Row],[A]],Table7[#All],3, FALSE)</f>
        <v>4</v>
      </c>
      <c r="C27">
        <f>VLOOKUP(Table47[[#This Row],[B]],Table12[#All],3,FALSE)</f>
        <v>0</v>
      </c>
      <c r="D27">
        <f>VLOOKUP(Table47[[#This Row],[C]],Table14[#All],3,FALSE)</f>
        <v>1</v>
      </c>
      <c r="E27">
        <f>VLOOKUP(Table47[[#This Row],[D]],Table16[#All],3,FALSE)</f>
        <v>2</v>
      </c>
      <c r="F27">
        <f>VLOOKUP(Table47[[#This Row],[E]],Table18[#All],3,FALSE)</f>
        <v>1</v>
      </c>
      <c r="G27">
        <f>VLOOKUP(Table47[[#This Row],[F]],Table20[#All],3,FALSE)</f>
        <v>5</v>
      </c>
      <c r="H27" s="1" t="s">
        <v>265</v>
      </c>
      <c r="I27">
        <f>VLOOKUP(Table47[[#This Row],[G]],Table22[#All],3,FALSE)</f>
        <v>2</v>
      </c>
      <c r="J27" s="4">
        <f>VLOOKUP(TRIM(Table47[[#This Row],[G_2]]),Table22[#All],3,FALSE)</f>
        <v>3</v>
      </c>
      <c r="K27" s="4" t="e">
        <f>VLOOKUP(TRIM(Table47[[#This Row],[G_3]]),Table22[#All],3,FALSE)</f>
        <v>#N/A</v>
      </c>
      <c r="L27" s="4" t="e">
        <f>VLOOKUP(TRIM(Table47[[#This Row],[G_4]]),Table22[#All],3,FALSE)</f>
        <v>#N/A</v>
      </c>
      <c r="M27">
        <f>VLOOKUP(Table47[[#This Row],[H]],Table23[#All],3,FALSE)</f>
        <v>1</v>
      </c>
      <c r="N27" s="1" t="s">
        <v>247</v>
      </c>
      <c r="O27">
        <f>VLOOKUP(Table47[[#This Row],[I_1]],Table25[#All], 3, FALSE)</f>
        <v>1</v>
      </c>
      <c r="P27">
        <f>VLOOKUP(TRIM(Table47[[#This Row],[I_2]]),Table25[#All], 3, FALSE)</f>
        <v>2</v>
      </c>
      <c r="Q27">
        <v>798</v>
      </c>
      <c r="R27">
        <f>VLOOKUP(TRIM(Table47[[#This Row],[K]]),Table27[#All],3,FALSE)</f>
        <v>1</v>
      </c>
      <c r="S27">
        <f>VLOOKUP(TRIM(Table47[[#This Row],[L]]),Table28[#All],3,FALSE)</f>
        <v>1</v>
      </c>
      <c r="T27">
        <f>VLOOKUP(Table47[[#This Row],[M]],Table9[#All],3,FALSE)</f>
        <v>1</v>
      </c>
      <c r="U27">
        <f>VLOOKUP(Table47[[#This Row],[N]],Table11[#All],3,FALSE)</f>
        <v>5</v>
      </c>
      <c r="V27">
        <f>VLOOKUP(Table47[[#This Row],[O]],Table15[#All],3,FALSE)</f>
        <v>3</v>
      </c>
      <c r="W27" t="s">
        <v>192</v>
      </c>
      <c r="X27">
        <f>VLOOKUP(Table47[[#This Row],[Q]],Table19[#All],3,FALSE)</f>
        <v>4</v>
      </c>
      <c r="Y27" t="s">
        <v>266</v>
      </c>
      <c r="Z27">
        <f>VLOOKUP(TRIM(Table47[[#This Row],[R_1]]),Table21[#All],3,FALSE)</f>
        <v>2</v>
      </c>
      <c r="AA27">
        <f>VLOOKUP(TRIM(Table47[[#This Row],[R_2]]),Table21[#All],3,FALSE)</f>
        <v>9</v>
      </c>
      <c r="AB27" t="e">
        <f>VLOOKUP(TRIM(Table47[[#This Row],[R_3]]),Table21[#All],3,FALSE)</f>
        <v>#N/A</v>
      </c>
      <c r="AC27" t="e">
        <f>VLOOKUP(TRIM(Table47[[#This Row],[R_4]]),Table21[#All],3,FALSE)</f>
        <v>#N/A</v>
      </c>
      <c r="AD27" t="e">
        <f>VLOOKUP(TRIM(Table47[[#This Row],[R_5]]),Table21[#All],3,FALSE)</f>
        <v>#N/A</v>
      </c>
      <c r="AE27" t="e">
        <f>VLOOKUP(TRIM(Table47[[#This Row],[R_6]]),Table21[#All],3,FALSE)</f>
        <v>#N/A</v>
      </c>
      <c r="AF27" t="e">
        <f>VLOOKUP(TRIM(Table47[[#This Row],[R_7]]),Table21[#All],3,FALSE)</f>
        <v>#N/A</v>
      </c>
      <c r="AG27" t="e">
        <f>VLOOKUP(TRIM(Table47[[#This Row],[R_8]]),Table21[#All],3,FALSE)</f>
        <v>#N/A</v>
      </c>
      <c r="AH27" t="e">
        <f>VLOOKUP(TRIM(Table47[[#This Row],[R_9]]),Table21[#All],3,FALSE)</f>
        <v>#N/A</v>
      </c>
      <c r="AI27" t="e">
        <f>VLOOKUP(TRIM(Table47[[#This Row],[R_10]]),Table21[#All],3,FALSE)</f>
        <v>#N/A</v>
      </c>
      <c r="AJ27" t="s">
        <v>267</v>
      </c>
      <c r="AK27">
        <f>VLOOKUP(TRIM(Table47[[#This Row],[S_1]]),Table24[#All],3,FALSE)</f>
        <v>6</v>
      </c>
      <c r="AL27">
        <f>VLOOKUP(TRIM(Table47[[#This Row],[S_2]]),Table24[#All],3,FALSE)</f>
        <v>1</v>
      </c>
      <c r="AM27">
        <f>VLOOKUP(TRIM(Table47[[#This Row],[S_3]]),Table24[#All],3,FALSE)</f>
        <v>4</v>
      </c>
      <c r="AN27">
        <f>VLOOKUP(TRIM(Table47[[#This Row],[S_4]]),Table24[#All],3,FALSE)</f>
        <v>7</v>
      </c>
      <c r="AO27">
        <f>VLOOKUP(TRIM(Table47[[#This Row],[S_5]]),Table24[#All],3,FALSE)</f>
        <v>10</v>
      </c>
      <c r="AP27" t="e">
        <f>VLOOKUP(TRIM(Table47[[#This Row],[S_6]]),Table24[#All],3,FALSE)</f>
        <v>#N/A</v>
      </c>
      <c r="AQ27" t="s">
        <v>254</v>
      </c>
      <c r="AR27">
        <f>VLOOKUP(TRIM(Table47[[#This Row],[T_1]]),Table26[#All],3,FALSE)</f>
        <v>2</v>
      </c>
      <c r="AS27">
        <f>VLOOKUP(TRIM(Table47[[#This Row],[T_2]]),Table26[#All],3,FALSE)</f>
        <v>4</v>
      </c>
      <c r="AT27">
        <f>VLOOKUP(TRIM(Table47[[#This Row],[T_3]]),Table26[#All],3,FALSE)</f>
        <v>3</v>
      </c>
      <c r="AU27" t="e">
        <f>VLOOKUP(TRIM(Table47[[#This Row],[T_4]]),Table26[#All],3,FALSE)</f>
        <v>#N/A</v>
      </c>
      <c r="AV27" t="e">
        <f>VLOOKUP(TRIM(Table47[[#This Row],[T_5]]),Table26[#All],3,FALSE)</f>
        <v>#N/A</v>
      </c>
      <c r="AW27" t="e">
        <f>VLOOKUP(TRIM(Table47[[#This Row],[T_6]]),Table26[#All],3,FALSE)</f>
        <v>#N/A</v>
      </c>
      <c r="AX27">
        <f>VLOOKUP(Table47[[#This Row],[U]],Table29[#All],3,FALSE)</f>
        <v>2</v>
      </c>
      <c r="AY27">
        <f>VLOOKUP(Table47[[#This Row],[V]],Table30[#All],3,FALSE)</f>
        <v>1</v>
      </c>
      <c r="AZ27" t="s">
        <v>268</v>
      </c>
      <c r="BA27">
        <f>VLOOKUP(TRIM(Table47[[#This Row],[W_1]]),Table31[#All],3,FALSE)</f>
        <v>2</v>
      </c>
      <c r="BB27">
        <f>VLOOKUP(TRIM(Table47[[#This Row],[W_2]]),Table31[#All],3,FALSE)</f>
        <v>4</v>
      </c>
      <c r="BC27">
        <f>VLOOKUP(TRIM(Table47[[#This Row],[W_3]]),Table31[#All],3,FALSE)</f>
        <v>3</v>
      </c>
      <c r="BD27" t="e">
        <f>VLOOKUP(TRIM(Table47[[#This Row],[W_4]]),Table31[#All],3,FALSE)</f>
        <v>#N/A</v>
      </c>
      <c r="BE27" t="e">
        <f>VLOOKUP(TRIM(Table47[[#This Row],[W_5]]),Table31[#All],3,FALSE)</f>
        <v>#N/A</v>
      </c>
      <c r="BF27" t="e">
        <f>VLOOKUP(TRIM(Table47[[#This Row],[W_6]]),Table31[#All],3,FALSE)</f>
        <v>#N/A</v>
      </c>
      <c r="BG27" t="e">
        <f>VLOOKUP(TRIM(Table47[[#This Row],[W_7]]),Table31[#All],3,FALSE)</f>
        <v>#N/A</v>
      </c>
      <c r="BH27" t="e">
        <f>VLOOKUP(TRIM(Table47[[#This Row],[W_8]]),Table31[#All],3,FALSE)</f>
        <v>#N/A</v>
      </c>
      <c r="BI27" t="s">
        <v>1008</v>
      </c>
      <c r="BJ27">
        <f>VLOOKUP(TRIM(Table47[[#This Row],[X_1]]),Table32[#All],3,FALSE)</f>
        <v>2</v>
      </c>
      <c r="BK27">
        <f>VLOOKUP(TRIM(Table47[[#This Row],[X_2]]),Table32[#All],3,FALSE)</f>
        <v>6</v>
      </c>
      <c r="BL27">
        <f>VLOOKUP(TRIM(Table47[[#This Row],[X_3]]),Table32[#All],3,FALSE)</f>
        <v>5</v>
      </c>
      <c r="BM27" t="e">
        <f>VLOOKUP(TRIM(Table47[[#This Row],[X_4]]),Table32[#All],3,FALSE)</f>
        <v>#N/A</v>
      </c>
      <c r="BN27" t="e">
        <f>VLOOKUP(TRIM(Table47[[#This Row],[X_5]]),Table32[#All],3,FALSE)</f>
        <v>#N/A</v>
      </c>
      <c r="BO27" t="e">
        <f>VLOOKUP(TRIM(Table47[[#This Row],[X_6]]),Table32[#All],3,FALSE)</f>
        <v>#N/A</v>
      </c>
      <c r="BP27" t="e">
        <f>VLOOKUP(TRIM(Table47[[#This Row],[X_7]]),Table32[#All],3,FALSE)</f>
        <v>#N/A</v>
      </c>
      <c r="BQ27" t="e">
        <f>VLOOKUP(TRIM(Table47[[#This Row],[X_8]]),Table32[#All],3,FALSE)</f>
        <v>#N/A</v>
      </c>
      <c r="BR27" t="e">
        <f>VLOOKUP(TRIM(Table47[[#This Row],[X_9]]),Table32[#All],3,FALSE)</f>
        <v>#N/A</v>
      </c>
      <c r="BS27">
        <f>VLOOKUP(Table47[[#This Row],[Y]], Table33[#All], 3, FALSE)</f>
        <v>2</v>
      </c>
      <c r="BT27" t="s">
        <v>270</v>
      </c>
      <c r="BU27">
        <f>VLOOKUP(TRIM(Table47[[#This Row],[Z_1]]),Table34[#All],3,FALSE)</f>
        <v>13</v>
      </c>
      <c r="BV27">
        <f>VLOOKUP(TRIM(Table47[[#This Row],[Z_2]]),Table34[#All],3,FALSE)</f>
        <v>17</v>
      </c>
      <c r="BW27" t="e">
        <f>VLOOKUP(TRIM(Table47[[#This Row],[Z_3]]),Table34[#All],3,FALSE)</f>
        <v>#N/A</v>
      </c>
      <c r="BX27" t="e">
        <f>VLOOKUP(TRIM(Table47[[#This Row],[Z_4]]),Table34[#All],3,FALSE)</f>
        <v>#N/A</v>
      </c>
      <c r="BY27" t="e">
        <f>VLOOKUP(TRIM(Table47[[#This Row],[Z_5]]),Table34[#All],3,FALSE)</f>
        <v>#N/A</v>
      </c>
      <c r="BZ27" t="e">
        <f>VLOOKUP(TRIM(Table47[[#This Row],[Z_6]]),Table34[#All],3,FALSE)</f>
        <v>#N/A</v>
      </c>
      <c r="CA27" t="e">
        <f>VLOOKUP(TRIM(Table47[[#This Row],[Z_7]]),Table34[#All],3,FALSE)</f>
        <v>#N/A</v>
      </c>
      <c r="CB27">
        <f>VLOOKUP(Table47[[#This Row],[ZA]],Table36[#All],3,FALSE)</f>
        <v>3</v>
      </c>
      <c r="CC27">
        <f>VLOOKUP(Table47[[#This Row],[ZB]],Table37[#All],3,FALSE)</f>
        <v>1</v>
      </c>
      <c r="CD27" t="s">
        <v>147</v>
      </c>
      <c r="CE27">
        <f>VLOOKUP(TRIM(Table47[[#This Row],[ZC_1]]),Table38[#All],3,FALSE)</f>
        <v>1</v>
      </c>
      <c r="CF27" t="e">
        <f>VLOOKUP(TRIM(Table47[[#This Row],[ZC_2]]),Table38[#All],3,FALSE)</f>
        <v>#N/A</v>
      </c>
      <c r="CG27" t="e">
        <f>VLOOKUP(TRIM(Table47[[#This Row],[ZC_3]]),Table38[#All],3,FALSE)</f>
        <v>#N/A</v>
      </c>
      <c r="CH27" t="e">
        <f>VLOOKUP(TRIM(Table47[[#This Row],[ZC_4]]),Table38[#All],3,FALSE)</f>
        <v>#N/A</v>
      </c>
      <c r="CI27" t="e">
        <f>VLOOKUP(TRIM(Table47[[#This Row],[ZC_5]]),Table38[#All],3,FALSE)</f>
        <v>#N/A</v>
      </c>
      <c r="CJ27" t="e">
        <f>VLOOKUP(TRIM(Table47[[#This Row],[ZC_6]]),Table38[#All],3,FALSE)</f>
        <v>#N/A</v>
      </c>
      <c r="CK27" t="e">
        <f>VLOOKUP(TRIM(Table47[[#This Row],[ZC_7]]),Table38[#All],3,FALSE)</f>
        <v>#N/A</v>
      </c>
      <c r="CL27">
        <v>3</v>
      </c>
      <c r="CM27" t="s">
        <v>271</v>
      </c>
      <c r="CN27">
        <f>VLOOKUP(TRIM(Table47[[#This Row],[ZE_1]]),Table40[#All],3,FALSE)</f>
        <v>7</v>
      </c>
      <c r="CO27" s="4">
        <f>VLOOKUP(TRIM(Table47[[#This Row],[ZE_2]]),Table40[#All],3,FALSE)</f>
        <v>5</v>
      </c>
      <c r="CP27">
        <f>VLOOKUP(TRIM(Table47[[#This Row],[ZE_3]]),Table40[#All],3,FALSE)</f>
        <v>10</v>
      </c>
      <c r="CQ27" s="4">
        <f>VLOOKUP(TRIM(Table47[[#This Row],[ZE_4]]),Table40[#All],3,FALSE)</f>
        <v>9</v>
      </c>
      <c r="CR27" t="e">
        <f>VLOOKUP(TRIM(Table47[[#This Row],[ZE_5]]),Table40[#All],3,FALSE)</f>
        <v>#N/A</v>
      </c>
      <c r="CS27" t="e">
        <f>VLOOKUP(TRIM(Table47[[#This Row],[ZE_6]]),Table40[#All],3,FALSE)</f>
        <v>#N/A</v>
      </c>
      <c r="CT27" t="e">
        <f>VLOOKUP(TRIM(Table47[[#This Row],[ZE_7]]),Table40[#All],3,FALSE)</f>
        <v>#N/A</v>
      </c>
    </row>
    <row r="28" spans="1:99" x14ac:dyDescent="0.25">
      <c r="A28">
        <v>45153.996467418983</v>
      </c>
      <c r="B28" s="4">
        <f>VLOOKUP(Table47[[#This Row],[A]],Table7[#All],3, FALSE)</f>
        <v>4</v>
      </c>
      <c r="C28">
        <f>VLOOKUP(Table47[[#This Row],[B]],Table12[#All],3,FALSE)</f>
        <v>1</v>
      </c>
      <c r="D28">
        <f>VLOOKUP(Table47[[#This Row],[C]],Table14[#All],3,FALSE)</f>
        <v>1</v>
      </c>
      <c r="E28">
        <f>VLOOKUP(Table47[[#This Row],[D]],Table16[#All],3,FALSE)</f>
        <v>1</v>
      </c>
      <c r="F28">
        <f>VLOOKUP(Table47[[#This Row],[E]],Table18[#All],3,FALSE)</f>
        <v>1</v>
      </c>
      <c r="G28">
        <f>VLOOKUP(Table47[[#This Row],[F]],Table20[#All],3,FALSE)</f>
        <v>3</v>
      </c>
      <c r="H28" s="1" t="s">
        <v>124</v>
      </c>
      <c r="I28">
        <f>VLOOKUP(Table47[[#This Row],[G]],Table22[#All],3,FALSE)</f>
        <v>1</v>
      </c>
      <c r="J28" s="4">
        <f>VLOOKUP(TRIM(Table47[[#This Row],[G_2]]),Table22[#All],3,FALSE)</f>
        <v>2</v>
      </c>
      <c r="K28" s="4" t="e">
        <f>VLOOKUP(TRIM(Table47[[#This Row],[G_3]]),Table22[#All],3,FALSE)</f>
        <v>#N/A</v>
      </c>
      <c r="L28" s="4" t="e">
        <f>VLOOKUP(TRIM(Table47[[#This Row],[G_4]]),Table22[#All],3,FALSE)</f>
        <v>#N/A</v>
      </c>
      <c r="M28">
        <f>VLOOKUP(Table47[[#This Row],[H]],Table23[#All],3,FALSE)</f>
        <v>1</v>
      </c>
      <c r="N28" s="1" t="s">
        <v>272</v>
      </c>
      <c r="O28">
        <f>VLOOKUP(Table47[[#This Row],[I_1]],Table25[#All], 3, FALSE)</f>
        <v>2</v>
      </c>
      <c r="P28" t="e">
        <f>VLOOKUP(TRIM(Table47[[#This Row],[I_2]]),Table25[#All], 3, FALSE)</f>
        <v>#N/A</v>
      </c>
      <c r="Q28">
        <v>1034</v>
      </c>
      <c r="R28">
        <f>VLOOKUP(TRIM(Table47[[#This Row],[K]]),Table27[#All],3,FALSE)</f>
        <v>2</v>
      </c>
      <c r="S28">
        <f>VLOOKUP(TRIM(Table47[[#This Row],[L]]),Table28[#All],3,FALSE)</f>
        <v>1</v>
      </c>
      <c r="T28">
        <f>VLOOKUP(Table47[[#This Row],[M]],Table9[#All],3,FALSE)</f>
        <v>2</v>
      </c>
      <c r="U28">
        <f>VLOOKUP(Table47[[#This Row],[N]],Table11[#All],3,FALSE)</f>
        <v>1</v>
      </c>
      <c r="V28">
        <f>VLOOKUP(Table47[[#This Row],[O]],Table15[#All],3,FALSE)</f>
        <v>3</v>
      </c>
      <c r="W28" t="s">
        <v>192</v>
      </c>
      <c r="X28">
        <f>VLOOKUP(Table47[[#This Row],[Q]],Table19[#All],3,FALSE)</f>
        <v>2</v>
      </c>
      <c r="Y28" t="s">
        <v>233</v>
      </c>
      <c r="Z28">
        <f>VLOOKUP(TRIM(Table47[[#This Row],[R_1]]),Table21[#All],3,FALSE)</f>
        <v>6</v>
      </c>
      <c r="AA28">
        <f>VLOOKUP(TRIM(Table47[[#This Row],[R_2]]),Table21[#All],3,FALSE)</f>
        <v>2</v>
      </c>
      <c r="AB28" t="e">
        <f>VLOOKUP(TRIM(Table47[[#This Row],[R_3]]),Table21[#All],3,FALSE)</f>
        <v>#N/A</v>
      </c>
      <c r="AC28" t="e">
        <f>VLOOKUP(TRIM(Table47[[#This Row],[R_4]]),Table21[#All],3,FALSE)</f>
        <v>#N/A</v>
      </c>
      <c r="AD28" t="e">
        <f>VLOOKUP(TRIM(Table47[[#This Row],[R_5]]),Table21[#All],3,FALSE)</f>
        <v>#N/A</v>
      </c>
      <c r="AE28" t="e">
        <f>VLOOKUP(TRIM(Table47[[#This Row],[R_6]]),Table21[#All],3,FALSE)</f>
        <v>#N/A</v>
      </c>
      <c r="AF28" t="e">
        <f>VLOOKUP(TRIM(Table47[[#This Row],[R_7]]),Table21[#All],3,FALSE)</f>
        <v>#N/A</v>
      </c>
      <c r="AG28" t="e">
        <f>VLOOKUP(TRIM(Table47[[#This Row],[R_8]]),Table21[#All],3,FALSE)</f>
        <v>#N/A</v>
      </c>
      <c r="AH28" t="e">
        <f>VLOOKUP(TRIM(Table47[[#This Row],[R_9]]),Table21[#All],3,FALSE)</f>
        <v>#N/A</v>
      </c>
      <c r="AI28" t="e">
        <f>VLOOKUP(TRIM(Table47[[#This Row],[R_10]]),Table21[#All],3,FALSE)</f>
        <v>#N/A</v>
      </c>
      <c r="AJ28" t="s">
        <v>273</v>
      </c>
      <c r="AK28">
        <f>VLOOKUP(TRIM(Table47[[#This Row],[S_1]]),Table24[#All],3,FALSE)</f>
        <v>5</v>
      </c>
      <c r="AL28">
        <f>VLOOKUP(TRIM(Table47[[#This Row],[S_2]]),Table24[#All],3,FALSE)</f>
        <v>3</v>
      </c>
      <c r="AM28">
        <f>VLOOKUP(TRIM(Table47[[#This Row],[S_3]]),Table24[#All],3,FALSE)</f>
        <v>2</v>
      </c>
      <c r="AN28" t="e">
        <f>VLOOKUP(TRIM(Table47[[#This Row],[S_4]]),Table24[#All],3,FALSE)</f>
        <v>#N/A</v>
      </c>
      <c r="AO28" t="e">
        <f>VLOOKUP(TRIM(Table47[[#This Row],[S_5]]),Table24[#All],3,FALSE)</f>
        <v>#N/A</v>
      </c>
      <c r="AP28" t="e">
        <f>VLOOKUP(TRIM(Table47[[#This Row],[S_6]]),Table24[#All],3,FALSE)</f>
        <v>#N/A</v>
      </c>
      <c r="AQ28" t="s">
        <v>73</v>
      </c>
      <c r="AR28">
        <f>VLOOKUP(TRIM(Table47[[#This Row],[T_1]]),Table26[#All],3,FALSE)</f>
        <v>2</v>
      </c>
      <c r="AS28">
        <f>VLOOKUP(TRIM(Table47[[#This Row],[T_2]]),Table26[#All],3,FALSE)</f>
        <v>4</v>
      </c>
      <c r="AT28" t="e">
        <f>VLOOKUP(TRIM(Table47[[#This Row],[T_3]]),Table26[#All],3,FALSE)</f>
        <v>#N/A</v>
      </c>
      <c r="AU28" t="e">
        <f>VLOOKUP(TRIM(Table47[[#This Row],[T_4]]),Table26[#All],3,FALSE)</f>
        <v>#N/A</v>
      </c>
      <c r="AV28" t="e">
        <f>VLOOKUP(TRIM(Table47[[#This Row],[T_5]]),Table26[#All],3,FALSE)</f>
        <v>#N/A</v>
      </c>
      <c r="AW28" t="e">
        <f>VLOOKUP(TRIM(Table47[[#This Row],[T_6]]),Table26[#All],3,FALSE)</f>
        <v>#N/A</v>
      </c>
      <c r="AX28">
        <f>VLOOKUP(Table47[[#This Row],[U]],Table29[#All],3,FALSE)</f>
        <v>1</v>
      </c>
      <c r="AY28">
        <f>VLOOKUP(Table47[[#This Row],[V]],Table30[#All],3,FALSE)</f>
        <v>1</v>
      </c>
      <c r="AZ28" t="s">
        <v>88</v>
      </c>
      <c r="BA28">
        <f>VLOOKUP(TRIM(Table47[[#This Row],[W_1]]),Table31[#All],3,FALSE)</f>
        <v>1</v>
      </c>
      <c r="BB28">
        <f>VLOOKUP(TRIM(Table47[[#This Row],[W_2]]),Table31[#All],3,FALSE)</f>
        <v>2</v>
      </c>
      <c r="BC28" t="e">
        <f>VLOOKUP(TRIM(Table47[[#This Row],[W_3]]),Table31[#All],3,FALSE)</f>
        <v>#N/A</v>
      </c>
      <c r="BD28" t="e">
        <f>VLOOKUP(TRIM(Table47[[#This Row],[W_4]]),Table31[#All],3,FALSE)</f>
        <v>#N/A</v>
      </c>
      <c r="BE28" t="e">
        <f>VLOOKUP(TRIM(Table47[[#This Row],[W_5]]),Table31[#All],3,FALSE)</f>
        <v>#N/A</v>
      </c>
      <c r="BF28" t="e">
        <f>VLOOKUP(TRIM(Table47[[#This Row],[W_6]]),Table31[#All],3,FALSE)</f>
        <v>#N/A</v>
      </c>
      <c r="BG28" t="e">
        <f>VLOOKUP(TRIM(Table47[[#This Row],[W_7]]),Table31[#All],3,FALSE)</f>
        <v>#N/A</v>
      </c>
      <c r="BH28" t="e">
        <f>VLOOKUP(TRIM(Table47[[#This Row],[W_8]]),Table31[#All],3,FALSE)</f>
        <v>#N/A</v>
      </c>
      <c r="BI28" t="s">
        <v>1009</v>
      </c>
      <c r="BJ28">
        <f>VLOOKUP(TRIM(Table47[[#This Row],[X_1]]),Table32[#All],3,FALSE)</f>
        <v>2</v>
      </c>
      <c r="BK28">
        <f>VLOOKUP(TRIM(Table47[[#This Row],[X_2]]),Table32[#All],3,FALSE)</f>
        <v>6</v>
      </c>
      <c r="BL28">
        <f>VLOOKUP(TRIM(Table47[[#This Row],[X_3]]),Table32[#All],3,FALSE)</f>
        <v>11</v>
      </c>
      <c r="BM28" t="e">
        <f>VLOOKUP(TRIM(Table47[[#This Row],[X_4]]),Table32[#All],3,FALSE)</f>
        <v>#N/A</v>
      </c>
      <c r="BN28" t="e">
        <f>VLOOKUP(TRIM(Table47[[#This Row],[X_5]]),Table32[#All],3,FALSE)</f>
        <v>#N/A</v>
      </c>
      <c r="BO28" t="e">
        <f>VLOOKUP(TRIM(Table47[[#This Row],[X_6]]),Table32[#All],3,FALSE)</f>
        <v>#N/A</v>
      </c>
      <c r="BP28" t="e">
        <f>VLOOKUP(TRIM(Table47[[#This Row],[X_7]]),Table32[#All],3,FALSE)</f>
        <v>#N/A</v>
      </c>
      <c r="BQ28" t="e">
        <f>VLOOKUP(TRIM(Table47[[#This Row],[X_8]]),Table32[#All],3,FALSE)</f>
        <v>#N/A</v>
      </c>
      <c r="BR28" t="e">
        <f>VLOOKUP(TRIM(Table47[[#This Row],[X_9]]),Table32[#All],3,FALSE)</f>
        <v>#N/A</v>
      </c>
      <c r="BS28">
        <f>VLOOKUP(Table47[[#This Row],[Y]], Table33[#All], 3, FALSE)</f>
        <v>1</v>
      </c>
      <c r="BT28" t="s">
        <v>275</v>
      </c>
      <c r="BU28">
        <f>VLOOKUP(TRIM(Table47[[#This Row],[Z_1]]),Table34[#All],3,FALSE)</f>
        <v>13</v>
      </c>
      <c r="BV28">
        <f>VLOOKUP(TRIM(Table47[[#This Row],[Z_2]]),Table34[#All],3,FALSE)</f>
        <v>4</v>
      </c>
      <c r="BW28">
        <f>VLOOKUP(TRIM(Table47[[#This Row],[Z_3]]),Table34[#All],3,FALSE)</f>
        <v>16</v>
      </c>
      <c r="BX28" t="e">
        <f>VLOOKUP(TRIM(Table47[[#This Row],[Z_4]]),Table34[#All],3,FALSE)</f>
        <v>#N/A</v>
      </c>
      <c r="BY28" t="e">
        <f>VLOOKUP(TRIM(Table47[[#This Row],[Z_5]]),Table34[#All],3,FALSE)</f>
        <v>#N/A</v>
      </c>
      <c r="BZ28" t="e">
        <f>VLOOKUP(TRIM(Table47[[#This Row],[Z_6]]),Table34[#All],3,FALSE)</f>
        <v>#N/A</v>
      </c>
      <c r="CA28" t="e">
        <f>VLOOKUP(TRIM(Table47[[#This Row],[Z_7]]),Table34[#All],3,FALSE)</f>
        <v>#N/A</v>
      </c>
      <c r="CB28">
        <f>VLOOKUP(Table47[[#This Row],[ZA]],Table36[#All],3,FALSE)</f>
        <v>3</v>
      </c>
      <c r="CC28">
        <f>VLOOKUP(Table47[[#This Row],[ZB]],Table37[#All],3,FALSE)</f>
        <v>4</v>
      </c>
      <c r="CD28" t="s">
        <v>198</v>
      </c>
      <c r="CE28">
        <f>VLOOKUP(TRIM(Table47[[#This Row],[ZC_1]]),Table38[#All],3,FALSE)</f>
        <v>5</v>
      </c>
      <c r="CF28" t="e">
        <f>VLOOKUP(TRIM(Table47[[#This Row],[ZC_2]]),Table38[#All],3,FALSE)</f>
        <v>#N/A</v>
      </c>
      <c r="CG28" t="e">
        <f>VLOOKUP(TRIM(Table47[[#This Row],[ZC_3]]),Table38[#All],3,FALSE)</f>
        <v>#N/A</v>
      </c>
      <c r="CH28" t="e">
        <f>VLOOKUP(TRIM(Table47[[#This Row],[ZC_4]]),Table38[#All],3,FALSE)</f>
        <v>#N/A</v>
      </c>
      <c r="CI28" t="e">
        <f>VLOOKUP(TRIM(Table47[[#This Row],[ZC_5]]),Table38[#All],3,FALSE)</f>
        <v>#N/A</v>
      </c>
      <c r="CJ28" t="e">
        <f>VLOOKUP(TRIM(Table47[[#This Row],[ZC_6]]),Table38[#All],3,FALSE)</f>
        <v>#N/A</v>
      </c>
      <c r="CK28" t="e">
        <f>VLOOKUP(TRIM(Table47[[#This Row],[ZC_7]]),Table38[#All],3,FALSE)</f>
        <v>#N/A</v>
      </c>
      <c r="CL28">
        <v>4</v>
      </c>
      <c r="CM28" t="s">
        <v>271</v>
      </c>
      <c r="CN28">
        <f>VLOOKUP(TRIM(Table47[[#This Row],[ZE_1]]),Table40[#All],3,FALSE)</f>
        <v>7</v>
      </c>
      <c r="CO28" s="4">
        <f>VLOOKUP(TRIM(Table47[[#This Row],[ZE_2]]),Table40[#All],3,FALSE)</f>
        <v>5</v>
      </c>
      <c r="CP28">
        <f>VLOOKUP(TRIM(Table47[[#This Row],[ZE_3]]),Table40[#All],3,FALSE)</f>
        <v>10</v>
      </c>
      <c r="CQ28" s="4">
        <f>VLOOKUP(TRIM(Table47[[#This Row],[ZE_4]]),Table40[#All],3,FALSE)</f>
        <v>9</v>
      </c>
      <c r="CR28" t="e">
        <f>VLOOKUP(TRIM(Table47[[#This Row],[ZE_5]]),Table40[#All],3,FALSE)</f>
        <v>#N/A</v>
      </c>
      <c r="CS28" t="e">
        <f>VLOOKUP(TRIM(Table47[[#This Row],[ZE_6]]),Table40[#All],3,FALSE)</f>
        <v>#N/A</v>
      </c>
      <c r="CT28" t="e">
        <f>VLOOKUP(TRIM(Table47[[#This Row],[ZE_7]]),Table40[#All],3,FALSE)</f>
        <v>#N/A</v>
      </c>
    </row>
    <row r="29" spans="1:99" x14ac:dyDescent="0.25">
      <c r="A29">
        <v>45153.999114097227</v>
      </c>
      <c r="B29" s="4">
        <f>VLOOKUP(Table47[[#This Row],[A]],Table7[#All],3, FALSE)</f>
        <v>4</v>
      </c>
      <c r="C29">
        <f>VLOOKUP(Table47[[#This Row],[B]],Table12[#All],3,FALSE)</f>
        <v>1</v>
      </c>
      <c r="D29">
        <f>VLOOKUP(Table47[[#This Row],[C]],Table14[#All],3,FALSE)</f>
        <v>1</v>
      </c>
      <c r="E29">
        <f>VLOOKUP(Table47[[#This Row],[D]],Table16[#All],3,FALSE)</f>
        <v>1</v>
      </c>
      <c r="F29">
        <f>VLOOKUP(Table47[[#This Row],[E]],Table18[#All],3,FALSE)</f>
        <v>2</v>
      </c>
      <c r="G29">
        <f>VLOOKUP(Table47[[#This Row],[F]],Table20[#All],3,FALSE)</f>
        <v>3</v>
      </c>
      <c r="H29" s="1" t="s">
        <v>265</v>
      </c>
      <c r="I29">
        <f>VLOOKUP(Table47[[#This Row],[G]],Table22[#All],3,FALSE)</f>
        <v>2</v>
      </c>
      <c r="J29" s="4">
        <f>VLOOKUP(TRIM(Table47[[#This Row],[G_2]]),Table22[#All],3,FALSE)</f>
        <v>3</v>
      </c>
      <c r="K29" s="4" t="e">
        <f>VLOOKUP(TRIM(Table47[[#This Row],[G_3]]),Table22[#All],3,FALSE)</f>
        <v>#N/A</v>
      </c>
      <c r="L29" s="4" t="e">
        <f>VLOOKUP(TRIM(Table47[[#This Row],[G_4]]),Table22[#All],3,FALSE)</f>
        <v>#N/A</v>
      </c>
      <c r="M29">
        <f>VLOOKUP(Table47[[#This Row],[H]],Table23[#All],3,FALSE)</f>
        <v>1</v>
      </c>
      <c r="N29" s="1" t="s">
        <v>64</v>
      </c>
      <c r="O29">
        <f>VLOOKUP(Table47[[#This Row],[I_1]],Table25[#All], 3, FALSE)</f>
        <v>1</v>
      </c>
      <c r="P29">
        <f>VLOOKUP(TRIM(Table47[[#This Row],[I_2]]),Table25[#All], 3, FALSE)</f>
        <v>2</v>
      </c>
      <c r="Q29">
        <v>970</v>
      </c>
      <c r="R29">
        <f>VLOOKUP(TRIM(Table47[[#This Row],[K]]),Table27[#All],3,FALSE)</f>
        <v>3</v>
      </c>
      <c r="S29">
        <f>VLOOKUP(TRIM(Table47[[#This Row],[L]]),Table28[#All],3,FALSE)</f>
        <v>2</v>
      </c>
      <c r="T29">
        <f>VLOOKUP(Table47[[#This Row],[M]],Table9[#All],3,FALSE)</f>
        <v>1</v>
      </c>
      <c r="U29">
        <f>VLOOKUP(Table47[[#This Row],[N]],Table11[#All],3,FALSE)</f>
        <v>3</v>
      </c>
      <c r="V29">
        <f>VLOOKUP(Table47[[#This Row],[O]],Table15[#All],3,FALSE)</f>
        <v>1</v>
      </c>
      <c r="W29" t="s">
        <v>192</v>
      </c>
      <c r="X29">
        <f>VLOOKUP(Table47[[#This Row],[Q]],Table19[#All],3,FALSE)</f>
        <v>2</v>
      </c>
      <c r="Y29" t="s">
        <v>233</v>
      </c>
      <c r="Z29">
        <f>VLOOKUP(TRIM(Table47[[#This Row],[R_1]]),Table21[#All],3,FALSE)</f>
        <v>6</v>
      </c>
      <c r="AA29">
        <f>VLOOKUP(TRIM(Table47[[#This Row],[R_2]]),Table21[#All],3,FALSE)</f>
        <v>2</v>
      </c>
      <c r="AB29" t="e">
        <f>VLOOKUP(TRIM(Table47[[#This Row],[R_3]]),Table21[#All],3,FALSE)</f>
        <v>#N/A</v>
      </c>
      <c r="AC29" t="e">
        <f>VLOOKUP(TRIM(Table47[[#This Row],[R_4]]),Table21[#All],3,FALSE)</f>
        <v>#N/A</v>
      </c>
      <c r="AD29" t="e">
        <f>VLOOKUP(TRIM(Table47[[#This Row],[R_5]]),Table21[#All],3,FALSE)</f>
        <v>#N/A</v>
      </c>
      <c r="AE29" t="e">
        <f>VLOOKUP(TRIM(Table47[[#This Row],[R_6]]),Table21[#All],3,FALSE)</f>
        <v>#N/A</v>
      </c>
      <c r="AF29" t="e">
        <f>VLOOKUP(TRIM(Table47[[#This Row],[R_7]]),Table21[#All],3,FALSE)</f>
        <v>#N/A</v>
      </c>
      <c r="AG29" t="e">
        <f>VLOOKUP(TRIM(Table47[[#This Row],[R_8]]),Table21[#All],3,FALSE)</f>
        <v>#N/A</v>
      </c>
      <c r="AH29" t="e">
        <f>VLOOKUP(TRIM(Table47[[#This Row],[R_9]]),Table21[#All],3,FALSE)</f>
        <v>#N/A</v>
      </c>
      <c r="AI29" t="e">
        <f>VLOOKUP(TRIM(Table47[[#This Row],[R_10]]),Table21[#All],3,FALSE)</f>
        <v>#N/A</v>
      </c>
      <c r="AJ29" t="s">
        <v>276</v>
      </c>
      <c r="AK29">
        <f>VLOOKUP(TRIM(Table47[[#This Row],[S_1]]),Table24[#All],3,FALSE)</f>
        <v>7</v>
      </c>
      <c r="AL29">
        <f>VLOOKUP(TRIM(Table47[[#This Row],[S_2]]),Table24[#All],3,FALSE)</f>
        <v>10</v>
      </c>
      <c r="AM29">
        <f>VLOOKUP(TRIM(Table47[[#This Row],[S_3]]),Table24[#All],3,FALSE)</f>
        <v>13</v>
      </c>
      <c r="AN29" t="e">
        <f>VLOOKUP(TRIM(Table47[[#This Row],[S_4]]),Table24[#All],3,FALSE)</f>
        <v>#N/A</v>
      </c>
      <c r="AO29" t="e">
        <f>VLOOKUP(TRIM(Table47[[#This Row],[S_5]]),Table24[#All],3,FALSE)</f>
        <v>#N/A</v>
      </c>
      <c r="AP29" t="e">
        <f>VLOOKUP(TRIM(Table47[[#This Row],[S_6]]),Table24[#All],3,FALSE)</f>
        <v>#N/A</v>
      </c>
      <c r="AQ29" t="s">
        <v>277</v>
      </c>
      <c r="AR29">
        <f>VLOOKUP(TRIM(Table47[[#This Row],[T_1]]),Table26[#All],3,FALSE)</f>
        <v>2</v>
      </c>
      <c r="AS29">
        <f>VLOOKUP(TRIM(Table47[[#This Row],[T_2]]),Table26[#All],3,FALSE)</f>
        <v>5</v>
      </c>
      <c r="AT29">
        <f>VLOOKUP(TRIM(Table47[[#This Row],[T_3]]),Table26[#All],3,FALSE)</f>
        <v>3</v>
      </c>
      <c r="AU29">
        <f>VLOOKUP(TRIM(Table47[[#This Row],[T_4]]),Table26[#All],3,FALSE)</f>
        <v>6</v>
      </c>
      <c r="AV29" t="e">
        <f>VLOOKUP(TRIM(Table47[[#This Row],[T_5]]),Table26[#All],3,FALSE)</f>
        <v>#N/A</v>
      </c>
      <c r="AW29" t="e">
        <f>VLOOKUP(TRIM(Table47[[#This Row],[T_6]]),Table26[#All],3,FALSE)</f>
        <v>#N/A</v>
      </c>
      <c r="AX29">
        <f>VLOOKUP(Table47[[#This Row],[U]],Table29[#All],3,FALSE)</f>
        <v>3</v>
      </c>
      <c r="AY29">
        <f>VLOOKUP(Table47[[#This Row],[V]],Table30[#All],3,FALSE)</f>
        <v>3</v>
      </c>
      <c r="AZ29" t="s">
        <v>101</v>
      </c>
      <c r="BA29">
        <f>VLOOKUP(TRIM(Table47[[#This Row],[W_1]]),Table31[#All],3,FALSE)</f>
        <v>1</v>
      </c>
      <c r="BB29" t="e">
        <f>VLOOKUP(TRIM(Table47[[#This Row],[W_2]]),Table31[#All],3,FALSE)</f>
        <v>#N/A</v>
      </c>
      <c r="BC29" t="e">
        <f>VLOOKUP(TRIM(Table47[[#This Row],[W_3]]),Table31[#All],3,FALSE)</f>
        <v>#N/A</v>
      </c>
      <c r="BD29" t="e">
        <f>VLOOKUP(TRIM(Table47[[#This Row],[W_4]]),Table31[#All],3,FALSE)</f>
        <v>#N/A</v>
      </c>
      <c r="BE29" t="e">
        <f>VLOOKUP(TRIM(Table47[[#This Row],[W_5]]),Table31[#All],3,FALSE)</f>
        <v>#N/A</v>
      </c>
      <c r="BF29" t="e">
        <f>VLOOKUP(TRIM(Table47[[#This Row],[W_6]]),Table31[#All],3,FALSE)</f>
        <v>#N/A</v>
      </c>
      <c r="BG29" t="e">
        <f>VLOOKUP(TRIM(Table47[[#This Row],[W_7]]),Table31[#All],3,FALSE)</f>
        <v>#N/A</v>
      </c>
      <c r="BH29" t="e">
        <f>VLOOKUP(TRIM(Table47[[#This Row],[W_8]]),Table31[#All],3,FALSE)</f>
        <v>#N/A</v>
      </c>
      <c r="BI29" t="s">
        <v>1010</v>
      </c>
      <c r="BJ29">
        <f>VLOOKUP(TRIM(Table47[[#This Row],[X_1]]),Table32[#All],3,FALSE)</f>
        <v>2</v>
      </c>
      <c r="BK29">
        <f>VLOOKUP(TRIM(Table47[[#This Row],[X_2]]),Table32[#All],3,FALSE)</f>
        <v>6</v>
      </c>
      <c r="BL29">
        <f>VLOOKUP(TRIM(Table47[[#This Row],[X_3]]),Table32[#All],3,FALSE)</f>
        <v>12</v>
      </c>
      <c r="BM29">
        <f>VLOOKUP(TRIM(Table47[[#This Row],[X_4]]),Table32[#All],3,FALSE)</f>
        <v>3</v>
      </c>
      <c r="BN29" t="e">
        <f>VLOOKUP(TRIM(Table47[[#This Row],[X_5]]),Table32[#All],3,FALSE)</f>
        <v>#N/A</v>
      </c>
      <c r="BO29" t="e">
        <f>VLOOKUP(TRIM(Table47[[#This Row],[X_6]]),Table32[#All],3,FALSE)</f>
        <v>#N/A</v>
      </c>
      <c r="BP29" t="e">
        <f>VLOOKUP(TRIM(Table47[[#This Row],[X_7]]),Table32[#All],3,FALSE)</f>
        <v>#N/A</v>
      </c>
      <c r="BQ29" t="e">
        <f>VLOOKUP(TRIM(Table47[[#This Row],[X_8]]),Table32[#All],3,FALSE)</f>
        <v>#N/A</v>
      </c>
      <c r="BR29" t="e">
        <f>VLOOKUP(TRIM(Table47[[#This Row],[X_9]]),Table32[#All],3,FALSE)</f>
        <v>#N/A</v>
      </c>
      <c r="BS29">
        <f>VLOOKUP(Table47[[#This Row],[Y]], Table33[#All], 3, FALSE)</f>
        <v>2</v>
      </c>
      <c r="BT29" t="s">
        <v>233</v>
      </c>
      <c r="BU29">
        <f>VLOOKUP(TRIM(Table47[[#This Row],[Z_1]]),Table34[#All],3,FALSE)</f>
        <v>13</v>
      </c>
      <c r="BV29">
        <f>VLOOKUP(TRIM(Table47[[#This Row],[Z_2]]),Table34[#All],3,FALSE)</f>
        <v>4</v>
      </c>
      <c r="BW29" t="e">
        <f>VLOOKUP(TRIM(Table47[[#This Row],[Z_3]]),Table34[#All],3,FALSE)</f>
        <v>#N/A</v>
      </c>
      <c r="BX29" t="e">
        <f>VLOOKUP(TRIM(Table47[[#This Row],[Z_4]]),Table34[#All],3,FALSE)</f>
        <v>#N/A</v>
      </c>
      <c r="BY29" t="e">
        <f>VLOOKUP(TRIM(Table47[[#This Row],[Z_5]]),Table34[#All],3,FALSE)</f>
        <v>#N/A</v>
      </c>
      <c r="BZ29" t="e">
        <f>VLOOKUP(TRIM(Table47[[#This Row],[Z_6]]),Table34[#All],3,FALSE)</f>
        <v>#N/A</v>
      </c>
      <c r="CA29" t="e">
        <f>VLOOKUP(TRIM(Table47[[#This Row],[Z_7]]),Table34[#All],3,FALSE)</f>
        <v>#N/A</v>
      </c>
      <c r="CB29">
        <f>VLOOKUP(Table47[[#This Row],[ZA]],Table36[#All],3,FALSE)</f>
        <v>3</v>
      </c>
      <c r="CC29">
        <f>VLOOKUP(Table47[[#This Row],[ZB]],Table37[#All],3,FALSE)</f>
        <v>3</v>
      </c>
      <c r="CD29" t="s">
        <v>279</v>
      </c>
      <c r="CE29">
        <f>VLOOKUP(TRIM(Table47[[#This Row],[ZC_1]]),Table38[#All],3,FALSE)</f>
        <v>1</v>
      </c>
      <c r="CF29">
        <f>VLOOKUP(TRIM(Table47[[#This Row],[ZC_2]]),Table38[#All],3,FALSE)</f>
        <v>4</v>
      </c>
      <c r="CG29">
        <f>VLOOKUP(TRIM(Table47[[#This Row],[ZC_3]]),Table38[#All],3,FALSE)</f>
        <v>6</v>
      </c>
      <c r="CH29">
        <f>VLOOKUP(TRIM(Table47[[#This Row],[ZC_4]]),Table38[#All],3,FALSE)</f>
        <v>3</v>
      </c>
      <c r="CI29" t="e">
        <f>VLOOKUP(TRIM(Table47[[#This Row],[ZC_5]]),Table38[#All],3,FALSE)</f>
        <v>#N/A</v>
      </c>
      <c r="CJ29" t="e">
        <f>VLOOKUP(TRIM(Table47[[#This Row],[ZC_6]]),Table38[#All],3,FALSE)</f>
        <v>#N/A</v>
      </c>
      <c r="CK29" t="e">
        <f>VLOOKUP(TRIM(Table47[[#This Row],[ZC_7]]),Table38[#All],3,FALSE)</f>
        <v>#N/A</v>
      </c>
      <c r="CL29">
        <v>4</v>
      </c>
      <c r="CM29" t="s">
        <v>280</v>
      </c>
      <c r="CN29">
        <f>VLOOKUP(TRIM(Table47[[#This Row],[ZE_1]]),Table40[#All],3,FALSE)</f>
        <v>7</v>
      </c>
      <c r="CO29" s="4">
        <f>VLOOKUP(TRIM(Table47[[#This Row],[ZE_2]]),Table40[#All],3,FALSE)</f>
        <v>10</v>
      </c>
      <c r="CP29" t="e">
        <f>VLOOKUP(TRIM(Table47[[#This Row],[ZE_3]]),Table40[#All],3,FALSE)</f>
        <v>#N/A</v>
      </c>
      <c r="CQ29" s="4" t="e">
        <f>VLOOKUP(TRIM(Table47[[#This Row],[ZE_4]]),Table40[#All],3,FALSE)</f>
        <v>#N/A</v>
      </c>
      <c r="CR29" t="e">
        <f>VLOOKUP(TRIM(Table47[[#This Row],[ZE_5]]),Table40[#All],3,FALSE)</f>
        <v>#N/A</v>
      </c>
      <c r="CS29" t="e">
        <f>VLOOKUP(TRIM(Table47[[#This Row],[ZE_6]]),Table40[#All],3,FALSE)</f>
        <v>#N/A</v>
      </c>
      <c r="CT29" t="e">
        <f>VLOOKUP(TRIM(Table47[[#This Row],[ZE_7]]),Table40[#All],3,FALSE)</f>
        <v>#N/A</v>
      </c>
    </row>
    <row r="30" spans="1:99" x14ac:dyDescent="0.25">
      <c r="A30">
        <v>45154.000101782411</v>
      </c>
      <c r="B30" s="4">
        <f>VLOOKUP(Table47[[#This Row],[A]],Table7[#All],3, FALSE)</f>
        <v>4</v>
      </c>
      <c r="C30">
        <f>VLOOKUP(Table47[[#This Row],[B]],Table12[#All],3,FALSE)</f>
        <v>1</v>
      </c>
      <c r="D30">
        <f>VLOOKUP(Table47[[#This Row],[C]],Table14[#All],3,FALSE)</f>
        <v>1</v>
      </c>
      <c r="E30">
        <f>VLOOKUP(Table47[[#This Row],[D]],Table16[#All],3,FALSE)</f>
        <v>1</v>
      </c>
      <c r="F30">
        <f>VLOOKUP(Table47[[#This Row],[E]],Table18[#All],3,FALSE)</f>
        <v>1</v>
      </c>
      <c r="G30">
        <f>VLOOKUP(Table47[[#This Row],[F]],Table20[#All],3,FALSE)</f>
        <v>4</v>
      </c>
      <c r="H30" s="1" t="s">
        <v>124</v>
      </c>
      <c r="I30">
        <f>VLOOKUP(Table47[[#This Row],[G]],Table22[#All],3,FALSE)</f>
        <v>1</v>
      </c>
      <c r="J30" s="4">
        <f>VLOOKUP(TRIM(Table47[[#This Row],[G_2]]),Table22[#All],3,FALSE)</f>
        <v>2</v>
      </c>
      <c r="K30" s="4" t="e">
        <f>VLOOKUP(TRIM(Table47[[#This Row],[G_3]]),Table22[#All],3,FALSE)</f>
        <v>#N/A</v>
      </c>
      <c r="L30" s="4" t="e">
        <f>VLOOKUP(TRIM(Table47[[#This Row],[G_4]]),Table22[#All],3,FALSE)</f>
        <v>#N/A</v>
      </c>
      <c r="M30">
        <f>VLOOKUP(Table47[[#This Row],[H]],Table23[#All],3,FALSE)</f>
        <v>1</v>
      </c>
      <c r="N30" s="1" t="s">
        <v>64</v>
      </c>
      <c r="O30">
        <f>VLOOKUP(Table47[[#This Row],[I_1]],Table25[#All], 3, FALSE)</f>
        <v>1</v>
      </c>
      <c r="P30">
        <f>VLOOKUP(TRIM(Table47[[#This Row],[I_2]]),Table25[#All], 3, FALSE)</f>
        <v>2</v>
      </c>
      <c r="Q30">
        <v>1190</v>
      </c>
      <c r="R30">
        <f>VLOOKUP(TRIM(Table47[[#This Row],[K]]),Table27[#All],3,FALSE)</f>
        <v>1</v>
      </c>
      <c r="S30">
        <f>VLOOKUP(TRIM(Table47[[#This Row],[L]]),Table28[#All],3,FALSE)</f>
        <v>3</v>
      </c>
      <c r="T30">
        <f>VLOOKUP(Table47[[#This Row],[M]],Table9[#All],3,FALSE)</f>
        <v>1</v>
      </c>
      <c r="U30">
        <f>VLOOKUP(Table47[[#This Row],[N]],Table11[#All],3,FALSE)</f>
        <v>3</v>
      </c>
      <c r="V30">
        <f>VLOOKUP(Table47[[#This Row],[O]],Table15[#All],3,FALSE)</f>
        <v>3</v>
      </c>
      <c r="W30" t="s">
        <v>192</v>
      </c>
      <c r="X30">
        <f>VLOOKUP(Table47[[#This Row],[Q]],Table19[#All],3,FALSE)</f>
        <v>3</v>
      </c>
      <c r="Y30" t="s">
        <v>266</v>
      </c>
      <c r="Z30">
        <f>VLOOKUP(TRIM(Table47[[#This Row],[R_1]]),Table21[#All],3,FALSE)</f>
        <v>2</v>
      </c>
      <c r="AA30">
        <f>VLOOKUP(TRIM(Table47[[#This Row],[R_2]]),Table21[#All],3,FALSE)</f>
        <v>9</v>
      </c>
      <c r="AB30" t="e">
        <f>VLOOKUP(TRIM(Table47[[#This Row],[R_3]]),Table21[#All],3,FALSE)</f>
        <v>#N/A</v>
      </c>
      <c r="AC30" t="e">
        <f>VLOOKUP(TRIM(Table47[[#This Row],[R_4]]),Table21[#All],3,FALSE)</f>
        <v>#N/A</v>
      </c>
      <c r="AD30" t="e">
        <f>VLOOKUP(TRIM(Table47[[#This Row],[R_5]]),Table21[#All],3,FALSE)</f>
        <v>#N/A</v>
      </c>
      <c r="AE30" t="e">
        <f>VLOOKUP(TRIM(Table47[[#This Row],[R_6]]),Table21[#All],3,FALSE)</f>
        <v>#N/A</v>
      </c>
      <c r="AF30" t="e">
        <f>VLOOKUP(TRIM(Table47[[#This Row],[R_7]]),Table21[#All],3,FALSE)</f>
        <v>#N/A</v>
      </c>
      <c r="AG30" t="e">
        <f>VLOOKUP(TRIM(Table47[[#This Row],[R_8]]),Table21[#All],3,FALSE)</f>
        <v>#N/A</v>
      </c>
      <c r="AH30" t="e">
        <f>VLOOKUP(TRIM(Table47[[#This Row],[R_9]]),Table21[#All],3,FALSE)</f>
        <v>#N/A</v>
      </c>
      <c r="AI30" t="e">
        <f>VLOOKUP(TRIM(Table47[[#This Row],[R_10]]),Table21[#All],3,FALSE)</f>
        <v>#N/A</v>
      </c>
      <c r="AJ30" t="s">
        <v>282</v>
      </c>
      <c r="AK30">
        <f>VLOOKUP(TRIM(Table47[[#This Row],[S_1]]),Table24[#All],3,FALSE)</f>
        <v>5</v>
      </c>
      <c r="AL30">
        <f>VLOOKUP(TRIM(Table47[[#This Row],[S_2]]),Table24[#All],3,FALSE)</f>
        <v>6</v>
      </c>
      <c r="AM30">
        <f>VLOOKUP(TRIM(Table47[[#This Row],[S_3]]),Table24[#All],3,FALSE)</f>
        <v>1</v>
      </c>
      <c r="AN30">
        <f>VLOOKUP(TRIM(Table47[[#This Row],[S_4]]),Table24[#All],3,FALSE)</f>
        <v>2</v>
      </c>
      <c r="AO30">
        <f>VLOOKUP(TRIM(Table47[[#This Row],[S_5]]),Table24[#All],3,FALSE)</f>
        <v>4</v>
      </c>
      <c r="AP30" t="e">
        <f>VLOOKUP(TRIM(Table47[[#This Row],[S_6]]),Table24[#All],3,FALSE)</f>
        <v>#N/A</v>
      </c>
      <c r="AQ30" t="s">
        <v>283</v>
      </c>
      <c r="AR30">
        <f>VLOOKUP(TRIM(Table47[[#This Row],[T_1]]),Table26[#All],3,FALSE)</f>
        <v>2</v>
      </c>
      <c r="AS30">
        <f>VLOOKUP(TRIM(Table47[[#This Row],[T_2]]),Table26[#All],3,FALSE)</f>
        <v>4</v>
      </c>
      <c r="AT30">
        <f>VLOOKUP(TRIM(Table47[[#This Row],[T_3]]),Table26[#All],3,FALSE)</f>
        <v>5</v>
      </c>
      <c r="AU30" t="e">
        <f>VLOOKUP(TRIM(Table47[[#This Row],[T_4]]),Table26[#All],3,FALSE)</f>
        <v>#N/A</v>
      </c>
      <c r="AV30" t="e">
        <f>VLOOKUP(TRIM(Table47[[#This Row],[T_5]]),Table26[#All],3,FALSE)</f>
        <v>#N/A</v>
      </c>
      <c r="AW30" t="e">
        <f>VLOOKUP(TRIM(Table47[[#This Row],[T_6]]),Table26[#All],3,FALSE)</f>
        <v>#N/A</v>
      </c>
      <c r="AX30">
        <f>VLOOKUP(Table47[[#This Row],[U]],Table29[#All],3,FALSE)</f>
        <v>1</v>
      </c>
      <c r="AY30">
        <f>VLOOKUP(Table47[[#This Row],[V]],Table30[#All],3,FALSE)</f>
        <v>2</v>
      </c>
      <c r="AZ30" t="s">
        <v>284</v>
      </c>
      <c r="BA30">
        <f>VLOOKUP(TRIM(Table47[[#This Row],[W_1]]),Table31[#All],3,FALSE)</f>
        <v>1</v>
      </c>
      <c r="BB30">
        <f>VLOOKUP(TRIM(Table47[[#This Row],[W_2]]),Table31[#All],3,FALSE)</f>
        <v>4</v>
      </c>
      <c r="BC30">
        <f>VLOOKUP(TRIM(Table47[[#This Row],[W_3]]),Table31[#All],3,FALSE)</f>
        <v>7</v>
      </c>
      <c r="BD30" t="e">
        <f>VLOOKUP(TRIM(Table47[[#This Row],[W_4]]),Table31[#All],3,FALSE)</f>
        <v>#N/A</v>
      </c>
      <c r="BE30" t="e">
        <f>VLOOKUP(TRIM(Table47[[#This Row],[W_5]]),Table31[#All],3,FALSE)</f>
        <v>#N/A</v>
      </c>
      <c r="BF30" t="e">
        <f>VLOOKUP(TRIM(Table47[[#This Row],[W_6]]),Table31[#All],3,FALSE)</f>
        <v>#N/A</v>
      </c>
      <c r="BG30" t="e">
        <f>VLOOKUP(TRIM(Table47[[#This Row],[W_7]]),Table31[#All],3,FALSE)</f>
        <v>#N/A</v>
      </c>
      <c r="BH30" t="e">
        <f>VLOOKUP(TRIM(Table47[[#This Row],[W_8]]),Table31[#All],3,FALSE)</f>
        <v>#N/A</v>
      </c>
      <c r="BI30" t="s">
        <v>285</v>
      </c>
      <c r="BJ30">
        <f>VLOOKUP(TRIM(Table47[[#This Row],[X_1]]),Table32[#All],3,FALSE)</f>
        <v>2</v>
      </c>
      <c r="BK30">
        <f>VLOOKUP(TRIM(Table47[[#This Row],[X_2]]),Table32[#All],3,FALSE)</f>
        <v>10</v>
      </c>
      <c r="BL30" t="e">
        <f>VLOOKUP(TRIM(Table47[[#This Row],[X_3]]),Table32[#All],3,FALSE)</f>
        <v>#N/A</v>
      </c>
      <c r="BM30" t="e">
        <f>VLOOKUP(TRIM(Table47[[#This Row],[X_4]]),Table32[#All],3,FALSE)</f>
        <v>#N/A</v>
      </c>
      <c r="BN30" t="e">
        <f>VLOOKUP(TRIM(Table47[[#This Row],[X_5]]),Table32[#All],3,FALSE)</f>
        <v>#N/A</v>
      </c>
      <c r="BO30" t="e">
        <f>VLOOKUP(TRIM(Table47[[#This Row],[X_6]]),Table32[#All],3,FALSE)</f>
        <v>#N/A</v>
      </c>
      <c r="BP30" t="e">
        <f>VLOOKUP(TRIM(Table47[[#This Row],[X_7]]),Table32[#All],3,FALSE)</f>
        <v>#N/A</v>
      </c>
      <c r="BQ30" t="e">
        <f>VLOOKUP(TRIM(Table47[[#This Row],[X_8]]),Table32[#All],3,FALSE)</f>
        <v>#N/A</v>
      </c>
      <c r="BR30" t="e">
        <f>VLOOKUP(TRIM(Table47[[#This Row],[X_9]]),Table32[#All],3,FALSE)</f>
        <v>#N/A</v>
      </c>
      <c r="BS30">
        <f>VLOOKUP(Table47[[#This Row],[Y]], Table33[#All], 3, FALSE)</f>
        <v>2</v>
      </c>
      <c r="BT30" t="s">
        <v>286</v>
      </c>
      <c r="BU30">
        <f>VLOOKUP(TRIM(Table47[[#This Row],[Z_1]]),Table34[#All],3,FALSE)</f>
        <v>4</v>
      </c>
      <c r="BV30">
        <f>VLOOKUP(TRIM(Table47[[#This Row],[Z_2]]),Table34[#All],3,FALSE)</f>
        <v>12</v>
      </c>
      <c r="BW30">
        <f>VLOOKUP(TRIM(Table47[[#This Row],[Z_3]]),Table34[#All],3,FALSE)</f>
        <v>7</v>
      </c>
      <c r="BX30">
        <f>VLOOKUP(TRIM(Table47[[#This Row],[Z_4]]),Table34[#All],3,FALSE)</f>
        <v>17</v>
      </c>
      <c r="BY30" t="e">
        <f>VLOOKUP(TRIM(Table47[[#This Row],[Z_5]]),Table34[#All],3,FALSE)</f>
        <v>#N/A</v>
      </c>
      <c r="BZ30" t="e">
        <f>VLOOKUP(TRIM(Table47[[#This Row],[Z_6]]),Table34[#All],3,FALSE)</f>
        <v>#N/A</v>
      </c>
      <c r="CA30" t="e">
        <f>VLOOKUP(TRIM(Table47[[#This Row],[Z_7]]),Table34[#All],3,FALSE)</f>
        <v>#N/A</v>
      </c>
      <c r="CB30">
        <f>VLOOKUP(Table47[[#This Row],[ZA]],Table36[#All],3,FALSE)</f>
        <v>2</v>
      </c>
      <c r="CC30">
        <f>VLOOKUP(Table47[[#This Row],[ZB]],Table37[#All],3,FALSE)</f>
        <v>4</v>
      </c>
      <c r="CD30" t="s">
        <v>287</v>
      </c>
      <c r="CE30">
        <f>VLOOKUP(TRIM(Table47[[#This Row],[ZC_1]]),Table38[#All],3,FALSE)</f>
        <v>5</v>
      </c>
      <c r="CF30">
        <f>VLOOKUP(TRIM(Table47[[#This Row],[ZC_2]]),Table38[#All],3,FALSE)</f>
        <v>6</v>
      </c>
      <c r="CG30" t="e">
        <f>VLOOKUP(TRIM(Table47[[#This Row],[ZC_3]]),Table38[#All],3,FALSE)</f>
        <v>#N/A</v>
      </c>
      <c r="CH30" t="e">
        <f>VLOOKUP(TRIM(Table47[[#This Row],[ZC_4]]),Table38[#All],3,FALSE)</f>
        <v>#N/A</v>
      </c>
      <c r="CI30" t="e">
        <f>VLOOKUP(TRIM(Table47[[#This Row],[ZC_5]]),Table38[#All],3,FALSE)</f>
        <v>#N/A</v>
      </c>
      <c r="CJ30" t="e">
        <f>VLOOKUP(TRIM(Table47[[#This Row],[ZC_6]]),Table38[#All],3,FALSE)</f>
        <v>#N/A</v>
      </c>
      <c r="CK30" t="e">
        <f>VLOOKUP(TRIM(Table47[[#This Row],[ZC_7]]),Table38[#All],3,FALSE)</f>
        <v>#N/A</v>
      </c>
      <c r="CL30">
        <v>4</v>
      </c>
      <c r="CM30" t="s">
        <v>288</v>
      </c>
      <c r="CN30">
        <f>VLOOKUP(TRIM(Table47[[#This Row],[ZE_1]]),Table40[#All],3,FALSE)</f>
        <v>3</v>
      </c>
      <c r="CO30" s="4">
        <f>VLOOKUP(TRIM(Table47[[#This Row],[ZE_2]]),Table40[#All],3,FALSE)</f>
        <v>1</v>
      </c>
      <c r="CP30">
        <f>VLOOKUP(TRIM(Table47[[#This Row],[ZE_3]]),Table40[#All],3,FALSE)</f>
        <v>5</v>
      </c>
      <c r="CQ30" s="4">
        <f>VLOOKUP(TRIM(Table47[[#This Row],[ZE_4]]),Table40[#All],3,FALSE)</f>
        <v>9</v>
      </c>
      <c r="CR30">
        <f>VLOOKUP(TRIM(Table47[[#This Row],[ZE_5]]),Table40[#All],3,FALSE)</f>
        <v>6</v>
      </c>
      <c r="CS30" t="e">
        <f>VLOOKUP(TRIM(Table47[[#This Row],[ZE_6]]),Table40[#All],3,FALSE)</f>
        <v>#N/A</v>
      </c>
      <c r="CT30" t="e">
        <f>VLOOKUP(TRIM(Table47[[#This Row],[ZE_7]]),Table40[#All],3,FALSE)</f>
        <v>#N/A</v>
      </c>
    </row>
    <row r="31" spans="1:99" x14ac:dyDescent="0.25">
      <c r="A31">
        <v>45154.002866273149</v>
      </c>
      <c r="B31" s="4">
        <f>VLOOKUP(Table47[[#This Row],[A]],Table7[#All],3, FALSE)</f>
        <v>3</v>
      </c>
      <c r="C31">
        <f>VLOOKUP(Table47[[#This Row],[B]],Table12[#All],3,FALSE)</f>
        <v>1</v>
      </c>
      <c r="D31">
        <f>VLOOKUP(Table47[[#This Row],[C]],Table14[#All],3,FALSE)</f>
        <v>6</v>
      </c>
      <c r="E31">
        <f>VLOOKUP(Table47[[#This Row],[D]],Table16[#All],3,FALSE)</f>
        <v>2</v>
      </c>
      <c r="F31">
        <f>VLOOKUP(Table47[[#This Row],[E]],Table18[#All],3,FALSE)</f>
        <v>1</v>
      </c>
      <c r="G31">
        <f>VLOOKUP(Table47[[#This Row],[F]],Table20[#All],3,FALSE)</f>
        <v>2</v>
      </c>
      <c r="H31" s="1" t="s">
        <v>291</v>
      </c>
      <c r="I31">
        <f>VLOOKUP(Table47[[#This Row],[G]],Table22[#All],3,FALSE)</f>
        <v>1</v>
      </c>
      <c r="J31" s="4">
        <f>VLOOKUP(TRIM(Table47[[#This Row],[G_2]]),Table22[#All],3,FALSE)</f>
        <v>2</v>
      </c>
      <c r="K31" s="4">
        <f>VLOOKUP(TRIM(Table47[[#This Row],[G_3]]),Table22[#All],3,FALSE)</f>
        <v>3</v>
      </c>
      <c r="L31" s="4">
        <f>VLOOKUP(TRIM(Table47[[#This Row],[G_4]]),Table22[#All],3,FALSE)</f>
        <v>4</v>
      </c>
      <c r="M31">
        <f>VLOOKUP(Table47[[#This Row],[H]],Table23[#All],3,FALSE)</f>
        <v>1</v>
      </c>
      <c r="N31" s="1" t="s">
        <v>41</v>
      </c>
      <c r="O31">
        <f>VLOOKUP(Table47[[#This Row],[I_1]],Table25[#All], 3, FALSE)</f>
        <v>1</v>
      </c>
      <c r="P31" t="e">
        <f>VLOOKUP(TRIM(Table47[[#This Row],[I_2]]),Table25[#All], 3, FALSE)</f>
        <v>#N/A</v>
      </c>
      <c r="Q31">
        <v>7000</v>
      </c>
      <c r="R31">
        <f>VLOOKUP(TRIM(Table47[[#This Row],[K]]),Table27[#All],3,FALSE)</f>
        <v>1</v>
      </c>
      <c r="S31">
        <f>VLOOKUP(TRIM(Table47[[#This Row],[L]]),Table28[#All],3,FALSE)</f>
        <v>1</v>
      </c>
      <c r="T31">
        <f>VLOOKUP(Table47[[#This Row],[M]],Table9[#All],3,FALSE)</f>
        <v>2</v>
      </c>
      <c r="U31">
        <f>VLOOKUP(Table47[[#This Row],[N]],Table11[#All],3,FALSE)</f>
        <v>1</v>
      </c>
      <c r="V31">
        <f>VLOOKUP(Table47[[#This Row],[O]],Table15[#All],3,FALSE)</f>
        <v>3</v>
      </c>
      <c r="W31" t="s">
        <v>292</v>
      </c>
      <c r="X31">
        <f>VLOOKUP(Table47[[#This Row],[Q]],Table19[#All],3,FALSE)</f>
        <v>4</v>
      </c>
      <c r="Y31" t="s">
        <v>293</v>
      </c>
      <c r="Z31">
        <f>VLOOKUP(TRIM(Table47[[#This Row],[R_1]]),Table21[#All],3,FALSE)</f>
        <v>10</v>
      </c>
      <c r="AA31" t="e">
        <f>VLOOKUP(TRIM(Table47[[#This Row],[R_2]]),Table21[#All],3,FALSE)</f>
        <v>#N/A</v>
      </c>
      <c r="AB31" t="e">
        <f>VLOOKUP(TRIM(Table47[[#This Row],[R_3]]),Table21[#All],3,FALSE)</f>
        <v>#N/A</v>
      </c>
      <c r="AC31" t="e">
        <f>VLOOKUP(TRIM(Table47[[#This Row],[R_4]]),Table21[#All],3,FALSE)</f>
        <v>#N/A</v>
      </c>
      <c r="AD31" t="e">
        <f>VLOOKUP(TRIM(Table47[[#This Row],[R_5]]),Table21[#All],3,FALSE)</f>
        <v>#N/A</v>
      </c>
      <c r="AE31" t="e">
        <f>VLOOKUP(TRIM(Table47[[#This Row],[R_6]]),Table21[#All],3,FALSE)</f>
        <v>#N/A</v>
      </c>
      <c r="AF31" t="e">
        <f>VLOOKUP(TRIM(Table47[[#This Row],[R_7]]),Table21[#All],3,FALSE)</f>
        <v>#N/A</v>
      </c>
      <c r="AG31" t="e">
        <f>VLOOKUP(TRIM(Table47[[#This Row],[R_8]]),Table21[#All],3,FALSE)</f>
        <v>#N/A</v>
      </c>
      <c r="AH31" t="e">
        <f>VLOOKUP(TRIM(Table47[[#This Row],[R_9]]),Table21[#All],3,FALSE)</f>
        <v>#N/A</v>
      </c>
      <c r="AI31" t="e">
        <f>VLOOKUP(TRIM(Table47[[#This Row],[R_10]]),Table21[#All],3,FALSE)</f>
        <v>#N/A</v>
      </c>
      <c r="AJ31" t="s">
        <v>294</v>
      </c>
      <c r="AK31">
        <f>VLOOKUP(TRIM(Table47[[#This Row],[S_1]]),Table24[#All],3,FALSE)</f>
        <v>5</v>
      </c>
      <c r="AL31">
        <f>VLOOKUP(TRIM(Table47[[#This Row],[S_2]]),Table24[#All],3,FALSE)</f>
        <v>6</v>
      </c>
      <c r="AM31">
        <f>VLOOKUP(TRIM(Table47[[#This Row],[S_3]]),Table24[#All],3,FALSE)</f>
        <v>3</v>
      </c>
      <c r="AN31">
        <f>VLOOKUP(TRIM(Table47[[#This Row],[S_4]]),Table24[#All],3,FALSE)</f>
        <v>1</v>
      </c>
      <c r="AO31">
        <f>VLOOKUP(TRIM(Table47[[#This Row],[S_5]]),Table24[#All],3,FALSE)</f>
        <v>2</v>
      </c>
      <c r="AP31" t="e">
        <f>VLOOKUP(TRIM(Table47[[#This Row],[S_6]]),Table24[#All],3,FALSE)</f>
        <v>#N/A</v>
      </c>
      <c r="AQ31" t="s">
        <v>73</v>
      </c>
      <c r="AR31">
        <f>VLOOKUP(TRIM(Table47[[#This Row],[T_1]]),Table26[#All],3,FALSE)</f>
        <v>2</v>
      </c>
      <c r="AS31">
        <f>VLOOKUP(TRIM(Table47[[#This Row],[T_2]]),Table26[#All],3,FALSE)</f>
        <v>4</v>
      </c>
      <c r="AT31" t="e">
        <f>VLOOKUP(TRIM(Table47[[#This Row],[T_3]]),Table26[#All],3,FALSE)</f>
        <v>#N/A</v>
      </c>
      <c r="AU31" t="e">
        <f>VLOOKUP(TRIM(Table47[[#This Row],[T_4]]),Table26[#All],3,FALSE)</f>
        <v>#N/A</v>
      </c>
      <c r="AV31" t="e">
        <f>VLOOKUP(TRIM(Table47[[#This Row],[T_5]]),Table26[#All],3,FALSE)</f>
        <v>#N/A</v>
      </c>
      <c r="AW31" t="e">
        <f>VLOOKUP(TRIM(Table47[[#This Row],[T_6]]),Table26[#All],3,FALSE)</f>
        <v>#N/A</v>
      </c>
      <c r="AX31">
        <f>VLOOKUP(Table47[[#This Row],[U]],Table29[#All],3,FALSE)</f>
        <v>2</v>
      </c>
      <c r="AY31">
        <f>VLOOKUP(Table47[[#This Row],[V]],Table30[#All],3,FALSE)</f>
        <v>2</v>
      </c>
      <c r="AZ31" t="s">
        <v>88</v>
      </c>
      <c r="BA31">
        <f>VLOOKUP(TRIM(Table47[[#This Row],[W_1]]),Table31[#All],3,FALSE)</f>
        <v>1</v>
      </c>
      <c r="BB31">
        <f>VLOOKUP(TRIM(Table47[[#This Row],[W_2]]),Table31[#All],3,FALSE)</f>
        <v>2</v>
      </c>
      <c r="BC31" t="e">
        <f>VLOOKUP(TRIM(Table47[[#This Row],[W_3]]),Table31[#All],3,FALSE)</f>
        <v>#N/A</v>
      </c>
      <c r="BD31" t="e">
        <f>VLOOKUP(TRIM(Table47[[#This Row],[W_4]]),Table31[#All],3,FALSE)</f>
        <v>#N/A</v>
      </c>
      <c r="BE31" t="e">
        <f>VLOOKUP(TRIM(Table47[[#This Row],[W_5]]),Table31[#All],3,FALSE)</f>
        <v>#N/A</v>
      </c>
      <c r="BF31" t="e">
        <f>VLOOKUP(TRIM(Table47[[#This Row],[W_6]]),Table31[#All],3,FALSE)</f>
        <v>#N/A</v>
      </c>
      <c r="BG31" t="e">
        <f>VLOOKUP(TRIM(Table47[[#This Row],[W_7]]),Table31[#All],3,FALSE)</f>
        <v>#N/A</v>
      </c>
      <c r="BH31" t="e">
        <f>VLOOKUP(TRIM(Table47[[#This Row],[W_8]]),Table31[#All],3,FALSE)</f>
        <v>#N/A</v>
      </c>
      <c r="BI31" t="s">
        <v>295</v>
      </c>
      <c r="BJ31">
        <f>VLOOKUP(TRIM(Table47[[#This Row],[X_1]]),Table32[#All],3,FALSE)</f>
        <v>2</v>
      </c>
      <c r="BK31">
        <f>VLOOKUP(TRIM(Table47[[#This Row],[X_2]]),Table32[#All],3,FALSE)</f>
        <v>1</v>
      </c>
      <c r="BL31" t="e">
        <f>VLOOKUP(TRIM(Table47[[#This Row],[X_3]]),Table32[#All],3,FALSE)</f>
        <v>#N/A</v>
      </c>
      <c r="BM31" t="e">
        <f>VLOOKUP(TRIM(Table47[[#This Row],[X_4]]),Table32[#All],3,FALSE)</f>
        <v>#N/A</v>
      </c>
      <c r="BN31" t="e">
        <f>VLOOKUP(TRIM(Table47[[#This Row],[X_5]]),Table32[#All],3,FALSE)</f>
        <v>#N/A</v>
      </c>
      <c r="BO31" t="e">
        <f>VLOOKUP(TRIM(Table47[[#This Row],[X_6]]),Table32[#All],3,FALSE)</f>
        <v>#N/A</v>
      </c>
      <c r="BP31" t="e">
        <f>VLOOKUP(TRIM(Table47[[#This Row],[X_7]]),Table32[#All],3,FALSE)</f>
        <v>#N/A</v>
      </c>
      <c r="BQ31" t="e">
        <f>VLOOKUP(TRIM(Table47[[#This Row],[X_8]]),Table32[#All],3,FALSE)</f>
        <v>#N/A</v>
      </c>
      <c r="BR31" t="e">
        <f>VLOOKUP(TRIM(Table47[[#This Row],[X_9]]),Table32[#All],3,FALSE)</f>
        <v>#N/A</v>
      </c>
      <c r="BS31">
        <f>VLOOKUP(Table47[[#This Row],[Y]], Table33[#All], 3, FALSE)</f>
        <v>2</v>
      </c>
      <c r="BT31" t="s">
        <v>296</v>
      </c>
      <c r="BU31">
        <f>VLOOKUP(TRIM(Table47[[#This Row],[Z_1]]),Table34[#All],3,FALSE)</f>
        <v>4</v>
      </c>
      <c r="BV31">
        <f>VLOOKUP(TRIM(Table47[[#This Row],[Z_2]]),Table34[#All],3,FALSE)</f>
        <v>5</v>
      </c>
      <c r="BW31">
        <f>VLOOKUP(TRIM(Table47[[#This Row],[Z_3]]),Table34[#All],3,FALSE)</f>
        <v>10</v>
      </c>
      <c r="BX31" t="e">
        <f>VLOOKUP(TRIM(Table47[[#This Row],[Z_4]]),Table34[#All],3,FALSE)</f>
        <v>#N/A</v>
      </c>
      <c r="BY31" t="e">
        <f>VLOOKUP(TRIM(Table47[[#This Row],[Z_5]]),Table34[#All],3,FALSE)</f>
        <v>#N/A</v>
      </c>
      <c r="BZ31" t="e">
        <f>VLOOKUP(TRIM(Table47[[#This Row],[Z_6]]),Table34[#All],3,FALSE)</f>
        <v>#N/A</v>
      </c>
      <c r="CA31" t="e">
        <f>VLOOKUP(TRIM(Table47[[#This Row],[Z_7]]),Table34[#All],3,FALSE)</f>
        <v>#N/A</v>
      </c>
      <c r="CB31">
        <f>VLOOKUP(Table47[[#This Row],[ZA]],Table36[#All],3,FALSE)</f>
        <v>5</v>
      </c>
      <c r="CC31">
        <f>VLOOKUP(Table47[[#This Row],[ZB]],Table37[#All],3,FALSE)</f>
        <v>2</v>
      </c>
      <c r="CD31" t="s">
        <v>198</v>
      </c>
      <c r="CE31">
        <f>VLOOKUP(TRIM(Table47[[#This Row],[ZC_1]]),Table38[#All],3,FALSE)</f>
        <v>5</v>
      </c>
      <c r="CF31" t="e">
        <f>VLOOKUP(TRIM(Table47[[#This Row],[ZC_2]]),Table38[#All],3,FALSE)</f>
        <v>#N/A</v>
      </c>
      <c r="CG31" t="e">
        <f>VLOOKUP(TRIM(Table47[[#This Row],[ZC_3]]),Table38[#All],3,FALSE)</f>
        <v>#N/A</v>
      </c>
      <c r="CH31" t="e">
        <f>VLOOKUP(TRIM(Table47[[#This Row],[ZC_4]]),Table38[#All],3,FALSE)</f>
        <v>#N/A</v>
      </c>
      <c r="CI31" t="e">
        <f>VLOOKUP(TRIM(Table47[[#This Row],[ZC_5]]),Table38[#All],3,FALSE)</f>
        <v>#N/A</v>
      </c>
      <c r="CJ31" t="e">
        <f>VLOOKUP(TRIM(Table47[[#This Row],[ZC_6]]),Table38[#All],3,FALSE)</f>
        <v>#N/A</v>
      </c>
      <c r="CK31" t="e">
        <f>VLOOKUP(TRIM(Table47[[#This Row],[ZC_7]]),Table38[#All],3,FALSE)</f>
        <v>#N/A</v>
      </c>
      <c r="CL31">
        <v>1</v>
      </c>
      <c r="CM31" t="s">
        <v>106</v>
      </c>
      <c r="CN31">
        <f>VLOOKUP(TRIM(Table47[[#This Row],[ZE_1]]),Table40[#All],3,FALSE)</f>
        <v>3</v>
      </c>
      <c r="CO31" s="4" t="e">
        <f>VLOOKUP(TRIM(Table47[[#This Row],[ZE_2]]),Table40[#All],3,FALSE)</f>
        <v>#N/A</v>
      </c>
      <c r="CP31" t="e">
        <f>VLOOKUP(TRIM(Table47[[#This Row],[ZE_3]]),Table40[#All],3,FALSE)</f>
        <v>#N/A</v>
      </c>
      <c r="CQ31" s="4" t="e">
        <f>VLOOKUP(TRIM(Table47[[#This Row],[ZE_4]]),Table40[#All],3,FALSE)</f>
        <v>#N/A</v>
      </c>
      <c r="CR31" t="e">
        <f>VLOOKUP(TRIM(Table47[[#This Row],[ZE_5]]),Table40[#All],3,FALSE)</f>
        <v>#N/A</v>
      </c>
      <c r="CS31" t="e">
        <f>VLOOKUP(TRIM(Table47[[#This Row],[ZE_6]]),Table40[#All],3,FALSE)</f>
        <v>#N/A</v>
      </c>
      <c r="CT31" t="e">
        <f>VLOOKUP(TRIM(Table47[[#This Row],[ZE_7]]),Table40[#All],3,FALSE)</f>
        <v>#N/A</v>
      </c>
      <c r="CU31" t="s">
        <v>298</v>
      </c>
    </row>
    <row r="32" spans="1:99" x14ac:dyDescent="0.25">
      <c r="A32">
        <v>45154.003388576384</v>
      </c>
      <c r="B32" s="4">
        <f>VLOOKUP(Table47[[#This Row],[A]],Table7[#All],3, FALSE)</f>
        <v>4</v>
      </c>
      <c r="C32">
        <f>VLOOKUP(Table47[[#This Row],[B]],Table12[#All],3,FALSE)</f>
        <v>1</v>
      </c>
      <c r="D32">
        <f>VLOOKUP(Table47[[#This Row],[C]],Table14[#All],3,FALSE)</f>
        <v>1</v>
      </c>
      <c r="E32">
        <f>VLOOKUP(Table47[[#This Row],[D]],Table16[#All],3,FALSE)</f>
        <v>1</v>
      </c>
      <c r="F32">
        <f>VLOOKUP(Table47[[#This Row],[E]],Table18[#All],3,FALSE)</f>
        <v>1</v>
      </c>
      <c r="G32">
        <f>VLOOKUP(Table47[[#This Row],[F]],Table20[#All],3,FALSE)</f>
        <v>2</v>
      </c>
      <c r="H32" s="1" t="s">
        <v>299</v>
      </c>
      <c r="I32">
        <f>VLOOKUP(Table47[[#This Row],[G]],Table22[#All],3,FALSE)</f>
        <v>3</v>
      </c>
      <c r="J32" s="4">
        <f>VLOOKUP(TRIM(Table47[[#This Row],[G_2]]),Table22[#All],3,FALSE)</f>
        <v>4</v>
      </c>
      <c r="K32" s="4" t="e">
        <f>VLOOKUP(TRIM(Table47[[#This Row],[G_3]]),Table22[#All],3,FALSE)</f>
        <v>#N/A</v>
      </c>
      <c r="L32" s="4" t="e">
        <f>VLOOKUP(TRIM(Table47[[#This Row],[G_4]]),Table22[#All],3,FALSE)</f>
        <v>#N/A</v>
      </c>
      <c r="M32">
        <f>VLOOKUP(Table47[[#This Row],[H]],Table23[#All],3,FALSE)</f>
        <v>1</v>
      </c>
      <c r="N32" s="1" t="s">
        <v>64</v>
      </c>
      <c r="O32">
        <f>VLOOKUP(Table47[[#This Row],[I_1]],Table25[#All], 3, FALSE)</f>
        <v>1</v>
      </c>
      <c r="P32">
        <f>VLOOKUP(TRIM(Table47[[#This Row],[I_2]]),Table25[#All], 3, FALSE)</f>
        <v>2</v>
      </c>
      <c r="Q32">
        <v>930</v>
      </c>
      <c r="R32">
        <f>VLOOKUP(TRIM(Table47[[#This Row],[K]]),Table27[#All],3,FALSE)</f>
        <v>3</v>
      </c>
      <c r="S32">
        <f>VLOOKUP(TRIM(Table47[[#This Row],[L]]),Table28[#All],3,FALSE)</f>
        <v>1</v>
      </c>
      <c r="T32">
        <f>VLOOKUP(Table47[[#This Row],[M]],Table9[#All],3,FALSE)</f>
        <v>1</v>
      </c>
      <c r="U32">
        <f>VLOOKUP(Table47[[#This Row],[N]],Table11[#All],3,FALSE)</f>
        <v>4</v>
      </c>
      <c r="V32">
        <f>VLOOKUP(Table47[[#This Row],[O]],Table15[#All],3,FALSE)</f>
        <v>2</v>
      </c>
      <c r="W32" t="s">
        <v>192</v>
      </c>
      <c r="X32">
        <f>VLOOKUP(Table47[[#This Row],[Q]],Table19[#All],3,FALSE)</f>
        <v>3</v>
      </c>
      <c r="Y32" t="s">
        <v>233</v>
      </c>
      <c r="Z32">
        <f>VLOOKUP(TRIM(Table47[[#This Row],[R_1]]),Table21[#All],3,FALSE)</f>
        <v>6</v>
      </c>
      <c r="AA32">
        <f>VLOOKUP(TRIM(Table47[[#This Row],[R_2]]),Table21[#All],3,FALSE)</f>
        <v>2</v>
      </c>
      <c r="AB32" t="e">
        <f>VLOOKUP(TRIM(Table47[[#This Row],[R_3]]),Table21[#All],3,FALSE)</f>
        <v>#N/A</v>
      </c>
      <c r="AC32" t="e">
        <f>VLOOKUP(TRIM(Table47[[#This Row],[R_4]]),Table21[#All],3,FALSE)</f>
        <v>#N/A</v>
      </c>
      <c r="AD32" t="e">
        <f>VLOOKUP(TRIM(Table47[[#This Row],[R_5]]),Table21[#All],3,FALSE)</f>
        <v>#N/A</v>
      </c>
      <c r="AE32" t="e">
        <f>VLOOKUP(TRIM(Table47[[#This Row],[R_6]]),Table21[#All],3,FALSE)</f>
        <v>#N/A</v>
      </c>
      <c r="AF32" t="e">
        <f>VLOOKUP(TRIM(Table47[[#This Row],[R_7]]),Table21[#All],3,FALSE)</f>
        <v>#N/A</v>
      </c>
      <c r="AG32" t="e">
        <f>VLOOKUP(TRIM(Table47[[#This Row],[R_8]]),Table21[#All],3,FALSE)</f>
        <v>#N/A</v>
      </c>
      <c r="AH32" t="e">
        <f>VLOOKUP(TRIM(Table47[[#This Row],[R_9]]),Table21[#All],3,FALSE)</f>
        <v>#N/A</v>
      </c>
      <c r="AI32" t="e">
        <f>VLOOKUP(TRIM(Table47[[#This Row],[R_10]]),Table21[#All],3,FALSE)</f>
        <v>#N/A</v>
      </c>
      <c r="AJ32" t="s">
        <v>300</v>
      </c>
      <c r="AK32">
        <f>VLOOKUP(TRIM(Table47[[#This Row],[S_1]]),Table24[#All],3,FALSE)</f>
        <v>5</v>
      </c>
      <c r="AL32">
        <f>VLOOKUP(TRIM(Table47[[#This Row],[S_2]]),Table24[#All],3,FALSE)</f>
        <v>6</v>
      </c>
      <c r="AM32" t="e">
        <f>VLOOKUP(TRIM(Table47[[#This Row],[S_3]]),Table24[#All],3,FALSE)</f>
        <v>#N/A</v>
      </c>
      <c r="AN32" t="e">
        <f>VLOOKUP(TRIM(Table47[[#This Row],[S_4]]),Table24[#All],3,FALSE)</f>
        <v>#N/A</v>
      </c>
      <c r="AO32" t="e">
        <f>VLOOKUP(TRIM(Table47[[#This Row],[S_5]]),Table24[#All],3,FALSE)</f>
        <v>#N/A</v>
      </c>
      <c r="AP32" t="e">
        <f>VLOOKUP(TRIM(Table47[[#This Row],[S_6]]),Table24[#All],3,FALSE)</f>
        <v>#N/A</v>
      </c>
      <c r="AQ32" t="s">
        <v>283</v>
      </c>
      <c r="AR32">
        <f>VLOOKUP(TRIM(Table47[[#This Row],[T_1]]),Table26[#All],3,FALSE)</f>
        <v>2</v>
      </c>
      <c r="AS32">
        <f>VLOOKUP(TRIM(Table47[[#This Row],[T_2]]),Table26[#All],3,FALSE)</f>
        <v>4</v>
      </c>
      <c r="AT32">
        <f>VLOOKUP(TRIM(Table47[[#This Row],[T_3]]),Table26[#All],3,FALSE)</f>
        <v>5</v>
      </c>
      <c r="AU32" t="e">
        <f>VLOOKUP(TRIM(Table47[[#This Row],[T_4]]),Table26[#All],3,FALSE)</f>
        <v>#N/A</v>
      </c>
      <c r="AV32" t="e">
        <f>VLOOKUP(TRIM(Table47[[#This Row],[T_5]]),Table26[#All],3,FALSE)</f>
        <v>#N/A</v>
      </c>
      <c r="AW32" t="e">
        <f>VLOOKUP(TRIM(Table47[[#This Row],[T_6]]),Table26[#All],3,FALSE)</f>
        <v>#N/A</v>
      </c>
      <c r="AX32">
        <f>VLOOKUP(Table47[[#This Row],[U]],Table29[#All],3,FALSE)</f>
        <v>3</v>
      </c>
      <c r="AY32">
        <f>VLOOKUP(Table47[[#This Row],[V]],Table30[#All],3,FALSE)</f>
        <v>2</v>
      </c>
      <c r="AZ32" t="s">
        <v>301</v>
      </c>
      <c r="BA32">
        <f>VLOOKUP(TRIM(Table47[[#This Row],[W_1]]),Table31[#All],3,FALSE)</f>
        <v>1</v>
      </c>
      <c r="BB32">
        <f>VLOOKUP(TRIM(Table47[[#This Row],[W_2]]),Table31[#All],3,FALSE)</f>
        <v>4</v>
      </c>
      <c r="BC32">
        <f>VLOOKUP(TRIM(Table47[[#This Row],[W_3]]),Table31[#All],3,FALSE)</f>
        <v>3</v>
      </c>
      <c r="BD32">
        <f>VLOOKUP(TRIM(Table47[[#This Row],[W_4]]),Table31[#All],3,FALSE)</f>
        <v>5</v>
      </c>
      <c r="BE32" t="e">
        <f>VLOOKUP(TRIM(Table47[[#This Row],[W_5]]),Table31[#All],3,FALSE)</f>
        <v>#N/A</v>
      </c>
      <c r="BF32" t="e">
        <f>VLOOKUP(TRIM(Table47[[#This Row],[W_6]]),Table31[#All],3,FALSE)</f>
        <v>#N/A</v>
      </c>
      <c r="BG32" t="e">
        <f>VLOOKUP(TRIM(Table47[[#This Row],[W_7]]),Table31[#All],3,FALSE)</f>
        <v>#N/A</v>
      </c>
      <c r="BH32" t="e">
        <f>VLOOKUP(TRIM(Table47[[#This Row],[W_8]]),Table31[#All],3,FALSE)</f>
        <v>#N/A</v>
      </c>
      <c r="BI32" t="s">
        <v>1011</v>
      </c>
      <c r="BJ32">
        <f>VLOOKUP(TRIM(Table47[[#This Row],[X_1]]),Table32[#All],3,FALSE)</f>
        <v>6</v>
      </c>
      <c r="BK32">
        <f>VLOOKUP(TRIM(Table47[[#This Row],[X_2]]),Table32[#All],3,FALSE)</f>
        <v>11</v>
      </c>
      <c r="BL32">
        <f>VLOOKUP(TRIM(Table47[[#This Row],[X_3]]),Table32[#All],3,FALSE)</f>
        <v>5</v>
      </c>
      <c r="BM32">
        <f>VLOOKUP(TRIM(Table47[[#This Row],[X_4]]),Table32[#All],3,FALSE)</f>
        <v>12</v>
      </c>
      <c r="BN32" t="e">
        <f>VLOOKUP(TRIM(Table47[[#This Row],[X_5]]),Table32[#All],3,FALSE)</f>
        <v>#N/A</v>
      </c>
      <c r="BO32" t="e">
        <f>VLOOKUP(TRIM(Table47[[#This Row],[X_6]]),Table32[#All],3,FALSE)</f>
        <v>#N/A</v>
      </c>
      <c r="BP32" t="e">
        <f>VLOOKUP(TRIM(Table47[[#This Row],[X_7]]),Table32[#All],3,FALSE)</f>
        <v>#N/A</v>
      </c>
      <c r="BQ32" t="e">
        <f>VLOOKUP(TRIM(Table47[[#This Row],[X_8]]),Table32[#All],3,FALSE)</f>
        <v>#N/A</v>
      </c>
      <c r="BR32" t="e">
        <f>VLOOKUP(TRIM(Table47[[#This Row],[X_9]]),Table32[#All],3,FALSE)</f>
        <v>#N/A</v>
      </c>
      <c r="BS32">
        <f>VLOOKUP(Table47[[#This Row],[Y]], Table33[#All], 3, FALSE)</f>
        <v>2</v>
      </c>
      <c r="BT32" t="s">
        <v>303</v>
      </c>
      <c r="BU32">
        <f>VLOOKUP(TRIM(Table47[[#This Row],[Z_1]]),Table34[#All],3,FALSE)</f>
        <v>4</v>
      </c>
      <c r="BV32">
        <f>VLOOKUP(TRIM(Table47[[#This Row],[Z_2]]),Table34[#All],3,FALSE)</f>
        <v>16</v>
      </c>
      <c r="BW32">
        <f>VLOOKUP(TRIM(Table47[[#This Row],[Z_3]]),Table34[#All],3,FALSE)</f>
        <v>5</v>
      </c>
      <c r="BX32">
        <f>VLOOKUP(TRIM(Table47[[#This Row],[Z_4]]),Table34[#All],3,FALSE)</f>
        <v>12</v>
      </c>
      <c r="BY32" t="e">
        <f>VLOOKUP(TRIM(Table47[[#This Row],[Z_5]]),Table34[#All],3,FALSE)</f>
        <v>#N/A</v>
      </c>
      <c r="BZ32" t="e">
        <f>VLOOKUP(TRIM(Table47[[#This Row],[Z_6]]),Table34[#All],3,FALSE)</f>
        <v>#N/A</v>
      </c>
      <c r="CA32" t="e">
        <f>VLOOKUP(TRIM(Table47[[#This Row],[Z_7]]),Table34[#All],3,FALSE)</f>
        <v>#N/A</v>
      </c>
      <c r="CB32">
        <f>VLOOKUP(Table47[[#This Row],[ZA]],Table36[#All],3,FALSE)</f>
        <v>2</v>
      </c>
      <c r="CC32">
        <f>VLOOKUP(Table47[[#This Row],[ZB]],Table37[#All],3,FALSE)</f>
        <v>3</v>
      </c>
      <c r="CD32" t="s">
        <v>304</v>
      </c>
      <c r="CE32">
        <f>VLOOKUP(TRIM(Table47[[#This Row],[ZC_1]]),Table38[#All],3,FALSE)</f>
        <v>5</v>
      </c>
      <c r="CF32">
        <f>VLOOKUP(TRIM(Table47[[#This Row],[ZC_2]]),Table38[#All],3,FALSE)</f>
        <v>6</v>
      </c>
      <c r="CG32">
        <f>VLOOKUP(TRIM(Table47[[#This Row],[ZC_3]]),Table38[#All],3,FALSE)</f>
        <v>3</v>
      </c>
      <c r="CH32">
        <f>VLOOKUP(TRIM(Table47[[#This Row],[ZC_4]]),Table38[#All],3,FALSE)</f>
        <v>2</v>
      </c>
      <c r="CI32" t="e">
        <f>VLOOKUP(TRIM(Table47[[#This Row],[ZC_5]]),Table38[#All],3,FALSE)</f>
        <v>#N/A</v>
      </c>
      <c r="CJ32" t="e">
        <f>VLOOKUP(TRIM(Table47[[#This Row],[ZC_6]]),Table38[#All],3,FALSE)</f>
        <v>#N/A</v>
      </c>
      <c r="CK32" t="e">
        <f>VLOOKUP(TRIM(Table47[[#This Row],[ZC_7]]),Table38[#All],3,FALSE)</f>
        <v>#N/A</v>
      </c>
      <c r="CL32">
        <v>4</v>
      </c>
      <c r="CM32" t="s">
        <v>305</v>
      </c>
      <c r="CN32">
        <f>VLOOKUP(TRIM(Table47[[#This Row],[ZE_1]]),Table40[#All],3,FALSE)</f>
        <v>1</v>
      </c>
      <c r="CO32" s="4">
        <f>VLOOKUP(TRIM(Table47[[#This Row],[ZE_2]]),Table40[#All],3,FALSE)</f>
        <v>5</v>
      </c>
      <c r="CP32">
        <f>VLOOKUP(TRIM(Table47[[#This Row],[ZE_3]]),Table40[#All],3,FALSE)</f>
        <v>9</v>
      </c>
      <c r="CQ32" s="4">
        <f>VLOOKUP(TRIM(Table47[[#This Row],[ZE_4]]),Table40[#All],3,FALSE)</f>
        <v>6</v>
      </c>
      <c r="CR32" t="e">
        <f>VLOOKUP(TRIM(Table47[[#This Row],[ZE_5]]),Table40[#All],3,FALSE)</f>
        <v>#N/A</v>
      </c>
      <c r="CS32" t="e">
        <f>VLOOKUP(TRIM(Table47[[#This Row],[ZE_6]]),Table40[#All],3,FALSE)</f>
        <v>#N/A</v>
      </c>
      <c r="CT32" t="e">
        <f>VLOOKUP(TRIM(Table47[[#This Row],[ZE_7]]),Table40[#All],3,FALSE)</f>
        <v>#N/A</v>
      </c>
    </row>
    <row r="33" spans="1:99" x14ac:dyDescent="0.25">
      <c r="A33">
        <v>45154.00353962963</v>
      </c>
      <c r="B33" s="4">
        <f>VLOOKUP(Table47[[#This Row],[A]],Table7[#All],3, FALSE)</f>
        <v>5</v>
      </c>
      <c r="C33">
        <f>VLOOKUP(Table47[[#This Row],[B]],Table12[#All],3,FALSE)</f>
        <v>0</v>
      </c>
      <c r="D33">
        <f>VLOOKUP(Table47[[#This Row],[C]],Table14[#All],3,FALSE)</f>
        <v>1</v>
      </c>
      <c r="E33">
        <f>VLOOKUP(Table47[[#This Row],[D]],Table16[#All],3,FALSE)</f>
        <v>1</v>
      </c>
      <c r="F33">
        <f>VLOOKUP(Table47[[#This Row],[E]],Table18[#All],3,FALSE)</f>
        <v>1</v>
      </c>
      <c r="G33">
        <f>VLOOKUP(Table47[[#This Row],[F]],Table20[#All],3,FALSE)</f>
        <v>4</v>
      </c>
      <c r="H33" s="1" t="s">
        <v>130</v>
      </c>
      <c r="I33">
        <f>VLOOKUP(Table47[[#This Row],[G]],Table22[#All],3,FALSE)</f>
        <v>1</v>
      </c>
      <c r="J33" s="4" t="e">
        <f>VLOOKUP(TRIM(Table47[[#This Row],[G_2]]),Table22[#All],3,FALSE)</f>
        <v>#N/A</v>
      </c>
      <c r="K33" s="4" t="e">
        <f>VLOOKUP(TRIM(Table47[[#This Row],[G_3]]),Table22[#All],3,FALSE)</f>
        <v>#N/A</v>
      </c>
      <c r="L33" s="4" t="e">
        <f>VLOOKUP(TRIM(Table47[[#This Row],[G_4]]),Table22[#All],3,FALSE)</f>
        <v>#N/A</v>
      </c>
      <c r="M33">
        <f>VLOOKUP(Table47[[#This Row],[H]],Table23[#All],3,FALSE)</f>
        <v>1</v>
      </c>
      <c r="N33" s="1" t="s">
        <v>41</v>
      </c>
      <c r="O33">
        <f>VLOOKUP(Table47[[#This Row],[I_1]],Table25[#All], 3, FALSE)</f>
        <v>1</v>
      </c>
      <c r="P33" t="e">
        <f>VLOOKUP(TRIM(Table47[[#This Row],[I_2]]),Table25[#All], 3, FALSE)</f>
        <v>#N/A</v>
      </c>
      <c r="Q33">
        <v>1200</v>
      </c>
      <c r="R33">
        <f>VLOOKUP(TRIM(Table47[[#This Row],[K]]),Table27[#All],3,FALSE)</f>
        <v>1</v>
      </c>
      <c r="S33">
        <f>VLOOKUP(TRIM(Table47[[#This Row],[L]]),Table28[#All],3,FALSE)</f>
        <v>1</v>
      </c>
      <c r="T33">
        <f>VLOOKUP(Table47[[#This Row],[M]],Table9[#All],3,FALSE)</f>
        <v>3</v>
      </c>
      <c r="U33">
        <f>VLOOKUP(Table47[[#This Row],[N]],Table11[#All],3,FALSE)</f>
        <v>4</v>
      </c>
      <c r="V33">
        <f>VLOOKUP(Table47[[#This Row],[O]],Table15[#All],3,FALSE)</f>
        <v>1</v>
      </c>
      <c r="W33" t="s">
        <v>306</v>
      </c>
      <c r="X33">
        <f>VLOOKUP(Table47[[#This Row],[Q]],Table19[#All],3,FALSE)</f>
        <v>2</v>
      </c>
      <c r="Y33" t="s">
        <v>307</v>
      </c>
      <c r="Z33">
        <f>VLOOKUP(TRIM(Table47[[#This Row],[R_1]]),Table21[#All],3,FALSE)</f>
        <v>2</v>
      </c>
      <c r="AA33">
        <f>VLOOKUP(TRIM(Table47[[#This Row],[R_2]]),Table21[#All],3,FALSE)</f>
        <v>8</v>
      </c>
      <c r="AB33">
        <f>VLOOKUP(TRIM(Table47[[#This Row],[R_3]]),Table21[#All],3,FALSE)</f>
        <v>7</v>
      </c>
      <c r="AC33" t="e">
        <f>VLOOKUP(TRIM(Table47[[#This Row],[R_4]]),Table21[#All],3,FALSE)</f>
        <v>#N/A</v>
      </c>
      <c r="AD33" t="e">
        <f>VLOOKUP(TRIM(Table47[[#This Row],[R_5]]),Table21[#All],3,FALSE)</f>
        <v>#N/A</v>
      </c>
      <c r="AE33" t="e">
        <f>VLOOKUP(TRIM(Table47[[#This Row],[R_6]]),Table21[#All],3,FALSE)</f>
        <v>#N/A</v>
      </c>
      <c r="AF33" t="e">
        <f>VLOOKUP(TRIM(Table47[[#This Row],[R_7]]),Table21[#All],3,FALSE)</f>
        <v>#N/A</v>
      </c>
      <c r="AG33" t="e">
        <f>VLOOKUP(TRIM(Table47[[#This Row],[R_8]]),Table21[#All],3,FALSE)</f>
        <v>#N/A</v>
      </c>
      <c r="AH33" t="e">
        <f>VLOOKUP(TRIM(Table47[[#This Row],[R_9]]),Table21[#All],3,FALSE)</f>
        <v>#N/A</v>
      </c>
      <c r="AI33" t="e">
        <f>VLOOKUP(TRIM(Table47[[#This Row],[R_10]]),Table21[#All],3,FALSE)</f>
        <v>#N/A</v>
      </c>
      <c r="AJ33" t="s">
        <v>72</v>
      </c>
      <c r="AK33">
        <f>VLOOKUP(TRIM(Table47[[#This Row],[S_1]]),Table24[#All],3,FALSE)</f>
        <v>3</v>
      </c>
      <c r="AL33">
        <f>VLOOKUP(TRIM(Table47[[#This Row],[S_2]]),Table24[#All],3,FALSE)</f>
        <v>1</v>
      </c>
      <c r="AM33">
        <f>VLOOKUP(TRIM(Table47[[#This Row],[S_3]]),Table24[#All],3,FALSE)</f>
        <v>2</v>
      </c>
      <c r="AN33">
        <f>VLOOKUP(TRIM(Table47[[#This Row],[S_4]]),Table24[#All],3,FALSE)</f>
        <v>4</v>
      </c>
      <c r="AO33" t="e">
        <f>VLOOKUP(TRIM(Table47[[#This Row],[S_5]]),Table24[#All],3,FALSE)</f>
        <v>#N/A</v>
      </c>
      <c r="AP33" t="e">
        <f>VLOOKUP(TRIM(Table47[[#This Row],[S_6]]),Table24[#All],3,FALSE)</f>
        <v>#N/A</v>
      </c>
      <c r="AQ33" t="s">
        <v>73</v>
      </c>
      <c r="AR33">
        <f>VLOOKUP(TRIM(Table47[[#This Row],[T_1]]),Table26[#All],3,FALSE)</f>
        <v>2</v>
      </c>
      <c r="AS33">
        <f>VLOOKUP(TRIM(Table47[[#This Row],[T_2]]),Table26[#All],3,FALSE)</f>
        <v>4</v>
      </c>
      <c r="AT33" t="e">
        <f>VLOOKUP(TRIM(Table47[[#This Row],[T_3]]),Table26[#All],3,FALSE)</f>
        <v>#N/A</v>
      </c>
      <c r="AU33" t="e">
        <f>VLOOKUP(TRIM(Table47[[#This Row],[T_4]]),Table26[#All],3,FALSE)</f>
        <v>#N/A</v>
      </c>
      <c r="AV33" t="e">
        <f>VLOOKUP(TRIM(Table47[[#This Row],[T_5]]),Table26[#All],3,FALSE)</f>
        <v>#N/A</v>
      </c>
      <c r="AW33" t="e">
        <f>VLOOKUP(TRIM(Table47[[#This Row],[T_6]]),Table26[#All],3,FALSE)</f>
        <v>#N/A</v>
      </c>
      <c r="AX33">
        <f>VLOOKUP(Table47[[#This Row],[U]],Table29[#All],3,FALSE)</f>
        <v>1</v>
      </c>
      <c r="AY33">
        <f>VLOOKUP(Table47[[#This Row],[V]],Table30[#All],3,FALSE)</f>
        <v>2</v>
      </c>
      <c r="AZ33" t="s">
        <v>308</v>
      </c>
      <c r="BA33">
        <f>VLOOKUP(TRIM(Table47[[#This Row],[W_1]]),Table31[#All],3,FALSE)</f>
        <v>2</v>
      </c>
      <c r="BB33">
        <f>VLOOKUP(TRIM(Table47[[#This Row],[W_2]]),Table31[#All],3,FALSE)</f>
        <v>7</v>
      </c>
      <c r="BC33" t="e">
        <f>VLOOKUP(TRIM(Table47[[#This Row],[W_3]]),Table31[#All],3,FALSE)</f>
        <v>#N/A</v>
      </c>
      <c r="BD33" t="e">
        <f>VLOOKUP(TRIM(Table47[[#This Row],[W_4]]),Table31[#All],3,FALSE)</f>
        <v>#N/A</v>
      </c>
      <c r="BE33" t="e">
        <f>VLOOKUP(TRIM(Table47[[#This Row],[W_5]]),Table31[#All],3,FALSE)</f>
        <v>#N/A</v>
      </c>
      <c r="BF33" t="e">
        <f>VLOOKUP(TRIM(Table47[[#This Row],[W_6]]),Table31[#All],3,FALSE)</f>
        <v>#N/A</v>
      </c>
      <c r="BG33" t="e">
        <f>VLOOKUP(TRIM(Table47[[#This Row],[W_7]]),Table31[#All],3,FALSE)</f>
        <v>#N/A</v>
      </c>
      <c r="BH33" t="e">
        <f>VLOOKUP(TRIM(Table47[[#This Row],[W_8]]),Table31[#All],3,FALSE)</f>
        <v>#N/A</v>
      </c>
      <c r="BI33" t="s">
        <v>1012</v>
      </c>
      <c r="BJ33">
        <f>VLOOKUP(TRIM(Table47[[#This Row],[X_1]]),Table32[#All],3,FALSE)</f>
        <v>1</v>
      </c>
      <c r="BK33">
        <f>VLOOKUP(TRIM(Table47[[#This Row],[X_2]]),Table32[#All],3,FALSE)</f>
        <v>6</v>
      </c>
      <c r="BL33">
        <f>VLOOKUP(TRIM(Table47[[#This Row],[X_3]]),Table32[#All],3,FALSE)</f>
        <v>5</v>
      </c>
      <c r="BM33" t="e">
        <f>VLOOKUP(TRIM(Table47[[#This Row],[X_4]]),Table32[#All],3,FALSE)</f>
        <v>#N/A</v>
      </c>
      <c r="BN33" t="e">
        <f>VLOOKUP(TRIM(Table47[[#This Row],[X_5]]),Table32[#All],3,FALSE)</f>
        <v>#N/A</v>
      </c>
      <c r="BO33" t="e">
        <f>VLOOKUP(TRIM(Table47[[#This Row],[X_6]]),Table32[#All],3,FALSE)</f>
        <v>#N/A</v>
      </c>
      <c r="BP33" t="e">
        <f>VLOOKUP(TRIM(Table47[[#This Row],[X_7]]),Table32[#All],3,FALSE)</f>
        <v>#N/A</v>
      </c>
      <c r="BQ33" t="e">
        <f>VLOOKUP(TRIM(Table47[[#This Row],[X_8]]),Table32[#All],3,FALSE)</f>
        <v>#N/A</v>
      </c>
      <c r="BR33" t="e">
        <f>VLOOKUP(TRIM(Table47[[#This Row],[X_9]]),Table32[#All],3,FALSE)</f>
        <v>#N/A</v>
      </c>
      <c r="BS33">
        <f>VLOOKUP(Table47[[#This Row],[Y]], Table33[#All], 3, FALSE)</f>
        <v>1</v>
      </c>
      <c r="BT33" t="s">
        <v>103</v>
      </c>
      <c r="BU33">
        <f>VLOOKUP(TRIM(Table47[[#This Row],[Z_1]]),Table34[#All],3,FALSE)</f>
        <v>6</v>
      </c>
      <c r="BV33" t="e">
        <f>VLOOKUP(TRIM(Table47[[#This Row],[Z_2]]),Table34[#All],3,FALSE)</f>
        <v>#N/A</v>
      </c>
      <c r="BW33" t="e">
        <f>VLOOKUP(TRIM(Table47[[#This Row],[Z_3]]),Table34[#All],3,FALSE)</f>
        <v>#N/A</v>
      </c>
      <c r="BX33" t="e">
        <f>VLOOKUP(TRIM(Table47[[#This Row],[Z_4]]),Table34[#All],3,FALSE)</f>
        <v>#N/A</v>
      </c>
      <c r="BY33" t="e">
        <f>VLOOKUP(TRIM(Table47[[#This Row],[Z_5]]),Table34[#All],3,FALSE)</f>
        <v>#N/A</v>
      </c>
      <c r="BZ33" t="e">
        <f>VLOOKUP(TRIM(Table47[[#This Row],[Z_6]]),Table34[#All],3,FALSE)</f>
        <v>#N/A</v>
      </c>
      <c r="CA33" t="e">
        <f>VLOOKUP(TRIM(Table47[[#This Row],[Z_7]]),Table34[#All],3,FALSE)</f>
        <v>#N/A</v>
      </c>
      <c r="CB33">
        <f>VLOOKUP(Table47[[#This Row],[ZA]],Table36[#All],3,FALSE)</f>
        <v>3</v>
      </c>
      <c r="CC33">
        <f>VLOOKUP(Table47[[#This Row],[ZB]],Table37[#All],3,FALSE)</f>
        <v>4</v>
      </c>
      <c r="CD33" t="s">
        <v>147</v>
      </c>
      <c r="CE33">
        <f>VLOOKUP(TRIM(Table47[[#This Row],[ZC_1]]),Table38[#All],3,FALSE)</f>
        <v>1</v>
      </c>
      <c r="CF33" t="e">
        <f>VLOOKUP(TRIM(Table47[[#This Row],[ZC_2]]),Table38[#All],3,FALSE)</f>
        <v>#N/A</v>
      </c>
      <c r="CG33" t="e">
        <f>VLOOKUP(TRIM(Table47[[#This Row],[ZC_3]]),Table38[#All],3,FALSE)</f>
        <v>#N/A</v>
      </c>
      <c r="CH33" t="e">
        <f>VLOOKUP(TRIM(Table47[[#This Row],[ZC_4]]),Table38[#All],3,FALSE)</f>
        <v>#N/A</v>
      </c>
      <c r="CI33" t="e">
        <f>VLOOKUP(TRIM(Table47[[#This Row],[ZC_5]]),Table38[#All],3,FALSE)</f>
        <v>#N/A</v>
      </c>
      <c r="CJ33" t="e">
        <f>VLOOKUP(TRIM(Table47[[#This Row],[ZC_6]]),Table38[#All],3,FALSE)</f>
        <v>#N/A</v>
      </c>
      <c r="CK33" t="e">
        <f>VLOOKUP(TRIM(Table47[[#This Row],[ZC_7]]),Table38[#All],3,FALSE)</f>
        <v>#N/A</v>
      </c>
      <c r="CL33">
        <v>1</v>
      </c>
      <c r="CM33" t="s">
        <v>106</v>
      </c>
      <c r="CN33">
        <f>VLOOKUP(TRIM(Table47[[#This Row],[ZE_1]]),Table40[#All],3,FALSE)</f>
        <v>3</v>
      </c>
      <c r="CO33" s="4" t="e">
        <f>VLOOKUP(TRIM(Table47[[#This Row],[ZE_2]]),Table40[#All],3,FALSE)</f>
        <v>#N/A</v>
      </c>
      <c r="CP33" t="e">
        <f>VLOOKUP(TRIM(Table47[[#This Row],[ZE_3]]),Table40[#All],3,FALSE)</f>
        <v>#N/A</v>
      </c>
      <c r="CQ33" s="4" t="e">
        <f>VLOOKUP(TRIM(Table47[[#This Row],[ZE_4]]),Table40[#All],3,FALSE)</f>
        <v>#N/A</v>
      </c>
      <c r="CR33" t="e">
        <f>VLOOKUP(TRIM(Table47[[#This Row],[ZE_5]]),Table40[#All],3,FALSE)</f>
        <v>#N/A</v>
      </c>
      <c r="CS33" t="e">
        <f>VLOOKUP(TRIM(Table47[[#This Row],[ZE_6]]),Table40[#All],3,FALSE)</f>
        <v>#N/A</v>
      </c>
      <c r="CT33" t="e">
        <f>VLOOKUP(TRIM(Table47[[#This Row],[ZE_7]]),Table40[#All],3,FALSE)</f>
        <v>#N/A</v>
      </c>
    </row>
    <row r="34" spans="1:99" x14ac:dyDescent="0.25">
      <c r="A34">
        <v>45154.003934803244</v>
      </c>
      <c r="B34" s="4">
        <f>VLOOKUP(Table47[[#This Row],[A]],Table7[#All],3, FALSE)</f>
        <v>7</v>
      </c>
      <c r="C34">
        <f>VLOOKUP(Table47[[#This Row],[B]],Table12[#All],3,FALSE)</f>
        <v>1</v>
      </c>
      <c r="D34">
        <f>VLOOKUP(Table47[[#This Row],[C]],Table14[#All],3,FALSE)</f>
        <v>1</v>
      </c>
      <c r="E34">
        <f>VLOOKUP(Table47[[#This Row],[D]],Table16[#All],3,FALSE)</f>
        <v>1</v>
      </c>
      <c r="F34">
        <f>VLOOKUP(Table47[[#This Row],[E]],Table18[#All],3,FALSE)</f>
        <v>1</v>
      </c>
      <c r="G34">
        <f>VLOOKUP(Table47[[#This Row],[F]],Table20[#All],3,FALSE)</f>
        <v>2</v>
      </c>
      <c r="H34" s="1" t="s">
        <v>130</v>
      </c>
      <c r="I34">
        <f>VLOOKUP(Table47[[#This Row],[G]],Table22[#All],3,FALSE)</f>
        <v>1</v>
      </c>
      <c r="J34" s="4" t="e">
        <f>VLOOKUP(TRIM(Table47[[#This Row],[G_2]]),Table22[#All],3,FALSE)</f>
        <v>#N/A</v>
      </c>
      <c r="K34" s="4" t="e">
        <f>VLOOKUP(TRIM(Table47[[#This Row],[G_3]]),Table22[#All],3,FALSE)</f>
        <v>#N/A</v>
      </c>
      <c r="L34" s="4" t="e">
        <f>VLOOKUP(TRIM(Table47[[#This Row],[G_4]]),Table22[#All],3,FALSE)</f>
        <v>#N/A</v>
      </c>
      <c r="M34">
        <f>VLOOKUP(Table47[[#This Row],[H]],Table23[#All],3,FALSE)</f>
        <v>1</v>
      </c>
      <c r="N34" s="1" t="s">
        <v>125</v>
      </c>
      <c r="O34">
        <f>VLOOKUP(Table47[[#This Row],[I_1]],Table25[#All], 3, FALSE)</f>
        <v>2</v>
      </c>
      <c r="P34" t="e">
        <f>VLOOKUP(TRIM(Table47[[#This Row],[I_2]]),Table25[#All], 3, FALSE)</f>
        <v>#N/A</v>
      </c>
      <c r="Q34">
        <v>1176</v>
      </c>
      <c r="R34">
        <f>VLOOKUP(TRIM(Table47[[#This Row],[K]]),Table27[#All],3,FALSE)</f>
        <v>1</v>
      </c>
      <c r="S34">
        <f>VLOOKUP(TRIM(Table47[[#This Row],[L]]),Table28[#All],3,FALSE)</f>
        <v>1</v>
      </c>
      <c r="T34">
        <f>VLOOKUP(Table47[[#This Row],[M]],Table9[#All],3,FALSE)</f>
        <v>1</v>
      </c>
      <c r="U34">
        <f>VLOOKUP(Table47[[#This Row],[N]],Table11[#All],3,FALSE)</f>
        <v>3</v>
      </c>
      <c r="V34">
        <f>VLOOKUP(Table47[[#This Row],[O]],Table15[#All],3,FALSE)</f>
        <v>3</v>
      </c>
      <c r="W34" t="s">
        <v>310</v>
      </c>
      <c r="X34">
        <f>VLOOKUP(Table47[[#This Row],[Q]],Table19[#All],3,FALSE)</f>
        <v>2</v>
      </c>
      <c r="Y34" t="s">
        <v>77</v>
      </c>
      <c r="Z34">
        <f>VLOOKUP(TRIM(Table47[[#This Row],[R_1]]),Table21[#All],3,FALSE)</f>
        <v>6</v>
      </c>
      <c r="AA34" t="e">
        <f>VLOOKUP(TRIM(Table47[[#This Row],[R_2]]),Table21[#All],3,FALSE)</f>
        <v>#N/A</v>
      </c>
      <c r="AB34" t="e">
        <f>VLOOKUP(TRIM(Table47[[#This Row],[R_3]]),Table21[#All],3,FALSE)</f>
        <v>#N/A</v>
      </c>
      <c r="AC34" t="e">
        <f>VLOOKUP(TRIM(Table47[[#This Row],[R_4]]),Table21[#All],3,FALSE)</f>
        <v>#N/A</v>
      </c>
      <c r="AD34" t="e">
        <f>VLOOKUP(TRIM(Table47[[#This Row],[R_5]]),Table21[#All],3,FALSE)</f>
        <v>#N/A</v>
      </c>
      <c r="AE34" t="e">
        <f>VLOOKUP(TRIM(Table47[[#This Row],[R_6]]),Table21[#All],3,FALSE)</f>
        <v>#N/A</v>
      </c>
      <c r="AF34" t="e">
        <f>VLOOKUP(TRIM(Table47[[#This Row],[R_7]]),Table21[#All],3,FALSE)</f>
        <v>#N/A</v>
      </c>
      <c r="AG34" t="e">
        <f>VLOOKUP(TRIM(Table47[[#This Row],[R_8]]),Table21[#All],3,FALSE)</f>
        <v>#N/A</v>
      </c>
      <c r="AH34" t="e">
        <f>VLOOKUP(TRIM(Table47[[#This Row],[R_9]]),Table21[#All],3,FALSE)</f>
        <v>#N/A</v>
      </c>
      <c r="AI34" t="e">
        <f>VLOOKUP(TRIM(Table47[[#This Row],[R_10]]),Table21[#All],3,FALSE)</f>
        <v>#N/A</v>
      </c>
      <c r="AJ34" t="s">
        <v>146</v>
      </c>
      <c r="AK34">
        <f>VLOOKUP(TRIM(Table47[[#This Row],[S_1]]),Table24[#All],3,FALSE)</f>
        <v>3</v>
      </c>
      <c r="AL34" t="e">
        <f>VLOOKUP(TRIM(Table47[[#This Row],[S_2]]),Table24[#All],3,FALSE)</f>
        <v>#N/A</v>
      </c>
      <c r="AM34" t="e">
        <f>VLOOKUP(TRIM(Table47[[#This Row],[S_3]]),Table24[#All],3,FALSE)</f>
        <v>#N/A</v>
      </c>
      <c r="AN34" t="e">
        <f>VLOOKUP(TRIM(Table47[[#This Row],[S_4]]),Table24[#All],3,FALSE)</f>
        <v>#N/A</v>
      </c>
      <c r="AO34" t="e">
        <f>VLOOKUP(TRIM(Table47[[#This Row],[S_5]]),Table24[#All],3,FALSE)</f>
        <v>#N/A</v>
      </c>
      <c r="AP34" t="e">
        <f>VLOOKUP(TRIM(Table47[[#This Row],[S_6]]),Table24[#All],3,FALSE)</f>
        <v>#N/A</v>
      </c>
      <c r="AQ34" t="s">
        <v>311</v>
      </c>
      <c r="AR34">
        <f>VLOOKUP(TRIM(Table47[[#This Row],[T_1]]),Table26[#All],3,FALSE)</f>
        <v>4</v>
      </c>
      <c r="AS34" t="e">
        <f>VLOOKUP(TRIM(Table47[[#This Row],[T_2]]),Table26[#All],3,FALSE)</f>
        <v>#N/A</v>
      </c>
      <c r="AT34" t="e">
        <f>VLOOKUP(TRIM(Table47[[#This Row],[T_3]]),Table26[#All],3,FALSE)</f>
        <v>#N/A</v>
      </c>
      <c r="AU34" t="e">
        <f>VLOOKUP(TRIM(Table47[[#This Row],[T_4]]),Table26[#All],3,FALSE)</f>
        <v>#N/A</v>
      </c>
      <c r="AV34" t="e">
        <f>VLOOKUP(TRIM(Table47[[#This Row],[T_5]]),Table26[#All],3,FALSE)</f>
        <v>#N/A</v>
      </c>
      <c r="AW34" t="e">
        <f>VLOOKUP(TRIM(Table47[[#This Row],[T_6]]),Table26[#All],3,FALSE)</f>
        <v>#N/A</v>
      </c>
      <c r="AX34">
        <f>VLOOKUP(Table47[[#This Row],[U]],Table29[#All],3,FALSE)</f>
        <v>4</v>
      </c>
      <c r="AY34">
        <f>VLOOKUP(Table47[[#This Row],[V]],Table30[#All],3,FALSE)</f>
        <v>3</v>
      </c>
      <c r="AZ34" t="s">
        <v>313</v>
      </c>
      <c r="BA34">
        <f>VLOOKUP(TRIM(Table47[[#This Row],[W_1]]),Table31[#All],3,FALSE)</f>
        <v>5</v>
      </c>
      <c r="BB34" t="e">
        <f>VLOOKUP(TRIM(Table47[[#This Row],[W_2]]),Table31[#All],3,FALSE)</f>
        <v>#N/A</v>
      </c>
      <c r="BC34" t="e">
        <f>VLOOKUP(TRIM(Table47[[#This Row],[W_3]]),Table31[#All],3,FALSE)</f>
        <v>#N/A</v>
      </c>
      <c r="BD34" t="e">
        <f>VLOOKUP(TRIM(Table47[[#This Row],[W_4]]),Table31[#All],3,FALSE)</f>
        <v>#N/A</v>
      </c>
      <c r="BE34" t="e">
        <f>VLOOKUP(TRIM(Table47[[#This Row],[W_5]]),Table31[#All],3,FALSE)</f>
        <v>#N/A</v>
      </c>
      <c r="BF34" t="e">
        <f>VLOOKUP(TRIM(Table47[[#This Row],[W_6]]),Table31[#All],3,FALSE)</f>
        <v>#N/A</v>
      </c>
      <c r="BG34" t="e">
        <f>VLOOKUP(TRIM(Table47[[#This Row],[W_7]]),Table31[#All],3,FALSE)</f>
        <v>#N/A</v>
      </c>
      <c r="BH34" t="e">
        <f>VLOOKUP(TRIM(Table47[[#This Row],[W_8]]),Table31[#All],3,FALSE)</f>
        <v>#N/A</v>
      </c>
      <c r="BI34" t="s">
        <v>313</v>
      </c>
      <c r="BJ34">
        <f>VLOOKUP(TRIM(Table47[[#This Row],[X_1]]),Table32[#All],3,FALSE)</f>
        <v>7</v>
      </c>
      <c r="BK34" t="e">
        <f>VLOOKUP(TRIM(Table47[[#This Row],[X_2]]),Table32[#All],3,FALSE)</f>
        <v>#N/A</v>
      </c>
      <c r="BL34" t="e">
        <f>VLOOKUP(TRIM(Table47[[#This Row],[X_3]]),Table32[#All],3,FALSE)</f>
        <v>#N/A</v>
      </c>
      <c r="BM34" t="e">
        <f>VLOOKUP(TRIM(Table47[[#This Row],[X_4]]),Table32[#All],3,FALSE)</f>
        <v>#N/A</v>
      </c>
      <c r="BN34" t="e">
        <f>VLOOKUP(TRIM(Table47[[#This Row],[X_5]]),Table32[#All],3,FALSE)</f>
        <v>#N/A</v>
      </c>
      <c r="BO34" t="e">
        <f>VLOOKUP(TRIM(Table47[[#This Row],[X_6]]),Table32[#All],3,FALSE)</f>
        <v>#N/A</v>
      </c>
      <c r="BP34" t="e">
        <f>VLOOKUP(TRIM(Table47[[#This Row],[X_7]]),Table32[#All],3,FALSE)</f>
        <v>#N/A</v>
      </c>
      <c r="BQ34" t="e">
        <f>VLOOKUP(TRIM(Table47[[#This Row],[X_8]]),Table32[#All],3,FALSE)</f>
        <v>#N/A</v>
      </c>
      <c r="BR34" t="e">
        <f>VLOOKUP(TRIM(Table47[[#This Row],[X_9]]),Table32[#All],3,FALSE)</f>
        <v>#N/A</v>
      </c>
      <c r="BS34">
        <f>VLOOKUP(Table47[[#This Row],[Y]], Table33[#All], 3, FALSE)</f>
        <v>3</v>
      </c>
      <c r="BT34" t="s">
        <v>77</v>
      </c>
      <c r="BU34">
        <f>VLOOKUP(TRIM(Table47[[#This Row],[Z_1]]),Table34[#All],3,FALSE)</f>
        <v>13</v>
      </c>
      <c r="BV34" t="e">
        <f>VLOOKUP(TRIM(Table47[[#This Row],[Z_2]]),Table34[#All],3,FALSE)</f>
        <v>#N/A</v>
      </c>
      <c r="BW34" t="e">
        <f>VLOOKUP(TRIM(Table47[[#This Row],[Z_3]]),Table34[#All],3,FALSE)</f>
        <v>#N/A</v>
      </c>
      <c r="BX34" t="e">
        <f>VLOOKUP(TRIM(Table47[[#This Row],[Z_4]]),Table34[#All],3,FALSE)</f>
        <v>#N/A</v>
      </c>
      <c r="BY34" t="e">
        <f>VLOOKUP(TRIM(Table47[[#This Row],[Z_5]]),Table34[#All],3,FALSE)</f>
        <v>#N/A</v>
      </c>
      <c r="BZ34" t="e">
        <f>VLOOKUP(TRIM(Table47[[#This Row],[Z_6]]),Table34[#All],3,FALSE)</f>
        <v>#N/A</v>
      </c>
      <c r="CA34" t="e">
        <f>VLOOKUP(TRIM(Table47[[#This Row],[Z_7]]),Table34[#All],3,FALSE)</f>
        <v>#N/A</v>
      </c>
      <c r="CB34">
        <f>VLOOKUP(Table47[[#This Row],[ZA]],Table36[#All],3,FALSE)</f>
        <v>0</v>
      </c>
      <c r="CC34">
        <f>VLOOKUP(Table47[[#This Row],[ZB]],Table37[#All],3,FALSE)</f>
        <v>4</v>
      </c>
      <c r="CD34" t="s">
        <v>210</v>
      </c>
      <c r="CE34">
        <f>VLOOKUP(TRIM(Table47[[#This Row],[ZC_1]]),Table38[#All],3,FALSE)</f>
        <v>4</v>
      </c>
      <c r="CF34" t="e">
        <f>VLOOKUP(TRIM(Table47[[#This Row],[ZC_2]]),Table38[#All],3,FALSE)</f>
        <v>#N/A</v>
      </c>
      <c r="CG34" t="e">
        <f>VLOOKUP(TRIM(Table47[[#This Row],[ZC_3]]),Table38[#All],3,FALSE)</f>
        <v>#N/A</v>
      </c>
      <c r="CH34" t="e">
        <f>VLOOKUP(TRIM(Table47[[#This Row],[ZC_4]]),Table38[#All],3,FALSE)</f>
        <v>#N/A</v>
      </c>
      <c r="CI34" t="e">
        <f>VLOOKUP(TRIM(Table47[[#This Row],[ZC_5]]),Table38[#All],3,FALSE)</f>
        <v>#N/A</v>
      </c>
      <c r="CJ34" t="e">
        <f>VLOOKUP(TRIM(Table47[[#This Row],[ZC_6]]),Table38[#All],3,FALSE)</f>
        <v>#N/A</v>
      </c>
      <c r="CK34" t="e">
        <f>VLOOKUP(TRIM(Table47[[#This Row],[ZC_7]]),Table38[#All],3,FALSE)</f>
        <v>#N/A</v>
      </c>
      <c r="CL34">
        <v>1</v>
      </c>
      <c r="CM34" t="s">
        <v>314</v>
      </c>
      <c r="CN34">
        <f>VLOOKUP(TRIM(Table47[[#This Row],[ZE_1]]),Table40[#All],3,FALSE)</f>
        <v>8</v>
      </c>
      <c r="CO34" s="4" t="e">
        <f>VLOOKUP(TRIM(Table47[[#This Row],[ZE_2]]),Table40[#All],3,FALSE)</f>
        <v>#N/A</v>
      </c>
      <c r="CP34" t="e">
        <f>VLOOKUP(TRIM(Table47[[#This Row],[ZE_3]]),Table40[#All],3,FALSE)</f>
        <v>#N/A</v>
      </c>
      <c r="CQ34" s="4" t="e">
        <f>VLOOKUP(TRIM(Table47[[#This Row],[ZE_4]]),Table40[#All],3,FALSE)</f>
        <v>#N/A</v>
      </c>
      <c r="CR34" t="e">
        <f>VLOOKUP(TRIM(Table47[[#This Row],[ZE_5]]),Table40[#All],3,FALSE)</f>
        <v>#N/A</v>
      </c>
      <c r="CS34" t="e">
        <f>VLOOKUP(TRIM(Table47[[#This Row],[ZE_6]]),Table40[#All],3,FALSE)</f>
        <v>#N/A</v>
      </c>
      <c r="CT34" t="e">
        <f>VLOOKUP(TRIM(Table47[[#This Row],[ZE_7]]),Table40[#All],3,FALSE)</f>
        <v>#N/A</v>
      </c>
    </row>
    <row r="35" spans="1:99" x14ac:dyDescent="0.25">
      <c r="A35">
        <v>45154.00803626157</v>
      </c>
      <c r="B35" s="4">
        <f>VLOOKUP(Table47[[#This Row],[A]],Table7[#All],3, FALSE)</f>
        <v>5</v>
      </c>
      <c r="C35">
        <f>VLOOKUP(Table47[[#This Row],[B]],Table12[#All],3,FALSE)</f>
        <v>1</v>
      </c>
      <c r="D35">
        <f>VLOOKUP(Table47[[#This Row],[C]],Table14[#All],3,FALSE)</f>
        <v>1</v>
      </c>
      <c r="E35">
        <f>VLOOKUP(Table47[[#This Row],[D]],Table16[#All],3,FALSE)</f>
        <v>1</v>
      </c>
      <c r="F35">
        <f>VLOOKUP(Table47[[#This Row],[E]],Table18[#All],3,FALSE)</f>
        <v>1</v>
      </c>
      <c r="G35">
        <f>VLOOKUP(Table47[[#This Row],[F]],Table20[#All],3,FALSE)</f>
        <v>3</v>
      </c>
      <c r="H35" s="1" t="s">
        <v>39</v>
      </c>
      <c r="I35">
        <f>VLOOKUP(Table47[[#This Row],[G]],Table22[#All],3,FALSE)</f>
        <v>1</v>
      </c>
      <c r="J35" s="4">
        <f>VLOOKUP(TRIM(Table47[[#This Row],[G_2]]),Table22[#All],3,FALSE)</f>
        <v>4</v>
      </c>
      <c r="K35" s="4" t="e">
        <f>VLOOKUP(TRIM(Table47[[#This Row],[G_3]]),Table22[#All],3,FALSE)</f>
        <v>#N/A</v>
      </c>
      <c r="L35" s="4" t="e">
        <f>VLOOKUP(TRIM(Table47[[#This Row],[G_4]]),Table22[#All],3,FALSE)</f>
        <v>#N/A</v>
      </c>
      <c r="M35">
        <f>VLOOKUP(Table47[[#This Row],[H]],Table23[#All],3,FALSE)</f>
        <v>1</v>
      </c>
      <c r="N35" s="1" t="s">
        <v>41</v>
      </c>
      <c r="O35">
        <f>VLOOKUP(Table47[[#This Row],[I_1]],Table25[#All], 3, FALSE)</f>
        <v>1</v>
      </c>
      <c r="P35" t="e">
        <f>VLOOKUP(TRIM(Table47[[#This Row],[I_2]]),Table25[#All], 3, FALSE)</f>
        <v>#N/A</v>
      </c>
      <c r="Q35">
        <v>1120</v>
      </c>
      <c r="R35">
        <f>VLOOKUP(TRIM(Table47[[#This Row],[K]]),Table27[#All],3,FALSE)</f>
        <v>3</v>
      </c>
      <c r="S35">
        <f>VLOOKUP(TRIM(Table47[[#This Row],[L]]),Table28[#All],3,FALSE)</f>
        <v>1</v>
      </c>
      <c r="T35">
        <f>VLOOKUP(Table47[[#This Row],[M]],Table9[#All],3,FALSE)</f>
        <v>3</v>
      </c>
      <c r="U35">
        <f>VLOOKUP(Table47[[#This Row],[N]],Table11[#All],3,FALSE)</f>
        <v>3</v>
      </c>
      <c r="V35">
        <f>VLOOKUP(Table47[[#This Row],[O]],Table15[#All],3,FALSE)</f>
        <v>1</v>
      </c>
      <c r="W35" t="s">
        <v>315</v>
      </c>
      <c r="X35">
        <f>VLOOKUP(Table47[[#This Row],[Q]],Table19[#All],3,FALSE)</f>
        <v>3</v>
      </c>
      <c r="Y35" t="s">
        <v>136</v>
      </c>
      <c r="Z35">
        <f>VLOOKUP(TRIM(Table47[[#This Row],[R_1]]),Table21[#All],3,FALSE)</f>
        <v>2</v>
      </c>
      <c r="AA35" t="e">
        <f>VLOOKUP(TRIM(Table47[[#This Row],[R_2]]),Table21[#All],3,FALSE)</f>
        <v>#N/A</v>
      </c>
      <c r="AB35" t="e">
        <f>VLOOKUP(TRIM(Table47[[#This Row],[R_3]]),Table21[#All],3,FALSE)</f>
        <v>#N/A</v>
      </c>
      <c r="AC35" t="e">
        <f>VLOOKUP(TRIM(Table47[[#This Row],[R_4]]),Table21[#All],3,FALSE)</f>
        <v>#N/A</v>
      </c>
      <c r="AD35" t="e">
        <f>VLOOKUP(TRIM(Table47[[#This Row],[R_5]]),Table21[#All],3,FALSE)</f>
        <v>#N/A</v>
      </c>
      <c r="AE35" t="e">
        <f>VLOOKUP(TRIM(Table47[[#This Row],[R_6]]),Table21[#All],3,FALSE)</f>
        <v>#N/A</v>
      </c>
      <c r="AF35" t="e">
        <f>VLOOKUP(TRIM(Table47[[#This Row],[R_7]]),Table21[#All],3,FALSE)</f>
        <v>#N/A</v>
      </c>
      <c r="AG35" t="e">
        <f>VLOOKUP(TRIM(Table47[[#This Row],[R_8]]),Table21[#All],3,FALSE)</f>
        <v>#N/A</v>
      </c>
      <c r="AH35" t="e">
        <f>VLOOKUP(TRIM(Table47[[#This Row],[R_9]]),Table21[#All],3,FALSE)</f>
        <v>#N/A</v>
      </c>
      <c r="AI35" t="e">
        <f>VLOOKUP(TRIM(Table47[[#This Row],[R_10]]),Table21[#All],3,FALSE)</f>
        <v>#N/A</v>
      </c>
      <c r="AJ35" t="s">
        <v>300</v>
      </c>
      <c r="AK35">
        <f>VLOOKUP(TRIM(Table47[[#This Row],[S_1]]),Table24[#All],3,FALSE)</f>
        <v>5</v>
      </c>
      <c r="AL35">
        <f>VLOOKUP(TRIM(Table47[[#This Row],[S_2]]),Table24[#All],3,FALSE)</f>
        <v>6</v>
      </c>
      <c r="AM35" t="e">
        <f>VLOOKUP(TRIM(Table47[[#This Row],[S_3]]),Table24[#All],3,FALSE)</f>
        <v>#N/A</v>
      </c>
      <c r="AN35" t="e">
        <f>VLOOKUP(TRIM(Table47[[#This Row],[S_4]]),Table24[#All],3,FALSE)</f>
        <v>#N/A</v>
      </c>
      <c r="AO35" t="e">
        <f>VLOOKUP(TRIM(Table47[[#This Row],[S_5]]),Table24[#All],3,FALSE)</f>
        <v>#N/A</v>
      </c>
      <c r="AP35" t="e">
        <f>VLOOKUP(TRIM(Table47[[#This Row],[S_6]]),Table24[#All],3,FALSE)</f>
        <v>#N/A</v>
      </c>
      <c r="AQ35" t="s">
        <v>73</v>
      </c>
      <c r="AR35">
        <f>VLOOKUP(TRIM(Table47[[#This Row],[T_1]]),Table26[#All],3,FALSE)</f>
        <v>2</v>
      </c>
      <c r="AS35">
        <f>VLOOKUP(TRIM(Table47[[#This Row],[T_2]]),Table26[#All],3,FALSE)</f>
        <v>4</v>
      </c>
      <c r="AT35" t="e">
        <f>VLOOKUP(TRIM(Table47[[#This Row],[T_3]]),Table26[#All],3,FALSE)</f>
        <v>#N/A</v>
      </c>
      <c r="AU35" t="e">
        <f>VLOOKUP(TRIM(Table47[[#This Row],[T_4]]),Table26[#All],3,FALSE)</f>
        <v>#N/A</v>
      </c>
      <c r="AV35" t="e">
        <f>VLOOKUP(TRIM(Table47[[#This Row],[T_5]]),Table26[#All],3,FALSE)</f>
        <v>#N/A</v>
      </c>
      <c r="AW35" t="e">
        <f>VLOOKUP(TRIM(Table47[[#This Row],[T_6]]),Table26[#All],3,FALSE)</f>
        <v>#N/A</v>
      </c>
      <c r="AX35">
        <f>VLOOKUP(Table47[[#This Row],[U]],Table29[#All],3,FALSE)</f>
        <v>2</v>
      </c>
      <c r="AY35">
        <f>VLOOKUP(Table47[[#This Row],[V]],Table30[#All],3,FALSE)</f>
        <v>1</v>
      </c>
      <c r="AZ35" t="s">
        <v>261</v>
      </c>
      <c r="BA35">
        <f>VLOOKUP(TRIM(Table47[[#This Row],[W_1]]),Table31[#All],3,FALSE)</f>
        <v>1</v>
      </c>
      <c r="BB35">
        <f>VLOOKUP(TRIM(Table47[[#This Row],[W_2]]),Table31[#All],3,FALSE)</f>
        <v>2</v>
      </c>
      <c r="BC35">
        <f>VLOOKUP(TRIM(Table47[[#This Row],[W_3]]),Table31[#All],3,FALSE)</f>
        <v>4</v>
      </c>
      <c r="BD35" t="e">
        <f>VLOOKUP(TRIM(Table47[[#This Row],[W_4]]),Table31[#All],3,FALSE)</f>
        <v>#N/A</v>
      </c>
      <c r="BE35" t="e">
        <f>VLOOKUP(TRIM(Table47[[#This Row],[W_5]]),Table31[#All],3,FALSE)</f>
        <v>#N/A</v>
      </c>
      <c r="BF35" t="e">
        <f>VLOOKUP(TRIM(Table47[[#This Row],[W_6]]),Table31[#All],3,FALSE)</f>
        <v>#N/A</v>
      </c>
      <c r="BG35" t="e">
        <f>VLOOKUP(TRIM(Table47[[#This Row],[W_7]]),Table31[#All],3,FALSE)</f>
        <v>#N/A</v>
      </c>
      <c r="BH35" t="e">
        <f>VLOOKUP(TRIM(Table47[[#This Row],[W_8]]),Table31[#All],3,FALSE)</f>
        <v>#N/A</v>
      </c>
      <c r="BI35" t="s">
        <v>1013</v>
      </c>
      <c r="BJ35">
        <f>VLOOKUP(TRIM(Table47[[#This Row],[X_1]]),Table32[#All],3,FALSE)</f>
        <v>1</v>
      </c>
      <c r="BK35">
        <f>VLOOKUP(TRIM(Table47[[#This Row],[X_2]]),Table32[#All],3,FALSE)</f>
        <v>6</v>
      </c>
      <c r="BL35">
        <f>VLOOKUP(TRIM(Table47[[#This Row],[X_3]]),Table32[#All],3,FALSE)</f>
        <v>5</v>
      </c>
      <c r="BM35">
        <f>VLOOKUP(TRIM(Table47[[#This Row],[X_4]]),Table32[#All],3,FALSE)</f>
        <v>10</v>
      </c>
      <c r="BN35" t="e">
        <f>VLOOKUP(TRIM(Table47[[#This Row],[X_5]]),Table32[#All],3,FALSE)</f>
        <v>#N/A</v>
      </c>
      <c r="BO35" t="e">
        <f>VLOOKUP(TRIM(Table47[[#This Row],[X_6]]),Table32[#All],3,FALSE)</f>
        <v>#N/A</v>
      </c>
      <c r="BP35" t="e">
        <f>VLOOKUP(TRIM(Table47[[#This Row],[X_7]]),Table32[#All],3,FALSE)</f>
        <v>#N/A</v>
      </c>
      <c r="BQ35" t="e">
        <f>VLOOKUP(TRIM(Table47[[#This Row],[X_8]]),Table32[#All],3,FALSE)</f>
        <v>#N/A</v>
      </c>
      <c r="BR35" t="e">
        <f>VLOOKUP(TRIM(Table47[[#This Row],[X_9]]),Table32[#All],3,FALSE)</f>
        <v>#N/A</v>
      </c>
      <c r="BS35">
        <f>VLOOKUP(Table47[[#This Row],[Y]], Table33[#All], 3, FALSE)</f>
        <v>1</v>
      </c>
      <c r="BT35" t="s">
        <v>317</v>
      </c>
      <c r="BU35">
        <f>VLOOKUP(TRIM(Table47[[#This Row],[Z_1]]),Table34[#All],3,FALSE)</f>
        <v>16</v>
      </c>
      <c r="BV35">
        <f>VLOOKUP(TRIM(Table47[[#This Row],[Z_2]]),Table34[#All],3,FALSE)</f>
        <v>5</v>
      </c>
      <c r="BW35" t="e">
        <f>VLOOKUP(TRIM(Table47[[#This Row],[Z_3]]),Table34[#All],3,FALSE)</f>
        <v>#N/A</v>
      </c>
      <c r="BX35" t="e">
        <f>VLOOKUP(TRIM(Table47[[#This Row],[Z_4]]),Table34[#All],3,FALSE)</f>
        <v>#N/A</v>
      </c>
      <c r="BY35" t="e">
        <f>VLOOKUP(TRIM(Table47[[#This Row],[Z_5]]),Table34[#All],3,FALSE)</f>
        <v>#N/A</v>
      </c>
      <c r="BZ35" t="e">
        <f>VLOOKUP(TRIM(Table47[[#This Row],[Z_6]]),Table34[#All],3,FALSE)</f>
        <v>#N/A</v>
      </c>
      <c r="CA35" t="e">
        <f>VLOOKUP(TRIM(Table47[[#This Row],[Z_7]]),Table34[#All],3,FALSE)</f>
        <v>#N/A</v>
      </c>
      <c r="CB35">
        <f>VLOOKUP(Table47[[#This Row],[ZA]],Table36[#All],3,FALSE)</f>
        <v>1</v>
      </c>
      <c r="CC35">
        <f>VLOOKUP(Table47[[#This Row],[ZB]],Table37[#All],3,FALSE)</f>
        <v>3</v>
      </c>
      <c r="CD35" t="s">
        <v>318</v>
      </c>
      <c r="CE35">
        <f>VLOOKUP(TRIM(Table47[[#This Row],[ZC_1]]),Table38[#All],3,FALSE)</f>
        <v>3</v>
      </c>
      <c r="CF35" t="e">
        <f>VLOOKUP(TRIM(Table47[[#This Row],[ZC_2]]),Table38[#All],3,FALSE)</f>
        <v>#N/A</v>
      </c>
      <c r="CG35" t="e">
        <f>VLOOKUP(TRIM(Table47[[#This Row],[ZC_3]]),Table38[#All],3,FALSE)</f>
        <v>#N/A</v>
      </c>
      <c r="CH35" t="e">
        <f>VLOOKUP(TRIM(Table47[[#This Row],[ZC_4]]),Table38[#All],3,FALSE)</f>
        <v>#N/A</v>
      </c>
      <c r="CI35" t="e">
        <f>VLOOKUP(TRIM(Table47[[#This Row],[ZC_5]]),Table38[#All],3,FALSE)</f>
        <v>#N/A</v>
      </c>
      <c r="CJ35" t="e">
        <f>VLOOKUP(TRIM(Table47[[#This Row],[ZC_6]]),Table38[#All],3,FALSE)</f>
        <v>#N/A</v>
      </c>
      <c r="CK35" t="e">
        <f>VLOOKUP(TRIM(Table47[[#This Row],[ZC_7]]),Table38[#All],3,FALSE)</f>
        <v>#N/A</v>
      </c>
      <c r="CL35">
        <v>4</v>
      </c>
      <c r="CM35" t="s">
        <v>319</v>
      </c>
      <c r="CN35">
        <f>VLOOKUP(TRIM(Table47[[#This Row],[ZE_1]]),Table40[#All],3,FALSE)</f>
        <v>1</v>
      </c>
      <c r="CO35" s="4">
        <f>VLOOKUP(TRIM(Table47[[#This Row],[ZE_2]]),Table40[#All],3,FALSE)</f>
        <v>8</v>
      </c>
      <c r="CP35" t="e">
        <f>VLOOKUP(TRIM(Table47[[#This Row],[ZE_3]]),Table40[#All],3,FALSE)</f>
        <v>#N/A</v>
      </c>
      <c r="CQ35" s="4" t="e">
        <f>VLOOKUP(TRIM(Table47[[#This Row],[ZE_4]]),Table40[#All],3,FALSE)</f>
        <v>#N/A</v>
      </c>
      <c r="CR35" t="e">
        <f>VLOOKUP(TRIM(Table47[[#This Row],[ZE_5]]),Table40[#All],3,FALSE)</f>
        <v>#N/A</v>
      </c>
      <c r="CS35" t="e">
        <f>VLOOKUP(TRIM(Table47[[#This Row],[ZE_6]]),Table40[#All],3,FALSE)</f>
        <v>#N/A</v>
      </c>
      <c r="CT35" t="e">
        <f>VLOOKUP(TRIM(Table47[[#This Row],[ZE_7]]),Table40[#All],3,FALSE)</f>
        <v>#N/A</v>
      </c>
    </row>
    <row r="36" spans="1:99" x14ac:dyDescent="0.25">
      <c r="A36">
        <v>45154.008408587964</v>
      </c>
      <c r="B36" s="4">
        <f>VLOOKUP(Table47[[#This Row],[A]],Table7[#All],3, FALSE)</f>
        <v>7</v>
      </c>
      <c r="C36">
        <f>VLOOKUP(Table47[[#This Row],[B]],Table12[#All],3,FALSE)</f>
        <v>1</v>
      </c>
      <c r="D36">
        <f>VLOOKUP(Table47[[#This Row],[C]],Table14[#All],3,FALSE)</f>
        <v>1</v>
      </c>
      <c r="E36">
        <f>VLOOKUP(Table47[[#This Row],[D]],Table16[#All],3,FALSE)</f>
        <v>1</v>
      </c>
      <c r="F36">
        <f>VLOOKUP(Table47[[#This Row],[E]],Table18[#All],3,FALSE)</f>
        <v>1</v>
      </c>
      <c r="G36">
        <f>VLOOKUP(Table47[[#This Row],[F]],Table20[#All],3,FALSE)</f>
        <v>7</v>
      </c>
      <c r="H36" s="1" t="s">
        <v>213</v>
      </c>
      <c r="I36">
        <f>VLOOKUP(Table47[[#This Row],[G]],Table22[#All],3,FALSE)</f>
        <v>2</v>
      </c>
      <c r="J36" s="4" t="e">
        <f>VLOOKUP(TRIM(Table47[[#This Row],[G_2]]),Table22[#All],3,FALSE)</f>
        <v>#N/A</v>
      </c>
      <c r="K36" s="4" t="e">
        <f>VLOOKUP(TRIM(Table47[[#This Row],[G_3]]),Table22[#All],3,FALSE)</f>
        <v>#N/A</v>
      </c>
      <c r="L36" s="4" t="e">
        <f>VLOOKUP(TRIM(Table47[[#This Row],[G_4]]),Table22[#All],3,FALSE)</f>
        <v>#N/A</v>
      </c>
      <c r="M36">
        <f>VLOOKUP(Table47[[#This Row],[H]],Table23[#All],3,FALSE)</f>
        <v>1</v>
      </c>
      <c r="N36" s="1" t="s">
        <v>41</v>
      </c>
      <c r="O36">
        <f>VLOOKUP(Table47[[#This Row],[I_1]],Table25[#All], 3, FALSE)</f>
        <v>1</v>
      </c>
      <c r="P36" t="e">
        <f>VLOOKUP(TRIM(Table47[[#This Row],[I_2]]),Table25[#All], 3, FALSE)</f>
        <v>#N/A</v>
      </c>
      <c r="Q36">
        <v>1225</v>
      </c>
      <c r="R36">
        <f>VLOOKUP(TRIM(Table47[[#This Row],[K]]),Table27[#All],3,FALSE)</f>
        <v>1</v>
      </c>
      <c r="S36">
        <f>VLOOKUP(TRIM(Table47[[#This Row],[L]]),Table28[#All],3,FALSE)</f>
        <v>1</v>
      </c>
      <c r="T36">
        <f>VLOOKUP(Table47[[#This Row],[M]],Table9[#All],3,FALSE)</f>
        <v>1</v>
      </c>
      <c r="U36">
        <f>VLOOKUP(Table47[[#This Row],[N]],Table11[#All],3,FALSE)</f>
        <v>3</v>
      </c>
      <c r="V36">
        <f>VLOOKUP(Table47[[#This Row],[O]],Table15[#All],3,FALSE)</f>
        <v>1</v>
      </c>
      <c r="W36" t="s">
        <v>321</v>
      </c>
      <c r="X36">
        <f>VLOOKUP(Table47[[#This Row],[Q]],Table19[#All],3,FALSE)</f>
        <v>2</v>
      </c>
      <c r="Y36" t="s">
        <v>920</v>
      </c>
      <c r="Z36">
        <f>VLOOKUP(TRIM(Table47[[#This Row],[R_1]]),Table21[#All],3,FALSE)</f>
        <v>5</v>
      </c>
      <c r="AA36">
        <f>VLOOKUP(TRIM(Table47[[#This Row],[R_2]]),Table21[#All],3,FALSE)</f>
        <v>3</v>
      </c>
      <c r="AB36" t="e">
        <f>VLOOKUP(TRIM(Table47[[#This Row],[R_3]]),Table21[#All],3,FALSE)</f>
        <v>#N/A</v>
      </c>
      <c r="AC36" t="e">
        <f>VLOOKUP(TRIM(Table47[[#This Row],[R_4]]),Table21[#All],3,FALSE)</f>
        <v>#N/A</v>
      </c>
      <c r="AD36" t="e">
        <f>VLOOKUP(TRIM(Table47[[#This Row],[R_5]]),Table21[#All],3,FALSE)</f>
        <v>#N/A</v>
      </c>
      <c r="AE36" t="e">
        <f>VLOOKUP(TRIM(Table47[[#This Row],[R_6]]),Table21[#All],3,FALSE)</f>
        <v>#N/A</v>
      </c>
      <c r="AF36" t="e">
        <f>VLOOKUP(TRIM(Table47[[#This Row],[R_7]]),Table21[#All],3,FALSE)</f>
        <v>#N/A</v>
      </c>
      <c r="AG36" t="e">
        <f>VLOOKUP(TRIM(Table47[[#This Row],[R_8]]),Table21[#All],3,FALSE)</f>
        <v>#N/A</v>
      </c>
      <c r="AH36" t="e">
        <f>VLOOKUP(TRIM(Table47[[#This Row],[R_9]]),Table21[#All],3,FALSE)</f>
        <v>#N/A</v>
      </c>
      <c r="AI36" t="e">
        <f>VLOOKUP(TRIM(Table47[[#This Row],[R_10]]),Table21[#All],3,FALSE)</f>
        <v>#N/A</v>
      </c>
      <c r="AJ36" t="s">
        <v>119</v>
      </c>
      <c r="AK36">
        <f>VLOOKUP(TRIM(Table47[[#This Row],[S_1]]),Table24[#All],3,FALSE)</f>
        <v>3</v>
      </c>
      <c r="AL36">
        <f>VLOOKUP(TRIM(Table47[[#This Row],[S_2]]),Table24[#All],3,FALSE)</f>
        <v>1</v>
      </c>
      <c r="AM36">
        <f>VLOOKUP(TRIM(Table47[[#This Row],[S_3]]),Table24[#All],3,FALSE)</f>
        <v>2</v>
      </c>
      <c r="AN36" t="e">
        <f>VLOOKUP(TRIM(Table47[[#This Row],[S_4]]),Table24[#All],3,FALSE)</f>
        <v>#N/A</v>
      </c>
      <c r="AO36" t="e">
        <f>VLOOKUP(TRIM(Table47[[#This Row],[S_5]]),Table24[#All],3,FALSE)</f>
        <v>#N/A</v>
      </c>
      <c r="AP36" t="e">
        <f>VLOOKUP(TRIM(Table47[[#This Row],[S_6]]),Table24[#All],3,FALSE)</f>
        <v>#N/A</v>
      </c>
      <c r="AQ36" t="s">
        <v>73</v>
      </c>
      <c r="AR36">
        <f>VLOOKUP(TRIM(Table47[[#This Row],[T_1]]),Table26[#All],3,FALSE)</f>
        <v>2</v>
      </c>
      <c r="AS36">
        <f>VLOOKUP(TRIM(Table47[[#This Row],[T_2]]),Table26[#All],3,FALSE)</f>
        <v>4</v>
      </c>
      <c r="AT36" t="e">
        <f>VLOOKUP(TRIM(Table47[[#This Row],[T_3]]),Table26[#All],3,FALSE)</f>
        <v>#N/A</v>
      </c>
      <c r="AU36" t="e">
        <f>VLOOKUP(TRIM(Table47[[#This Row],[T_4]]),Table26[#All],3,FALSE)</f>
        <v>#N/A</v>
      </c>
      <c r="AV36" t="e">
        <f>VLOOKUP(TRIM(Table47[[#This Row],[T_5]]),Table26[#All],3,FALSE)</f>
        <v>#N/A</v>
      </c>
      <c r="AW36" t="e">
        <f>VLOOKUP(TRIM(Table47[[#This Row],[T_6]]),Table26[#All],3,FALSE)</f>
        <v>#N/A</v>
      </c>
      <c r="AX36">
        <f>VLOOKUP(Table47[[#This Row],[U]],Table29[#All],3,FALSE)</f>
        <v>1</v>
      </c>
      <c r="AY36">
        <f>VLOOKUP(Table47[[#This Row],[V]],Table30[#All],3,FALSE)</f>
        <v>1</v>
      </c>
      <c r="AZ36" t="s">
        <v>88</v>
      </c>
      <c r="BA36">
        <f>VLOOKUP(TRIM(Table47[[#This Row],[W_1]]),Table31[#All],3,FALSE)</f>
        <v>1</v>
      </c>
      <c r="BB36">
        <f>VLOOKUP(TRIM(Table47[[#This Row],[W_2]]),Table31[#All],3,FALSE)</f>
        <v>2</v>
      </c>
      <c r="BC36" t="e">
        <f>VLOOKUP(TRIM(Table47[[#This Row],[W_3]]),Table31[#All],3,FALSE)</f>
        <v>#N/A</v>
      </c>
      <c r="BD36" t="e">
        <f>VLOOKUP(TRIM(Table47[[#This Row],[W_4]]),Table31[#All],3,FALSE)</f>
        <v>#N/A</v>
      </c>
      <c r="BE36" t="e">
        <f>VLOOKUP(TRIM(Table47[[#This Row],[W_5]]),Table31[#All],3,FALSE)</f>
        <v>#N/A</v>
      </c>
      <c r="BF36" t="e">
        <f>VLOOKUP(TRIM(Table47[[#This Row],[W_6]]),Table31[#All],3,FALSE)</f>
        <v>#N/A</v>
      </c>
      <c r="BG36" t="e">
        <f>VLOOKUP(TRIM(Table47[[#This Row],[W_7]]),Table31[#All],3,FALSE)</f>
        <v>#N/A</v>
      </c>
      <c r="BH36" t="e">
        <f>VLOOKUP(TRIM(Table47[[#This Row],[W_8]]),Table31[#All],3,FALSE)</f>
        <v>#N/A</v>
      </c>
      <c r="BI36" t="s">
        <v>114</v>
      </c>
      <c r="BJ36">
        <f>VLOOKUP(TRIM(Table47[[#This Row],[X_1]]),Table32[#All],3,FALSE)</f>
        <v>3</v>
      </c>
      <c r="BK36" t="e">
        <f>VLOOKUP(TRIM(Table47[[#This Row],[X_2]]),Table32[#All],3,FALSE)</f>
        <v>#N/A</v>
      </c>
      <c r="BL36" t="e">
        <f>VLOOKUP(TRIM(Table47[[#This Row],[X_3]]),Table32[#All],3,FALSE)</f>
        <v>#N/A</v>
      </c>
      <c r="BM36" t="e">
        <f>VLOOKUP(TRIM(Table47[[#This Row],[X_4]]),Table32[#All],3,FALSE)</f>
        <v>#N/A</v>
      </c>
      <c r="BN36" t="e">
        <f>VLOOKUP(TRIM(Table47[[#This Row],[X_5]]),Table32[#All],3,FALSE)</f>
        <v>#N/A</v>
      </c>
      <c r="BO36" t="e">
        <f>VLOOKUP(TRIM(Table47[[#This Row],[X_6]]),Table32[#All],3,FALSE)</f>
        <v>#N/A</v>
      </c>
      <c r="BP36" t="e">
        <f>VLOOKUP(TRIM(Table47[[#This Row],[X_7]]),Table32[#All],3,FALSE)</f>
        <v>#N/A</v>
      </c>
      <c r="BQ36" t="e">
        <f>VLOOKUP(TRIM(Table47[[#This Row],[X_8]]),Table32[#All],3,FALSE)</f>
        <v>#N/A</v>
      </c>
      <c r="BR36" t="e">
        <f>VLOOKUP(TRIM(Table47[[#This Row],[X_9]]),Table32[#All],3,FALSE)</f>
        <v>#N/A</v>
      </c>
      <c r="BS36">
        <f>VLOOKUP(Table47[[#This Row],[Y]], Table33[#All], 3, FALSE)</f>
        <v>2</v>
      </c>
      <c r="BT36" t="s">
        <v>77</v>
      </c>
      <c r="BU36">
        <f>VLOOKUP(TRIM(Table47[[#This Row],[Z_1]]),Table34[#All],3,FALSE)</f>
        <v>13</v>
      </c>
      <c r="BV36" t="e">
        <f>VLOOKUP(TRIM(Table47[[#This Row],[Z_2]]),Table34[#All],3,FALSE)</f>
        <v>#N/A</v>
      </c>
      <c r="BW36" t="e">
        <f>VLOOKUP(TRIM(Table47[[#This Row],[Z_3]]),Table34[#All],3,FALSE)</f>
        <v>#N/A</v>
      </c>
      <c r="BX36" t="e">
        <f>VLOOKUP(TRIM(Table47[[#This Row],[Z_4]]),Table34[#All],3,FALSE)</f>
        <v>#N/A</v>
      </c>
      <c r="BY36" t="e">
        <f>VLOOKUP(TRIM(Table47[[#This Row],[Z_5]]),Table34[#All],3,FALSE)</f>
        <v>#N/A</v>
      </c>
      <c r="BZ36" t="e">
        <f>VLOOKUP(TRIM(Table47[[#This Row],[Z_6]]),Table34[#All],3,FALSE)</f>
        <v>#N/A</v>
      </c>
      <c r="CA36" t="e">
        <f>VLOOKUP(TRIM(Table47[[#This Row],[Z_7]]),Table34[#All],3,FALSE)</f>
        <v>#N/A</v>
      </c>
      <c r="CB36">
        <f>VLOOKUP(Table47[[#This Row],[ZA]],Table36[#All],3,FALSE)</f>
        <v>0</v>
      </c>
      <c r="CC36">
        <f>VLOOKUP(Table47[[#This Row],[ZB]],Table37[#All],3,FALSE)</f>
        <v>4</v>
      </c>
      <c r="CD36" t="s">
        <v>323</v>
      </c>
      <c r="CE36">
        <f>VLOOKUP(TRIM(Table47[[#This Row],[ZC_1]]),Table38[#All],3,FALSE)</f>
        <v>3</v>
      </c>
      <c r="CF36">
        <f>VLOOKUP(TRIM(Table47[[#This Row],[ZC_2]]),Table38[#All],3,FALSE)</f>
        <v>7</v>
      </c>
      <c r="CG36" t="e">
        <f>VLOOKUP(TRIM(Table47[[#This Row],[ZC_3]]),Table38[#All],3,FALSE)</f>
        <v>#N/A</v>
      </c>
      <c r="CH36" t="e">
        <f>VLOOKUP(TRIM(Table47[[#This Row],[ZC_4]]),Table38[#All],3,FALSE)</f>
        <v>#N/A</v>
      </c>
      <c r="CI36" t="e">
        <f>VLOOKUP(TRIM(Table47[[#This Row],[ZC_5]]),Table38[#All],3,FALSE)</f>
        <v>#N/A</v>
      </c>
      <c r="CJ36" t="e">
        <f>VLOOKUP(TRIM(Table47[[#This Row],[ZC_6]]),Table38[#All],3,FALSE)</f>
        <v>#N/A</v>
      </c>
      <c r="CK36" t="e">
        <f>VLOOKUP(TRIM(Table47[[#This Row],[ZC_7]]),Table38[#All],3,FALSE)</f>
        <v>#N/A</v>
      </c>
      <c r="CL36">
        <v>2</v>
      </c>
      <c r="CM36" t="s">
        <v>106</v>
      </c>
      <c r="CN36">
        <f>VLOOKUP(TRIM(Table47[[#This Row],[ZE_1]]),Table40[#All],3,FALSE)</f>
        <v>3</v>
      </c>
      <c r="CO36" s="4" t="e">
        <f>VLOOKUP(TRIM(Table47[[#This Row],[ZE_2]]),Table40[#All],3,FALSE)</f>
        <v>#N/A</v>
      </c>
      <c r="CP36" t="e">
        <f>VLOOKUP(TRIM(Table47[[#This Row],[ZE_3]]),Table40[#All],3,FALSE)</f>
        <v>#N/A</v>
      </c>
      <c r="CQ36" s="4" t="e">
        <f>VLOOKUP(TRIM(Table47[[#This Row],[ZE_4]]),Table40[#All],3,FALSE)</f>
        <v>#N/A</v>
      </c>
      <c r="CR36" t="e">
        <f>VLOOKUP(TRIM(Table47[[#This Row],[ZE_5]]),Table40[#All],3,FALSE)</f>
        <v>#N/A</v>
      </c>
      <c r="CS36" t="e">
        <f>VLOOKUP(TRIM(Table47[[#This Row],[ZE_6]]),Table40[#All],3,FALSE)</f>
        <v>#N/A</v>
      </c>
      <c r="CT36" t="e">
        <f>VLOOKUP(TRIM(Table47[[#This Row],[ZE_7]]),Table40[#All],3,FALSE)</f>
        <v>#N/A</v>
      </c>
    </row>
    <row r="37" spans="1:99" x14ac:dyDescent="0.25">
      <c r="A37">
        <v>45154.008705914355</v>
      </c>
      <c r="B37" s="4">
        <f>VLOOKUP(Table47[[#This Row],[A]],Table7[#All],3, FALSE)</f>
        <v>7</v>
      </c>
      <c r="C37">
        <f>VLOOKUP(Table47[[#This Row],[B]],Table12[#All],3,FALSE)</f>
        <v>1</v>
      </c>
      <c r="D37">
        <f>VLOOKUP(Table47[[#This Row],[C]],Table14[#All],3,FALSE)</f>
        <v>1</v>
      </c>
      <c r="E37">
        <f>VLOOKUP(Table47[[#This Row],[D]],Table16[#All],3,FALSE)</f>
        <v>1</v>
      </c>
      <c r="F37">
        <f>VLOOKUP(Table47[[#This Row],[E]],Table18[#All],3,FALSE)</f>
        <v>1</v>
      </c>
      <c r="G37">
        <f>VLOOKUP(Table47[[#This Row],[F]],Table20[#All],3,FALSE)</f>
        <v>6</v>
      </c>
      <c r="H37" s="1" t="s">
        <v>63</v>
      </c>
      <c r="I37">
        <f>VLOOKUP(Table47[[#This Row],[G]],Table22[#All],3,FALSE)</f>
        <v>1</v>
      </c>
      <c r="J37" s="4">
        <f>VLOOKUP(TRIM(Table47[[#This Row],[G_2]]),Table22[#All],3,FALSE)</f>
        <v>3</v>
      </c>
      <c r="K37" s="4" t="e">
        <f>VLOOKUP(TRIM(Table47[[#This Row],[G_3]]),Table22[#All],3,FALSE)</f>
        <v>#N/A</v>
      </c>
      <c r="L37" s="4" t="e">
        <f>VLOOKUP(TRIM(Table47[[#This Row],[G_4]]),Table22[#All],3,FALSE)</f>
        <v>#N/A</v>
      </c>
      <c r="M37">
        <f>VLOOKUP(Table47[[#This Row],[H]],Table23[#All],3,FALSE)</f>
        <v>1</v>
      </c>
      <c r="N37" s="1" t="s">
        <v>64</v>
      </c>
      <c r="O37">
        <f>VLOOKUP(Table47[[#This Row],[I_1]],Table25[#All], 3, FALSE)</f>
        <v>1</v>
      </c>
      <c r="P37">
        <f>VLOOKUP(TRIM(Table47[[#This Row],[I_2]]),Table25[#All], 3, FALSE)</f>
        <v>2</v>
      </c>
      <c r="Q37">
        <v>1227</v>
      </c>
      <c r="R37">
        <f>VLOOKUP(TRIM(Table47[[#This Row],[K]]),Table27[#All],3,FALSE)</f>
        <v>1</v>
      </c>
      <c r="S37">
        <f>VLOOKUP(TRIM(Table47[[#This Row],[L]]),Table28[#All],3,FALSE)</f>
        <v>1</v>
      </c>
      <c r="T37">
        <f>VLOOKUP(Table47[[#This Row],[M]],Table9[#All],3,FALSE)</f>
        <v>3</v>
      </c>
      <c r="U37">
        <f>VLOOKUP(Table47[[#This Row],[N]],Table11[#All],3,FALSE)</f>
        <v>4</v>
      </c>
      <c r="V37">
        <f>VLOOKUP(Table47[[#This Row],[O]],Table15[#All],3,FALSE)</f>
        <v>2</v>
      </c>
      <c r="W37" t="s">
        <v>324</v>
      </c>
      <c r="X37">
        <f>VLOOKUP(Table47[[#This Row],[Q]],Table19[#All],3,FALSE)</f>
        <v>4</v>
      </c>
      <c r="Y37" t="s">
        <v>921</v>
      </c>
      <c r="Z37">
        <f>VLOOKUP(TRIM(Table47[[#This Row],[R_1]]),Table21[#All],3,FALSE)</f>
        <v>7</v>
      </c>
      <c r="AA37">
        <f>VLOOKUP(TRIM(Table47[[#This Row],[R_2]]),Table21[#All],3,FALSE)</f>
        <v>11</v>
      </c>
      <c r="AB37">
        <f>VLOOKUP(TRIM(Table47[[#This Row],[R_3]]),Table21[#All],3,FALSE)</f>
        <v>16</v>
      </c>
      <c r="AC37">
        <f>VLOOKUP(TRIM(Table47[[#This Row],[R_4]]),Table21[#All],3,FALSE)</f>
        <v>3</v>
      </c>
      <c r="AD37" t="e">
        <f>VLOOKUP(TRIM(Table47[[#This Row],[R_5]]),Table21[#All],3,FALSE)</f>
        <v>#N/A</v>
      </c>
      <c r="AE37" t="e">
        <f>VLOOKUP(TRIM(Table47[[#This Row],[R_6]]),Table21[#All],3,FALSE)</f>
        <v>#N/A</v>
      </c>
      <c r="AF37" t="e">
        <f>VLOOKUP(TRIM(Table47[[#This Row],[R_7]]),Table21[#All],3,FALSE)</f>
        <v>#N/A</v>
      </c>
      <c r="AG37" t="e">
        <f>VLOOKUP(TRIM(Table47[[#This Row],[R_8]]),Table21[#All],3,FALSE)</f>
        <v>#N/A</v>
      </c>
      <c r="AH37" t="e">
        <f>VLOOKUP(TRIM(Table47[[#This Row],[R_9]]),Table21[#All],3,FALSE)</f>
        <v>#N/A</v>
      </c>
      <c r="AI37" t="e">
        <f>VLOOKUP(TRIM(Table47[[#This Row],[R_10]]),Table21[#All],3,FALSE)</f>
        <v>#N/A</v>
      </c>
      <c r="AJ37" t="s">
        <v>72</v>
      </c>
      <c r="AK37">
        <f>VLOOKUP(TRIM(Table47[[#This Row],[S_1]]),Table24[#All],3,FALSE)</f>
        <v>3</v>
      </c>
      <c r="AL37">
        <f>VLOOKUP(TRIM(Table47[[#This Row],[S_2]]),Table24[#All],3,FALSE)</f>
        <v>1</v>
      </c>
      <c r="AM37">
        <f>VLOOKUP(TRIM(Table47[[#This Row],[S_3]]),Table24[#All],3,FALSE)</f>
        <v>2</v>
      </c>
      <c r="AN37">
        <f>VLOOKUP(TRIM(Table47[[#This Row],[S_4]]),Table24[#All],3,FALSE)</f>
        <v>4</v>
      </c>
      <c r="AO37" t="e">
        <f>VLOOKUP(TRIM(Table47[[#This Row],[S_5]]),Table24[#All],3,FALSE)</f>
        <v>#N/A</v>
      </c>
      <c r="AP37" t="e">
        <f>VLOOKUP(TRIM(Table47[[#This Row],[S_6]]),Table24[#All],3,FALSE)</f>
        <v>#N/A</v>
      </c>
      <c r="AQ37" t="s">
        <v>311</v>
      </c>
      <c r="AR37">
        <f>VLOOKUP(TRIM(Table47[[#This Row],[T_1]]),Table26[#All],3,FALSE)</f>
        <v>4</v>
      </c>
      <c r="AS37" t="e">
        <f>VLOOKUP(TRIM(Table47[[#This Row],[T_2]]),Table26[#All],3,FALSE)</f>
        <v>#N/A</v>
      </c>
      <c r="AT37" t="e">
        <f>VLOOKUP(TRIM(Table47[[#This Row],[T_3]]),Table26[#All],3,FALSE)</f>
        <v>#N/A</v>
      </c>
      <c r="AU37" t="e">
        <f>VLOOKUP(TRIM(Table47[[#This Row],[T_4]]),Table26[#All],3,FALSE)</f>
        <v>#N/A</v>
      </c>
      <c r="AV37" t="e">
        <f>VLOOKUP(TRIM(Table47[[#This Row],[T_5]]),Table26[#All],3,FALSE)</f>
        <v>#N/A</v>
      </c>
      <c r="AW37" t="e">
        <f>VLOOKUP(TRIM(Table47[[#This Row],[T_6]]),Table26[#All],3,FALSE)</f>
        <v>#N/A</v>
      </c>
      <c r="AX37">
        <f>VLOOKUP(Table47[[#This Row],[U]],Table29[#All],3,FALSE)</f>
        <v>1</v>
      </c>
      <c r="AY37">
        <f>VLOOKUP(Table47[[#This Row],[V]],Table30[#All],3,FALSE)</f>
        <v>1</v>
      </c>
      <c r="AZ37" t="s">
        <v>167</v>
      </c>
      <c r="BA37">
        <f>VLOOKUP(TRIM(Table47[[#This Row],[W_1]]),Table31[#All],3,FALSE)</f>
        <v>1</v>
      </c>
      <c r="BB37">
        <f>VLOOKUP(TRIM(Table47[[#This Row],[W_2]]),Table31[#All],3,FALSE)</f>
        <v>3</v>
      </c>
      <c r="BC37" t="e">
        <f>VLOOKUP(TRIM(Table47[[#This Row],[W_3]]),Table31[#All],3,FALSE)</f>
        <v>#N/A</v>
      </c>
      <c r="BD37" t="e">
        <f>VLOOKUP(TRIM(Table47[[#This Row],[W_4]]),Table31[#All],3,FALSE)</f>
        <v>#N/A</v>
      </c>
      <c r="BE37" t="e">
        <f>VLOOKUP(TRIM(Table47[[#This Row],[W_5]]),Table31[#All],3,FALSE)</f>
        <v>#N/A</v>
      </c>
      <c r="BF37" t="e">
        <f>VLOOKUP(TRIM(Table47[[#This Row],[W_6]]),Table31[#All],3,FALSE)</f>
        <v>#N/A</v>
      </c>
      <c r="BG37" t="e">
        <f>VLOOKUP(TRIM(Table47[[#This Row],[W_7]]),Table31[#All],3,FALSE)</f>
        <v>#N/A</v>
      </c>
      <c r="BH37" t="e">
        <f>VLOOKUP(TRIM(Table47[[#This Row],[W_8]]),Table31[#All],3,FALSE)</f>
        <v>#N/A</v>
      </c>
      <c r="BI37" t="s">
        <v>326</v>
      </c>
      <c r="BJ37">
        <f>VLOOKUP(TRIM(Table47[[#This Row],[X_1]]),Table32[#All],3,FALSE)</f>
        <v>2</v>
      </c>
      <c r="BK37">
        <f>VLOOKUP(TRIM(Table47[[#This Row],[X_2]]),Table32[#All],3,FALSE)</f>
        <v>1</v>
      </c>
      <c r="BL37">
        <f>VLOOKUP(TRIM(Table47[[#This Row],[X_3]]),Table32[#All],3,FALSE)</f>
        <v>11</v>
      </c>
      <c r="BM37">
        <f>VLOOKUP(TRIM(Table47[[#This Row],[X_4]]),Table32[#All],3,FALSE)</f>
        <v>3</v>
      </c>
      <c r="BN37" t="e">
        <f>VLOOKUP(TRIM(Table47[[#This Row],[X_5]]),Table32[#All],3,FALSE)</f>
        <v>#N/A</v>
      </c>
      <c r="BO37" t="e">
        <f>VLOOKUP(TRIM(Table47[[#This Row],[X_6]]),Table32[#All],3,FALSE)</f>
        <v>#N/A</v>
      </c>
      <c r="BP37" t="e">
        <f>VLOOKUP(TRIM(Table47[[#This Row],[X_7]]),Table32[#All],3,FALSE)</f>
        <v>#N/A</v>
      </c>
      <c r="BQ37" t="e">
        <f>VLOOKUP(TRIM(Table47[[#This Row],[X_8]]),Table32[#All],3,FALSE)</f>
        <v>#N/A</v>
      </c>
      <c r="BR37" t="e">
        <f>VLOOKUP(TRIM(Table47[[#This Row],[X_9]]),Table32[#All],3,FALSE)</f>
        <v>#N/A</v>
      </c>
      <c r="BS37">
        <f>VLOOKUP(Table47[[#This Row],[Y]], Table33[#All], 3, FALSE)</f>
        <v>2</v>
      </c>
      <c r="BT37" t="s">
        <v>327</v>
      </c>
      <c r="BU37">
        <f>VLOOKUP(TRIM(Table47[[#This Row],[Z_1]]),Table34[#All],3,FALSE)</f>
        <v>6</v>
      </c>
      <c r="BV37">
        <f>VLOOKUP(TRIM(Table47[[#This Row],[Z_2]]),Table34[#All],3,FALSE)</f>
        <v>15</v>
      </c>
      <c r="BW37" t="e">
        <f>VLOOKUP(TRIM(Table47[[#This Row],[Z_3]]),Table34[#All],3,FALSE)</f>
        <v>#N/A</v>
      </c>
      <c r="BX37" t="e">
        <f>VLOOKUP(TRIM(Table47[[#This Row],[Z_4]]),Table34[#All],3,FALSE)</f>
        <v>#N/A</v>
      </c>
      <c r="BY37" t="e">
        <f>VLOOKUP(TRIM(Table47[[#This Row],[Z_5]]),Table34[#All],3,FALSE)</f>
        <v>#N/A</v>
      </c>
      <c r="BZ37" t="e">
        <f>VLOOKUP(TRIM(Table47[[#This Row],[Z_6]]),Table34[#All],3,FALSE)</f>
        <v>#N/A</v>
      </c>
      <c r="CA37" t="e">
        <f>VLOOKUP(TRIM(Table47[[#This Row],[Z_7]]),Table34[#All],3,FALSE)</f>
        <v>#N/A</v>
      </c>
      <c r="CB37">
        <f>VLOOKUP(Table47[[#This Row],[ZA]],Table36[#All],3,FALSE)</f>
        <v>8</v>
      </c>
      <c r="CC37">
        <f>VLOOKUP(Table47[[#This Row],[ZB]],Table37[#All],3,FALSE)</f>
        <v>5</v>
      </c>
      <c r="CD37" t="s">
        <v>328</v>
      </c>
      <c r="CE37">
        <f>VLOOKUP(TRIM(Table47[[#This Row],[ZC_1]]),Table38[#All],3,FALSE)</f>
        <v>1</v>
      </c>
      <c r="CF37">
        <f>VLOOKUP(TRIM(Table47[[#This Row],[ZC_2]]),Table38[#All],3,FALSE)</f>
        <v>5</v>
      </c>
      <c r="CG37">
        <f>VLOOKUP(TRIM(Table47[[#This Row],[ZC_3]]),Table38[#All],3,FALSE)</f>
        <v>7</v>
      </c>
      <c r="CH37" t="e">
        <f>VLOOKUP(TRIM(Table47[[#This Row],[ZC_4]]),Table38[#All],3,FALSE)</f>
        <v>#N/A</v>
      </c>
      <c r="CI37" t="e">
        <f>VLOOKUP(TRIM(Table47[[#This Row],[ZC_5]]),Table38[#All],3,FALSE)</f>
        <v>#N/A</v>
      </c>
      <c r="CJ37" t="e">
        <f>VLOOKUP(TRIM(Table47[[#This Row],[ZC_6]]),Table38[#All],3,FALSE)</f>
        <v>#N/A</v>
      </c>
      <c r="CK37" t="e">
        <f>VLOOKUP(TRIM(Table47[[#This Row],[ZC_7]]),Table38[#All],3,FALSE)</f>
        <v>#N/A</v>
      </c>
      <c r="CL37">
        <v>4</v>
      </c>
      <c r="CM37" t="s">
        <v>106</v>
      </c>
      <c r="CN37">
        <f>VLOOKUP(TRIM(Table47[[#This Row],[ZE_1]]),Table40[#All],3,FALSE)</f>
        <v>3</v>
      </c>
      <c r="CO37" s="4" t="e">
        <f>VLOOKUP(TRIM(Table47[[#This Row],[ZE_2]]),Table40[#All],3,FALSE)</f>
        <v>#N/A</v>
      </c>
      <c r="CP37" t="e">
        <f>VLOOKUP(TRIM(Table47[[#This Row],[ZE_3]]),Table40[#All],3,FALSE)</f>
        <v>#N/A</v>
      </c>
      <c r="CQ37" s="4" t="e">
        <f>VLOOKUP(TRIM(Table47[[#This Row],[ZE_4]]),Table40[#All],3,FALSE)</f>
        <v>#N/A</v>
      </c>
      <c r="CR37" t="e">
        <f>VLOOKUP(TRIM(Table47[[#This Row],[ZE_5]]),Table40[#All],3,FALSE)</f>
        <v>#N/A</v>
      </c>
      <c r="CS37" t="e">
        <f>VLOOKUP(TRIM(Table47[[#This Row],[ZE_6]]),Table40[#All],3,FALSE)</f>
        <v>#N/A</v>
      </c>
      <c r="CT37" t="e">
        <f>VLOOKUP(TRIM(Table47[[#This Row],[ZE_7]]),Table40[#All],3,FALSE)</f>
        <v>#N/A</v>
      </c>
      <c r="CU37" t="s">
        <v>329</v>
      </c>
    </row>
    <row r="38" spans="1:99" x14ac:dyDescent="0.25">
      <c r="A38">
        <v>45154.011129120372</v>
      </c>
      <c r="B38" s="4">
        <f>VLOOKUP(Table47[[#This Row],[A]],Table7[#All],3, FALSE)</f>
        <v>7</v>
      </c>
      <c r="C38">
        <f>VLOOKUP(Table47[[#This Row],[B]],Table12[#All],3,FALSE)</f>
        <v>1</v>
      </c>
      <c r="D38">
        <f>VLOOKUP(Table47[[#This Row],[C]],Table14[#All],3,FALSE)</f>
        <v>1</v>
      </c>
      <c r="E38">
        <f>VLOOKUP(Table47[[#This Row],[D]],Table16[#All],3,FALSE)</f>
        <v>1</v>
      </c>
      <c r="F38">
        <f>VLOOKUP(Table47[[#This Row],[E]],Table18[#All],3,FALSE)</f>
        <v>1</v>
      </c>
      <c r="G38">
        <f>VLOOKUP(Table47[[#This Row],[F]],Table20[#All],3,FALSE)</f>
        <v>5</v>
      </c>
      <c r="H38" s="1" t="s">
        <v>82</v>
      </c>
      <c r="I38">
        <f>VLOOKUP(Table47[[#This Row],[G]],Table22[#All],3,FALSE)</f>
        <v>1</v>
      </c>
      <c r="J38" s="4">
        <f>VLOOKUP(TRIM(Table47[[#This Row],[G_2]]),Table22[#All],3,FALSE)</f>
        <v>2</v>
      </c>
      <c r="K38" s="4">
        <f>VLOOKUP(TRIM(Table47[[#This Row],[G_3]]),Table22[#All],3,FALSE)</f>
        <v>3</v>
      </c>
      <c r="L38" s="4" t="e">
        <f>VLOOKUP(TRIM(Table47[[#This Row],[G_4]]),Table22[#All],3,FALSE)</f>
        <v>#N/A</v>
      </c>
      <c r="M38">
        <f>VLOOKUP(Table47[[#This Row],[H]],Table23[#All],3,FALSE)</f>
        <v>1</v>
      </c>
      <c r="N38" s="1" t="s">
        <v>41</v>
      </c>
      <c r="O38">
        <f>VLOOKUP(Table47[[#This Row],[I_1]],Table25[#All], 3, FALSE)</f>
        <v>1</v>
      </c>
      <c r="P38" t="e">
        <f>VLOOKUP(TRIM(Table47[[#This Row],[I_2]]),Table25[#All], 3, FALSE)</f>
        <v>#N/A</v>
      </c>
      <c r="Q38">
        <v>1219</v>
      </c>
      <c r="R38">
        <f>VLOOKUP(TRIM(Table47[[#This Row],[K]]),Table27[#All],3,FALSE)</f>
        <v>1</v>
      </c>
      <c r="S38">
        <f>VLOOKUP(TRIM(Table47[[#This Row],[L]]),Table28[#All],3,FALSE)</f>
        <v>2</v>
      </c>
      <c r="T38">
        <f>VLOOKUP(Table47[[#This Row],[M]],Table9[#All],3,FALSE)</f>
        <v>1</v>
      </c>
      <c r="U38">
        <f>VLOOKUP(Table47[[#This Row],[N]],Table11[#All],3,FALSE)</f>
        <v>3</v>
      </c>
      <c r="V38">
        <f>VLOOKUP(Table47[[#This Row],[O]],Table15[#All],3,FALSE)</f>
        <v>1</v>
      </c>
      <c r="W38" t="s">
        <v>331</v>
      </c>
      <c r="X38">
        <f>VLOOKUP(Table47[[#This Row],[Q]],Table19[#All],3,FALSE)</f>
        <v>2</v>
      </c>
      <c r="Y38" t="s">
        <v>922</v>
      </c>
      <c r="Z38">
        <f>VLOOKUP(TRIM(Table47[[#This Row],[R_1]]),Table21[#All],3,FALSE)</f>
        <v>3</v>
      </c>
      <c r="AA38" t="e">
        <f>VLOOKUP(TRIM(Table47[[#This Row],[R_2]]),Table21[#All],3,FALSE)</f>
        <v>#N/A</v>
      </c>
      <c r="AB38" t="e">
        <f>VLOOKUP(TRIM(Table47[[#This Row],[R_3]]),Table21[#All],3,FALSE)</f>
        <v>#N/A</v>
      </c>
      <c r="AC38" t="e">
        <f>VLOOKUP(TRIM(Table47[[#This Row],[R_4]]),Table21[#All],3,FALSE)</f>
        <v>#N/A</v>
      </c>
      <c r="AD38" t="e">
        <f>VLOOKUP(TRIM(Table47[[#This Row],[R_5]]),Table21[#All],3,FALSE)</f>
        <v>#N/A</v>
      </c>
      <c r="AE38" t="e">
        <f>VLOOKUP(TRIM(Table47[[#This Row],[R_6]]),Table21[#All],3,FALSE)</f>
        <v>#N/A</v>
      </c>
      <c r="AF38" t="e">
        <f>VLOOKUP(TRIM(Table47[[#This Row],[R_7]]),Table21[#All],3,FALSE)</f>
        <v>#N/A</v>
      </c>
      <c r="AG38" t="e">
        <f>VLOOKUP(TRIM(Table47[[#This Row],[R_8]]),Table21[#All],3,FALSE)</f>
        <v>#N/A</v>
      </c>
      <c r="AH38" t="e">
        <f>VLOOKUP(TRIM(Table47[[#This Row],[R_9]]),Table21[#All],3,FALSE)</f>
        <v>#N/A</v>
      </c>
      <c r="AI38" t="e">
        <f>VLOOKUP(TRIM(Table47[[#This Row],[R_10]]),Table21[#All],3,FALSE)</f>
        <v>#N/A</v>
      </c>
      <c r="AJ38" t="s">
        <v>111</v>
      </c>
      <c r="AK38">
        <f>VLOOKUP(TRIM(Table47[[#This Row],[S_1]]),Table24[#All],3,FALSE)</f>
        <v>1</v>
      </c>
      <c r="AL38" t="e">
        <f>VLOOKUP(TRIM(Table47[[#This Row],[S_2]]),Table24[#All],3,FALSE)</f>
        <v>#N/A</v>
      </c>
      <c r="AM38" t="e">
        <f>VLOOKUP(TRIM(Table47[[#This Row],[S_3]]),Table24[#All],3,FALSE)</f>
        <v>#N/A</v>
      </c>
      <c r="AN38" t="e">
        <f>VLOOKUP(TRIM(Table47[[#This Row],[S_4]]),Table24[#All],3,FALSE)</f>
        <v>#N/A</v>
      </c>
      <c r="AO38" t="e">
        <f>VLOOKUP(TRIM(Table47[[#This Row],[S_5]]),Table24[#All],3,FALSE)</f>
        <v>#N/A</v>
      </c>
      <c r="AP38" t="e">
        <f>VLOOKUP(TRIM(Table47[[#This Row],[S_6]]),Table24[#All],3,FALSE)</f>
        <v>#N/A</v>
      </c>
      <c r="AQ38" t="s">
        <v>311</v>
      </c>
      <c r="AR38">
        <f>VLOOKUP(TRIM(Table47[[#This Row],[T_1]]),Table26[#All],3,FALSE)</f>
        <v>4</v>
      </c>
      <c r="AS38" t="e">
        <f>VLOOKUP(TRIM(Table47[[#This Row],[T_2]]),Table26[#All],3,FALSE)</f>
        <v>#N/A</v>
      </c>
      <c r="AT38" t="e">
        <f>VLOOKUP(TRIM(Table47[[#This Row],[T_3]]),Table26[#All],3,FALSE)</f>
        <v>#N/A</v>
      </c>
      <c r="AU38" t="e">
        <f>VLOOKUP(TRIM(Table47[[#This Row],[T_4]]),Table26[#All],3,FALSE)</f>
        <v>#N/A</v>
      </c>
      <c r="AV38" t="e">
        <f>VLOOKUP(TRIM(Table47[[#This Row],[T_5]]),Table26[#All],3,FALSE)</f>
        <v>#N/A</v>
      </c>
      <c r="AW38" t="e">
        <f>VLOOKUP(TRIM(Table47[[#This Row],[T_6]]),Table26[#All],3,FALSE)</f>
        <v>#N/A</v>
      </c>
      <c r="AX38">
        <f>VLOOKUP(Table47[[#This Row],[U]],Table29[#All],3,FALSE)</f>
        <v>3</v>
      </c>
      <c r="AY38">
        <f>VLOOKUP(Table47[[#This Row],[V]],Table30[#All],3,FALSE)</f>
        <v>3</v>
      </c>
      <c r="AZ38" t="s">
        <v>101</v>
      </c>
      <c r="BA38">
        <f>VLOOKUP(TRIM(Table47[[#This Row],[W_1]]),Table31[#All],3,FALSE)</f>
        <v>1</v>
      </c>
      <c r="BB38" t="e">
        <f>VLOOKUP(TRIM(Table47[[#This Row],[W_2]]),Table31[#All],3,FALSE)</f>
        <v>#N/A</v>
      </c>
      <c r="BC38" t="e">
        <f>VLOOKUP(TRIM(Table47[[#This Row],[W_3]]),Table31[#All],3,FALSE)</f>
        <v>#N/A</v>
      </c>
      <c r="BD38" t="e">
        <f>VLOOKUP(TRIM(Table47[[#This Row],[W_4]]),Table31[#All],3,FALSE)</f>
        <v>#N/A</v>
      </c>
      <c r="BE38" t="e">
        <f>VLOOKUP(TRIM(Table47[[#This Row],[W_5]]),Table31[#All],3,FALSE)</f>
        <v>#N/A</v>
      </c>
      <c r="BF38" t="e">
        <f>VLOOKUP(TRIM(Table47[[#This Row],[W_6]]),Table31[#All],3,FALSE)</f>
        <v>#N/A</v>
      </c>
      <c r="BG38" t="e">
        <f>VLOOKUP(TRIM(Table47[[#This Row],[W_7]]),Table31[#All],3,FALSE)</f>
        <v>#N/A</v>
      </c>
      <c r="BH38" t="e">
        <f>VLOOKUP(TRIM(Table47[[#This Row],[W_8]]),Table31[#All],3,FALSE)</f>
        <v>#N/A</v>
      </c>
      <c r="BI38" t="s">
        <v>333</v>
      </c>
      <c r="BJ38">
        <f>VLOOKUP(TRIM(Table47[[#This Row],[X_1]]),Table32[#All],3,FALSE)</f>
        <v>2</v>
      </c>
      <c r="BK38">
        <f>VLOOKUP(TRIM(Table47[[#This Row],[X_2]]),Table32[#All],3,FALSE)</f>
        <v>1</v>
      </c>
      <c r="BL38">
        <f>VLOOKUP(TRIM(Table47[[#This Row],[X_3]]),Table32[#All],3,FALSE)</f>
        <v>3</v>
      </c>
      <c r="BM38" t="e">
        <f>VLOOKUP(TRIM(Table47[[#This Row],[X_4]]),Table32[#All],3,FALSE)</f>
        <v>#N/A</v>
      </c>
      <c r="BN38" t="e">
        <f>VLOOKUP(TRIM(Table47[[#This Row],[X_5]]),Table32[#All],3,FALSE)</f>
        <v>#N/A</v>
      </c>
      <c r="BO38" t="e">
        <f>VLOOKUP(TRIM(Table47[[#This Row],[X_6]]),Table32[#All],3,FALSE)</f>
        <v>#N/A</v>
      </c>
      <c r="BP38" t="e">
        <f>VLOOKUP(TRIM(Table47[[#This Row],[X_7]]),Table32[#All],3,FALSE)</f>
        <v>#N/A</v>
      </c>
      <c r="BQ38" t="e">
        <f>VLOOKUP(TRIM(Table47[[#This Row],[X_8]]),Table32[#All],3,FALSE)</f>
        <v>#N/A</v>
      </c>
      <c r="BR38" t="e">
        <f>VLOOKUP(TRIM(Table47[[#This Row],[X_9]]),Table32[#All],3,FALSE)</f>
        <v>#N/A</v>
      </c>
      <c r="BS38">
        <f>VLOOKUP(Table47[[#This Row],[Y]], Table33[#All], 3, FALSE)</f>
        <v>1</v>
      </c>
      <c r="BT38" t="s">
        <v>77</v>
      </c>
      <c r="BU38">
        <f>VLOOKUP(TRIM(Table47[[#This Row],[Z_1]]),Table34[#All],3,FALSE)</f>
        <v>13</v>
      </c>
      <c r="BV38" t="e">
        <f>VLOOKUP(TRIM(Table47[[#This Row],[Z_2]]),Table34[#All],3,FALSE)</f>
        <v>#N/A</v>
      </c>
      <c r="BW38" t="e">
        <f>VLOOKUP(TRIM(Table47[[#This Row],[Z_3]]),Table34[#All],3,FALSE)</f>
        <v>#N/A</v>
      </c>
      <c r="BX38" t="e">
        <f>VLOOKUP(TRIM(Table47[[#This Row],[Z_4]]),Table34[#All],3,FALSE)</f>
        <v>#N/A</v>
      </c>
      <c r="BY38" t="e">
        <f>VLOOKUP(TRIM(Table47[[#This Row],[Z_5]]),Table34[#All],3,FALSE)</f>
        <v>#N/A</v>
      </c>
      <c r="BZ38" t="e">
        <f>VLOOKUP(TRIM(Table47[[#This Row],[Z_6]]),Table34[#All],3,FALSE)</f>
        <v>#N/A</v>
      </c>
      <c r="CA38" t="e">
        <f>VLOOKUP(TRIM(Table47[[#This Row],[Z_7]]),Table34[#All],3,FALSE)</f>
        <v>#N/A</v>
      </c>
      <c r="CB38">
        <f>VLOOKUP(Table47[[#This Row],[ZA]],Table36[#All],3,FALSE)</f>
        <v>0</v>
      </c>
      <c r="CC38">
        <f>VLOOKUP(Table47[[#This Row],[ZB]],Table37[#All],3,FALSE)</f>
        <v>3</v>
      </c>
      <c r="CD38" t="s">
        <v>334</v>
      </c>
      <c r="CE38">
        <f>VLOOKUP(TRIM(Table47[[#This Row],[ZC_1]]),Table38[#All],3,FALSE)</f>
        <v>1</v>
      </c>
      <c r="CF38">
        <f>VLOOKUP(TRIM(Table47[[#This Row],[ZC_2]]),Table38[#All],3,FALSE)</f>
        <v>5</v>
      </c>
      <c r="CG38">
        <f>VLOOKUP(TRIM(Table47[[#This Row],[ZC_3]]),Table38[#All],3,FALSE)</f>
        <v>4</v>
      </c>
      <c r="CH38">
        <f>VLOOKUP(TRIM(Table47[[#This Row],[ZC_4]]),Table38[#All],3,FALSE)</f>
        <v>2</v>
      </c>
      <c r="CI38">
        <f>VLOOKUP(TRIM(Table47[[#This Row],[ZC_5]]),Table38[#All],3,FALSE)</f>
        <v>7</v>
      </c>
      <c r="CJ38" t="e">
        <f>VLOOKUP(TRIM(Table47[[#This Row],[ZC_6]]),Table38[#All],3,FALSE)</f>
        <v>#N/A</v>
      </c>
      <c r="CK38" t="e">
        <f>VLOOKUP(TRIM(Table47[[#This Row],[ZC_7]]),Table38[#All],3,FALSE)</f>
        <v>#N/A</v>
      </c>
      <c r="CL38">
        <v>5</v>
      </c>
      <c r="CM38" t="s">
        <v>335</v>
      </c>
      <c r="CN38">
        <f>VLOOKUP(TRIM(Table47[[#This Row],[ZE_1]]),Table40[#All],3,FALSE)</f>
        <v>1</v>
      </c>
      <c r="CO38" s="4">
        <f>VLOOKUP(TRIM(Table47[[#This Row],[ZE_2]]),Table40[#All],3,FALSE)</f>
        <v>5</v>
      </c>
      <c r="CP38">
        <f>VLOOKUP(TRIM(Table47[[#This Row],[ZE_3]]),Table40[#All],3,FALSE)</f>
        <v>9</v>
      </c>
      <c r="CQ38" s="4">
        <f>VLOOKUP(TRIM(Table47[[#This Row],[ZE_4]]),Table40[#All],3,FALSE)</f>
        <v>6</v>
      </c>
      <c r="CR38">
        <f>VLOOKUP(TRIM(Table47[[#This Row],[ZE_5]]),Table40[#All],3,FALSE)</f>
        <v>2</v>
      </c>
      <c r="CS38">
        <f>VLOOKUP(TRIM(Table47[[#This Row],[ZE_6]]),Table40[#All],3,FALSE)</f>
        <v>8</v>
      </c>
      <c r="CT38" t="e">
        <f>VLOOKUP(TRIM(Table47[[#This Row],[ZE_7]]),Table40[#All],3,FALSE)</f>
        <v>#N/A</v>
      </c>
    </row>
    <row r="39" spans="1:99" x14ac:dyDescent="0.25">
      <c r="A39">
        <v>45154.017150347223</v>
      </c>
      <c r="B39" s="4">
        <f>VLOOKUP(Table47[[#This Row],[A]],Table7[#All],3, FALSE)</f>
        <v>7</v>
      </c>
      <c r="C39">
        <f>VLOOKUP(Table47[[#This Row],[B]],Table12[#All],3,FALSE)</f>
        <v>1</v>
      </c>
      <c r="D39">
        <f>VLOOKUP(Table47[[#This Row],[C]],Table14[#All],3,FALSE)</f>
        <v>1</v>
      </c>
      <c r="E39">
        <f>VLOOKUP(Table47[[#This Row],[D]],Table16[#All],3,FALSE)</f>
        <v>3</v>
      </c>
      <c r="F39">
        <f>VLOOKUP(Table47[[#This Row],[E]],Table18[#All],3,FALSE)</f>
        <v>1</v>
      </c>
      <c r="G39">
        <f>VLOOKUP(Table47[[#This Row],[F]],Table20[#All],3,FALSE)</f>
        <v>3</v>
      </c>
      <c r="H39" s="1" t="s">
        <v>124</v>
      </c>
      <c r="I39">
        <f>VLOOKUP(Table47[[#This Row],[G]],Table22[#All],3,FALSE)</f>
        <v>1</v>
      </c>
      <c r="J39" s="4">
        <f>VLOOKUP(TRIM(Table47[[#This Row],[G_2]]),Table22[#All],3,FALSE)</f>
        <v>2</v>
      </c>
      <c r="K39" s="4" t="e">
        <f>VLOOKUP(TRIM(Table47[[#This Row],[G_3]]),Table22[#All],3,FALSE)</f>
        <v>#N/A</v>
      </c>
      <c r="L39" s="4" t="e">
        <f>VLOOKUP(TRIM(Table47[[#This Row],[G_4]]),Table22[#All],3,FALSE)</f>
        <v>#N/A</v>
      </c>
      <c r="M39">
        <f>VLOOKUP(Table47[[#This Row],[H]],Table23[#All],3,FALSE)</f>
        <v>1</v>
      </c>
      <c r="N39" s="1" t="s">
        <v>64</v>
      </c>
      <c r="O39">
        <f>VLOOKUP(Table47[[#This Row],[I_1]],Table25[#All], 3, FALSE)</f>
        <v>1</v>
      </c>
      <c r="P39">
        <f>VLOOKUP(TRIM(Table47[[#This Row],[I_2]]),Table25[#All], 3, FALSE)</f>
        <v>2</v>
      </c>
      <c r="Q39">
        <v>1212</v>
      </c>
      <c r="R39">
        <f>VLOOKUP(TRIM(Table47[[#This Row],[K]]),Table27[#All],3,FALSE)</f>
        <v>1</v>
      </c>
      <c r="S39">
        <f>VLOOKUP(TRIM(Table47[[#This Row],[L]]),Table28[#All],3,FALSE)</f>
        <v>1</v>
      </c>
      <c r="T39">
        <f>VLOOKUP(Table47[[#This Row],[M]],Table9[#All],3,FALSE)</f>
        <v>1</v>
      </c>
      <c r="U39">
        <f>VLOOKUP(Table47[[#This Row],[N]],Table11[#All],3,FALSE)</f>
        <v>4</v>
      </c>
      <c r="V39">
        <f>VLOOKUP(Table47[[#This Row],[O]],Table15[#All],3,FALSE)</f>
        <v>3</v>
      </c>
      <c r="W39" t="s">
        <v>336</v>
      </c>
      <c r="X39">
        <f>VLOOKUP(Table47[[#This Row],[Q]],Table19[#All],3,FALSE)</f>
        <v>1</v>
      </c>
      <c r="Y39" t="s">
        <v>77</v>
      </c>
      <c r="Z39">
        <f>VLOOKUP(TRIM(Table47[[#This Row],[R_1]]),Table21[#All],3,FALSE)</f>
        <v>6</v>
      </c>
      <c r="AA39" t="e">
        <f>VLOOKUP(TRIM(Table47[[#This Row],[R_2]]),Table21[#All],3,FALSE)</f>
        <v>#N/A</v>
      </c>
      <c r="AB39" t="e">
        <f>VLOOKUP(TRIM(Table47[[#This Row],[R_3]]),Table21[#All],3,FALSE)</f>
        <v>#N/A</v>
      </c>
      <c r="AC39" t="e">
        <f>VLOOKUP(TRIM(Table47[[#This Row],[R_4]]),Table21[#All],3,FALSE)</f>
        <v>#N/A</v>
      </c>
      <c r="AD39" t="e">
        <f>VLOOKUP(TRIM(Table47[[#This Row],[R_5]]),Table21[#All],3,FALSE)</f>
        <v>#N/A</v>
      </c>
      <c r="AE39" t="e">
        <f>VLOOKUP(TRIM(Table47[[#This Row],[R_6]]),Table21[#All],3,FALSE)</f>
        <v>#N/A</v>
      </c>
      <c r="AF39" t="e">
        <f>VLOOKUP(TRIM(Table47[[#This Row],[R_7]]),Table21[#All],3,FALSE)</f>
        <v>#N/A</v>
      </c>
      <c r="AG39" t="e">
        <f>VLOOKUP(TRIM(Table47[[#This Row],[R_8]]),Table21[#All],3,FALSE)</f>
        <v>#N/A</v>
      </c>
      <c r="AH39" t="e">
        <f>VLOOKUP(TRIM(Table47[[#This Row],[R_9]]),Table21[#All],3,FALSE)</f>
        <v>#N/A</v>
      </c>
      <c r="AI39" t="e">
        <f>VLOOKUP(TRIM(Table47[[#This Row],[R_10]]),Table21[#All],3,FALSE)</f>
        <v>#N/A</v>
      </c>
      <c r="AJ39" t="s">
        <v>337</v>
      </c>
      <c r="AK39">
        <f>VLOOKUP(TRIM(Table47[[#This Row],[S_1]]),Table24[#All],3,FALSE)</f>
        <v>8</v>
      </c>
      <c r="AL39" t="e">
        <f>VLOOKUP(TRIM(Table47[[#This Row],[S_2]]),Table24[#All],3,FALSE)</f>
        <v>#N/A</v>
      </c>
      <c r="AM39" t="e">
        <f>VLOOKUP(TRIM(Table47[[#This Row],[S_3]]),Table24[#All],3,FALSE)</f>
        <v>#N/A</v>
      </c>
      <c r="AN39" t="e">
        <f>VLOOKUP(TRIM(Table47[[#This Row],[S_4]]),Table24[#All],3,FALSE)</f>
        <v>#N/A</v>
      </c>
      <c r="AO39" t="e">
        <f>VLOOKUP(TRIM(Table47[[#This Row],[S_5]]),Table24[#All],3,FALSE)</f>
        <v>#N/A</v>
      </c>
      <c r="AP39" t="e">
        <f>VLOOKUP(TRIM(Table47[[#This Row],[S_6]]),Table24[#All],3,FALSE)</f>
        <v>#N/A</v>
      </c>
      <c r="AQ39" t="s">
        <v>51</v>
      </c>
      <c r="AR39">
        <f>VLOOKUP(TRIM(Table47[[#This Row],[T_1]]),Table26[#All],3,FALSE)</f>
        <v>2</v>
      </c>
      <c r="AS39" t="e">
        <f>VLOOKUP(TRIM(Table47[[#This Row],[T_2]]),Table26[#All],3,FALSE)</f>
        <v>#N/A</v>
      </c>
      <c r="AT39" t="e">
        <f>VLOOKUP(TRIM(Table47[[#This Row],[T_3]]),Table26[#All],3,FALSE)</f>
        <v>#N/A</v>
      </c>
      <c r="AU39" t="e">
        <f>VLOOKUP(TRIM(Table47[[#This Row],[T_4]]),Table26[#All],3,FALSE)</f>
        <v>#N/A</v>
      </c>
      <c r="AV39" t="e">
        <f>VLOOKUP(TRIM(Table47[[#This Row],[T_5]]),Table26[#All],3,FALSE)</f>
        <v>#N/A</v>
      </c>
      <c r="AW39" t="e">
        <f>VLOOKUP(TRIM(Table47[[#This Row],[T_6]]),Table26[#All],3,FALSE)</f>
        <v>#N/A</v>
      </c>
      <c r="AX39">
        <f>VLOOKUP(Table47[[#This Row],[U]],Table29[#All],3,FALSE)</f>
        <v>4</v>
      </c>
      <c r="AY39">
        <f>VLOOKUP(Table47[[#This Row],[V]],Table30[#All],3,FALSE)</f>
        <v>3</v>
      </c>
      <c r="AZ39" t="s">
        <v>313</v>
      </c>
      <c r="BA39">
        <f>VLOOKUP(TRIM(Table47[[#This Row],[W_1]]),Table31[#All],3,FALSE)</f>
        <v>5</v>
      </c>
      <c r="BB39" t="e">
        <f>VLOOKUP(TRIM(Table47[[#This Row],[W_2]]),Table31[#All],3,FALSE)</f>
        <v>#N/A</v>
      </c>
      <c r="BC39" t="e">
        <f>VLOOKUP(TRIM(Table47[[#This Row],[W_3]]),Table31[#All],3,FALSE)</f>
        <v>#N/A</v>
      </c>
      <c r="BD39" t="e">
        <f>VLOOKUP(TRIM(Table47[[#This Row],[W_4]]),Table31[#All],3,FALSE)</f>
        <v>#N/A</v>
      </c>
      <c r="BE39" t="e">
        <f>VLOOKUP(TRIM(Table47[[#This Row],[W_5]]),Table31[#All],3,FALSE)</f>
        <v>#N/A</v>
      </c>
      <c r="BF39" t="e">
        <f>VLOOKUP(TRIM(Table47[[#This Row],[W_6]]),Table31[#All],3,FALSE)</f>
        <v>#N/A</v>
      </c>
      <c r="BG39" t="e">
        <f>VLOOKUP(TRIM(Table47[[#This Row],[W_7]]),Table31[#All],3,FALSE)</f>
        <v>#N/A</v>
      </c>
      <c r="BH39" t="e">
        <f>VLOOKUP(TRIM(Table47[[#This Row],[W_8]]),Table31[#All],3,FALSE)</f>
        <v>#N/A</v>
      </c>
      <c r="BI39" t="s">
        <v>313</v>
      </c>
      <c r="BJ39">
        <f>VLOOKUP(TRIM(Table47[[#This Row],[X_1]]),Table32[#All],3,FALSE)</f>
        <v>7</v>
      </c>
      <c r="BK39" t="e">
        <f>VLOOKUP(TRIM(Table47[[#This Row],[X_2]]),Table32[#All],3,FALSE)</f>
        <v>#N/A</v>
      </c>
      <c r="BL39" t="e">
        <f>VLOOKUP(TRIM(Table47[[#This Row],[X_3]]),Table32[#All],3,FALSE)</f>
        <v>#N/A</v>
      </c>
      <c r="BM39" t="e">
        <f>VLOOKUP(TRIM(Table47[[#This Row],[X_4]]),Table32[#All],3,FALSE)</f>
        <v>#N/A</v>
      </c>
      <c r="BN39" t="e">
        <f>VLOOKUP(TRIM(Table47[[#This Row],[X_5]]),Table32[#All],3,FALSE)</f>
        <v>#N/A</v>
      </c>
      <c r="BO39" t="e">
        <f>VLOOKUP(TRIM(Table47[[#This Row],[X_6]]),Table32[#All],3,FALSE)</f>
        <v>#N/A</v>
      </c>
      <c r="BP39" t="e">
        <f>VLOOKUP(TRIM(Table47[[#This Row],[X_7]]),Table32[#All],3,FALSE)</f>
        <v>#N/A</v>
      </c>
      <c r="BQ39" t="e">
        <f>VLOOKUP(TRIM(Table47[[#This Row],[X_8]]),Table32[#All],3,FALSE)</f>
        <v>#N/A</v>
      </c>
      <c r="BR39" t="e">
        <f>VLOOKUP(TRIM(Table47[[#This Row],[X_9]]),Table32[#All],3,FALSE)</f>
        <v>#N/A</v>
      </c>
      <c r="BS39">
        <f>VLOOKUP(Table47[[#This Row],[Y]], Table33[#All], 3, FALSE)</f>
        <v>4</v>
      </c>
      <c r="BT39" t="s">
        <v>77</v>
      </c>
      <c r="BU39">
        <f>VLOOKUP(TRIM(Table47[[#This Row],[Z_1]]),Table34[#All],3,FALSE)</f>
        <v>13</v>
      </c>
      <c r="BV39" t="e">
        <f>VLOOKUP(TRIM(Table47[[#This Row],[Z_2]]),Table34[#All],3,FALSE)</f>
        <v>#N/A</v>
      </c>
      <c r="BW39" t="e">
        <f>VLOOKUP(TRIM(Table47[[#This Row],[Z_3]]),Table34[#All],3,FALSE)</f>
        <v>#N/A</v>
      </c>
      <c r="BX39" t="e">
        <f>VLOOKUP(TRIM(Table47[[#This Row],[Z_4]]),Table34[#All],3,FALSE)</f>
        <v>#N/A</v>
      </c>
      <c r="BY39" t="e">
        <f>VLOOKUP(TRIM(Table47[[#This Row],[Z_5]]),Table34[#All],3,FALSE)</f>
        <v>#N/A</v>
      </c>
      <c r="BZ39" t="e">
        <f>VLOOKUP(TRIM(Table47[[#This Row],[Z_6]]),Table34[#All],3,FALSE)</f>
        <v>#N/A</v>
      </c>
      <c r="CA39" t="e">
        <f>VLOOKUP(TRIM(Table47[[#This Row],[Z_7]]),Table34[#All],3,FALSE)</f>
        <v>#N/A</v>
      </c>
      <c r="CB39">
        <f>VLOOKUP(Table47[[#This Row],[ZA]],Table36[#All],3,FALSE)</f>
        <v>0</v>
      </c>
      <c r="CC39">
        <f>VLOOKUP(Table47[[#This Row],[ZB]],Table37[#All],3,FALSE)</f>
        <v>3</v>
      </c>
      <c r="CD39" t="s">
        <v>122</v>
      </c>
      <c r="CE39">
        <f>VLOOKUP(TRIM(Table47[[#This Row],[ZC_1]]),Table38[#All],3,FALSE)</f>
        <v>1</v>
      </c>
      <c r="CF39">
        <f>VLOOKUP(TRIM(Table47[[#This Row],[ZC_2]]),Table38[#All],3,FALSE)</f>
        <v>5</v>
      </c>
      <c r="CG39" t="e">
        <f>VLOOKUP(TRIM(Table47[[#This Row],[ZC_3]]),Table38[#All],3,FALSE)</f>
        <v>#N/A</v>
      </c>
      <c r="CH39" t="e">
        <f>VLOOKUP(TRIM(Table47[[#This Row],[ZC_4]]),Table38[#All],3,FALSE)</f>
        <v>#N/A</v>
      </c>
      <c r="CI39" t="e">
        <f>VLOOKUP(TRIM(Table47[[#This Row],[ZC_5]]),Table38[#All],3,FALSE)</f>
        <v>#N/A</v>
      </c>
      <c r="CJ39" t="e">
        <f>VLOOKUP(TRIM(Table47[[#This Row],[ZC_6]]),Table38[#All],3,FALSE)</f>
        <v>#N/A</v>
      </c>
      <c r="CK39" t="e">
        <f>VLOOKUP(TRIM(Table47[[#This Row],[ZC_7]]),Table38[#All],3,FALSE)</f>
        <v>#N/A</v>
      </c>
      <c r="CL39">
        <v>2</v>
      </c>
      <c r="CM39" t="s">
        <v>338</v>
      </c>
      <c r="CN39">
        <f>VLOOKUP(TRIM(Table47[[#This Row],[ZE_1]]),Table40[#All],3,FALSE)</f>
        <v>1</v>
      </c>
      <c r="CO39" s="4">
        <f>VLOOKUP(TRIM(Table47[[#This Row],[ZE_2]]),Table40[#All],3,FALSE)</f>
        <v>2</v>
      </c>
      <c r="CP39">
        <f>VLOOKUP(TRIM(Table47[[#This Row],[ZE_3]]),Table40[#All],3,FALSE)</f>
        <v>8</v>
      </c>
      <c r="CQ39" s="4" t="e">
        <f>VLOOKUP(TRIM(Table47[[#This Row],[ZE_4]]),Table40[#All],3,FALSE)</f>
        <v>#N/A</v>
      </c>
      <c r="CR39" t="e">
        <f>VLOOKUP(TRIM(Table47[[#This Row],[ZE_5]]),Table40[#All],3,FALSE)</f>
        <v>#N/A</v>
      </c>
      <c r="CS39" t="e">
        <f>VLOOKUP(TRIM(Table47[[#This Row],[ZE_6]]),Table40[#All],3,FALSE)</f>
        <v>#N/A</v>
      </c>
      <c r="CT39" t="e">
        <f>VLOOKUP(TRIM(Table47[[#This Row],[ZE_7]]),Table40[#All],3,FALSE)</f>
        <v>#N/A</v>
      </c>
    </row>
    <row r="40" spans="1:99" x14ac:dyDescent="0.25">
      <c r="A40">
        <v>45154.019556273153</v>
      </c>
      <c r="B40" s="4">
        <f>VLOOKUP(Table47[[#This Row],[A]],Table7[#All],3, FALSE)</f>
        <v>7</v>
      </c>
      <c r="C40">
        <f>VLOOKUP(Table47[[#This Row],[B]],Table12[#All],3,FALSE)</f>
        <v>1</v>
      </c>
      <c r="D40">
        <f>VLOOKUP(Table47[[#This Row],[C]],Table14[#All],3,FALSE)</f>
        <v>1</v>
      </c>
      <c r="E40">
        <f>VLOOKUP(Table47[[#This Row],[D]],Table16[#All],3,FALSE)</f>
        <v>1</v>
      </c>
      <c r="F40">
        <f>VLOOKUP(Table47[[#This Row],[E]],Table18[#All],3,FALSE)</f>
        <v>1</v>
      </c>
      <c r="G40">
        <f>VLOOKUP(Table47[[#This Row],[F]],Table20[#All],3,FALSE)</f>
        <v>4</v>
      </c>
      <c r="H40" s="1" t="s">
        <v>82</v>
      </c>
      <c r="I40">
        <f>VLOOKUP(Table47[[#This Row],[G]],Table22[#All],3,FALSE)</f>
        <v>1</v>
      </c>
      <c r="J40" s="4">
        <f>VLOOKUP(TRIM(Table47[[#This Row],[G_2]]),Table22[#All],3,FALSE)</f>
        <v>2</v>
      </c>
      <c r="K40" s="4">
        <f>VLOOKUP(TRIM(Table47[[#This Row],[G_3]]),Table22[#All],3,FALSE)</f>
        <v>3</v>
      </c>
      <c r="L40" s="4" t="e">
        <f>VLOOKUP(TRIM(Table47[[#This Row],[G_4]]),Table22[#All],3,FALSE)</f>
        <v>#N/A</v>
      </c>
      <c r="M40">
        <f>VLOOKUP(Table47[[#This Row],[H]],Table23[#All],3,FALSE)</f>
        <v>1</v>
      </c>
      <c r="N40" s="1" t="s">
        <v>41</v>
      </c>
      <c r="O40">
        <f>VLOOKUP(Table47[[#This Row],[I_1]],Table25[#All], 3, FALSE)</f>
        <v>1</v>
      </c>
      <c r="P40" t="e">
        <f>VLOOKUP(TRIM(Table47[[#This Row],[I_2]]),Table25[#All], 3, FALSE)</f>
        <v>#N/A</v>
      </c>
      <c r="Q40">
        <v>1210</v>
      </c>
      <c r="R40">
        <f>VLOOKUP(TRIM(Table47[[#This Row],[K]]),Table27[#All],3,FALSE)</f>
        <v>1</v>
      </c>
      <c r="S40">
        <f>VLOOKUP(TRIM(Table47[[#This Row],[L]]),Table28[#All],3,FALSE)</f>
        <v>1</v>
      </c>
      <c r="T40">
        <f>VLOOKUP(Table47[[#This Row],[M]],Table9[#All],3,FALSE)</f>
        <v>1</v>
      </c>
      <c r="U40">
        <f>VLOOKUP(Table47[[#This Row],[N]],Table11[#All],3,FALSE)</f>
        <v>4</v>
      </c>
      <c r="V40">
        <f>VLOOKUP(Table47[[#This Row],[O]],Table15[#All],3,FALSE)</f>
        <v>2</v>
      </c>
      <c r="W40" t="s">
        <v>339</v>
      </c>
      <c r="X40">
        <f>VLOOKUP(Table47[[#This Row],[Q]],Table19[#All],3,FALSE)</f>
        <v>2</v>
      </c>
      <c r="Y40" t="s">
        <v>920</v>
      </c>
      <c r="Z40">
        <f>VLOOKUP(TRIM(Table47[[#This Row],[R_1]]),Table21[#All],3,FALSE)</f>
        <v>5</v>
      </c>
      <c r="AA40">
        <f>VLOOKUP(TRIM(Table47[[#This Row],[R_2]]),Table21[#All],3,FALSE)</f>
        <v>3</v>
      </c>
      <c r="AB40" t="e">
        <f>VLOOKUP(TRIM(Table47[[#This Row],[R_3]]),Table21[#All],3,FALSE)</f>
        <v>#N/A</v>
      </c>
      <c r="AC40" t="e">
        <f>VLOOKUP(TRIM(Table47[[#This Row],[R_4]]),Table21[#All],3,FALSE)</f>
        <v>#N/A</v>
      </c>
      <c r="AD40" t="e">
        <f>VLOOKUP(TRIM(Table47[[#This Row],[R_5]]),Table21[#All],3,FALSE)</f>
        <v>#N/A</v>
      </c>
      <c r="AE40" t="e">
        <f>VLOOKUP(TRIM(Table47[[#This Row],[R_6]]),Table21[#All],3,FALSE)</f>
        <v>#N/A</v>
      </c>
      <c r="AF40" t="e">
        <f>VLOOKUP(TRIM(Table47[[#This Row],[R_7]]),Table21[#All],3,FALSE)</f>
        <v>#N/A</v>
      </c>
      <c r="AG40" t="e">
        <f>VLOOKUP(TRIM(Table47[[#This Row],[R_8]]),Table21[#All],3,FALSE)</f>
        <v>#N/A</v>
      </c>
      <c r="AH40" t="e">
        <f>VLOOKUP(TRIM(Table47[[#This Row],[R_9]]),Table21[#All],3,FALSE)</f>
        <v>#N/A</v>
      </c>
      <c r="AI40" t="e">
        <f>VLOOKUP(TRIM(Table47[[#This Row],[R_10]]),Table21[#All],3,FALSE)</f>
        <v>#N/A</v>
      </c>
      <c r="AJ40" t="s">
        <v>72</v>
      </c>
      <c r="AK40">
        <f>VLOOKUP(TRIM(Table47[[#This Row],[S_1]]),Table24[#All],3,FALSE)</f>
        <v>3</v>
      </c>
      <c r="AL40">
        <f>VLOOKUP(TRIM(Table47[[#This Row],[S_2]]),Table24[#All],3,FALSE)</f>
        <v>1</v>
      </c>
      <c r="AM40">
        <f>VLOOKUP(TRIM(Table47[[#This Row],[S_3]]),Table24[#All],3,FALSE)</f>
        <v>2</v>
      </c>
      <c r="AN40">
        <f>VLOOKUP(TRIM(Table47[[#This Row],[S_4]]),Table24[#All],3,FALSE)</f>
        <v>4</v>
      </c>
      <c r="AO40" t="e">
        <f>VLOOKUP(TRIM(Table47[[#This Row],[S_5]]),Table24[#All],3,FALSE)</f>
        <v>#N/A</v>
      </c>
      <c r="AP40" t="e">
        <f>VLOOKUP(TRIM(Table47[[#This Row],[S_6]]),Table24[#All],3,FALSE)</f>
        <v>#N/A</v>
      </c>
      <c r="AQ40" t="s">
        <v>283</v>
      </c>
      <c r="AR40">
        <f>VLOOKUP(TRIM(Table47[[#This Row],[T_1]]),Table26[#All],3,FALSE)</f>
        <v>2</v>
      </c>
      <c r="AS40">
        <f>VLOOKUP(TRIM(Table47[[#This Row],[T_2]]),Table26[#All],3,FALSE)</f>
        <v>4</v>
      </c>
      <c r="AT40">
        <f>VLOOKUP(TRIM(Table47[[#This Row],[T_3]]),Table26[#All],3,FALSE)</f>
        <v>5</v>
      </c>
      <c r="AU40" t="e">
        <f>VLOOKUP(TRIM(Table47[[#This Row],[T_4]]),Table26[#All],3,FALSE)</f>
        <v>#N/A</v>
      </c>
      <c r="AV40" t="e">
        <f>VLOOKUP(TRIM(Table47[[#This Row],[T_5]]),Table26[#All],3,FALSE)</f>
        <v>#N/A</v>
      </c>
      <c r="AW40" t="e">
        <f>VLOOKUP(TRIM(Table47[[#This Row],[T_6]]),Table26[#All],3,FALSE)</f>
        <v>#N/A</v>
      </c>
      <c r="AX40">
        <f>VLOOKUP(Table47[[#This Row],[U]],Table29[#All],3,FALSE)</f>
        <v>3</v>
      </c>
      <c r="AY40">
        <f>VLOOKUP(Table47[[#This Row],[V]],Table30[#All],3,FALSE)</f>
        <v>1</v>
      </c>
      <c r="AZ40" t="s">
        <v>340</v>
      </c>
      <c r="BA40">
        <f>VLOOKUP(TRIM(Table47[[#This Row],[W_1]]),Table31[#All],3,FALSE)</f>
        <v>6</v>
      </c>
      <c r="BB40" t="e">
        <f>VLOOKUP(TRIM(Table47[[#This Row],[W_2]]),Table31[#All],3,FALSE)</f>
        <v>#N/A</v>
      </c>
      <c r="BC40" t="e">
        <f>VLOOKUP(TRIM(Table47[[#This Row],[W_3]]),Table31[#All],3,FALSE)</f>
        <v>#N/A</v>
      </c>
      <c r="BD40" t="e">
        <f>VLOOKUP(TRIM(Table47[[#This Row],[W_4]]),Table31[#All],3,FALSE)</f>
        <v>#N/A</v>
      </c>
      <c r="BE40" t="e">
        <f>VLOOKUP(TRIM(Table47[[#This Row],[W_5]]),Table31[#All],3,FALSE)</f>
        <v>#N/A</v>
      </c>
      <c r="BF40" t="e">
        <f>VLOOKUP(TRIM(Table47[[#This Row],[W_6]]),Table31[#All],3,FALSE)</f>
        <v>#N/A</v>
      </c>
      <c r="BG40" t="e">
        <f>VLOOKUP(TRIM(Table47[[#This Row],[W_7]]),Table31[#All],3,FALSE)</f>
        <v>#N/A</v>
      </c>
      <c r="BH40" t="e">
        <f>VLOOKUP(TRIM(Table47[[#This Row],[W_8]]),Table31[#All],3,FALSE)</f>
        <v>#N/A</v>
      </c>
      <c r="BI40" t="s">
        <v>341</v>
      </c>
      <c r="BJ40">
        <f>VLOOKUP(TRIM(Table47[[#This Row],[X_1]]),Table32[#All],3,FALSE)</f>
        <v>8</v>
      </c>
      <c r="BK40" t="e">
        <f>VLOOKUP(TRIM(Table47[[#This Row],[X_2]]),Table32[#All],3,FALSE)</f>
        <v>#N/A</v>
      </c>
      <c r="BL40" t="e">
        <f>VLOOKUP(TRIM(Table47[[#This Row],[X_3]]),Table32[#All],3,FALSE)</f>
        <v>#N/A</v>
      </c>
      <c r="BM40" t="e">
        <f>VLOOKUP(TRIM(Table47[[#This Row],[X_4]]),Table32[#All],3,FALSE)</f>
        <v>#N/A</v>
      </c>
      <c r="BN40" t="e">
        <f>VLOOKUP(TRIM(Table47[[#This Row],[X_5]]),Table32[#All],3,FALSE)</f>
        <v>#N/A</v>
      </c>
      <c r="BO40" t="e">
        <f>VLOOKUP(TRIM(Table47[[#This Row],[X_6]]),Table32[#All],3,FALSE)</f>
        <v>#N/A</v>
      </c>
      <c r="BP40" t="e">
        <f>VLOOKUP(TRIM(Table47[[#This Row],[X_7]]),Table32[#All],3,FALSE)</f>
        <v>#N/A</v>
      </c>
      <c r="BQ40" t="e">
        <f>VLOOKUP(TRIM(Table47[[#This Row],[X_8]]),Table32[#All],3,FALSE)</f>
        <v>#N/A</v>
      </c>
      <c r="BR40" t="e">
        <f>VLOOKUP(TRIM(Table47[[#This Row],[X_9]]),Table32[#All],3,FALSE)</f>
        <v>#N/A</v>
      </c>
      <c r="BS40">
        <f>VLOOKUP(Table47[[#This Row],[Y]], Table33[#All], 3, FALSE)</f>
        <v>2</v>
      </c>
      <c r="BT40" t="s">
        <v>342</v>
      </c>
      <c r="BU40">
        <f>VLOOKUP(TRIM(Table47[[#This Row],[Z_1]]),Table34[#All],3,FALSE)</f>
        <v>5</v>
      </c>
      <c r="BV40" t="e">
        <f>VLOOKUP(TRIM(Table47[[#This Row],[Z_2]]),Table34[#All],3,FALSE)</f>
        <v>#N/A</v>
      </c>
      <c r="BW40" t="e">
        <f>VLOOKUP(TRIM(Table47[[#This Row],[Z_3]]),Table34[#All],3,FALSE)</f>
        <v>#N/A</v>
      </c>
      <c r="BX40" t="e">
        <f>VLOOKUP(TRIM(Table47[[#This Row],[Z_4]]),Table34[#All],3,FALSE)</f>
        <v>#N/A</v>
      </c>
      <c r="BY40" t="e">
        <f>VLOOKUP(TRIM(Table47[[#This Row],[Z_5]]),Table34[#All],3,FALSE)</f>
        <v>#N/A</v>
      </c>
      <c r="BZ40" t="e">
        <f>VLOOKUP(TRIM(Table47[[#This Row],[Z_6]]),Table34[#All],3,FALSE)</f>
        <v>#N/A</v>
      </c>
      <c r="CA40" t="e">
        <f>VLOOKUP(TRIM(Table47[[#This Row],[Z_7]]),Table34[#All],3,FALSE)</f>
        <v>#N/A</v>
      </c>
      <c r="CB40">
        <f>VLOOKUP(Table47[[#This Row],[ZA]],Table36[#All],3,FALSE)</f>
        <v>8</v>
      </c>
      <c r="CC40">
        <f>VLOOKUP(Table47[[#This Row],[ZB]],Table37[#All],3,FALSE)</f>
        <v>3</v>
      </c>
      <c r="CD40" t="s">
        <v>343</v>
      </c>
      <c r="CE40">
        <f>VLOOKUP(TRIM(Table47[[#This Row],[ZC_1]]),Table38[#All],3,FALSE)</f>
        <v>1</v>
      </c>
      <c r="CF40">
        <f>VLOOKUP(TRIM(Table47[[#This Row],[ZC_2]]),Table38[#All],3,FALSE)</f>
        <v>5</v>
      </c>
      <c r="CG40" t="e">
        <f>VLOOKUP(TRIM(Table47[[#This Row],[ZC_3]]),Table38[#All],3,FALSE)</f>
        <v>#N/A</v>
      </c>
      <c r="CH40" t="e">
        <f>VLOOKUP(TRIM(Table47[[#This Row],[ZC_4]]),Table38[#All],3,FALSE)</f>
        <v>#N/A</v>
      </c>
      <c r="CI40" t="e">
        <f>VLOOKUP(TRIM(Table47[[#This Row],[ZC_5]]),Table38[#All],3,FALSE)</f>
        <v>#N/A</v>
      </c>
      <c r="CJ40" t="e">
        <f>VLOOKUP(TRIM(Table47[[#This Row],[ZC_6]]),Table38[#All],3,FALSE)</f>
        <v>#N/A</v>
      </c>
      <c r="CK40" t="e">
        <f>VLOOKUP(TRIM(Table47[[#This Row],[ZC_7]]),Table38[#All],3,FALSE)</f>
        <v>#N/A</v>
      </c>
      <c r="CL40">
        <v>3</v>
      </c>
      <c r="CM40" t="s">
        <v>181</v>
      </c>
      <c r="CN40">
        <f>VLOOKUP(TRIM(Table47[[#This Row],[ZE_1]]),Table40[#All],3,FALSE)</f>
        <v>5</v>
      </c>
      <c r="CO40" s="4" t="e">
        <f>VLOOKUP(TRIM(Table47[[#This Row],[ZE_2]]),Table40[#All],3,FALSE)</f>
        <v>#N/A</v>
      </c>
      <c r="CP40" t="e">
        <f>VLOOKUP(TRIM(Table47[[#This Row],[ZE_3]]),Table40[#All],3,FALSE)</f>
        <v>#N/A</v>
      </c>
      <c r="CQ40" s="4" t="e">
        <f>VLOOKUP(TRIM(Table47[[#This Row],[ZE_4]]),Table40[#All],3,FALSE)</f>
        <v>#N/A</v>
      </c>
      <c r="CR40" t="e">
        <f>VLOOKUP(TRIM(Table47[[#This Row],[ZE_5]]),Table40[#All],3,FALSE)</f>
        <v>#N/A</v>
      </c>
      <c r="CS40" t="e">
        <f>VLOOKUP(TRIM(Table47[[#This Row],[ZE_6]]),Table40[#All],3,FALSE)</f>
        <v>#N/A</v>
      </c>
      <c r="CT40" t="e">
        <f>VLOOKUP(TRIM(Table47[[#This Row],[ZE_7]]),Table40[#All],3,FALSE)</f>
        <v>#N/A</v>
      </c>
    </row>
    <row r="41" spans="1:99" x14ac:dyDescent="0.25">
      <c r="A41">
        <v>45154.355686203708</v>
      </c>
      <c r="B41" s="4">
        <f>VLOOKUP(Table47[[#This Row],[A]],Table7[#All],3, FALSE)</f>
        <v>6</v>
      </c>
      <c r="C41">
        <f>VLOOKUP(Table47[[#This Row],[B]],Table12[#All],3,FALSE)</f>
        <v>0</v>
      </c>
      <c r="D41">
        <f>VLOOKUP(Table47[[#This Row],[C]],Table14[#All],3,FALSE)</f>
        <v>1</v>
      </c>
      <c r="E41">
        <f>VLOOKUP(Table47[[#This Row],[D]],Table16[#All],3,FALSE)</f>
        <v>1</v>
      </c>
      <c r="F41">
        <f>VLOOKUP(Table47[[#This Row],[E]],Table18[#All],3,FALSE)</f>
        <v>1</v>
      </c>
      <c r="G41">
        <f>VLOOKUP(Table47[[#This Row],[F]],Table20[#All],3,FALSE)</f>
        <v>3</v>
      </c>
      <c r="H41" s="1" t="s">
        <v>124</v>
      </c>
      <c r="I41">
        <f>VLOOKUP(Table47[[#This Row],[G]],Table22[#All],3,FALSE)</f>
        <v>1</v>
      </c>
      <c r="J41" s="4">
        <f>VLOOKUP(TRIM(Table47[[#This Row],[G_2]]),Table22[#All],3,FALSE)</f>
        <v>2</v>
      </c>
      <c r="K41" s="4" t="e">
        <f>VLOOKUP(TRIM(Table47[[#This Row],[G_3]]),Table22[#All],3,FALSE)</f>
        <v>#N/A</v>
      </c>
      <c r="L41" s="4" t="e">
        <f>VLOOKUP(TRIM(Table47[[#This Row],[G_4]]),Table22[#All],3,FALSE)</f>
        <v>#N/A</v>
      </c>
      <c r="M41">
        <f>VLOOKUP(Table47[[#This Row],[H]],Table23[#All],3,FALSE)</f>
        <v>1</v>
      </c>
      <c r="N41" s="1" t="s">
        <v>41</v>
      </c>
      <c r="O41">
        <f>VLOOKUP(Table47[[#This Row],[I_1]],Table25[#All], 3, FALSE)</f>
        <v>1</v>
      </c>
      <c r="P41" t="e">
        <f>VLOOKUP(TRIM(Table47[[#This Row],[I_2]]),Table25[#All], 3, FALSE)</f>
        <v>#N/A</v>
      </c>
      <c r="Q41">
        <v>1208</v>
      </c>
      <c r="R41">
        <f>VLOOKUP(TRIM(Table47[[#This Row],[K]]),Table27[#All],3,FALSE)</f>
        <v>1</v>
      </c>
      <c r="S41">
        <f>VLOOKUP(TRIM(Table47[[#This Row],[L]]),Table28[#All],3,FALSE)</f>
        <v>1</v>
      </c>
      <c r="T41">
        <f>VLOOKUP(Table47[[#This Row],[M]],Table9[#All],3,FALSE)</f>
        <v>3</v>
      </c>
      <c r="U41">
        <f>VLOOKUP(Table47[[#This Row],[N]],Table11[#All],3,FALSE)</f>
        <v>1</v>
      </c>
      <c r="V41">
        <f>VLOOKUP(Table47[[#This Row],[O]],Table15[#All],3,FALSE)</f>
        <v>1</v>
      </c>
      <c r="W41" t="s">
        <v>344</v>
      </c>
      <c r="X41">
        <f>VLOOKUP(Table47[[#This Row],[Q]],Table19[#All],3,FALSE)</f>
        <v>4</v>
      </c>
      <c r="Y41" t="s">
        <v>103</v>
      </c>
      <c r="Z41">
        <f>VLOOKUP(TRIM(Table47[[#This Row],[R_1]]),Table21[#All],3,FALSE)</f>
        <v>7</v>
      </c>
      <c r="AA41" t="e">
        <f>VLOOKUP(TRIM(Table47[[#This Row],[R_2]]),Table21[#All],3,FALSE)</f>
        <v>#N/A</v>
      </c>
      <c r="AB41" t="e">
        <f>VLOOKUP(TRIM(Table47[[#This Row],[R_3]]),Table21[#All],3,FALSE)</f>
        <v>#N/A</v>
      </c>
      <c r="AC41" t="e">
        <f>VLOOKUP(TRIM(Table47[[#This Row],[R_4]]),Table21[#All],3,FALSE)</f>
        <v>#N/A</v>
      </c>
      <c r="AD41" t="e">
        <f>VLOOKUP(TRIM(Table47[[#This Row],[R_5]]),Table21[#All],3,FALSE)</f>
        <v>#N/A</v>
      </c>
      <c r="AE41" t="e">
        <f>VLOOKUP(TRIM(Table47[[#This Row],[R_6]]),Table21[#All],3,FALSE)</f>
        <v>#N/A</v>
      </c>
      <c r="AF41" t="e">
        <f>VLOOKUP(TRIM(Table47[[#This Row],[R_7]]),Table21[#All],3,FALSE)</f>
        <v>#N/A</v>
      </c>
      <c r="AG41" t="e">
        <f>VLOOKUP(TRIM(Table47[[#This Row],[R_8]]),Table21[#All],3,FALSE)</f>
        <v>#N/A</v>
      </c>
      <c r="AH41" t="e">
        <f>VLOOKUP(TRIM(Table47[[#This Row],[R_9]]),Table21[#All],3,FALSE)</f>
        <v>#N/A</v>
      </c>
      <c r="AI41" t="e">
        <f>VLOOKUP(TRIM(Table47[[#This Row],[R_10]]),Table21[#All],3,FALSE)</f>
        <v>#N/A</v>
      </c>
      <c r="AJ41" t="s">
        <v>72</v>
      </c>
      <c r="AK41">
        <f>VLOOKUP(TRIM(Table47[[#This Row],[S_1]]),Table24[#All],3,FALSE)</f>
        <v>3</v>
      </c>
      <c r="AL41">
        <f>VLOOKUP(TRIM(Table47[[#This Row],[S_2]]),Table24[#All],3,FALSE)</f>
        <v>1</v>
      </c>
      <c r="AM41">
        <f>VLOOKUP(TRIM(Table47[[#This Row],[S_3]]),Table24[#All],3,FALSE)</f>
        <v>2</v>
      </c>
      <c r="AN41">
        <f>VLOOKUP(TRIM(Table47[[#This Row],[S_4]]),Table24[#All],3,FALSE)</f>
        <v>4</v>
      </c>
      <c r="AO41" t="e">
        <f>VLOOKUP(TRIM(Table47[[#This Row],[S_5]]),Table24[#All],3,FALSE)</f>
        <v>#N/A</v>
      </c>
      <c r="AP41" t="e">
        <f>VLOOKUP(TRIM(Table47[[#This Row],[S_6]]),Table24[#All],3,FALSE)</f>
        <v>#N/A</v>
      </c>
      <c r="AQ41" t="s">
        <v>73</v>
      </c>
      <c r="AR41">
        <f>VLOOKUP(TRIM(Table47[[#This Row],[T_1]]),Table26[#All],3,FALSE)</f>
        <v>2</v>
      </c>
      <c r="AS41">
        <f>VLOOKUP(TRIM(Table47[[#This Row],[T_2]]),Table26[#All],3,FALSE)</f>
        <v>4</v>
      </c>
      <c r="AT41" t="e">
        <f>VLOOKUP(TRIM(Table47[[#This Row],[T_3]]),Table26[#All],3,FALSE)</f>
        <v>#N/A</v>
      </c>
      <c r="AU41" t="e">
        <f>VLOOKUP(TRIM(Table47[[#This Row],[T_4]]),Table26[#All],3,FALSE)</f>
        <v>#N/A</v>
      </c>
      <c r="AV41" t="e">
        <f>VLOOKUP(TRIM(Table47[[#This Row],[T_5]]),Table26[#All],3,FALSE)</f>
        <v>#N/A</v>
      </c>
      <c r="AW41" t="e">
        <f>VLOOKUP(TRIM(Table47[[#This Row],[T_6]]),Table26[#All],3,FALSE)</f>
        <v>#N/A</v>
      </c>
      <c r="AX41">
        <f>VLOOKUP(Table47[[#This Row],[U]],Table29[#All],3,FALSE)</f>
        <v>3</v>
      </c>
      <c r="AY41">
        <f>VLOOKUP(Table47[[#This Row],[V]],Table30[#All],3,FALSE)</f>
        <v>2</v>
      </c>
      <c r="AZ41" t="s">
        <v>167</v>
      </c>
      <c r="BA41">
        <f>VLOOKUP(TRIM(Table47[[#This Row],[W_1]]),Table31[#All],3,FALSE)</f>
        <v>1</v>
      </c>
      <c r="BB41">
        <f>VLOOKUP(TRIM(Table47[[#This Row],[W_2]]),Table31[#All],3,FALSE)</f>
        <v>3</v>
      </c>
      <c r="BC41" t="e">
        <f>VLOOKUP(TRIM(Table47[[#This Row],[W_3]]),Table31[#All],3,FALSE)</f>
        <v>#N/A</v>
      </c>
      <c r="BD41" t="e">
        <f>VLOOKUP(TRIM(Table47[[#This Row],[W_4]]),Table31[#All],3,FALSE)</f>
        <v>#N/A</v>
      </c>
      <c r="BE41" t="e">
        <f>VLOOKUP(TRIM(Table47[[#This Row],[W_5]]),Table31[#All],3,FALSE)</f>
        <v>#N/A</v>
      </c>
      <c r="BF41" t="e">
        <f>VLOOKUP(TRIM(Table47[[#This Row],[W_6]]),Table31[#All],3,FALSE)</f>
        <v>#N/A</v>
      </c>
      <c r="BG41" t="e">
        <f>VLOOKUP(TRIM(Table47[[#This Row],[W_7]]),Table31[#All],3,FALSE)</f>
        <v>#N/A</v>
      </c>
      <c r="BH41" t="e">
        <f>VLOOKUP(TRIM(Table47[[#This Row],[W_8]]),Table31[#All],3,FALSE)</f>
        <v>#N/A</v>
      </c>
      <c r="BI41" t="s">
        <v>295</v>
      </c>
      <c r="BJ41">
        <f>VLOOKUP(TRIM(Table47[[#This Row],[X_1]]),Table32[#All],3,FALSE)</f>
        <v>2</v>
      </c>
      <c r="BK41">
        <f>VLOOKUP(TRIM(Table47[[#This Row],[X_2]]),Table32[#All],3,FALSE)</f>
        <v>1</v>
      </c>
      <c r="BL41" t="e">
        <f>VLOOKUP(TRIM(Table47[[#This Row],[X_3]]),Table32[#All],3,FALSE)</f>
        <v>#N/A</v>
      </c>
      <c r="BM41" t="e">
        <f>VLOOKUP(TRIM(Table47[[#This Row],[X_4]]),Table32[#All],3,FALSE)</f>
        <v>#N/A</v>
      </c>
      <c r="BN41" t="e">
        <f>VLOOKUP(TRIM(Table47[[#This Row],[X_5]]),Table32[#All],3,FALSE)</f>
        <v>#N/A</v>
      </c>
      <c r="BO41" t="e">
        <f>VLOOKUP(TRIM(Table47[[#This Row],[X_6]]),Table32[#All],3,FALSE)</f>
        <v>#N/A</v>
      </c>
      <c r="BP41" t="e">
        <f>VLOOKUP(TRIM(Table47[[#This Row],[X_7]]),Table32[#All],3,FALSE)</f>
        <v>#N/A</v>
      </c>
      <c r="BQ41" t="e">
        <f>VLOOKUP(TRIM(Table47[[#This Row],[X_8]]),Table32[#All],3,FALSE)</f>
        <v>#N/A</v>
      </c>
      <c r="BR41" t="e">
        <f>VLOOKUP(TRIM(Table47[[#This Row],[X_9]]),Table32[#All],3,FALSE)</f>
        <v>#N/A</v>
      </c>
      <c r="BS41">
        <f>VLOOKUP(Table47[[#This Row],[Y]], Table33[#All], 3, FALSE)</f>
        <v>2</v>
      </c>
      <c r="BT41" t="s">
        <v>342</v>
      </c>
      <c r="BU41">
        <f>VLOOKUP(TRIM(Table47[[#This Row],[Z_1]]),Table34[#All],3,FALSE)</f>
        <v>5</v>
      </c>
      <c r="BV41" t="e">
        <f>VLOOKUP(TRIM(Table47[[#This Row],[Z_2]]),Table34[#All],3,FALSE)</f>
        <v>#N/A</v>
      </c>
      <c r="BW41" t="e">
        <f>VLOOKUP(TRIM(Table47[[#This Row],[Z_3]]),Table34[#All],3,FALSE)</f>
        <v>#N/A</v>
      </c>
      <c r="BX41" t="e">
        <f>VLOOKUP(TRIM(Table47[[#This Row],[Z_4]]),Table34[#All],3,FALSE)</f>
        <v>#N/A</v>
      </c>
      <c r="BY41" t="e">
        <f>VLOOKUP(TRIM(Table47[[#This Row],[Z_5]]),Table34[#All],3,FALSE)</f>
        <v>#N/A</v>
      </c>
      <c r="BZ41" t="e">
        <f>VLOOKUP(TRIM(Table47[[#This Row],[Z_6]]),Table34[#All],3,FALSE)</f>
        <v>#N/A</v>
      </c>
      <c r="CA41" t="e">
        <f>VLOOKUP(TRIM(Table47[[#This Row],[Z_7]]),Table34[#All],3,FALSE)</f>
        <v>#N/A</v>
      </c>
      <c r="CB41">
        <f>VLOOKUP(Table47[[#This Row],[ZA]],Table36[#All],3,FALSE)</f>
        <v>0</v>
      </c>
      <c r="CC41">
        <f>VLOOKUP(Table47[[#This Row],[ZB]],Table37[#All],3,FALSE)</f>
        <v>4</v>
      </c>
      <c r="CD41" t="s">
        <v>147</v>
      </c>
      <c r="CE41">
        <f>VLOOKUP(TRIM(Table47[[#This Row],[ZC_1]]),Table38[#All],3,FALSE)</f>
        <v>1</v>
      </c>
      <c r="CF41" t="e">
        <f>VLOOKUP(TRIM(Table47[[#This Row],[ZC_2]]),Table38[#All],3,FALSE)</f>
        <v>#N/A</v>
      </c>
      <c r="CG41" t="e">
        <f>VLOOKUP(TRIM(Table47[[#This Row],[ZC_3]]),Table38[#All],3,FALSE)</f>
        <v>#N/A</v>
      </c>
      <c r="CH41" t="e">
        <f>VLOOKUP(TRIM(Table47[[#This Row],[ZC_4]]),Table38[#All],3,FALSE)</f>
        <v>#N/A</v>
      </c>
      <c r="CI41" t="e">
        <f>VLOOKUP(TRIM(Table47[[#This Row],[ZC_5]]),Table38[#All],3,FALSE)</f>
        <v>#N/A</v>
      </c>
      <c r="CJ41" t="e">
        <f>VLOOKUP(TRIM(Table47[[#This Row],[ZC_6]]),Table38[#All],3,FALSE)</f>
        <v>#N/A</v>
      </c>
      <c r="CK41" t="e">
        <f>VLOOKUP(TRIM(Table47[[#This Row],[ZC_7]]),Table38[#All],3,FALSE)</f>
        <v>#N/A</v>
      </c>
      <c r="CL41">
        <v>2</v>
      </c>
      <c r="CM41" t="s">
        <v>345</v>
      </c>
      <c r="CN41">
        <f>VLOOKUP(TRIM(Table47[[#This Row],[ZE_1]]),Table40[#All],3,FALSE)</f>
        <v>1</v>
      </c>
      <c r="CO41" s="4" t="e">
        <f>VLOOKUP(TRIM(Table47[[#This Row],[ZE_2]]),Table40[#All],3,FALSE)</f>
        <v>#N/A</v>
      </c>
      <c r="CP41" t="e">
        <f>VLOOKUP(TRIM(Table47[[#This Row],[ZE_3]]),Table40[#All],3,FALSE)</f>
        <v>#N/A</v>
      </c>
      <c r="CQ41" s="4" t="e">
        <f>VLOOKUP(TRIM(Table47[[#This Row],[ZE_4]]),Table40[#All],3,FALSE)</f>
        <v>#N/A</v>
      </c>
      <c r="CR41" t="e">
        <f>VLOOKUP(TRIM(Table47[[#This Row],[ZE_5]]),Table40[#All],3,FALSE)</f>
        <v>#N/A</v>
      </c>
      <c r="CS41" t="e">
        <f>VLOOKUP(TRIM(Table47[[#This Row],[ZE_6]]),Table40[#All],3,FALSE)</f>
        <v>#N/A</v>
      </c>
      <c r="CT41" t="e">
        <f>VLOOKUP(TRIM(Table47[[#This Row],[ZE_7]]),Table40[#All],3,FALSE)</f>
        <v>#N/A</v>
      </c>
    </row>
    <row r="42" spans="1:99" x14ac:dyDescent="0.25">
      <c r="A42">
        <v>45154.4389997338</v>
      </c>
      <c r="B42" s="4">
        <f>VLOOKUP(Table47[[#This Row],[A]],Table7[#All],3, FALSE)</f>
        <v>7</v>
      </c>
      <c r="C42">
        <f>VLOOKUP(Table47[[#This Row],[B]],Table12[#All],3,FALSE)</f>
        <v>1</v>
      </c>
      <c r="D42">
        <f>VLOOKUP(Table47[[#This Row],[C]],Table14[#All],3,FALSE)</f>
        <v>1</v>
      </c>
      <c r="E42">
        <f>VLOOKUP(Table47[[#This Row],[D]],Table16[#All],3,FALSE)</f>
        <v>1</v>
      </c>
      <c r="F42">
        <f>VLOOKUP(Table47[[#This Row],[E]],Table18[#All],3,FALSE)</f>
        <v>1</v>
      </c>
      <c r="G42">
        <f>VLOOKUP(Table47[[#This Row],[F]],Table20[#All],3,FALSE)</f>
        <v>3</v>
      </c>
      <c r="H42" s="1" t="s">
        <v>63</v>
      </c>
      <c r="I42">
        <f>VLOOKUP(Table47[[#This Row],[G]],Table22[#All],3,FALSE)</f>
        <v>1</v>
      </c>
      <c r="J42" s="4">
        <f>VLOOKUP(TRIM(Table47[[#This Row],[G_2]]),Table22[#All],3,FALSE)</f>
        <v>3</v>
      </c>
      <c r="K42" s="4" t="e">
        <f>VLOOKUP(TRIM(Table47[[#This Row],[G_3]]),Table22[#All],3,FALSE)</f>
        <v>#N/A</v>
      </c>
      <c r="L42" s="4" t="e">
        <f>VLOOKUP(TRIM(Table47[[#This Row],[G_4]]),Table22[#All],3,FALSE)</f>
        <v>#N/A</v>
      </c>
      <c r="M42">
        <f>VLOOKUP(Table47[[#This Row],[H]],Table23[#All],3,FALSE)</f>
        <v>1</v>
      </c>
      <c r="N42" s="1" t="s">
        <v>64</v>
      </c>
      <c r="O42">
        <f>VLOOKUP(Table47[[#This Row],[I_1]],Table25[#All], 3, FALSE)</f>
        <v>1</v>
      </c>
      <c r="P42">
        <f>VLOOKUP(TRIM(Table47[[#This Row],[I_2]]),Table25[#All], 3, FALSE)</f>
        <v>2</v>
      </c>
      <c r="Q42">
        <v>1211</v>
      </c>
      <c r="R42">
        <f>VLOOKUP(TRIM(Table47[[#This Row],[K]]),Table27[#All],3,FALSE)</f>
        <v>1</v>
      </c>
      <c r="S42">
        <f>VLOOKUP(TRIM(Table47[[#This Row],[L]]),Table28[#All],3,FALSE)</f>
        <v>1</v>
      </c>
      <c r="T42">
        <f>VLOOKUP(Table47[[#This Row],[M]],Table9[#All],3,FALSE)</f>
        <v>2</v>
      </c>
      <c r="U42">
        <f>VLOOKUP(Table47[[#This Row],[N]],Table11[#All],3,FALSE)</f>
        <v>2</v>
      </c>
      <c r="V42">
        <f>VLOOKUP(Table47[[#This Row],[O]],Table15[#All],3,FALSE)</f>
        <v>1</v>
      </c>
      <c r="W42" t="s">
        <v>346</v>
      </c>
      <c r="X42">
        <f>VLOOKUP(Table47[[#This Row],[Q]],Table19[#All],3,FALSE)</f>
        <v>1</v>
      </c>
      <c r="Y42" t="s">
        <v>922</v>
      </c>
      <c r="Z42">
        <f>VLOOKUP(TRIM(Table47[[#This Row],[R_1]]),Table21[#All],3,FALSE)</f>
        <v>3</v>
      </c>
      <c r="AA42" t="e">
        <f>VLOOKUP(TRIM(Table47[[#This Row],[R_2]]),Table21[#All],3,FALSE)</f>
        <v>#N/A</v>
      </c>
      <c r="AB42" t="e">
        <f>VLOOKUP(TRIM(Table47[[#This Row],[R_3]]),Table21[#All],3,FALSE)</f>
        <v>#N/A</v>
      </c>
      <c r="AC42" t="e">
        <f>VLOOKUP(TRIM(Table47[[#This Row],[R_4]]),Table21[#All],3,FALSE)</f>
        <v>#N/A</v>
      </c>
      <c r="AD42" t="e">
        <f>VLOOKUP(TRIM(Table47[[#This Row],[R_5]]),Table21[#All],3,FALSE)</f>
        <v>#N/A</v>
      </c>
      <c r="AE42" t="e">
        <f>VLOOKUP(TRIM(Table47[[#This Row],[R_6]]),Table21[#All],3,FALSE)</f>
        <v>#N/A</v>
      </c>
      <c r="AF42" t="e">
        <f>VLOOKUP(TRIM(Table47[[#This Row],[R_7]]),Table21[#All],3,FALSE)</f>
        <v>#N/A</v>
      </c>
      <c r="AG42" t="e">
        <f>VLOOKUP(TRIM(Table47[[#This Row],[R_8]]),Table21[#All],3,FALSE)</f>
        <v>#N/A</v>
      </c>
      <c r="AH42" t="e">
        <f>VLOOKUP(TRIM(Table47[[#This Row],[R_9]]),Table21[#All],3,FALSE)</f>
        <v>#N/A</v>
      </c>
      <c r="AI42" t="e">
        <f>VLOOKUP(TRIM(Table47[[#This Row],[R_10]]),Table21[#All],3,FALSE)</f>
        <v>#N/A</v>
      </c>
      <c r="AJ42" t="s">
        <v>119</v>
      </c>
      <c r="AK42">
        <f>VLOOKUP(TRIM(Table47[[#This Row],[S_1]]),Table24[#All],3,FALSE)</f>
        <v>3</v>
      </c>
      <c r="AL42">
        <f>VLOOKUP(TRIM(Table47[[#This Row],[S_2]]),Table24[#All],3,FALSE)</f>
        <v>1</v>
      </c>
      <c r="AM42">
        <f>VLOOKUP(TRIM(Table47[[#This Row],[S_3]]),Table24[#All],3,FALSE)</f>
        <v>2</v>
      </c>
      <c r="AN42" t="e">
        <f>VLOOKUP(TRIM(Table47[[#This Row],[S_4]]),Table24[#All],3,FALSE)</f>
        <v>#N/A</v>
      </c>
      <c r="AO42" t="e">
        <f>VLOOKUP(TRIM(Table47[[#This Row],[S_5]]),Table24[#All],3,FALSE)</f>
        <v>#N/A</v>
      </c>
      <c r="AP42" t="e">
        <f>VLOOKUP(TRIM(Table47[[#This Row],[S_6]]),Table24[#All],3,FALSE)</f>
        <v>#N/A</v>
      </c>
      <c r="AQ42" t="s">
        <v>311</v>
      </c>
      <c r="AR42">
        <f>VLOOKUP(TRIM(Table47[[#This Row],[T_1]]),Table26[#All],3,FALSE)</f>
        <v>4</v>
      </c>
      <c r="AS42" t="e">
        <f>VLOOKUP(TRIM(Table47[[#This Row],[T_2]]),Table26[#All],3,FALSE)</f>
        <v>#N/A</v>
      </c>
      <c r="AT42" t="e">
        <f>VLOOKUP(TRIM(Table47[[#This Row],[T_3]]),Table26[#All],3,FALSE)</f>
        <v>#N/A</v>
      </c>
      <c r="AU42" t="e">
        <f>VLOOKUP(TRIM(Table47[[#This Row],[T_4]]),Table26[#All],3,FALSE)</f>
        <v>#N/A</v>
      </c>
      <c r="AV42" t="e">
        <f>VLOOKUP(TRIM(Table47[[#This Row],[T_5]]),Table26[#All],3,FALSE)</f>
        <v>#N/A</v>
      </c>
      <c r="AW42" t="e">
        <f>VLOOKUP(TRIM(Table47[[#This Row],[T_6]]),Table26[#All],3,FALSE)</f>
        <v>#N/A</v>
      </c>
      <c r="AX42">
        <f>VLOOKUP(Table47[[#This Row],[U]],Table29[#All],3,FALSE)</f>
        <v>1</v>
      </c>
      <c r="AY42">
        <f>VLOOKUP(Table47[[#This Row],[V]],Table30[#All],3,FALSE)</f>
        <v>2</v>
      </c>
      <c r="AZ42" t="s">
        <v>151</v>
      </c>
      <c r="BA42">
        <f>VLOOKUP(TRIM(Table47[[#This Row],[W_1]]),Table31[#All],3,FALSE)</f>
        <v>1</v>
      </c>
      <c r="BB42">
        <f>VLOOKUP(TRIM(Table47[[#This Row],[W_2]]),Table31[#All],3,FALSE)</f>
        <v>2</v>
      </c>
      <c r="BC42">
        <f>VLOOKUP(TRIM(Table47[[#This Row],[W_3]]),Table31[#All],3,FALSE)</f>
        <v>4</v>
      </c>
      <c r="BD42">
        <f>VLOOKUP(TRIM(Table47[[#This Row],[W_4]]),Table31[#All],3,FALSE)</f>
        <v>3</v>
      </c>
      <c r="BE42">
        <f>VLOOKUP(TRIM(Table47[[#This Row],[W_5]]),Table31[#All],3,FALSE)</f>
        <v>7</v>
      </c>
      <c r="BF42" t="e">
        <f>VLOOKUP(TRIM(Table47[[#This Row],[W_6]]),Table31[#All],3,FALSE)</f>
        <v>#N/A</v>
      </c>
      <c r="BG42" t="e">
        <f>VLOOKUP(TRIM(Table47[[#This Row],[W_7]]),Table31[#All],3,FALSE)</f>
        <v>#N/A</v>
      </c>
      <c r="BH42" t="e">
        <f>VLOOKUP(TRIM(Table47[[#This Row],[W_8]]),Table31[#All],3,FALSE)</f>
        <v>#N/A</v>
      </c>
      <c r="BI42" t="s">
        <v>347</v>
      </c>
      <c r="BJ42">
        <f>VLOOKUP(TRIM(Table47[[#This Row],[X_1]]),Table32[#All],3,FALSE)</f>
        <v>1</v>
      </c>
      <c r="BK42">
        <f>VLOOKUP(TRIM(Table47[[#This Row],[X_2]]),Table32[#All],3,FALSE)</f>
        <v>5</v>
      </c>
      <c r="BL42">
        <f>VLOOKUP(TRIM(Table47[[#This Row],[X_3]]),Table32[#All],3,FALSE)</f>
        <v>10</v>
      </c>
      <c r="BM42" t="e">
        <f>VLOOKUP(TRIM(Table47[[#This Row],[X_4]]),Table32[#All],3,FALSE)</f>
        <v>#N/A</v>
      </c>
      <c r="BN42" t="e">
        <f>VLOOKUP(TRIM(Table47[[#This Row],[X_5]]),Table32[#All],3,FALSE)</f>
        <v>#N/A</v>
      </c>
      <c r="BO42" t="e">
        <f>VLOOKUP(TRIM(Table47[[#This Row],[X_6]]),Table32[#All],3,FALSE)</f>
        <v>#N/A</v>
      </c>
      <c r="BP42" t="e">
        <f>VLOOKUP(TRIM(Table47[[#This Row],[X_7]]),Table32[#All],3,FALSE)</f>
        <v>#N/A</v>
      </c>
      <c r="BQ42" t="e">
        <f>VLOOKUP(TRIM(Table47[[#This Row],[X_8]]),Table32[#All],3,FALSE)</f>
        <v>#N/A</v>
      </c>
      <c r="BR42" t="e">
        <f>VLOOKUP(TRIM(Table47[[#This Row],[X_9]]),Table32[#All],3,FALSE)</f>
        <v>#N/A</v>
      </c>
      <c r="BS42">
        <f>VLOOKUP(Table47[[#This Row],[Y]], Table33[#All], 3, FALSE)</f>
        <v>2</v>
      </c>
      <c r="BT42" t="s">
        <v>103</v>
      </c>
      <c r="BU42">
        <f>VLOOKUP(TRIM(Table47[[#This Row],[Z_1]]),Table34[#All],3,FALSE)</f>
        <v>6</v>
      </c>
      <c r="BV42" t="e">
        <f>VLOOKUP(TRIM(Table47[[#This Row],[Z_2]]),Table34[#All],3,FALSE)</f>
        <v>#N/A</v>
      </c>
      <c r="BW42" t="e">
        <f>VLOOKUP(TRIM(Table47[[#This Row],[Z_3]]),Table34[#All],3,FALSE)</f>
        <v>#N/A</v>
      </c>
      <c r="BX42" t="e">
        <f>VLOOKUP(TRIM(Table47[[#This Row],[Z_4]]),Table34[#All],3,FALSE)</f>
        <v>#N/A</v>
      </c>
      <c r="BY42" t="e">
        <f>VLOOKUP(TRIM(Table47[[#This Row],[Z_5]]),Table34[#All],3,FALSE)</f>
        <v>#N/A</v>
      </c>
      <c r="BZ42" t="e">
        <f>VLOOKUP(TRIM(Table47[[#This Row],[Z_6]]),Table34[#All],3,FALSE)</f>
        <v>#N/A</v>
      </c>
      <c r="CA42" t="e">
        <f>VLOOKUP(TRIM(Table47[[#This Row],[Z_7]]),Table34[#All],3,FALSE)</f>
        <v>#N/A</v>
      </c>
      <c r="CB42">
        <f>VLOOKUP(Table47[[#This Row],[ZA]],Table36[#All],3,FALSE)</f>
        <v>7</v>
      </c>
      <c r="CC42">
        <f>VLOOKUP(Table47[[#This Row],[ZB]],Table37[#All],3,FALSE)</f>
        <v>4</v>
      </c>
      <c r="CD42" t="s">
        <v>348</v>
      </c>
      <c r="CE42">
        <f>VLOOKUP(TRIM(Table47[[#This Row],[ZC_1]]),Table38[#All],3,FALSE)</f>
        <v>1</v>
      </c>
      <c r="CF42">
        <f>VLOOKUP(TRIM(Table47[[#This Row],[ZC_2]]),Table38[#All],3,FALSE)</f>
        <v>5</v>
      </c>
      <c r="CG42">
        <f>VLOOKUP(TRIM(Table47[[#This Row],[ZC_3]]),Table38[#All],3,FALSE)</f>
        <v>2</v>
      </c>
      <c r="CH42">
        <f>VLOOKUP(TRIM(Table47[[#This Row],[ZC_4]]),Table38[#All],3,FALSE)</f>
        <v>7</v>
      </c>
      <c r="CI42" t="e">
        <f>VLOOKUP(TRIM(Table47[[#This Row],[ZC_5]]),Table38[#All],3,FALSE)</f>
        <v>#N/A</v>
      </c>
      <c r="CJ42" t="e">
        <f>VLOOKUP(TRIM(Table47[[#This Row],[ZC_6]]),Table38[#All],3,FALSE)</f>
        <v>#N/A</v>
      </c>
      <c r="CK42" t="e">
        <f>VLOOKUP(TRIM(Table47[[#This Row],[ZC_7]]),Table38[#All],3,FALSE)</f>
        <v>#N/A</v>
      </c>
      <c r="CL42">
        <v>4</v>
      </c>
      <c r="CM42" t="s">
        <v>106</v>
      </c>
      <c r="CN42">
        <f>VLOOKUP(TRIM(Table47[[#This Row],[ZE_1]]),Table40[#All],3,FALSE)</f>
        <v>3</v>
      </c>
      <c r="CO42" s="4" t="e">
        <f>VLOOKUP(TRIM(Table47[[#This Row],[ZE_2]]),Table40[#All],3,FALSE)</f>
        <v>#N/A</v>
      </c>
      <c r="CP42" t="e">
        <f>VLOOKUP(TRIM(Table47[[#This Row],[ZE_3]]),Table40[#All],3,FALSE)</f>
        <v>#N/A</v>
      </c>
      <c r="CQ42" s="4" t="e">
        <f>VLOOKUP(TRIM(Table47[[#This Row],[ZE_4]]),Table40[#All],3,FALSE)</f>
        <v>#N/A</v>
      </c>
      <c r="CR42" t="e">
        <f>VLOOKUP(TRIM(Table47[[#This Row],[ZE_5]]),Table40[#All],3,FALSE)</f>
        <v>#N/A</v>
      </c>
      <c r="CS42" t="e">
        <f>VLOOKUP(TRIM(Table47[[#This Row],[ZE_6]]),Table40[#All],3,FALSE)</f>
        <v>#N/A</v>
      </c>
      <c r="CT42" t="e">
        <f>VLOOKUP(TRIM(Table47[[#This Row],[ZE_7]]),Table40[#All],3,FALSE)</f>
        <v>#N/A</v>
      </c>
    </row>
    <row r="43" spans="1:99" x14ac:dyDescent="0.25">
      <c r="A43">
        <v>45154.775401296298</v>
      </c>
      <c r="B43" s="4">
        <f>VLOOKUP(Table47[[#This Row],[A]],Table7[#All],3, FALSE)</f>
        <v>5</v>
      </c>
      <c r="C43">
        <f>VLOOKUP(Table47[[#This Row],[B]],Table12[#All],3,FALSE)</f>
        <v>1</v>
      </c>
      <c r="D43">
        <f>VLOOKUP(Table47[[#This Row],[C]],Table14[#All],3,FALSE)</f>
        <v>1</v>
      </c>
      <c r="E43">
        <f>VLOOKUP(Table47[[#This Row],[D]],Table16[#All],3,FALSE)</f>
        <v>1</v>
      </c>
      <c r="F43">
        <f>VLOOKUP(Table47[[#This Row],[E]],Table18[#All],3,FALSE)</f>
        <v>1</v>
      </c>
      <c r="G43">
        <f>VLOOKUP(Table47[[#This Row],[F]],Table20[#All],3,FALSE)</f>
        <v>4</v>
      </c>
      <c r="H43" s="1" t="s">
        <v>291</v>
      </c>
      <c r="I43">
        <f>VLOOKUP(Table47[[#This Row],[G]],Table22[#All],3,FALSE)</f>
        <v>1</v>
      </c>
      <c r="J43" s="4">
        <f>VLOOKUP(TRIM(Table47[[#This Row],[G_2]]),Table22[#All],3,FALSE)</f>
        <v>2</v>
      </c>
      <c r="K43" s="4">
        <f>VLOOKUP(TRIM(Table47[[#This Row],[G_3]]),Table22[#All],3,FALSE)</f>
        <v>3</v>
      </c>
      <c r="L43" s="4">
        <f>VLOOKUP(TRIM(Table47[[#This Row],[G_4]]),Table22[#All],3,FALSE)</f>
        <v>4</v>
      </c>
      <c r="M43">
        <f>VLOOKUP(Table47[[#This Row],[H]],Table23[#All],3,FALSE)</f>
        <v>1</v>
      </c>
      <c r="N43" s="1" t="s">
        <v>64</v>
      </c>
      <c r="O43">
        <f>VLOOKUP(Table47[[#This Row],[I_1]],Table25[#All], 3, FALSE)</f>
        <v>1</v>
      </c>
      <c r="P43">
        <f>VLOOKUP(TRIM(Table47[[#This Row],[I_2]]),Table25[#All], 3, FALSE)</f>
        <v>2</v>
      </c>
      <c r="Q43">
        <v>1068</v>
      </c>
      <c r="R43">
        <f>VLOOKUP(TRIM(Table47[[#This Row],[K]]),Table27[#All],3,FALSE)</f>
        <v>1</v>
      </c>
      <c r="S43">
        <f>VLOOKUP(TRIM(Table47[[#This Row],[L]]),Table28[#All],3,FALSE)</f>
        <v>3</v>
      </c>
      <c r="T43">
        <f>VLOOKUP(Table47[[#This Row],[M]],Table9[#All],3,FALSE)</f>
        <v>2</v>
      </c>
      <c r="U43">
        <f>VLOOKUP(Table47[[#This Row],[N]],Table11[#All],3,FALSE)</f>
        <v>1</v>
      </c>
      <c r="V43">
        <f>VLOOKUP(Table47[[#This Row],[O]],Table15[#All],3,FALSE)</f>
        <v>3</v>
      </c>
      <c r="W43" t="s">
        <v>349</v>
      </c>
      <c r="X43">
        <f>VLOOKUP(Table47[[#This Row],[Q]],Table19[#All],3,FALSE)</f>
        <v>2</v>
      </c>
      <c r="Y43" t="s">
        <v>233</v>
      </c>
      <c r="Z43">
        <f>VLOOKUP(TRIM(Table47[[#This Row],[R_1]]),Table21[#All],3,FALSE)</f>
        <v>6</v>
      </c>
      <c r="AA43">
        <f>VLOOKUP(TRIM(Table47[[#This Row],[R_2]]),Table21[#All],3,FALSE)</f>
        <v>2</v>
      </c>
      <c r="AB43" t="e">
        <f>VLOOKUP(TRIM(Table47[[#This Row],[R_3]]),Table21[#All],3,FALSE)</f>
        <v>#N/A</v>
      </c>
      <c r="AC43" t="e">
        <f>VLOOKUP(TRIM(Table47[[#This Row],[R_4]]),Table21[#All],3,FALSE)</f>
        <v>#N/A</v>
      </c>
      <c r="AD43" t="e">
        <f>VLOOKUP(TRIM(Table47[[#This Row],[R_5]]),Table21[#All],3,FALSE)</f>
        <v>#N/A</v>
      </c>
      <c r="AE43" t="e">
        <f>VLOOKUP(TRIM(Table47[[#This Row],[R_6]]),Table21[#All],3,FALSE)</f>
        <v>#N/A</v>
      </c>
      <c r="AF43" t="e">
        <f>VLOOKUP(TRIM(Table47[[#This Row],[R_7]]),Table21[#All],3,FALSE)</f>
        <v>#N/A</v>
      </c>
      <c r="AG43" t="e">
        <f>VLOOKUP(TRIM(Table47[[#This Row],[R_8]]),Table21[#All],3,FALSE)</f>
        <v>#N/A</v>
      </c>
      <c r="AH43" t="e">
        <f>VLOOKUP(TRIM(Table47[[#This Row],[R_9]]),Table21[#All],3,FALSE)</f>
        <v>#N/A</v>
      </c>
      <c r="AI43" t="e">
        <f>VLOOKUP(TRIM(Table47[[#This Row],[R_10]]),Table21[#All],3,FALSE)</f>
        <v>#N/A</v>
      </c>
      <c r="AJ43" t="s">
        <v>350</v>
      </c>
      <c r="AK43">
        <f>VLOOKUP(TRIM(Table47[[#This Row],[S_1]]),Table24[#All],3,FALSE)</f>
        <v>5</v>
      </c>
      <c r="AL43">
        <f>VLOOKUP(TRIM(Table47[[#This Row],[S_2]]),Table24[#All],3,FALSE)</f>
        <v>1</v>
      </c>
      <c r="AM43">
        <f>VLOOKUP(TRIM(Table47[[#This Row],[S_3]]),Table24[#All],3,FALSE)</f>
        <v>2</v>
      </c>
      <c r="AN43">
        <f>VLOOKUP(TRIM(Table47[[#This Row],[S_4]]),Table24[#All],3,FALSE)</f>
        <v>4</v>
      </c>
      <c r="AO43" t="e">
        <f>VLOOKUP(TRIM(Table47[[#This Row],[S_5]]),Table24[#All],3,FALSE)</f>
        <v>#N/A</v>
      </c>
      <c r="AP43" t="e">
        <f>VLOOKUP(TRIM(Table47[[#This Row],[S_6]]),Table24[#All],3,FALSE)</f>
        <v>#N/A</v>
      </c>
      <c r="AQ43" t="s">
        <v>351</v>
      </c>
      <c r="AR43">
        <f>VLOOKUP(TRIM(Table47[[#This Row],[T_1]]),Table26[#All],3,FALSE)</f>
        <v>2</v>
      </c>
      <c r="AS43">
        <f>VLOOKUP(TRIM(Table47[[#This Row],[T_2]]),Table26[#All],3,FALSE)</f>
        <v>4</v>
      </c>
      <c r="AT43">
        <f>VLOOKUP(TRIM(Table47[[#This Row],[T_3]]),Table26[#All],3,FALSE)</f>
        <v>6</v>
      </c>
      <c r="AU43" t="e">
        <f>VLOOKUP(TRIM(Table47[[#This Row],[T_4]]),Table26[#All],3,FALSE)</f>
        <v>#N/A</v>
      </c>
      <c r="AV43" t="e">
        <f>VLOOKUP(TRIM(Table47[[#This Row],[T_5]]),Table26[#All],3,FALSE)</f>
        <v>#N/A</v>
      </c>
      <c r="AW43" t="e">
        <f>VLOOKUP(TRIM(Table47[[#This Row],[T_6]]),Table26[#All],3,FALSE)</f>
        <v>#N/A</v>
      </c>
      <c r="AX43">
        <f>VLOOKUP(Table47[[#This Row],[U]],Table29[#All],3,FALSE)</f>
        <v>3</v>
      </c>
      <c r="AY43">
        <f>VLOOKUP(Table47[[#This Row],[V]],Table30[#All],3,FALSE)</f>
        <v>2</v>
      </c>
      <c r="AZ43" t="s">
        <v>113</v>
      </c>
      <c r="BA43">
        <f>VLOOKUP(TRIM(Table47[[#This Row],[W_1]]),Table31[#All],3,FALSE)</f>
        <v>1</v>
      </c>
      <c r="BB43">
        <f>VLOOKUP(TRIM(Table47[[#This Row],[W_2]]),Table31[#All],3,FALSE)</f>
        <v>2</v>
      </c>
      <c r="BC43">
        <f>VLOOKUP(TRIM(Table47[[#This Row],[W_3]]),Table31[#All],3,FALSE)</f>
        <v>3</v>
      </c>
      <c r="BD43" t="e">
        <f>VLOOKUP(TRIM(Table47[[#This Row],[W_4]]),Table31[#All],3,FALSE)</f>
        <v>#N/A</v>
      </c>
      <c r="BE43" t="e">
        <f>VLOOKUP(TRIM(Table47[[#This Row],[W_5]]),Table31[#All],3,FALSE)</f>
        <v>#N/A</v>
      </c>
      <c r="BF43" t="e">
        <f>VLOOKUP(TRIM(Table47[[#This Row],[W_6]]),Table31[#All],3,FALSE)</f>
        <v>#N/A</v>
      </c>
      <c r="BG43" t="e">
        <f>VLOOKUP(TRIM(Table47[[#This Row],[W_7]]),Table31[#All],3,FALSE)</f>
        <v>#N/A</v>
      </c>
      <c r="BH43" t="e">
        <f>VLOOKUP(TRIM(Table47[[#This Row],[W_8]]),Table31[#All],3,FALSE)</f>
        <v>#N/A</v>
      </c>
      <c r="BI43" t="s">
        <v>352</v>
      </c>
      <c r="BJ43">
        <f>VLOOKUP(TRIM(Table47[[#This Row],[X_1]]),Table32[#All],3,FALSE)</f>
        <v>2</v>
      </c>
      <c r="BK43">
        <f>VLOOKUP(TRIM(Table47[[#This Row],[X_2]]),Table32[#All],3,FALSE)</f>
        <v>1</v>
      </c>
      <c r="BL43">
        <f>VLOOKUP(TRIM(Table47[[#This Row],[X_3]]),Table32[#All],3,FALSE)</f>
        <v>11</v>
      </c>
      <c r="BM43">
        <f>VLOOKUP(TRIM(Table47[[#This Row],[X_4]]),Table32[#All],3,FALSE)</f>
        <v>10</v>
      </c>
      <c r="BN43" t="e">
        <f>VLOOKUP(TRIM(Table47[[#This Row],[X_5]]),Table32[#All],3,FALSE)</f>
        <v>#N/A</v>
      </c>
      <c r="BO43" t="e">
        <f>VLOOKUP(TRIM(Table47[[#This Row],[X_6]]),Table32[#All],3,FALSE)</f>
        <v>#N/A</v>
      </c>
      <c r="BP43" t="e">
        <f>VLOOKUP(TRIM(Table47[[#This Row],[X_7]]),Table32[#All],3,FALSE)</f>
        <v>#N/A</v>
      </c>
      <c r="BQ43" t="e">
        <f>VLOOKUP(TRIM(Table47[[#This Row],[X_8]]),Table32[#All],3,FALSE)</f>
        <v>#N/A</v>
      </c>
      <c r="BR43" t="e">
        <f>VLOOKUP(TRIM(Table47[[#This Row],[X_9]]),Table32[#All],3,FALSE)</f>
        <v>#N/A</v>
      </c>
      <c r="BS43">
        <f>VLOOKUP(Table47[[#This Row],[Y]], Table33[#All], 3, FALSE)</f>
        <v>2</v>
      </c>
      <c r="BT43" t="s">
        <v>233</v>
      </c>
      <c r="BU43">
        <f>VLOOKUP(TRIM(Table47[[#This Row],[Z_1]]),Table34[#All],3,FALSE)</f>
        <v>13</v>
      </c>
      <c r="BV43">
        <f>VLOOKUP(TRIM(Table47[[#This Row],[Z_2]]),Table34[#All],3,FALSE)</f>
        <v>4</v>
      </c>
      <c r="BW43" t="e">
        <f>VLOOKUP(TRIM(Table47[[#This Row],[Z_3]]),Table34[#All],3,FALSE)</f>
        <v>#N/A</v>
      </c>
      <c r="BX43" t="e">
        <f>VLOOKUP(TRIM(Table47[[#This Row],[Z_4]]),Table34[#All],3,FALSE)</f>
        <v>#N/A</v>
      </c>
      <c r="BY43" t="e">
        <f>VLOOKUP(TRIM(Table47[[#This Row],[Z_5]]),Table34[#All],3,FALSE)</f>
        <v>#N/A</v>
      </c>
      <c r="BZ43" t="e">
        <f>VLOOKUP(TRIM(Table47[[#This Row],[Z_6]]),Table34[#All],3,FALSE)</f>
        <v>#N/A</v>
      </c>
      <c r="CA43" t="e">
        <f>VLOOKUP(TRIM(Table47[[#This Row],[Z_7]]),Table34[#All],3,FALSE)</f>
        <v>#N/A</v>
      </c>
      <c r="CB43">
        <f>VLOOKUP(Table47[[#This Row],[ZA]],Table36[#All],3,FALSE)</f>
        <v>2</v>
      </c>
      <c r="CC43">
        <f>VLOOKUP(Table47[[#This Row],[ZB]],Table37[#All],3,FALSE)</f>
        <v>3</v>
      </c>
      <c r="CD43" t="s">
        <v>287</v>
      </c>
      <c r="CE43">
        <f>VLOOKUP(TRIM(Table47[[#This Row],[ZC_1]]),Table38[#All],3,FALSE)</f>
        <v>5</v>
      </c>
      <c r="CF43">
        <f>VLOOKUP(TRIM(Table47[[#This Row],[ZC_2]]),Table38[#All],3,FALSE)</f>
        <v>6</v>
      </c>
      <c r="CG43" t="e">
        <f>VLOOKUP(TRIM(Table47[[#This Row],[ZC_3]]),Table38[#All],3,FALSE)</f>
        <v>#N/A</v>
      </c>
      <c r="CH43" t="e">
        <f>VLOOKUP(TRIM(Table47[[#This Row],[ZC_4]]),Table38[#All],3,FALSE)</f>
        <v>#N/A</v>
      </c>
      <c r="CI43" t="e">
        <f>VLOOKUP(TRIM(Table47[[#This Row],[ZC_5]]),Table38[#All],3,FALSE)</f>
        <v>#N/A</v>
      </c>
      <c r="CJ43" t="e">
        <f>VLOOKUP(TRIM(Table47[[#This Row],[ZC_6]]),Table38[#All],3,FALSE)</f>
        <v>#N/A</v>
      </c>
      <c r="CK43" t="e">
        <f>VLOOKUP(TRIM(Table47[[#This Row],[ZC_7]]),Table38[#All],3,FALSE)</f>
        <v>#N/A</v>
      </c>
      <c r="CL43">
        <v>4</v>
      </c>
      <c r="CM43" t="s">
        <v>353</v>
      </c>
      <c r="CN43">
        <f>VLOOKUP(TRIM(Table47[[#This Row],[ZE_1]]),Table40[#All],3,FALSE)</f>
        <v>1</v>
      </c>
      <c r="CO43" s="4">
        <f>VLOOKUP(TRIM(Table47[[#This Row],[ZE_2]]),Table40[#All],3,FALSE)</f>
        <v>7</v>
      </c>
      <c r="CP43">
        <f>VLOOKUP(TRIM(Table47[[#This Row],[ZE_3]]),Table40[#All],3,FALSE)</f>
        <v>5</v>
      </c>
      <c r="CQ43" s="4" t="e">
        <f>VLOOKUP(TRIM(Table47[[#This Row],[ZE_4]]),Table40[#All],3,FALSE)</f>
        <v>#N/A</v>
      </c>
      <c r="CR43" t="e">
        <f>VLOOKUP(TRIM(Table47[[#This Row],[ZE_5]]),Table40[#All],3,FALSE)</f>
        <v>#N/A</v>
      </c>
      <c r="CS43" t="e">
        <f>VLOOKUP(TRIM(Table47[[#This Row],[ZE_6]]),Table40[#All],3,FALSE)</f>
        <v>#N/A</v>
      </c>
      <c r="CT43" t="e">
        <f>VLOOKUP(TRIM(Table47[[#This Row],[ZE_7]]),Table40[#All],3,FALSE)</f>
        <v>#N/A</v>
      </c>
    </row>
    <row r="44" spans="1:99" x14ac:dyDescent="0.25">
      <c r="A44">
        <v>45154.776428726851</v>
      </c>
      <c r="B44" s="4">
        <f>VLOOKUP(Table47[[#This Row],[A]],Table7[#All],3, FALSE)</f>
        <v>6</v>
      </c>
      <c r="C44">
        <f>VLOOKUP(Table47[[#This Row],[B]],Table12[#All],3,FALSE)</f>
        <v>0</v>
      </c>
      <c r="D44">
        <f>VLOOKUP(Table47[[#This Row],[C]],Table14[#All],3,FALSE)</f>
        <v>1</v>
      </c>
      <c r="E44">
        <f>VLOOKUP(Table47[[#This Row],[D]],Table16[#All],3,FALSE)</f>
        <v>1</v>
      </c>
      <c r="F44">
        <f>VLOOKUP(Table47[[#This Row],[E]],Table18[#All],3,FALSE)</f>
        <v>1</v>
      </c>
      <c r="G44">
        <f>VLOOKUP(Table47[[#This Row],[F]],Table20[#All],3,FALSE)</f>
        <v>7</v>
      </c>
      <c r="H44" s="1" t="s">
        <v>82</v>
      </c>
      <c r="I44">
        <f>VLOOKUP(Table47[[#This Row],[G]],Table22[#All],3,FALSE)</f>
        <v>1</v>
      </c>
      <c r="J44" s="4">
        <f>VLOOKUP(TRIM(Table47[[#This Row],[G_2]]),Table22[#All],3,FALSE)</f>
        <v>2</v>
      </c>
      <c r="K44" s="4">
        <f>VLOOKUP(TRIM(Table47[[#This Row],[G_3]]),Table22[#All],3,FALSE)</f>
        <v>3</v>
      </c>
      <c r="L44" s="4" t="e">
        <f>VLOOKUP(TRIM(Table47[[#This Row],[G_4]]),Table22[#All],3,FALSE)</f>
        <v>#N/A</v>
      </c>
      <c r="M44">
        <f>VLOOKUP(Table47[[#This Row],[H]],Table23[#All],3,FALSE)</f>
        <v>1</v>
      </c>
      <c r="N44" s="1" t="s">
        <v>64</v>
      </c>
      <c r="O44">
        <f>VLOOKUP(Table47[[#This Row],[I_1]],Table25[#All], 3, FALSE)</f>
        <v>1</v>
      </c>
      <c r="P44">
        <f>VLOOKUP(TRIM(Table47[[#This Row],[I_2]]),Table25[#All], 3, FALSE)</f>
        <v>2</v>
      </c>
      <c r="Q44">
        <v>970</v>
      </c>
      <c r="R44">
        <f>VLOOKUP(TRIM(Table47[[#This Row],[K]]),Table27[#All],3,FALSE)</f>
        <v>3</v>
      </c>
      <c r="S44">
        <f>VLOOKUP(TRIM(Table47[[#This Row],[L]]),Table28[#All],3,FALSE)</f>
        <v>2</v>
      </c>
      <c r="T44">
        <f>VLOOKUP(Table47[[#This Row],[M]],Table9[#All],3,FALSE)</f>
        <v>3</v>
      </c>
      <c r="U44">
        <f>VLOOKUP(Table47[[#This Row],[N]],Table11[#All],3,FALSE)</f>
        <v>2</v>
      </c>
      <c r="V44">
        <f>VLOOKUP(Table47[[#This Row],[O]],Table15[#All],3,FALSE)</f>
        <v>2</v>
      </c>
      <c r="W44" t="s">
        <v>354</v>
      </c>
      <c r="X44">
        <f>VLOOKUP(Table47[[#This Row],[Q]],Table19[#All],3,FALSE)</f>
        <v>2</v>
      </c>
      <c r="Y44" t="s">
        <v>355</v>
      </c>
      <c r="Z44">
        <f>VLOOKUP(TRIM(Table47[[#This Row],[R_1]]),Table21[#All],3,FALSE)</f>
        <v>6</v>
      </c>
      <c r="AA44">
        <f>VLOOKUP(TRIM(Table47[[#This Row],[R_2]]),Table21[#All],3,FALSE)</f>
        <v>2</v>
      </c>
      <c r="AB44">
        <f>VLOOKUP(TRIM(Table47[[#This Row],[R_3]]),Table21[#All],3,FALSE)</f>
        <v>14</v>
      </c>
      <c r="AC44" t="e">
        <f>VLOOKUP(TRIM(Table47[[#This Row],[R_4]]),Table21[#All],3,FALSE)</f>
        <v>#N/A</v>
      </c>
      <c r="AD44" t="e">
        <f>VLOOKUP(TRIM(Table47[[#This Row],[R_5]]),Table21[#All],3,FALSE)</f>
        <v>#N/A</v>
      </c>
      <c r="AE44" t="e">
        <f>VLOOKUP(TRIM(Table47[[#This Row],[R_6]]),Table21[#All],3,FALSE)</f>
        <v>#N/A</v>
      </c>
      <c r="AF44" t="e">
        <f>VLOOKUP(TRIM(Table47[[#This Row],[R_7]]),Table21[#All],3,FALSE)</f>
        <v>#N/A</v>
      </c>
      <c r="AG44" t="e">
        <f>VLOOKUP(TRIM(Table47[[#This Row],[R_8]]),Table21[#All],3,FALSE)</f>
        <v>#N/A</v>
      </c>
      <c r="AH44" t="e">
        <f>VLOOKUP(TRIM(Table47[[#This Row],[R_9]]),Table21[#All],3,FALSE)</f>
        <v>#N/A</v>
      </c>
      <c r="AI44" t="e">
        <f>VLOOKUP(TRIM(Table47[[#This Row],[R_10]]),Table21[#All],3,FALSE)</f>
        <v>#N/A</v>
      </c>
      <c r="AJ44" t="s">
        <v>356</v>
      </c>
      <c r="AK44">
        <f>VLOOKUP(TRIM(Table47[[#This Row],[S_1]]),Table24[#All],3,FALSE)</f>
        <v>5</v>
      </c>
      <c r="AL44">
        <f>VLOOKUP(TRIM(Table47[[#This Row],[S_2]]),Table24[#All],3,FALSE)</f>
        <v>6</v>
      </c>
      <c r="AM44">
        <f>VLOOKUP(TRIM(Table47[[#This Row],[S_3]]),Table24[#All],3,FALSE)</f>
        <v>3</v>
      </c>
      <c r="AN44">
        <f>VLOOKUP(TRIM(Table47[[#This Row],[S_4]]),Table24[#All],3,FALSE)</f>
        <v>1</v>
      </c>
      <c r="AO44" t="e">
        <f>VLOOKUP(TRIM(Table47[[#This Row],[S_5]]),Table24[#All],3,FALSE)</f>
        <v>#N/A</v>
      </c>
      <c r="AP44" t="e">
        <f>VLOOKUP(TRIM(Table47[[#This Row],[S_6]]),Table24[#All],3,FALSE)</f>
        <v>#N/A</v>
      </c>
      <c r="AQ44" t="s">
        <v>277</v>
      </c>
      <c r="AR44">
        <f>VLOOKUP(TRIM(Table47[[#This Row],[T_1]]),Table26[#All],3,FALSE)</f>
        <v>2</v>
      </c>
      <c r="AS44">
        <f>VLOOKUP(TRIM(Table47[[#This Row],[T_2]]),Table26[#All],3,FALSE)</f>
        <v>5</v>
      </c>
      <c r="AT44">
        <f>VLOOKUP(TRIM(Table47[[#This Row],[T_3]]),Table26[#All],3,FALSE)</f>
        <v>3</v>
      </c>
      <c r="AU44">
        <f>VLOOKUP(TRIM(Table47[[#This Row],[T_4]]),Table26[#All],3,FALSE)</f>
        <v>6</v>
      </c>
      <c r="AV44" t="e">
        <f>VLOOKUP(TRIM(Table47[[#This Row],[T_5]]),Table26[#All],3,FALSE)</f>
        <v>#N/A</v>
      </c>
      <c r="AW44" t="e">
        <f>VLOOKUP(TRIM(Table47[[#This Row],[T_6]]),Table26[#All],3,FALSE)</f>
        <v>#N/A</v>
      </c>
      <c r="AX44">
        <f>VLOOKUP(Table47[[#This Row],[U]],Table29[#All],3,FALSE)</f>
        <v>2</v>
      </c>
      <c r="AY44">
        <f>VLOOKUP(Table47[[#This Row],[V]],Table30[#All],3,FALSE)</f>
        <v>2</v>
      </c>
      <c r="AZ44" t="s">
        <v>357</v>
      </c>
      <c r="BA44">
        <f>VLOOKUP(TRIM(Table47[[#This Row],[W_1]]),Table31[#All],3,FALSE)</f>
        <v>1</v>
      </c>
      <c r="BB44">
        <f>VLOOKUP(TRIM(Table47[[#This Row],[W_2]]),Table31[#All],3,FALSE)</f>
        <v>4</v>
      </c>
      <c r="BC44">
        <f>VLOOKUP(TRIM(Table47[[#This Row],[W_3]]),Table31[#All],3,FALSE)</f>
        <v>3</v>
      </c>
      <c r="BD44">
        <f>VLOOKUP(TRIM(Table47[[#This Row],[W_4]]),Table31[#All],3,FALSE)</f>
        <v>7</v>
      </c>
      <c r="BE44" t="e">
        <f>VLOOKUP(TRIM(Table47[[#This Row],[W_5]]),Table31[#All],3,FALSE)</f>
        <v>#N/A</v>
      </c>
      <c r="BF44" t="e">
        <f>VLOOKUP(TRIM(Table47[[#This Row],[W_6]]),Table31[#All],3,FALSE)</f>
        <v>#N/A</v>
      </c>
      <c r="BG44" t="e">
        <f>VLOOKUP(TRIM(Table47[[#This Row],[W_7]]),Table31[#All],3,FALSE)</f>
        <v>#N/A</v>
      </c>
      <c r="BH44" t="e">
        <f>VLOOKUP(TRIM(Table47[[#This Row],[W_8]]),Table31[#All],3,FALSE)</f>
        <v>#N/A</v>
      </c>
      <c r="BI44" t="s">
        <v>1014</v>
      </c>
      <c r="BJ44">
        <f>VLOOKUP(TRIM(Table47[[#This Row],[X_1]]),Table32[#All],3,FALSE)</f>
        <v>2</v>
      </c>
      <c r="BK44">
        <f>VLOOKUP(TRIM(Table47[[#This Row],[X_2]]),Table32[#All],3,FALSE)</f>
        <v>1</v>
      </c>
      <c r="BL44">
        <f>VLOOKUP(TRIM(Table47[[#This Row],[X_3]]),Table32[#All],3,FALSE)</f>
        <v>6</v>
      </c>
      <c r="BM44">
        <f>VLOOKUP(TRIM(Table47[[#This Row],[X_4]]),Table32[#All],3,FALSE)</f>
        <v>5</v>
      </c>
      <c r="BN44">
        <f>VLOOKUP(TRIM(Table47[[#This Row],[X_5]]),Table32[#All],3,FALSE)</f>
        <v>10</v>
      </c>
      <c r="BO44">
        <f>VLOOKUP(TRIM(Table47[[#This Row],[X_6]]),Table32[#All],3,FALSE)</f>
        <v>3</v>
      </c>
      <c r="BP44" t="e">
        <f>VLOOKUP(TRIM(Table47[[#This Row],[X_7]]),Table32[#All],3,FALSE)</f>
        <v>#N/A</v>
      </c>
      <c r="BQ44" t="e">
        <f>VLOOKUP(TRIM(Table47[[#This Row],[X_8]]),Table32[#All],3,FALSE)</f>
        <v>#N/A</v>
      </c>
      <c r="BR44" t="e">
        <f>VLOOKUP(TRIM(Table47[[#This Row],[X_9]]),Table32[#All],3,FALSE)</f>
        <v>#N/A</v>
      </c>
      <c r="BS44">
        <f>VLOOKUP(Table47[[#This Row],[Y]], Table33[#All], 3, FALSE)</f>
        <v>2</v>
      </c>
      <c r="BT44" t="s">
        <v>359</v>
      </c>
      <c r="BU44">
        <f>VLOOKUP(TRIM(Table47[[#This Row],[Z_1]]),Table34[#All],3,FALSE)</f>
        <v>13</v>
      </c>
      <c r="BV44">
        <f>VLOOKUP(TRIM(Table47[[#This Row],[Z_2]]),Table34[#All],3,FALSE)</f>
        <v>16</v>
      </c>
      <c r="BW44">
        <f>VLOOKUP(TRIM(Table47[[#This Row],[Z_3]]),Table34[#All],3,FALSE)</f>
        <v>5</v>
      </c>
      <c r="BX44" t="e">
        <f>VLOOKUP(TRIM(Table47[[#This Row],[Z_4]]),Table34[#All],3,FALSE)</f>
        <v>#N/A</v>
      </c>
      <c r="BY44" t="e">
        <f>VLOOKUP(TRIM(Table47[[#This Row],[Z_5]]),Table34[#All],3,FALSE)</f>
        <v>#N/A</v>
      </c>
      <c r="BZ44" t="e">
        <f>VLOOKUP(TRIM(Table47[[#This Row],[Z_6]]),Table34[#All],3,FALSE)</f>
        <v>#N/A</v>
      </c>
      <c r="CA44" t="e">
        <f>VLOOKUP(TRIM(Table47[[#This Row],[Z_7]]),Table34[#All],3,FALSE)</f>
        <v>#N/A</v>
      </c>
      <c r="CB44">
        <f>VLOOKUP(Table47[[#This Row],[ZA]],Table36[#All],3,FALSE)</f>
        <v>5</v>
      </c>
      <c r="CC44">
        <f>VLOOKUP(Table47[[#This Row],[ZB]],Table37[#All],3,FALSE)</f>
        <v>4</v>
      </c>
      <c r="CD44" t="s">
        <v>360</v>
      </c>
      <c r="CE44">
        <f>VLOOKUP(TRIM(Table47[[#This Row],[ZC_1]]),Table38[#All],3,FALSE)</f>
        <v>1</v>
      </c>
      <c r="CF44">
        <f>VLOOKUP(TRIM(Table47[[#This Row],[ZC_2]]),Table38[#All],3,FALSE)</f>
        <v>5</v>
      </c>
      <c r="CG44">
        <f>VLOOKUP(TRIM(Table47[[#This Row],[ZC_3]]),Table38[#All],3,FALSE)</f>
        <v>6</v>
      </c>
      <c r="CH44" t="e">
        <f>VLOOKUP(TRIM(Table47[[#This Row],[ZC_4]]),Table38[#All],3,FALSE)</f>
        <v>#N/A</v>
      </c>
      <c r="CI44" t="e">
        <f>VLOOKUP(TRIM(Table47[[#This Row],[ZC_5]]),Table38[#All],3,FALSE)</f>
        <v>#N/A</v>
      </c>
      <c r="CJ44" t="e">
        <f>VLOOKUP(TRIM(Table47[[#This Row],[ZC_6]]),Table38[#All],3,FALSE)</f>
        <v>#N/A</v>
      </c>
      <c r="CK44" t="e">
        <f>VLOOKUP(TRIM(Table47[[#This Row],[ZC_7]]),Table38[#All],3,FALSE)</f>
        <v>#N/A</v>
      </c>
      <c r="CL44">
        <v>3</v>
      </c>
      <c r="CM44" t="s">
        <v>361</v>
      </c>
      <c r="CN44">
        <f>VLOOKUP(TRIM(Table47[[#This Row],[ZE_1]]),Table40[#All],3,FALSE)</f>
        <v>3</v>
      </c>
      <c r="CO44" s="4">
        <f>VLOOKUP(TRIM(Table47[[#This Row],[ZE_2]]),Table40[#All],3,FALSE)</f>
        <v>1</v>
      </c>
      <c r="CP44">
        <f>VLOOKUP(TRIM(Table47[[#This Row],[ZE_3]]),Table40[#All],3,FALSE)</f>
        <v>10</v>
      </c>
      <c r="CQ44" s="4">
        <f>VLOOKUP(TRIM(Table47[[#This Row],[ZE_4]]),Table40[#All],3,FALSE)</f>
        <v>2</v>
      </c>
      <c r="CR44">
        <f>VLOOKUP(TRIM(Table47[[#This Row],[ZE_5]]),Table40[#All],3,FALSE)</f>
        <v>8</v>
      </c>
      <c r="CS44" t="e">
        <f>VLOOKUP(TRIM(Table47[[#This Row],[ZE_6]]),Table40[#All],3,FALSE)</f>
        <v>#N/A</v>
      </c>
      <c r="CT44" t="e">
        <f>VLOOKUP(TRIM(Table47[[#This Row],[ZE_7]]),Table40[#All],3,FALSE)</f>
        <v>#N/A</v>
      </c>
    </row>
    <row r="45" spans="1:99" x14ac:dyDescent="0.25">
      <c r="A45">
        <v>45154.778035451389</v>
      </c>
      <c r="B45" s="4">
        <f>VLOOKUP(Table47[[#This Row],[A]],Table7[#All],3, FALSE)</f>
        <v>6</v>
      </c>
      <c r="C45">
        <f>VLOOKUP(Table47[[#This Row],[B]],Table12[#All],3,FALSE)</f>
        <v>1</v>
      </c>
      <c r="D45">
        <f>VLOOKUP(Table47[[#This Row],[C]],Table14[#All],3,FALSE)</f>
        <v>1</v>
      </c>
      <c r="E45">
        <f>VLOOKUP(Table47[[#This Row],[D]],Table16[#All],3,FALSE)</f>
        <v>2</v>
      </c>
      <c r="F45">
        <f>VLOOKUP(Table47[[#This Row],[E]],Table18[#All],3,FALSE)</f>
        <v>1</v>
      </c>
      <c r="G45">
        <f>VLOOKUP(Table47[[#This Row],[F]],Table20[#All],3,FALSE)</f>
        <v>5</v>
      </c>
      <c r="H45" s="1" t="s">
        <v>124</v>
      </c>
      <c r="I45">
        <f>VLOOKUP(Table47[[#This Row],[G]],Table22[#All],3,FALSE)</f>
        <v>1</v>
      </c>
      <c r="J45" s="4">
        <f>VLOOKUP(TRIM(Table47[[#This Row],[G_2]]),Table22[#All],3,FALSE)</f>
        <v>2</v>
      </c>
      <c r="K45" s="4" t="e">
        <f>VLOOKUP(TRIM(Table47[[#This Row],[G_3]]),Table22[#All],3,FALSE)</f>
        <v>#N/A</v>
      </c>
      <c r="L45" s="4" t="e">
        <f>VLOOKUP(TRIM(Table47[[#This Row],[G_4]]),Table22[#All],3,FALSE)</f>
        <v>#N/A</v>
      </c>
      <c r="M45">
        <f>VLOOKUP(Table47[[#This Row],[H]],Table23[#All],3,FALSE)</f>
        <v>1</v>
      </c>
      <c r="N45" s="1" t="s">
        <v>41</v>
      </c>
      <c r="O45">
        <f>VLOOKUP(Table47[[#This Row],[I_1]],Table25[#All], 3, FALSE)</f>
        <v>1</v>
      </c>
      <c r="P45" t="e">
        <f>VLOOKUP(TRIM(Table47[[#This Row],[I_2]]),Table25[#All], 3, FALSE)</f>
        <v>#N/A</v>
      </c>
      <c r="Q45">
        <v>1065</v>
      </c>
      <c r="R45">
        <f>VLOOKUP(TRIM(Table47[[#This Row],[K]]),Table27[#All],3,FALSE)</f>
        <v>2</v>
      </c>
      <c r="S45">
        <f>VLOOKUP(TRIM(Table47[[#This Row],[L]]),Table28[#All],3,FALSE)</f>
        <v>3</v>
      </c>
      <c r="T45">
        <f>VLOOKUP(Table47[[#This Row],[M]],Table9[#All],3,FALSE)</f>
        <v>1</v>
      </c>
      <c r="U45">
        <f>VLOOKUP(Table47[[#This Row],[N]],Table11[#All],3,FALSE)</f>
        <v>3</v>
      </c>
      <c r="V45">
        <f>VLOOKUP(Table47[[#This Row],[O]],Table15[#All],3,FALSE)</f>
        <v>3</v>
      </c>
      <c r="W45" t="s">
        <v>362</v>
      </c>
      <c r="X45">
        <f>VLOOKUP(Table47[[#This Row],[Q]],Table19[#All],3,FALSE)</f>
        <v>2</v>
      </c>
      <c r="Y45" t="s">
        <v>363</v>
      </c>
      <c r="Z45">
        <f>VLOOKUP(TRIM(Table47[[#This Row],[R_1]]),Table21[#All],3,FALSE)</f>
        <v>6</v>
      </c>
      <c r="AA45">
        <f>VLOOKUP(TRIM(Table47[[#This Row],[R_2]]),Table21[#All],3,FALSE)</f>
        <v>2</v>
      </c>
      <c r="AB45">
        <f>VLOOKUP(TRIM(Table47[[#This Row],[R_3]]),Table21[#All],3,FALSE)</f>
        <v>5</v>
      </c>
      <c r="AC45" t="e">
        <f>VLOOKUP(TRIM(Table47[[#This Row],[R_4]]),Table21[#All],3,FALSE)</f>
        <v>#N/A</v>
      </c>
      <c r="AD45" t="e">
        <f>VLOOKUP(TRIM(Table47[[#This Row],[R_5]]),Table21[#All],3,FALSE)</f>
        <v>#N/A</v>
      </c>
      <c r="AE45" t="e">
        <f>VLOOKUP(TRIM(Table47[[#This Row],[R_6]]),Table21[#All],3,FALSE)</f>
        <v>#N/A</v>
      </c>
      <c r="AF45" t="e">
        <f>VLOOKUP(TRIM(Table47[[#This Row],[R_7]]),Table21[#All],3,FALSE)</f>
        <v>#N/A</v>
      </c>
      <c r="AG45" t="e">
        <f>VLOOKUP(TRIM(Table47[[#This Row],[R_8]]),Table21[#All],3,FALSE)</f>
        <v>#N/A</v>
      </c>
      <c r="AH45" t="e">
        <f>VLOOKUP(TRIM(Table47[[#This Row],[R_9]]),Table21[#All],3,FALSE)</f>
        <v>#N/A</v>
      </c>
      <c r="AI45" t="e">
        <f>VLOOKUP(TRIM(Table47[[#This Row],[R_10]]),Table21[#All],3,FALSE)</f>
        <v>#N/A</v>
      </c>
      <c r="AJ45" t="s">
        <v>234</v>
      </c>
      <c r="AK45">
        <f>VLOOKUP(TRIM(Table47[[#This Row],[S_1]]),Table24[#All],3,FALSE)</f>
        <v>5</v>
      </c>
      <c r="AL45">
        <f>VLOOKUP(TRIM(Table47[[#This Row],[S_2]]),Table24[#All],3,FALSE)</f>
        <v>6</v>
      </c>
      <c r="AM45">
        <f>VLOOKUP(TRIM(Table47[[#This Row],[S_3]]),Table24[#All],3,FALSE)</f>
        <v>3</v>
      </c>
      <c r="AN45">
        <f>VLOOKUP(TRIM(Table47[[#This Row],[S_4]]),Table24[#All],3,FALSE)</f>
        <v>2</v>
      </c>
      <c r="AO45">
        <f>VLOOKUP(TRIM(Table47[[#This Row],[S_5]]),Table24[#All],3,FALSE)</f>
        <v>4</v>
      </c>
      <c r="AP45" t="e">
        <f>VLOOKUP(TRIM(Table47[[#This Row],[S_6]]),Table24[#All],3,FALSE)</f>
        <v>#N/A</v>
      </c>
      <c r="AQ45" t="s">
        <v>364</v>
      </c>
      <c r="AR45">
        <f>VLOOKUP(TRIM(Table47[[#This Row],[T_1]]),Table26[#All],3,FALSE)</f>
        <v>2</v>
      </c>
      <c r="AS45">
        <f>VLOOKUP(TRIM(Table47[[#This Row],[T_2]]),Table26[#All],3,FALSE)</f>
        <v>5</v>
      </c>
      <c r="AT45">
        <f>VLOOKUP(TRIM(Table47[[#This Row],[T_3]]),Table26[#All],3,FALSE)</f>
        <v>3</v>
      </c>
      <c r="AU45" t="e">
        <f>VLOOKUP(TRIM(Table47[[#This Row],[T_4]]),Table26[#All],3,FALSE)</f>
        <v>#N/A</v>
      </c>
      <c r="AV45" t="e">
        <f>VLOOKUP(TRIM(Table47[[#This Row],[T_5]]),Table26[#All],3,FALSE)</f>
        <v>#N/A</v>
      </c>
      <c r="AW45" t="e">
        <f>VLOOKUP(TRIM(Table47[[#This Row],[T_6]]),Table26[#All],3,FALSE)</f>
        <v>#N/A</v>
      </c>
      <c r="AX45">
        <f>VLOOKUP(Table47[[#This Row],[U]],Table29[#All],3,FALSE)</f>
        <v>3</v>
      </c>
      <c r="AY45">
        <f>VLOOKUP(Table47[[#This Row],[V]],Table30[#All],3,FALSE)</f>
        <v>2</v>
      </c>
      <c r="AZ45" t="s">
        <v>74</v>
      </c>
      <c r="BA45">
        <f>VLOOKUP(TRIM(Table47[[#This Row],[W_1]]),Table31[#All],3,FALSE)</f>
        <v>2</v>
      </c>
      <c r="BB45">
        <f>VLOOKUP(TRIM(Table47[[#This Row],[W_2]]),Table31[#All],3,FALSE)</f>
        <v>4</v>
      </c>
      <c r="BC45">
        <f>VLOOKUP(TRIM(Table47[[#This Row],[W_3]]),Table31[#All],3,FALSE)</f>
        <v>3</v>
      </c>
      <c r="BD45">
        <f>VLOOKUP(TRIM(Table47[[#This Row],[W_4]]),Table31[#All],3,FALSE)</f>
        <v>7</v>
      </c>
      <c r="BE45" t="e">
        <f>VLOOKUP(TRIM(Table47[[#This Row],[W_5]]),Table31[#All],3,FALSE)</f>
        <v>#N/A</v>
      </c>
      <c r="BF45" t="e">
        <f>VLOOKUP(TRIM(Table47[[#This Row],[W_6]]),Table31[#All],3,FALSE)</f>
        <v>#N/A</v>
      </c>
      <c r="BG45" t="e">
        <f>VLOOKUP(TRIM(Table47[[#This Row],[W_7]]),Table31[#All],3,FALSE)</f>
        <v>#N/A</v>
      </c>
      <c r="BH45" t="e">
        <f>VLOOKUP(TRIM(Table47[[#This Row],[W_8]]),Table31[#All],3,FALSE)</f>
        <v>#N/A</v>
      </c>
      <c r="BI45" t="s">
        <v>365</v>
      </c>
      <c r="BJ45">
        <f>VLOOKUP(TRIM(Table47[[#This Row],[X_1]]),Table32[#All],3,FALSE)</f>
        <v>2</v>
      </c>
      <c r="BK45">
        <f>VLOOKUP(TRIM(Table47[[#This Row],[X_2]]),Table32[#All],3,FALSE)</f>
        <v>1</v>
      </c>
      <c r="BL45">
        <f>VLOOKUP(TRIM(Table47[[#This Row],[X_3]]),Table32[#All],3,FALSE)</f>
        <v>11</v>
      </c>
      <c r="BM45">
        <f>VLOOKUP(TRIM(Table47[[#This Row],[X_4]]),Table32[#All],3,FALSE)</f>
        <v>5</v>
      </c>
      <c r="BN45">
        <f>VLOOKUP(TRIM(Table47[[#This Row],[X_5]]),Table32[#All],3,FALSE)</f>
        <v>10</v>
      </c>
      <c r="BO45" t="e">
        <f>VLOOKUP(TRIM(Table47[[#This Row],[X_6]]),Table32[#All],3,FALSE)</f>
        <v>#N/A</v>
      </c>
      <c r="BP45" t="e">
        <f>VLOOKUP(TRIM(Table47[[#This Row],[X_7]]),Table32[#All],3,FALSE)</f>
        <v>#N/A</v>
      </c>
      <c r="BQ45" t="e">
        <f>VLOOKUP(TRIM(Table47[[#This Row],[X_8]]),Table32[#All],3,FALSE)</f>
        <v>#N/A</v>
      </c>
      <c r="BR45" t="e">
        <f>VLOOKUP(TRIM(Table47[[#This Row],[X_9]]),Table32[#All],3,FALSE)</f>
        <v>#N/A</v>
      </c>
      <c r="BS45">
        <f>VLOOKUP(Table47[[#This Row],[Y]], Table33[#All], 3, FALSE)</f>
        <v>1</v>
      </c>
      <c r="BT45" t="s">
        <v>233</v>
      </c>
      <c r="BU45">
        <f>VLOOKUP(TRIM(Table47[[#This Row],[Z_1]]),Table34[#All],3,FALSE)</f>
        <v>13</v>
      </c>
      <c r="BV45">
        <f>VLOOKUP(TRIM(Table47[[#This Row],[Z_2]]),Table34[#All],3,FALSE)</f>
        <v>4</v>
      </c>
      <c r="BW45" t="e">
        <f>VLOOKUP(TRIM(Table47[[#This Row],[Z_3]]),Table34[#All],3,FALSE)</f>
        <v>#N/A</v>
      </c>
      <c r="BX45" t="e">
        <f>VLOOKUP(TRIM(Table47[[#This Row],[Z_4]]),Table34[#All],3,FALSE)</f>
        <v>#N/A</v>
      </c>
      <c r="BY45" t="e">
        <f>VLOOKUP(TRIM(Table47[[#This Row],[Z_5]]),Table34[#All],3,FALSE)</f>
        <v>#N/A</v>
      </c>
      <c r="BZ45" t="e">
        <f>VLOOKUP(TRIM(Table47[[#This Row],[Z_6]]),Table34[#All],3,FALSE)</f>
        <v>#N/A</v>
      </c>
      <c r="CA45" t="e">
        <f>VLOOKUP(TRIM(Table47[[#This Row],[Z_7]]),Table34[#All],3,FALSE)</f>
        <v>#N/A</v>
      </c>
      <c r="CB45">
        <f>VLOOKUP(Table47[[#This Row],[ZA]],Table36[#All],3,FALSE)</f>
        <v>3</v>
      </c>
      <c r="CC45">
        <f>VLOOKUP(Table47[[#This Row],[ZB]],Table37[#All],3,FALSE)</f>
        <v>4</v>
      </c>
      <c r="CD45" t="s">
        <v>366</v>
      </c>
      <c r="CE45">
        <f>VLOOKUP(TRIM(Table47[[#This Row],[ZC_1]]),Table38[#All],3,FALSE)</f>
        <v>1</v>
      </c>
      <c r="CF45">
        <f>VLOOKUP(TRIM(Table47[[#This Row],[ZC_2]]),Table38[#All],3,FALSE)</f>
        <v>4</v>
      </c>
      <c r="CG45">
        <f>VLOOKUP(TRIM(Table47[[#This Row],[ZC_3]]),Table38[#All],3,FALSE)</f>
        <v>6</v>
      </c>
      <c r="CH45">
        <f>VLOOKUP(TRIM(Table47[[#This Row],[ZC_4]]),Table38[#All],3,FALSE)</f>
        <v>2</v>
      </c>
      <c r="CI45">
        <f>VLOOKUP(TRIM(Table47[[#This Row],[ZC_5]]),Table38[#All],3,FALSE)</f>
        <v>7</v>
      </c>
      <c r="CJ45" t="e">
        <f>VLOOKUP(TRIM(Table47[[#This Row],[ZC_6]]),Table38[#All],3,FALSE)</f>
        <v>#N/A</v>
      </c>
      <c r="CK45" t="e">
        <f>VLOOKUP(TRIM(Table47[[#This Row],[ZC_7]]),Table38[#All],3,FALSE)</f>
        <v>#N/A</v>
      </c>
      <c r="CL45">
        <v>4</v>
      </c>
      <c r="CM45" t="s">
        <v>367</v>
      </c>
      <c r="CN45">
        <f>VLOOKUP(TRIM(Table47[[#This Row],[ZE_1]]),Table40[#All],3,FALSE)</f>
        <v>3</v>
      </c>
      <c r="CO45" s="4">
        <f>VLOOKUP(TRIM(Table47[[#This Row],[ZE_2]]),Table40[#All],3,FALSE)</f>
        <v>1</v>
      </c>
      <c r="CP45">
        <f>VLOOKUP(TRIM(Table47[[#This Row],[ZE_3]]),Table40[#All],3,FALSE)</f>
        <v>5</v>
      </c>
      <c r="CQ45" s="4">
        <f>VLOOKUP(TRIM(Table47[[#This Row],[ZE_4]]),Table40[#All],3,FALSE)</f>
        <v>10</v>
      </c>
      <c r="CR45" t="e">
        <f>VLOOKUP(TRIM(Table47[[#This Row],[ZE_5]]),Table40[#All],3,FALSE)</f>
        <v>#N/A</v>
      </c>
      <c r="CS45" t="e">
        <f>VLOOKUP(TRIM(Table47[[#This Row],[ZE_6]]),Table40[#All],3,FALSE)</f>
        <v>#N/A</v>
      </c>
      <c r="CT45" t="e">
        <f>VLOOKUP(TRIM(Table47[[#This Row],[ZE_7]]),Table40[#All],3,FALSE)</f>
        <v>#N/A</v>
      </c>
    </row>
    <row r="46" spans="1:99" x14ac:dyDescent="0.25">
      <c r="A46">
        <v>45154.779416527774</v>
      </c>
      <c r="B46" s="4">
        <f>VLOOKUP(Table47[[#This Row],[A]],Table7[#All],3, FALSE)</f>
        <v>5</v>
      </c>
      <c r="C46">
        <f>VLOOKUP(Table47[[#This Row],[B]],Table12[#All],3,FALSE)</f>
        <v>1</v>
      </c>
      <c r="D46">
        <f>VLOOKUP(Table47[[#This Row],[C]],Table14[#All],3,FALSE)</f>
        <v>1</v>
      </c>
      <c r="E46">
        <f>VLOOKUP(Table47[[#This Row],[D]],Table16[#All],3,FALSE)</f>
        <v>1</v>
      </c>
      <c r="F46">
        <f>VLOOKUP(Table47[[#This Row],[E]],Table18[#All],3,FALSE)</f>
        <v>3</v>
      </c>
      <c r="G46">
        <f>VLOOKUP(Table47[[#This Row],[F]],Table20[#All],3,FALSE)</f>
        <v>4</v>
      </c>
      <c r="H46" s="1" t="s">
        <v>82</v>
      </c>
      <c r="I46">
        <f>VLOOKUP(Table47[[#This Row],[G]],Table22[#All],3,FALSE)</f>
        <v>1</v>
      </c>
      <c r="J46" s="4">
        <f>VLOOKUP(TRIM(Table47[[#This Row],[G_2]]),Table22[#All],3,FALSE)</f>
        <v>2</v>
      </c>
      <c r="K46" s="4">
        <f>VLOOKUP(TRIM(Table47[[#This Row],[G_3]]),Table22[#All],3,FALSE)</f>
        <v>3</v>
      </c>
      <c r="L46" s="4" t="e">
        <f>VLOOKUP(TRIM(Table47[[#This Row],[G_4]]),Table22[#All],3,FALSE)</f>
        <v>#N/A</v>
      </c>
      <c r="M46">
        <f>VLOOKUP(Table47[[#This Row],[H]],Table23[#All],3,FALSE)</f>
        <v>1</v>
      </c>
      <c r="N46" s="1" t="s">
        <v>64</v>
      </c>
      <c r="O46">
        <f>VLOOKUP(Table47[[#This Row],[I_1]],Table25[#All], 3, FALSE)</f>
        <v>1</v>
      </c>
      <c r="P46">
        <f>VLOOKUP(TRIM(Table47[[#This Row],[I_2]]),Table25[#All], 3, FALSE)</f>
        <v>2</v>
      </c>
      <c r="Q46">
        <v>1186</v>
      </c>
      <c r="R46">
        <f>VLOOKUP(TRIM(Table47[[#This Row],[K]]),Table27[#All],3,FALSE)</f>
        <v>1</v>
      </c>
      <c r="S46">
        <f>VLOOKUP(TRIM(Table47[[#This Row],[L]]),Table28[#All],3,FALSE)</f>
        <v>2</v>
      </c>
      <c r="T46">
        <f>VLOOKUP(Table47[[#This Row],[M]],Table9[#All],3,FALSE)</f>
        <v>3</v>
      </c>
      <c r="U46">
        <f>VLOOKUP(Table47[[#This Row],[N]],Table11[#All],3,FALSE)</f>
        <v>4</v>
      </c>
      <c r="V46">
        <f>VLOOKUP(Table47[[#This Row],[O]],Table15[#All],3,FALSE)</f>
        <v>3</v>
      </c>
      <c r="W46" t="s">
        <v>368</v>
      </c>
      <c r="X46">
        <f>VLOOKUP(Table47[[#This Row],[Q]],Table19[#All],3,FALSE)</f>
        <v>2</v>
      </c>
      <c r="Y46" t="s">
        <v>233</v>
      </c>
      <c r="Z46">
        <f>VLOOKUP(TRIM(Table47[[#This Row],[R_1]]),Table21[#All],3,FALSE)</f>
        <v>6</v>
      </c>
      <c r="AA46">
        <f>VLOOKUP(TRIM(Table47[[#This Row],[R_2]]),Table21[#All],3,FALSE)</f>
        <v>2</v>
      </c>
      <c r="AB46" t="e">
        <f>VLOOKUP(TRIM(Table47[[#This Row],[R_3]]),Table21[#All],3,FALSE)</f>
        <v>#N/A</v>
      </c>
      <c r="AC46" t="e">
        <f>VLOOKUP(TRIM(Table47[[#This Row],[R_4]]),Table21[#All],3,FALSE)</f>
        <v>#N/A</v>
      </c>
      <c r="AD46" t="e">
        <f>VLOOKUP(TRIM(Table47[[#This Row],[R_5]]),Table21[#All],3,FALSE)</f>
        <v>#N/A</v>
      </c>
      <c r="AE46" t="e">
        <f>VLOOKUP(TRIM(Table47[[#This Row],[R_6]]),Table21[#All],3,FALSE)</f>
        <v>#N/A</v>
      </c>
      <c r="AF46" t="e">
        <f>VLOOKUP(TRIM(Table47[[#This Row],[R_7]]),Table21[#All],3,FALSE)</f>
        <v>#N/A</v>
      </c>
      <c r="AG46" t="e">
        <f>VLOOKUP(TRIM(Table47[[#This Row],[R_8]]),Table21[#All],3,FALSE)</f>
        <v>#N/A</v>
      </c>
      <c r="AH46" t="e">
        <f>VLOOKUP(TRIM(Table47[[#This Row],[R_9]]),Table21[#All],3,FALSE)</f>
        <v>#N/A</v>
      </c>
      <c r="AI46" t="e">
        <f>VLOOKUP(TRIM(Table47[[#This Row],[R_10]]),Table21[#All],3,FALSE)</f>
        <v>#N/A</v>
      </c>
      <c r="AJ46" t="s">
        <v>369</v>
      </c>
      <c r="AK46">
        <f>VLOOKUP(TRIM(Table47[[#This Row],[S_1]]),Table24[#All],3,FALSE)</f>
        <v>6</v>
      </c>
      <c r="AL46">
        <f>VLOOKUP(TRIM(Table47[[#This Row],[S_2]]),Table24[#All],3,FALSE)</f>
        <v>7</v>
      </c>
      <c r="AM46">
        <f>VLOOKUP(TRIM(Table47[[#This Row],[S_3]]),Table24[#All],3,FALSE)</f>
        <v>10</v>
      </c>
      <c r="AN46">
        <f>VLOOKUP(TRIM(Table47[[#This Row],[S_4]]),Table24[#All],3,FALSE)</f>
        <v>13</v>
      </c>
      <c r="AO46" t="e">
        <f>VLOOKUP(TRIM(Table47[[#This Row],[S_5]]),Table24[#All],3,FALSE)</f>
        <v>#N/A</v>
      </c>
      <c r="AP46" t="e">
        <f>VLOOKUP(TRIM(Table47[[#This Row],[S_6]]),Table24[#All],3,FALSE)</f>
        <v>#N/A</v>
      </c>
      <c r="AQ46" t="s">
        <v>283</v>
      </c>
      <c r="AR46">
        <f>VLOOKUP(TRIM(Table47[[#This Row],[T_1]]),Table26[#All],3,FALSE)</f>
        <v>2</v>
      </c>
      <c r="AS46">
        <f>VLOOKUP(TRIM(Table47[[#This Row],[T_2]]),Table26[#All],3,FALSE)</f>
        <v>4</v>
      </c>
      <c r="AT46">
        <f>VLOOKUP(TRIM(Table47[[#This Row],[T_3]]),Table26[#All],3,FALSE)</f>
        <v>5</v>
      </c>
      <c r="AU46" t="e">
        <f>VLOOKUP(TRIM(Table47[[#This Row],[T_4]]),Table26[#All],3,FALSE)</f>
        <v>#N/A</v>
      </c>
      <c r="AV46" t="e">
        <f>VLOOKUP(TRIM(Table47[[#This Row],[T_5]]),Table26[#All],3,FALSE)</f>
        <v>#N/A</v>
      </c>
      <c r="AW46" t="e">
        <f>VLOOKUP(TRIM(Table47[[#This Row],[T_6]]),Table26[#All],3,FALSE)</f>
        <v>#N/A</v>
      </c>
      <c r="AX46">
        <f>VLOOKUP(Table47[[#This Row],[U]],Table29[#All],3,FALSE)</f>
        <v>2</v>
      </c>
      <c r="AY46">
        <f>VLOOKUP(Table47[[#This Row],[V]],Table30[#All],3,FALSE)</f>
        <v>2</v>
      </c>
      <c r="AZ46" t="s">
        <v>301</v>
      </c>
      <c r="BA46">
        <f>VLOOKUP(TRIM(Table47[[#This Row],[W_1]]),Table31[#All],3,FALSE)</f>
        <v>1</v>
      </c>
      <c r="BB46">
        <f>VLOOKUP(TRIM(Table47[[#This Row],[W_2]]),Table31[#All],3,FALSE)</f>
        <v>4</v>
      </c>
      <c r="BC46">
        <f>VLOOKUP(TRIM(Table47[[#This Row],[W_3]]),Table31[#All],3,FALSE)</f>
        <v>3</v>
      </c>
      <c r="BD46">
        <f>VLOOKUP(TRIM(Table47[[#This Row],[W_4]]),Table31[#All],3,FALSE)</f>
        <v>5</v>
      </c>
      <c r="BE46" t="e">
        <f>VLOOKUP(TRIM(Table47[[#This Row],[W_5]]),Table31[#All],3,FALSE)</f>
        <v>#N/A</v>
      </c>
      <c r="BF46" t="e">
        <f>VLOOKUP(TRIM(Table47[[#This Row],[W_6]]),Table31[#All],3,FALSE)</f>
        <v>#N/A</v>
      </c>
      <c r="BG46" t="e">
        <f>VLOOKUP(TRIM(Table47[[#This Row],[W_7]]),Table31[#All],3,FALSE)</f>
        <v>#N/A</v>
      </c>
      <c r="BH46" t="e">
        <f>VLOOKUP(TRIM(Table47[[#This Row],[W_8]]),Table31[#All],3,FALSE)</f>
        <v>#N/A</v>
      </c>
      <c r="BI46" t="s">
        <v>1015</v>
      </c>
      <c r="BJ46">
        <f>VLOOKUP(TRIM(Table47[[#This Row],[X_1]]),Table32[#All],3,FALSE)</f>
        <v>2</v>
      </c>
      <c r="BK46">
        <f>VLOOKUP(TRIM(Table47[[#This Row],[X_2]]),Table32[#All],3,FALSE)</f>
        <v>6</v>
      </c>
      <c r="BL46">
        <f>VLOOKUP(TRIM(Table47[[#This Row],[X_3]]),Table32[#All],3,FALSE)</f>
        <v>11</v>
      </c>
      <c r="BM46">
        <f>VLOOKUP(TRIM(Table47[[#This Row],[X_4]]),Table32[#All],3,FALSE)</f>
        <v>12</v>
      </c>
      <c r="BN46">
        <f>VLOOKUP(TRIM(Table47[[#This Row],[X_5]]),Table32[#All],3,FALSE)</f>
        <v>7</v>
      </c>
      <c r="BO46" t="e">
        <f>VLOOKUP(TRIM(Table47[[#This Row],[X_6]]),Table32[#All],3,FALSE)</f>
        <v>#N/A</v>
      </c>
      <c r="BP46" t="e">
        <f>VLOOKUP(TRIM(Table47[[#This Row],[X_7]]),Table32[#All],3,FALSE)</f>
        <v>#N/A</v>
      </c>
      <c r="BQ46" t="e">
        <f>VLOOKUP(TRIM(Table47[[#This Row],[X_8]]),Table32[#All],3,FALSE)</f>
        <v>#N/A</v>
      </c>
      <c r="BR46" t="e">
        <f>VLOOKUP(TRIM(Table47[[#This Row],[X_9]]),Table32[#All],3,FALSE)</f>
        <v>#N/A</v>
      </c>
      <c r="BS46">
        <f>VLOOKUP(Table47[[#This Row],[Y]], Table33[#All], 3, FALSE)</f>
        <v>2</v>
      </c>
      <c r="BT46" t="s">
        <v>136</v>
      </c>
      <c r="BU46">
        <f>VLOOKUP(TRIM(Table47[[#This Row],[Z_1]]),Table34[#All],3,FALSE)</f>
        <v>4</v>
      </c>
      <c r="BV46" t="e">
        <f>VLOOKUP(TRIM(Table47[[#This Row],[Z_2]]),Table34[#All],3,FALSE)</f>
        <v>#N/A</v>
      </c>
      <c r="BW46" t="e">
        <f>VLOOKUP(TRIM(Table47[[#This Row],[Z_3]]),Table34[#All],3,FALSE)</f>
        <v>#N/A</v>
      </c>
      <c r="BX46" t="e">
        <f>VLOOKUP(TRIM(Table47[[#This Row],[Z_4]]),Table34[#All],3,FALSE)</f>
        <v>#N/A</v>
      </c>
      <c r="BY46" t="e">
        <f>VLOOKUP(TRIM(Table47[[#This Row],[Z_5]]),Table34[#All],3,FALSE)</f>
        <v>#N/A</v>
      </c>
      <c r="BZ46" t="e">
        <f>VLOOKUP(TRIM(Table47[[#This Row],[Z_6]]),Table34[#All],3,FALSE)</f>
        <v>#N/A</v>
      </c>
      <c r="CA46" t="e">
        <f>VLOOKUP(TRIM(Table47[[#This Row],[Z_7]]),Table34[#All],3,FALSE)</f>
        <v>#N/A</v>
      </c>
      <c r="CB46">
        <f>VLOOKUP(Table47[[#This Row],[ZA]],Table36[#All],3,FALSE)</f>
        <v>3</v>
      </c>
      <c r="CC46">
        <f>VLOOKUP(Table47[[#This Row],[ZB]],Table37[#All],3,FALSE)</f>
        <v>2</v>
      </c>
      <c r="CD46" t="s">
        <v>371</v>
      </c>
      <c r="CE46">
        <f>VLOOKUP(TRIM(Table47[[#This Row],[ZC_1]]),Table38[#All],3,FALSE)</f>
        <v>1</v>
      </c>
      <c r="CF46">
        <f>VLOOKUP(TRIM(Table47[[#This Row],[ZC_2]]),Table38[#All],3,FALSE)</f>
        <v>5</v>
      </c>
      <c r="CG46">
        <f>VLOOKUP(TRIM(Table47[[#This Row],[ZC_3]]),Table38[#All],3,FALSE)</f>
        <v>6</v>
      </c>
      <c r="CH46">
        <f>VLOOKUP(TRIM(Table47[[#This Row],[ZC_4]]),Table38[#All],3,FALSE)</f>
        <v>3</v>
      </c>
      <c r="CI46" t="e">
        <f>VLOOKUP(TRIM(Table47[[#This Row],[ZC_5]]),Table38[#All],3,FALSE)</f>
        <v>#N/A</v>
      </c>
      <c r="CJ46" t="e">
        <f>VLOOKUP(TRIM(Table47[[#This Row],[ZC_6]]),Table38[#All],3,FALSE)</f>
        <v>#N/A</v>
      </c>
      <c r="CK46" t="e">
        <f>VLOOKUP(TRIM(Table47[[#This Row],[ZC_7]]),Table38[#All],3,FALSE)</f>
        <v>#N/A</v>
      </c>
      <c r="CL46">
        <v>3</v>
      </c>
      <c r="CM46" t="s">
        <v>372</v>
      </c>
      <c r="CN46">
        <f>VLOOKUP(TRIM(Table47[[#This Row],[ZE_1]]),Table40[#All],3,FALSE)</f>
        <v>1</v>
      </c>
      <c r="CO46" s="4">
        <f>VLOOKUP(TRIM(Table47[[#This Row],[ZE_2]]),Table40[#All],3,FALSE)</f>
        <v>10</v>
      </c>
      <c r="CP46">
        <f>VLOOKUP(TRIM(Table47[[#This Row],[ZE_3]]),Table40[#All],3,FALSE)</f>
        <v>2</v>
      </c>
      <c r="CQ46" s="4" t="e">
        <f>VLOOKUP(TRIM(Table47[[#This Row],[ZE_4]]),Table40[#All],3,FALSE)</f>
        <v>#N/A</v>
      </c>
      <c r="CR46" t="e">
        <f>VLOOKUP(TRIM(Table47[[#This Row],[ZE_5]]),Table40[#All],3,FALSE)</f>
        <v>#N/A</v>
      </c>
      <c r="CS46" t="e">
        <f>VLOOKUP(TRIM(Table47[[#This Row],[ZE_6]]),Table40[#All],3,FALSE)</f>
        <v>#N/A</v>
      </c>
      <c r="CT46" t="e">
        <f>VLOOKUP(TRIM(Table47[[#This Row],[ZE_7]]),Table40[#All],3,FALSE)</f>
        <v>#N/A</v>
      </c>
    </row>
    <row r="47" spans="1:99" x14ac:dyDescent="0.25">
      <c r="A47">
        <v>45154.780373125002</v>
      </c>
      <c r="B47" s="4">
        <f>VLOOKUP(Table47[[#This Row],[A]],Table7[#All],3, FALSE)</f>
        <v>6</v>
      </c>
      <c r="C47">
        <f>VLOOKUP(Table47[[#This Row],[B]],Table12[#All],3,FALSE)</f>
        <v>0</v>
      </c>
      <c r="D47">
        <f>VLOOKUP(Table47[[#This Row],[C]],Table14[#All],3,FALSE)</f>
        <v>1</v>
      </c>
      <c r="E47">
        <f>VLOOKUP(Table47[[#This Row],[D]],Table16[#All],3,FALSE)</f>
        <v>1</v>
      </c>
      <c r="F47">
        <f>VLOOKUP(Table47[[#This Row],[E]],Table18[#All],3,FALSE)</f>
        <v>1</v>
      </c>
      <c r="G47">
        <f>VLOOKUP(Table47[[#This Row],[F]],Table20[#All],3,FALSE)</f>
        <v>6</v>
      </c>
      <c r="H47" s="1" t="s">
        <v>291</v>
      </c>
      <c r="I47">
        <f>VLOOKUP(Table47[[#This Row],[G]],Table22[#All],3,FALSE)</f>
        <v>1</v>
      </c>
      <c r="J47" s="4">
        <f>VLOOKUP(TRIM(Table47[[#This Row],[G_2]]),Table22[#All],3,FALSE)</f>
        <v>2</v>
      </c>
      <c r="K47" s="4">
        <f>VLOOKUP(TRIM(Table47[[#This Row],[G_3]]),Table22[#All],3,FALSE)</f>
        <v>3</v>
      </c>
      <c r="L47" s="4">
        <f>VLOOKUP(TRIM(Table47[[#This Row],[G_4]]),Table22[#All],3,FALSE)</f>
        <v>4</v>
      </c>
      <c r="M47">
        <f>VLOOKUP(Table47[[#This Row],[H]],Table23[#All],3,FALSE)</f>
        <v>1</v>
      </c>
      <c r="N47" s="1" t="s">
        <v>64</v>
      </c>
      <c r="O47">
        <f>VLOOKUP(Table47[[#This Row],[I_1]],Table25[#All], 3, FALSE)</f>
        <v>1</v>
      </c>
      <c r="P47">
        <f>VLOOKUP(TRIM(Table47[[#This Row],[I_2]]),Table25[#All], 3, FALSE)</f>
        <v>2</v>
      </c>
      <c r="Q47">
        <v>1211</v>
      </c>
      <c r="R47">
        <f>VLOOKUP(TRIM(Table47[[#This Row],[K]]),Table27[#All],3,FALSE)</f>
        <v>1</v>
      </c>
      <c r="S47">
        <f>VLOOKUP(TRIM(Table47[[#This Row],[L]]),Table28[#All],3,FALSE)</f>
        <v>2</v>
      </c>
      <c r="T47">
        <f>VLOOKUP(Table47[[#This Row],[M]],Table9[#All],3,FALSE)</f>
        <v>3</v>
      </c>
      <c r="U47">
        <f>VLOOKUP(Table47[[#This Row],[N]],Table11[#All],3,FALSE)</f>
        <v>1</v>
      </c>
      <c r="V47">
        <f>VLOOKUP(Table47[[#This Row],[O]],Table15[#All],3,FALSE)</f>
        <v>3</v>
      </c>
      <c r="W47" t="s">
        <v>354</v>
      </c>
      <c r="X47">
        <f>VLOOKUP(Table47[[#This Row],[Q]],Table19[#All],3,FALSE)</f>
        <v>2</v>
      </c>
      <c r="Y47" t="s">
        <v>233</v>
      </c>
      <c r="Z47">
        <f>VLOOKUP(TRIM(Table47[[#This Row],[R_1]]),Table21[#All],3,FALSE)</f>
        <v>6</v>
      </c>
      <c r="AA47">
        <f>VLOOKUP(TRIM(Table47[[#This Row],[R_2]]),Table21[#All],3,FALSE)</f>
        <v>2</v>
      </c>
      <c r="AB47" t="e">
        <f>VLOOKUP(TRIM(Table47[[#This Row],[R_3]]),Table21[#All],3,FALSE)</f>
        <v>#N/A</v>
      </c>
      <c r="AC47" t="e">
        <f>VLOOKUP(TRIM(Table47[[#This Row],[R_4]]),Table21[#All],3,FALSE)</f>
        <v>#N/A</v>
      </c>
      <c r="AD47" t="e">
        <f>VLOOKUP(TRIM(Table47[[#This Row],[R_5]]),Table21[#All],3,FALSE)</f>
        <v>#N/A</v>
      </c>
      <c r="AE47" t="e">
        <f>VLOOKUP(TRIM(Table47[[#This Row],[R_6]]),Table21[#All],3,FALSE)</f>
        <v>#N/A</v>
      </c>
      <c r="AF47" t="e">
        <f>VLOOKUP(TRIM(Table47[[#This Row],[R_7]]),Table21[#All],3,FALSE)</f>
        <v>#N/A</v>
      </c>
      <c r="AG47" t="e">
        <f>VLOOKUP(TRIM(Table47[[#This Row],[R_8]]),Table21[#All],3,FALSE)</f>
        <v>#N/A</v>
      </c>
      <c r="AH47" t="e">
        <f>VLOOKUP(TRIM(Table47[[#This Row],[R_9]]),Table21[#All],3,FALSE)</f>
        <v>#N/A</v>
      </c>
      <c r="AI47" t="e">
        <f>VLOOKUP(TRIM(Table47[[#This Row],[R_10]]),Table21[#All],3,FALSE)</f>
        <v>#N/A</v>
      </c>
      <c r="AJ47" t="s">
        <v>234</v>
      </c>
      <c r="AK47">
        <f>VLOOKUP(TRIM(Table47[[#This Row],[S_1]]),Table24[#All],3,FALSE)</f>
        <v>5</v>
      </c>
      <c r="AL47">
        <f>VLOOKUP(TRIM(Table47[[#This Row],[S_2]]),Table24[#All],3,FALSE)</f>
        <v>6</v>
      </c>
      <c r="AM47">
        <f>VLOOKUP(TRIM(Table47[[#This Row],[S_3]]),Table24[#All],3,FALSE)</f>
        <v>3</v>
      </c>
      <c r="AN47">
        <f>VLOOKUP(TRIM(Table47[[#This Row],[S_4]]),Table24[#All],3,FALSE)</f>
        <v>2</v>
      </c>
      <c r="AO47">
        <f>VLOOKUP(TRIM(Table47[[#This Row],[S_5]]),Table24[#All],3,FALSE)</f>
        <v>4</v>
      </c>
      <c r="AP47" t="e">
        <f>VLOOKUP(TRIM(Table47[[#This Row],[S_6]]),Table24[#All],3,FALSE)</f>
        <v>#N/A</v>
      </c>
      <c r="AQ47" t="s">
        <v>311</v>
      </c>
      <c r="AR47">
        <f>VLOOKUP(TRIM(Table47[[#This Row],[T_1]]),Table26[#All],3,FALSE)</f>
        <v>4</v>
      </c>
      <c r="AS47" t="e">
        <f>VLOOKUP(TRIM(Table47[[#This Row],[T_2]]),Table26[#All],3,FALSE)</f>
        <v>#N/A</v>
      </c>
      <c r="AT47" t="e">
        <f>VLOOKUP(TRIM(Table47[[#This Row],[T_3]]),Table26[#All],3,FALSE)</f>
        <v>#N/A</v>
      </c>
      <c r="AU47" t="e">
        <f>VLOOKUP(TRIM(Table47[[#This Row],[T_4]]),Table26[#All],3,FALSE)</f>
        <v>#N/A</v>
      </c>
      <c r="AV47" t="e">
        <f>VLOOKUP(TRIM(Table47[[#This Row],[T_5]]),Table26[#All],3,FALSE)</f>
        <v>#N/A</v>
      </c>
      <c r="AW47" t="e">
        <f>VLOOKUP(TRIM(Table47[[#This Row],[T_6]]),Table26[#All],3,FALSE)</f>
        <v>#N/A</v>
      </c>
      <c r="AX47">
        <f>VLOOKUP(Table47[[#This Row],[U]],Table29[#All],3,FALSE)</f>
        <v>3</v>
      </c>
      <c r="AY47">
        <f>VLOOKUP(Table47[[#This Row],[V]],Table30[#All],3,FALSE)</f>
        <v>1</v>
      </c>
      <c r="AZ47" t="s">
        <v>373</v>
      </c>
      <c r="BA47">
        <f>VLOOKUP(TRIM(Table47[[#This Row],[W_1]]),Table31[#All],3,FALSE)</f>
        <v>1</v>
      </c>
      <c r="BB47">
        <f>VLOOKUP(TRIM(Table47[[#This Row],[W_2]]),Table31[#All],3,FALSE)</f>
        <v>2</v>
      </c>
      <c r="BC47">
        <f>VLOOKUP(TRIM(Table47[[#This Row],[W_3]]),Table31[#All],3,FALSE)</f>
        <v>4</v>
      </c>
      <c r="BD47">
        <f>VLOOKUP(TRIM(Table47[[#This Row],[W_4]]),Table31[#All],3,FALSE)</f>
        <v>5</v>
      </c>
      <c r="BE47" t="e">
        <f>VLOOKUP(TRIM(Table47[[#This Row],[W_5]]),Table31[#All],3,FALSE)</f>
        <v>#N/A</v>
      </c>
      <c r="BF47" t="e">
        <f>VLOOKUP(TRIM(Table47[[#This Row],[W_6]]),Table31[#All],3,FALSE)</f>
        <v>#N/A</v>
      </c>
      <c r="BG47" t="e">
        <f>VLOOKUP(TRIM(Table47[[#This Row],[W_7]]),Table31[#All],3,FALSE)</f>
        <v>#N/A</v>
      </c>
      <c r="BH47" t="e">
        <f>VLOOKUP(TRIM(Table47[[#This Row],[W_8]]),Table31[#All],3,FALSE)</f>
        <v>#N/A</v>
      </c>
      <c r="BI47" t="s">
        <v>1016</v>
      </c>
      <c r="BJ47">
        <f>VLOOKUP(TRIM(Table47[[#This Row],[X_1]]),Table32[#All],3,FALSE)</f>
        <v>2</v>
      </c>
      <c r="BK47">
        <f>VLOOKUP(TRIM(Table47[[#This Row],[X_2]]),Table32[#All],3,FALSE)</f>
        <v>6</v>
      </c>
      <c r="BL47">
        <f>VLOOKUP(TRIM(Table47[[#This Row],[X_3]]),Table32[#All],3,FALSE)</f>
        <v>11</v>
      </c>
      <c r="BM47">
        <f>VLOOKUP(TRIM(Table47[[#This Row],[X_4]]),Table32[#All],3,FALSE)</f>
        <v>10</v>
      </c>
      <c r="BN47">
        <f>VLOOKUP(TRIM(Table47[[#This Row],[X_5]]),Table32[#All],3,FALSE)</f>
        <v>12</v>
      </c>
      <c r="BO47">
        <f>VLOOKUP(TRIM(Table47[[#This Row],[X_6]]),Table32[#All],3,FALSE)</f>
        <v>4</v>
      </c>
      <c r="BP47" t="e">
        <f>VLOOKUP(TRIM(Table47[[#This Row],[X_7]]),Table32[#All],3,FALSE)</f>
        <v>#N/A</v>
      </c>
      <c r="BQ47" t="e">
        <f>VLOOKUP(TRIM(Table47[[#This Row],[X_8]]),Table32[#All],3,FALSE)</f>
        <v>#N/A</v>
      </c>
      <c r="BR47" t="e">
        <f>VLOOKUP(TRIM(Table47[[#This Row],[X_9]]),Table32[#All],3,FALSE)</f>
        <v>#N/A</v>
      </c>
      <c r="BS47">
        <f>VLOOKUP(Table47[[#This Row],[Y]], Table33[#All], 3, FALSE)</f>
        <v>2</v>
      </c>
      <c r="BT47" t="s">
        <v>136</v>
      </c>
      <c r="BU47">
        <f>VLOOKUP(TRIM(Table47[[#This Row],[Z_1]]),Table34[#All],3,FALSE)</f>
        <v>4</v>
      </c>
      <c r="BV47" t="e">
        <f>VLOOKUP(TRIM(Table47[[#This Row],[Z_2]]),Table34[#All],3,FALSE)</f>
        <v>#N/A</v>
      </c>
      <c r="BW47" t="e">
        <f>VLOOKUP(TRIM(Table47[[#This Row],[Z_3]]),Table34[#All],3,FALSE)</f>
        <v>#N/A</v>
      </c>
      <c r="BX47" t="e">
        <f>VLOOKUP(TRIM(Table47[[#This Row],[Z_4]]),Table34[#All],3,FALSE)</f>
        <v>#N/A</v>
      </c>
      <c r="BY47" t="e">
        <f>VLOOKUP(TRIM(Table47[[#This Row],[Z_5]]),Table34[#All],3,FALSE)</f>
        <v>#N/A</v>
      </c>
      <c r="BZ47" t="e">
        <f>VLOOKUP(TRIM(Table47[[#This Row],[Z_6]]),Table34[#All],3,FALSE)</f>
        <v>#N/A</v>
      </c>
      <c r="CA47" t="e">
        <f>VLOOKUP(TRIM(Table47[[#This Row],[Z_7]]),Table34[#All],3,FALSE)</f>
        <v>#N/A</v>
      </c>
      <c r="CB47">
        <f>VLOOKUP(Table47[[#This Row],[ZA]],Table36[#All],3,FALSE)</f>
        <v>0</v>
      </c>
      <c r="CC47">
        <f>VLOOKUP(Table47[[#This Row],[ZB]],Table37[#All],3,FALSE)</f>
        <v>3</v>
      </c>
      <c r="CD47" t="s">
        <v>375</v>
      </c>
      <c r="CE47">
        <f>VLOOKUP(TRIM(Table47[[#This Row],[ZC_1]]),Table38[#All],3,FALSE)</f>
        <v>1</v>
      </c>
      <c r="CF47">
        <f>VLOOKUP(TRIM(Table47[[#This Row],[ZC_2]]),Table38[#All],3,FALSE)</f>
        <v>5</v>
      </c>
      <c r="CG47">
        <f>VLOOKUP(TRIM(Table47[[#This Row],[ZC_3]]),Table38[#All],3,FALSE)</f>
        <v>4</v>
      </c>
      <c r="CH47">
        <f>VLOOKUP(TRIM(Table47[[#This Row],[ZC_4]]),Table38[#All],3,FALSE)</f>
        <v>3</v>
      </c>
      <c r="CI47">
        <f>VLOOKUP(TRIM(Table47[[#This Row],[ZC_5]]),Table38[#All],3,FALSE)</f>
        <v>2</v>
      </c>
      <c r="CJ47">
        <f>VLOOKUP(TRIM(Table47[[#This Row],[ZC_6]]),Table38[#All],3,FALSE)</f>
        <v>7</v>
      </c>
      <c r="CK47" t="e">
        <f>VLOOKUP(TRIM(Table47[[#This Row],[ZC_7]]),Table38[#All],3,FALSE)</f>
        <v>#N/A</v>
      </c>
      <c r="CL47">
        <v>4</v>
      </c>
      <c r="CM47" t="s">
        <v>376</v>
      </c>
      <c r="CN47">
        <f>VLOOKUP(TRIM(Table47[[#This Row],[ZE_1]]),Table40[#All],3,FALSE)</f>
        <v>3</v>
      </c>
      <c r="CO47" s="4">
        <f>VLOOKUP(TRIM(Table47[[#This Row],[ZE_2]]),Table40[#All],3,FALSE)</f>
        <v>1</v>
      </c>
      <c r="CP47">
        <f>VLOOKUP(TRIM(Table47[[#This Row],[ZE_3]]),Table40[#All],3,FALSE)</f>
        <v>7</v>
      </c>
      <c r="CQ47" s="4">
        <f>VLOOKUP(TRIM(Table47[[#This Row],[ZE_4]]),Table40[#All],3,FALSE)</f>
        <v>5</v>
      </c>
      <c r="CR47">
        <f>VLOOKUP(TRIM(Table47[[#This Row],[ZE_5]]),Table40[#All],3,FALSE)</f>
        <v>10</v>
      </c>
      <c r="CS47">
        <f>VLOOKUP(TRIM(Table47[[#This Row],[ZE_6]]),Table40[#All],3,FALSE)</f>
        <v>9</v>
      </c>
      <c r="CT47" t="e">
        <f>VLOOKUP(TRIM(Table47[[#This Row],[ZE_7]]),Table40[#All],3,FALSE)</f>
        <v>#N/A</v>
      </c>
    </row>
    <row r="48" spans="1:99" x14ac:dyDescent="0.25">
      <c r="A48">
        <v>45154.783789328707</v>
      </c>
      <c r="B48" s="4">
        <f>VLOOKUP(Table47[[#This Row],[A]],Table7[#All],3, FALSE)</f>
        <v>6</v>
      </c>
      <c r="C48">
        <f>VLOOKUP(Table47[[#This Row],[B]],Table12[#All],3,FALSE)</f>
        <v>1</v>
      </c>
      <c r="D48">
        <f>VLOOKUP(Table47[[#This Row],[C]],Table14[#All],3,FALSE)</f>
        <v>1</v>
      </c>
      <c r="E48">
        <f>VLOOKUP(Table47[[#This Row],[D]],Table16[#All],3,FALSE)</f>
        <v>1</v>
      </c>
      <c r="F48">
        <f>VLOOKUP(Table47[[#This Row],[E]],Table18[#All],3,FALSE)</f>
        <v>1</v>
      </c>
      <c r="G48">
        <f>VLOOKUP(Table47[[#This Row],[F]],Table20[#All],3,FALSE)</f>
        <v>5</v>
      </c>
      <c r="H48" s="1" t="s">
        <v>246</v>
      </c>
      <c r="I48">
        <f>VLOOKUP(Table47[[#This Row],[G]],Table22[#All],3,FALSE)</f>
        <v>1</v>
      </c>
      <c r="J48" s="4">
        <f>VLOOKUP(TRIM(Table47[[#This Row],[G_2]]),Table22[#All],3,FALSE)</f>
        <v>3</v>
      </c>
      <c r="K48" s="4">
        <f>VLOOKUP(TRIM(Table47[[#This Row],[G_3]]),Table22[#All],3,FALSE)</f>
        <v>4</v>
      </c>
      <c r="L48" s="4" t="e">
        <f>VLOOKUP(TRIM(Table47[[#This Row],[G_4]]),Table22[#All],3,FALSE)</f>
        <v>#N/A</v>
      </c>
      <c r="M48">
        <f>VLOOKUP(Table47[[#This Row],[H]],Table23[#All],3,FALSE)</f>
        <v>1</v>
      </c>
      <c r="N48" s="1" t="s">
        <v>41</v>
      </c>
      <c r="O48">
        <f>VLOOKUP(Table47[[#This Row],[I_1]],Table25[#All], 3, FALSE)</f>
        <v>1</v>
      </c>
      <c r="P48" t="e">
        <f>VLOOKUP(TRIM(Table47[[#This Row],[I_2]]),Table25[#All], 3, FALSE)</f>
        <v>#N/A</v>
      </c>
      <c r="Q48">
        <v>999</v>
      </c>
      <c r="R48">
        <f>VLOOKUP(TRIM(Table47[[#This Row],[K]]),Table27[#All],3,FALSE)</f>
        <v>2</v>
      </c>
      <c r="S48">
        <f>VLOOKUP(TRIM(Table47[[#This Row],[L]]),Table28[#All],3,FALSE)</f>
        <v>3</v>
      </c>
      <c r="T48">
        <f>VLOOKUP(Table47[[#This Row],[M]],Table9[#All],3,FALSE)</f>
        <v>3</v>
      </c>
      <c r="U48">
        <f>VLOOKUP(Table47[[#This Row],[N]],Table11[#All],3,FALSE)</f>
        <v>3</v>
      </c>
      <c r="V48">
        <f>VLOOKUP(Table47[[#This Row],[O]],Table15[#All],3,FALSE)</f>
        <v>3</v>
      </c>
      <c r="W48" t="s">
        <v>377</v>
      </c>
      <c r="X48">
        <f>VLOOKUP(Table47[[#This Row],[Q]],Table19[#All],3,FALSE)</f>
        <v>2</v>
      </c>
      <c r="Y48" t="s">
        <v>77</v>
      </c>
      <c r="Z48">
        <f>VLOOKUP(TRIM(Table47[[#This Row],[R_1]]),Table21[#All],3,FALSE)</f>
        <v>6</v>
      </c>
      <c r="AA48" t="e">
        <f>VLOOKUP(TRIM(Table47[[#This Row],[R_2]]),Table21[#All],3,FALSE)</f>
        <v>#N/A</v>
      </c>
      <c r="AB48" t="e">
        <f>VLOOKUP(TRIM(Table47[[#This Row],[R_3]]),Table21[#All],3,FALSE)</f>
        <v>#N/A</v>
      </c>
      <c r="AC48" t="e">
        <f>VLOOKUP(TRIM(Table47[[#This Row],[R_4]]),Table21[#All],3,FALSE)</f>
        <v>#N/A</v>
      </c>
      <c r="AD48" t="e">
        <f>VLOOKUP(TRIM(Table47[[#This Row],[R_5]]),Table21[#All],3,FALSE)</f>
        <v>#N/A</v>
      </c>
      <c r="AE48" t="e">
        <f>VLOOKUP(TRIM(Table47[[#This Row],[R_6]]),Table21[#All],3,FALSE)</f>
        <v>#N/A</v>
      </c>
      <c r="AF48" t="e">
        <f>VLOOKUP(TRIM(Table47[[#This Row],[R_7]]),Table21[#All],3,FALSE)</f>
        <v>#N/A</v>
      </c>
      <c r="AG48" t="e">
        <f>VLOOKUP(TRIM(Table47[[#This Row],[R_8]]),Table21[#All],3,FALSE)</f>
        <v>#N/A</v>
      </c>
      <c r="AH48" t="e">
        <f>VLOOKUP(TRIM(Table47[[#This Row],[R_9]]),Table21[#All],3,FALSE)</f>
        <v>#N/A</v>
      </c>
      <c r="AI48" t="e">
        <f>VLOOKUP(TRIM(Table47[[#This Row],[R_10]]),Table21[#All],3,FALSE)</f>
        <v>#N/A</v>
      </c>
      <c r="AJ48" t="s">
        <v>378</v>
      </c>
      <c r="AK48">
        <f>VLOOKUP(TRIM(Table47[[#This Row],[S_1]]),Table24[#All],3,FALSE)</f>
        <v>5</v>
      </c>
      <c r="AL48">
        <f>VLOOKUP(TRIM(Table47[[#This Row],[S_2]]),Table24[#All],3,FALSE)</f>
        <v>6</v>
      </c>
      <c r="AM48">
        <f>VLOOKUP(TRIM(Table47[[#This Row],[S_3]]),Table24[#All],3,FALSE)</f>
        <v>3</v>
      </c>
      <c r="AN48" t="e">
        <f>VLOOKUP(TRIM(Table47[[#This Row],[S_4]]),Table24[#All],3,FALSE)</f>
        <v>#N/A</v>
      </c>
      <c r="AO48" t="e">
        <f>VLOOKUP(TRIM(Table47[[#This Row],[S_5]]),Table24[#All],3,FALSE)</f>
        <v>#N/A</v>
      </c>
      <c r="AP48" t="e">
        <f>VLOOKUP(TRIM(Table47[[#This Row],[S_6]]),Table24[#All],3,FALSE)</f>
        <v>#N/A</v>
      </c>
      <c r="AQ48" t="s">
        <v>51</v>
      </c>
      <c r="AR48">
        <f>VLOOKUP(TRIM(Table47[[#This Row],[T_1]]),Table26[#All],3,FALSE)</f>
        <v>2</v>
      </c>
      <c r="AS48" t="e">
        <f>VLOOKUP(TRIM(Table47[[#This Row],[T_2]]),Table26[#All],3,FALSE)</f>
        <v>#N/A</v>
      </c>
      <c r="AT48" t="e">
        <f>VLOOKUP(TRIM(Table47[[#This Row],[T_3]]),Table26[#All],3,FALSE)</f>
        <v>#N/A</v>
      </c>
      <c r="AU48" t="e">
        <f>VLOOKUP(TRIM(Table47[[#This Row],[T_4]]),Table26[#All],3,FALSE)</f>
        <v>#N/A</v>
      </c>
      <c r="AV48" t="e">
        <f>VLOOKUP(TRIM(Table47[[#This Row],[T_5]]),Table26[#All],3,FALSE)</f>
        <v>#N/A</v>
      </c>
      <c r="AW48" t="e">
        <f>VLOOKUP(TRIM(Table47[[#This Row],[T_6]]),Table26[#All],3,FALSE)</f>
        <v>#N/A</v>
      </c>
      <c r="AX48">
        <f>VLOOKUP(Table47[[#This Row],[U]],Table29[#All],3,FALSE)</f>
        <v>4</v>
      </c>
      <c r="AY48">
        <f>VLOOKUP(Table47[[#This Row],[V]],Table30[#All],3,FALSE)</f>
        <v>1</v>
      </c>
      <c r="AZ48" t="s">
        <v>284</v>
      </c>
      <c r="BA48">
        <f>VLOOKUP(TRIM(Table47[[#This Row],[W_1]]),Table31[#All],3,FALSE)</f>
        <v>1</v>
      </c>
      <c r="BB48">
        <f>VLOOKUP(TRIM(Table47[[#This Row],[W_2]]),Table31[#All],3,FALSE)</f>
        <v>4</v>
      </c>
      <c r="BC48">
        <f>VLOOKUP(TRIM(Table47[[#This Row],[W_3]]),Table31[#All],3,FALSE)</f>
        <v>7</v>
      </c>
      <c r="BD48" t="e">
        <f>VLOOKUP(TRIM(Table47[[#This Row],[W_4]]),Table31[#All],3,FALSE)</f>
        <v>#N/A</v>
      </c>
      <c r="BE48" t="e">
        <f>VLOOKUP(TRIM(Table47[[#This Row],[W_5]]),Table31[#All],3,FALSE)</f>
        <v>#N/A</v>
      </c>
      <c r="BF48" t="e">
        <f>VLOOKUP(TRIM(Table47[[#This Row],[W_6]]),Table31[#All],3,FALSE)</f>
        <v>#N/A</v>
      </c>
      <c r="BG48" t="e">
        <f>VLOOKUP(TRIM(Table47[[#This Row],[W_7]]),Table31[#All],3,FALSE)</f>
        <v>#N/A</v>
      </c>
      <c r="BH48" t="e">
        <f>VLOOKUP(TRIM(Table47[[#This Row],[W_8]]),Table31[#All],3,FALSE)</f>
        <v>#N/A</v>
      </c>
      <c r="BI48" t="s">
        <v>379</v>
      </c>
      <c r="BJ48">
        <f>VLOOKUP(TRIM(Table47[[#This Row],[X_1]]),Table32[#All],3,FALSE)</f>
        <v>2</v>
      </c>
      <c r="BK48">
        <f>VLOOKUP(TRIM(Table47[[#This Row],[X_2]]),Table32[#All],3,FALSE)</f>
        <v>11</v>
      </c>
      <c r="BL48">
        <f>VLOOKUP(TRIM(Table47[[#This Row],[X_3]]),Table32[#All],3,FALSE)</f>
        <v>5</v>
      </c>
      <c r="BM48" t="e">
        <f>VLOOKUP(TRIM(Table47[[#This Row],[X_4]]),Table32[#All],3,FALSE)</f>
        <v>#N/A</v>
      </c>
      <c r="BN48" t="e">
        <f>VLOOKUP(TRIM(Table47[[#This Row],[X_5]]),Table32[#All],3,FALSE)</f>
        <v>#N/A</v>
      </c>
      <c r="BO48" t="e">
        <f>VLOOKUP(TRIM(Table47[[#This Row],[X_6]]),Table32[#All],3,FALSE)</f>
        <v>#N/A</v>
      </c>
      <c r="BP48" t="e">
        <f>VLOOKUP(TRIM(Table47[[#This Row],[X_7]]),Table32[#All],3,FALSE)</f>
        <v>#N/A</v>
      </c>
      <c r="BQ48" t="e">
        <f>VLOOKUP(TRIM(Table47[[#This Row],[X_8]]),Table32[#All],3,FALSE)</f>
        <v>#N/A</v>
      </c>
      <c r="BR48" t="e">
        <f>VLOOKUP(TRIM(Table47[[#This Row],[X_9]]),Table32[#All],3,FALSE)</f>
        <v>#N/A</v>
      </c>
      <c r="BS48">
        <f>VLOOKUP(Table47[[#This Row],[Y]], Table33[#All], 3, FALSE)</f>
        <v>1</v>
      </c>
      <c r="BT48" t="s">
        <v>77</v>
      </c>
      <c r="BU48">
        <f>VLOOKUP(TRIM(Table47[[#This Row],[Z_1]]),Table34[#All],3,FALSE)</f>
        <v>13</v>
      </c>
      <c r="BV48" t="e">
        <f>VLOOKUP(TRIM(Table47[[#This Row],[Z_2]]),Table34[#All],3,FALSE)</f>
        <v>#N/A</v>
      </c>
      <c r="BW48" t="e">
        <f>VLOOKUP(TRIM(Table47[[#This Row],[Z_3]]),Table34[#All],3,FALSE)</f>
        <v>#N/A</v>
      </c>
      <c r="BX48" t="e">
        <f>VLOOKUP(TRIM(Table47[[#This Row],[Z_4]]),Table34[#All],3,FALSE)</f>
        <v>#N/A</v>
      </c>
      <c r="BY48" t="e">
        <f>VLOOKUP(TRIM(Table47[[#This Row],[Z_5]]),Table34[#All],3,FALSE)</f>
        <v>#N/A</v>
      </c>
      <c r="BZ48" t="e">
        <f>VLOOKUP(TRIM(Table47[[#This Row],[Z_6]]),Table34[#All],3,FALSE)</f>
        <v>#N/A</v>
      </c>
      <c r="CA48" t="e">
        <f>VLOOKUP(TRIM(Table47[[#This Row],[Z_7]]),Table34[#All],3,FALSE)</f>
        <v>#N/A</v>
      </c>
      <c r="CB48">
        <f>VLOOKUP(Table47[[#This Row],[ZA]],Table36[#All],3,FALSE)</f>
        <v>0</v>
      </c>
      <c r="CC48">
        <f>VLOOKUP(Table47[[#This Row],[ZB]],Table37[#All],3,FALSE)</f>
        <v>3</v>
      </c>
      <c r="CD48" t="s">
        <v>279</v>
      </c>
      <c r="CE48">
        <f>VLOOKUP(TRIM(Table47[[#This Row],[ZC_1]]),Table38[#All],3,FALSE)</f>
        <v>1</v>
      </c>
      <c r="CF48">
        <f>VLOOKUP(TRIM(Table47[[#This Row],[ZC_2]]),Table38[#All],3,FALSE)</f>
        <v>4</v>
      </c>
      <c r="CG48">
        <f>VLOOKUP(TRIM(Table47[[#This Row],[ZC_3]]),Table38[#All],3,FALSE)</f>
        <v>6</v>
      </c>
      <c r="CH48">
        <f>VLOOKUP(TRIM(Table47[[#This Row],[ZC_4]]),Table38[#All],3,FALSE)</f>
        <v>3</v>
      </c>
      <c r="CI48" t="e">
        <f>VLOOKUP(TRIM(Table47[[#This Row],[ZC_5]]),Table38[#All],3,FALSE)</f>
        <v>#N/A</v>
      </c>
      <c r="CJ48" t="e">
        <f>VLOOKUP(TRIM(Table47[[#This Row],[ZC_6]]),Table38[#All],3,FALSE)</f>
        <v>#N/A</v>
      </c>
      <c r="CK48" t="e">
        <f>VLOOKUP(TRIM(Table47[[#This Row],[ZC_7]]),Table38[#All],3,FALSE)</f>
        <v>#N/A</v>
      </c>
      <c r="CL48">
        <v>3</v>
      </c>
      <c r="CM48" t="s">
        <v>380</v>
      </c>
      <c r="CN48">
        <f>VLOOKUP(TRIM(Table47[[#This Row],[ZE_1]]),Table40[#All],3,FALSE)</f>
        <v>3</v>
      </c>
      <c r="CO48" s="4">
        <f>VLOOKUP(TRIM(Table47[[#This Row],[ZE_2]]),Table40[#All],3,FALSE)</f>
        <v>1</v>
      </c>
      <c r="CP48">
        <f>VLOOKUP(TRIM(Table47[[#This Row],[ZE_3]]),Table40[#All],3,FALSE)</f>
        <v>7</v>
      </c>
      <c r="CQ48" s="4" t="e">
        <f>VLOOKUP(TRIM(Table47[[#This Row],[ZE_4]]),Table40[#All],3,FALSE)</f>
        <v>#N/A</v>
      </c>
      <c r="CR48" t="e">
        <f>VLOOKUP(TRIM(Table47[[#This Row],[ZE_5]]),Table40[#All],3,FALSE)</f>
        <v>#N/A</v>
      </c>
      <c r="CS48" t="e">
        <f>VLOOKUP(TRIM(Table47[[#This Row],[ZE_6]]),Table40[#All],3,FALSE)</f>
        <v>#N/A</v>
      </c>
      <c r="CT48" t="e">
        <f>VLOOKUP(TRIM(Table47[[#This Row],[ZE_7]]),Table40[#All],3,FALSE)</f>
        <v>#N/A</v>
      </c>
    </row>
    <row r="49" spans="1:99" x14ac:dyDescent="0.25">
      <c r="A49">
        <v>45154.820946828702</v>
      </c>
      <c r="B49" s="4">
        <f>VLOOKUP(Table47[[#This Row],[A]],Table7[#All],3, FALSE)</f>
        <v>6</v>
      </c>
      <c r="C49">
        <f>VLOOKUP(Table47[[#This Row],[B]],Table12[#All],3,FALSE)</f>
        <v>1</v>
      </c>
      <c r="D49">
        <f>VLOOKUP(Table47[[#This Row],[C]],Table14[#All],3,FALSE)</f>
        <v>1</v>
      </c>
      <c r="E49">
        <f>VLOOKUP(Table47[[#This Row],[D]],Table16[#All],3,FALSE)</f>
        <v>2</v>
      </c>
      <c r="F49">
        <f>VLOOKUP(Table47[[#This Row],[E]],Table18[#All],3,FALSE)</f>
        <v>1</v>
      </c>
      <c r="G49">
        <f>VLOOKUP(Table47[[#This Row],[F]],Table20[#All],3,FALSE)</f>
        <v>7</v>
      </c>
      <c r="H49" s="1" t="s">
        <v>82</v>
      </c>
      <c r="I49">
        <f>VLOOKUP(Table47[[#This Row],[G]],Table22[#All],3,FALSE)</f>
        <v>1</v>
      </c>
      <c r="J49" s="4">
        <f>VLOOKUP(TRIM(Table47[[#This Row],[G_2]]),Table22[#All],3,FALSE)</f>
        <v>2</v>
      </c>
      <c r="K49" s="4">
        <f>VLOOKUP(TRIM(Table47[[#This Row],[G_3]]),Table22[#All],3,FALSE)</f>
        <v>3</v>
      </c>
      <c r="L49" s="4" t="e">
        <f>VLOOKUP(TRIM(Table47[[#This Row],[G_4]]),Table22[#All],3,FALSE)</f>
        <v>#N/A</v>
      </c>
      <c r="M49">
        <f>VLOOKUP(Table47[[#This Row],[H]],Table23[#All],3,FALSE)</f>
        <v>1</v>
      </c>
      <c r="N49" s="1" t="s">
        <v>64</v>
      </c>
      <c r="O49">
        <f>VLOOKUP(Table47[[#This Row],[I_1]],Table25[#All], 3, FALSE)</f>
        <v>1</v>
      </c>
      <c r="P49">
        <f>VLOOKUP(TRIM(Table47[[#This Row],[I_2]]),Table25[#All], 3, FALSE)</f>
        <v>2</v>
      </c>
      <c r="Q49">
        <v>796</v>
      </c>
      <c r="R49">
        <f>VLOOKUP(TRIM(Table47[[#This Row],[K]]),Table27[#All],3,FALSE)</f>
        <v>4</v>
      </c>
      <c r="S49">
        <f>VLOOKUP(TRIM(Table47[[#This Row],[L]]),Table28[#All],3,FALSE)</f>
        <v>3</v>
      </c>
      <c r="T49">
        <f>VLOOKUP(Table47[[#This Row],[M]],Table9[#All],3,FALSE)</f>
        <v>2</v>
      </c>
      <c r="U49">
        <f>VLOOKUP(Table47[[#This Row],[N]],Table11[#All],3,FALSE)</f>
        <v>1</v>
      </c>
      <c r="V49">
        <f>VLOOKUP(Table47[[#This Row],[O]],Table15[#All],3,FALSE)</f>
        <v>3</v>
      </c>
      <c r="W49" t="s">
        <v>382</v>
      </c>
      <c r="X49">
        <f>VLOOKUP(Table47[[#This Row],[Q]],Table19[#All],3,FALSE)</f>
        <v>4</v>
      </c>
      <c r="Y49" t="s">
        <v>136</v>
      </c>
      <c r="Z49">
        <f>VLOOKUP(TRIM(Table47[[#This Row],[R_1]]),Table21[#All],3,FALSE)</f>
        <v>2</v>
      </c>
      <c r="AA49" t="e">
        <f>VLOOKUP(TRIM(Table47[[#This Row],[R_2]]),Table21[#All],3,FALSE)</f>
        <v>#N/A</v>
      </c>
      <c r="AB49" t="e">
        <f>VLOOKUP(TRIM(Table47[[#This Row],[R_3]]),Table21[#All],3,FALSE)</f>
        <v>#N/A</v>
      </c>
      <c r="AC49" t="e">
        <f>VLOOKUP(TRIM(Table47[[#This Row],[R_4]]),Table21[#All],3,FALSE)</f>
        <v>#N/A</v>
      </c>
      <c r="AD49" t="e">
        <f>VLOOKUP(TRIM(Table47[[#This Row],[R_5]]),Table21[#All],3,FALSE)</f>
        <v>#N/A</v>
      </c>
      <c r="AE49" t="e">
        <f>VLOOKUP(TRIM(Table47[[#This Row],[R_6]]),Table21[#All],3,FALSE)</f>
        <v>#N/A</v>
      </c>
      <c r="AF49" t="e">
        <f>VLOOKUP(TRIM(Table47[[#This Row],[R_7]]),Table21[#All],3,FALSE)</f>
        <v>#N/A</v>
      </c>
      <c r="AG49" t="e">
        <f>VLOOKUP(TRIM(Table47[[#This Row],[R_8]]),Table21[#All],3,FALSE)</f>
        <v>#N/A</v>
      </c>
      <c r="AH49" t="e">
        <f>VLOOKUP(TRIM(Table47[[#This Row],[R_9]]),Table21[#All],3,FALSE)</f>
        <v>#N/A</v>
      </c>
      <c r="AI49" t="e">
        <f>VLOOKUP(TRIM(Table47[[#This Row],[R_10]]),Table21[#All],3,FALSE)</f>
        <v>#N/A</v>
      </c>
      <c r="AJ49" t="s">
        <v>356</v>
      </c>
      <c r="AK49">
        <f>VLOOKUP(TRIM(Table47[[#This Row],[S_1]]),Table24[#All],3,FALSE)</f>
        <v>5</v>
      </c>
      <c r="AL49">
        <f>VLOOKUP(TRIM(Table47[[#This Row],[S_2]]),Table24[#All],3,FALSE)</f>
        <v>6</v>
      </c>
      <c r="AM49">
        <f>VLOOKUP(TRIM(Table47[[#This Row],[S_3]]),Table24[#All],3,FALSE)</f>
        <v>3</v>
      </c>
      <c r="AN49">
        <f>VLOOKUP(TRIM(Table47[[#This Row],[S_4]]),Table24[#All],3,FALSE)</f>
        <v>1</v>
      </c>
      <c r="AO49" t="e">
        <f>VLOOKUP(TRIM(Table47[[#This Row],[S_5]]),Table24[#All],3,FALSE)</f>
        <v>#N/A</v>
      </c>
      <c r="AP49" t="e">
        <f>VLOOKUP(TRIM(Table47[[#This Row],[S_6]]),Table24[#All],3,FALSE)</f>
        <v>#N/A</v>
      </c>
      <c r="AQ49" t="s">
        <v>243</v>
      </c>
      <c r="AR49">
        <f>VLOOKUP(TRIM(Table47[[#This Row],[T_1]]),Table26[#All],3,FALSE)</f>
        <v>4</v>
      </c>
      <c r="AS49">
        <f>VLOOKUP(TRIM(Table47[[#This Row],[T_2]]),Table26[#All],3,FALSE)</f>
        <v>5</v>
      </c>
      <c r="AT49" t="e">
        <f>VLOOKUP(TRIM(Table47[[#This Row],[T_3]]),Table26[#All],3,FALSE)</f>
        <v>#N/A</v>
      </c>
      <c r="AU49" t="e">
        <f>VLOOKUP(TRIM(Table47[[#This Row],[T_4]]),Table26[#All],3,FALSE)</f>
        <v>#N/A</v>
      </c>
      <c r="AV49" t="e">
        <f>VLOOKUP(TRIM(Table47[[#This Row],[T_5]]),Table26[#All],3,FALSE)</f>
        <v>#N/A</v>
      </c>
      <c r="AW49" t="e">
        <f>VLOOKUP(TRIM(Table47[[#This Row],[T_6]]),Table26[#All],3,FALSE)</f>
        <v>#N/A</v>
      </c>
      <c r="AX49">
        <f>VLOOKUP(Table47[[#This Row],[U]],Table29[#All],3,FALSE)</f>
        <v>3</v>
      </c>
      <c r="AY49">
        <f>VLOOKUP(Table47[[#This Row],[V]],Table30[#All],3,FALSE)</f>
        <v>3</v>
      </c>
      <c r="AZ49" t="s">
        <v>139</v>
      </c>
      <c r="BA49">
        <f>VLOOKUP(TRIM(Table47[[#This Row],[W_1]]),Table31[#All],3,FALSE)</f>
        <v>1</v>
      </c>
      <c r="BB49">
        <f>VLOOKUP(TRIM(Table47[[#This Row],[W_2]]),Table31[#All],3,FALSE)</f>
        <v>4</v>
      </c>
      <c r="BC49">
        <f>VLOOKUP(TRIM(Table47[[#This Row],[W_3]]),Table31[#All],3,FALSE)</f>
        <v>3</v>
      </c>
      <c r="BD49" t="e">
        <f>VLOOKUP(TRIM(Table47[[#This Row],[W_4]]),Table31[#All],3,FALSE)</f>
        <v>#N/A</v>
      </c>
      <c r="BE49" t="e">
        <f>VLOOKUP(TRIM(Table47[[#This Row],[W_5]]),Table31[#All],3,FALSE)</f>
        <v>#N/A</v>
      </c>
      <c r="BF49" t="e">
        <f>VLOOKUP(TRIM(Table47[[#This Row],[W_6]]),Table31[#All],3,FALSE)</f>
        <v>#N/A</v>
      </c>
      <c r="BG49" t="e">
        <f>VLOOKUP(TRIM(Table47[[#This Row],[W_7]]),Table31[#All],3,FALSE)</f>
        <v>#N/A</v>
      </c>
      <c r="BH49" t="e">
        <f>VLOOKUP(TRIM(Table47[[#This Row],[W_8]]),Table31[#All],3,FALSE)</f>
        <v>#N/A</v>
      </c>
      <c r="BI49" t="s">
        <v>1017</v>
      </c>
      <c r="BJ49">
        <f>VLOOKUP(TRIM(Table47[[#This Row],[X_1]]),Table32[#All],3,FALSE)</f>
        <v>2</v>
      </c>
      <c r="BK49">
        <f>VLOOKUP(TRIM(Table47[[#This Row],[X_2]]),Table32[#All],3,FALSE)</f>
        <v>6</v>
      </c>
      <c r="BL49">
        <f>VLOOKUP(TRIM(Table47[[#This Row],[X_3]]),Table32[#All],3,FALSE)</f>
        <v>11</v>
      </c>
      <c r="BM49">
        <f>VLOOKUP(TRIM(Table47[[#This Row],[X_4]]),Table32[#All],3,FALSE)</f>
        <v>10</v>
      </c>
      <c r="BN49">
        <f>VLOOKUP(TRIM(Table47[[#This Row],[X_5]]),Table32[#All],3,FALSE)</f>
        <v>4</v>
      </c>
      <c r="BO49">
        <f>VLOOKUP(TRIM(Table47[[#This Row],[X_6]]),Table32[#All],3,FALSE)</f>
        <v>7</v>
      </c>
      <c r="BP49" t="e">
        <f>VLOOKUP(TRIM(Table47[[#This Row],[X_7]]),Table32[#All],3,FALSE)</f>
        <v>#N/A</v>
      </c>
      <c r="BQ49" t="e">
        <f>VLOOKUP(TRIM(Table47[[#This Row],[X_8]]),Table32[#All],3,FALSE)</f>
        <v>#N/A</v>
      </c>
      <c r="BR49" t="e">
        <f>VLOOKUP(TRIM(Table47[[#This Row],[X_9]]),Table32[#All],3,FALSE)</f>
        <v>#N/A</v>
      </c>
      <c r="BS49">
        <f>VLOOKUP(Table47[[#This Row],[Y]], Table33[#All], 3, FALSE)</f>
        <v>3</v>
      </c>
      <c r="BT49" t="s">
        <v>77</v>
      </c>
      <c r="BU49">
        <f>VLOOKUP(TRIM(Table47[[#This Row],[Z_1]]),Table34[#All],3,FALSE)</f>
        <v>13</v>
      </c>
      <c r="BV49" t="e">
        <f>VLOOKUP(TRIM(Table47[[#This Row],[Z_2]]),Table34[#All],3,FALSE)</f>
        <v>#N/A</v>
      </c>
      <c r="BW49" t="e">
        <f>VLOOKUP(TRIM(Table47[[#This Row],[Z_3]]),Table34[#All],3,FALSE)</f>
        <v>#N/A</v>
      </c>
      <c r="BX49" t="e">
        <f>VLOOKUP(TRIM(Table47[[#This Row],[Z_4]]),Table34[#All],3,FALSE)</f>
        <v>#N/A</v>
      </c>
      <c r="BY49" t="e">
        <f>VLOOKUP(TRIM(Table47[[#This Row],[Z_5]]),Table34[#All],3,FALSE)</f>
        <v>#N/A</v>
      </c>
      <c r="BZ49" t="e">
        <f>VLOOKUP(TRIM(Table47[[#This Row],[Z_6]]),Table34[#All],3,FALSE)</f>
        <v>#N/A</v>
      </c>
      <c r="CA49" t="e">
        <f>VLOOKUP(TRIM(Table47[[#This Row],[Z_7]]),Table34[#All],3,FALSE)</f>
        <v>#N/A</v>
      </c>
      <c r="CB49">
        <f>VLOOKUP(Table47[[#This Row],[ZA]],Table36[#All],3,FALSE)</f>
        <v>0</v>
      </c>
      <c r="CC49">
        <f>VLOOKUP(Table47[[#This Row],[ZB]],Table37[#All],3,FALSE)</f>
        <v>3</v>
      </c>
      <c r="CD49" t="s">
        <v>384</v>
      </c>
      <c r="CE49">
        <f>VLOOKUP(TRIM(Table47[[#This Row],[ZC_1]]),Table38[#All],3,FALSE)</f>
        <v>1</v>
      </c>
      <c r="CF49">
        <f>VLOOKUP(TRIM(Table47[[#This Row],[ZC_2]]),Table38[#All],3,FALSE)</f>
        <v>5</v>
      </c>
      <c r="CG49">
        <f>VLOOKUP(TRIM(Table47[[#This Row],[ZC_3]]),Table38[#All],3,FALSE)</f>
        <v>3</v>
      </c>
      <c r="CH49" t="e">
        <f>VLOOKUP(TRIM(Table47[[#This Row],[ZC_4]]),Table38[#All],3,FALSE)</f>
        <v>#N/A</v>
      </c>
      <c r="CI49" t="e">
        <f>VLOOKUP(TRIM(Table47[[#This Row],[ZC_5]]),Table38[#All],3,FALSE)</f>
        <v>#N/A</v>
      </c>
      <c r="CJ49" t="e">
        <f>VLOOKUP(TRIM(Table47[[#This Row],[ZC_6]]),Table38[#All],3,FALSE)</f>
        <v>#N/A</v>
      </c>
      <c r="CK49" t="e">
        <f>VLOOKUP(TRIM(Table47[[#This Row],[ZC_7]]),Table38[#All],3,FALSE)</f>
        <v>#N/A</v>
      </c>
      <c r="CL49">
        <v>3</v>
      </c>
      <c r="CM49" t="s">
        <v>385</v>
      </c>
      <c r="CN49">
        <f>VLOOKUP(TRIM(Table47[[#This Row],[ZE_1]]),Table40[#All],3,FALSE)</f>
        <v>3</v>
      </c>
      <c r="CO49" s="4">
        <f>VLOOKUP(TRIM(Table47[[#This Row],[ZE_2]]),Table40[#All],3,FALSE)</f>
        <v>5</v>
      </c>
      <c r="CP49">
        <f>VLOOKUP(TRIM(Table47[[#This Row],[ZE_3]]),Table40[#All],3,FALSE)</f>
        <v>2</v>
      </c>
      <c r="CQ49" s="4" t="e">
        <f>VLOOKUP(TRIM(Table47[[#This Row],[ZE_4]]),Table40[#All],3,FALSE)</f>
        <v>#N/A</v>
      </c>
      <c r="CR49" t="e">
        <f>VLOOKUP(TRIM(Table47[[#This Row],[ZE_5]]),Table40[#All],3,FALSE)</f>
        <v>#N/A</v>
      </c>
      <c r="CS49" t="e">
        <f>VLOOKUP(TRIM(Table47[[#This Row],[ZE_6]]),Table40[#All],3,FALSE)</f>
        <v>#N/A</v>
      </c>
      <c r="CT49" t="e">
        <f>VLOOKUP(TRIM(Table47[[#This Row],[ZE_7]]),Table40[#All],3,FALSE)</f>
        <v>#N/A</v>
      </c>
    </row>
    <row r="50" spans="1:99" x14ac:dyDescent="0.25">
      <c r="A50">
        <v>45155.030180844908</v>
      </c>
      <c r="B50" s="4">
        <f>VLOOKUP(Table47[[#This Row],[A]],Table7[#All],3, FALSE)</f>
        <v>7</v>
      </c>
      <c r="C50">
        <f>VLOOKUP(Table47[[#This Row],[B]],Table12[#All],3,FALSE)</f>
        <v>0</v>
      </c>
      <c r="D50">
        <f>VLOOKUP(Table47[[#This Row],[C]],Table14[#All],3,FALSE)</f>
        <v>1</v>
      </c>
      <c r="E50">
        <f>VLOOKUP(Table47[[#This Row],[D]],Table16[#All],3,FALSE)</f>
        <v>1</v>
      </c>
      <c r="F50">
        <f>VLOOKUP(Table47[[#This Row],[E]],Table18[#All],3,FALSE)</f>
        <v>2</v>
      </c>
      <c r="G50">
        <f>VLOOKUP(Table47[[#This Row],[F]],Table20[#All],3,FALSE)</f>
        <v>4</v>
      </c>
      <c r="H50" s="1" t="s">
        <v>130</v>
      </c>
      <c r="I50">
        <f>VLOOKUP(Table47[[#This Row],[G]],Table22[#All],3,FALSE)</f>
        <v>1</v>
      </c>
      <c r="J50" s="4" t="e">
        <f>VLOOKUP(TRIM(Table47[[#This Row],[G_2]]),Table22[#All],3,FALSE)</f>
        <v>#N/A</v>
      </c>
      <c r="K50" s="4" t="e">
        <f>VLOOKUP(TRIM(Table47[[#This Row],[G_3]]),Table22[#All],3,FALSE)</f>
        <v>#N/A</v>
      </c>
      <c r="L50" s="4" t="e">
        <f>VLOOKUP(TRIM(Table47[[#This Row],[G_4]]),Table22[#All],3,FALSE)</f>
        <v>#N/A</v>
      </c>
      <c r="M50">
        <f>VLOOKUP(Table47[[#This Row],[H]],Table23[#All],3,FALSE)</f>
        <v>1</v>
      </c>
      <c r="N50" s="1" t="s">
        <v>41</v>
      </c>
      <c r="O50">
        <f>VLOOKUP(Table47[[#This Row],[I_1]],Table25[#All], 3, FALSE)</f>
        <v>1</v>
      </c>
      <c r="P50" t="e">
        <f>VLOOKUP(TRIM(Table47[[#This Row],[I_2]]),Table25[#All], 3, FALSE)</f>
        <v>#N/A</v>
      </c>
      <c r="Q50">
        <v>1100</v>
      </c>
      <c r="R50">
        <f>VLOOKUP(TRIM(Table47[[#This Row],[K]]),Table27[#All],3,FALSE)</f>
        <v>3</v>
      </c>
      <c r="S50">
        <f>VLOOKUP(TRIM(Table47[[#This Row],[L]]),Table28[#All],3,FALSE)</f>
        <v>1</v>
      </c>
      <c r="T50">
        <f>VLOOKUP(Table47[[#This Row],[M]],Table9[#All],3,FALSE)</f>
        <v>1</v>
      </c>
      <c r="U50">
        <f>VLOOKUP(Table47[[#This Row],[N]],Table11[#All],3,FALSE)</f>
        <v>2</v>
      </c>
      <c r="V50">
        <f>VLOOKUP(Table47[[#This Row],[O]],Table15[#All],3,FALSE)</f>
        <v>1</v>
      </c>
      <c r="W50" t="s">
        <v>386</v>
      </c>
      <c r="X50">
        <f>VLOOKUP(Table47[[#This Row],[Q]],Table19[#All],3,FALSE)</f>
        <v>2</v>
      </c>
      <c r="Y50" t="s">
        <v>923</v>
      </c>
      <c r="Z50">
        <f>VLOOKUP(TRIM(Table47[[#This Row],[R_1]]),Table21[#All],3,FALSE)</f>
        <v>2</v>
      </c>
      <c r="AA50">
        <f>VLOOKUP(TRIM(Table47[[#This Row],[R_2]]),Table21[#All],3,FALSE)</f>
        <v>13</v>
      </c>
      <c r="AB50">
        <f>VLOOKUP(TRIM(Table47[[#This Row],[R_3]]),Table21[#All],3,FALSE)</f>
        <v>3</v>
      </c>
      <c r="AC50" t="e">
        <f>VLOOKUP(TRIM(Table47[[#This Row],[R_4]]),Table21[#All],3,FALSE)</f>
        <v>#N/A</v>
      </c>
      <c r="AD50" t="e">
        <f>VLOOKUP(TRIM(Table47[[#This Row],[R_5]]),Table21[#All],3,FALSE)</f>
        <v>#N/A</v>
      </c>
      <c r="AE50" t="e">
        <f>VLOOKUP(TRIM(Table47[[#This Row],[R_6]]),Table21[#All],3,FALSE)</f>
        <v>#N/A</v>
      </c>
      <c r="AF50" t="e">
        <f>VLOOKUP(TRIM(Table47[[#This Row],[R_7]]),Table21[#All],3,FALSE)</f>
        <v>#N/A</v>
      </c>
      <c r="AG50" t="e">
        <f>VLOOKUP(TRIM(Table47[[#This Row],[R_8]]),Table21[#All],3,FALSE)</f>
        <v>#N/A</v>
      </c>
      <c r="AH50" t="e">
        <f>VLOOKUP(TRIM(Table47[[#This Row],[R_9]]),Table21[#All],3,FALSE)</f>
        <v>#N/A</v>
      </c>
      <c r="AI50" t="e">
        <f>VLOOKUP(TRIM(Table47[[#This Row],[R_10]]),Table21[#All],3,FALSE)</f>
        <v>#N/A</v>
      </c>
      <c r="AJ50" t="s">
        <v>388</v>
      </c>
      <c r="AK50">
        <f>VLOOKUP(TRIM(Table47[[#This Row],[S_1]]),Table24[#All],3,FALSE)</f>
        <v>5</v>
      </c>
      <c r="AL50">
        <f>VLOOKUP(TRIM(Table47[[#This Row],[S_2]]),Table24[#All],3,FALSE)</f>
        <v>7</v>
      </c>
      <c r="AM50">
        <f>VLOOKUP(TRIM(Table47[[#This Row],[S_3]]),Table24[#All],3,FALSE)</f>
        <v>10</v>
      </c>
      <c r="AN50">
        <f>VLOOKUP(TRIM(Table47[[#This Row],[S_4]]),Table24[#All],3,FALSE)</f>
        <v>13</v>
      </c>
      <c r="AO50" t="e">
        <f>VLOOKUP(TRIM(Table47[[#This Row],[S_5]]),Table24[#All],3,FALSE)</f>
        <v>#N/A</v>
      </c>
      <c r="AP50" t="e">
        <f>VLOOKUP(TRIM(Table47[[#This Row],[S_6]]),Table24[#All],3,FALSE)</f>
        <v>#N/A</v>
      </c>
      <c r="AQ50" t="s">
        <v>51</v>
      </c>
      <c r="AR50">
        <f>VLOOKUP(TRIM(Table47[[#This Row],[T_1]]),Table26[#All],3,FALSE)</f>
        <v>2</v>
      </c>
      <c r="AS50" t="e">
        <f>VLOOKUP(TRIM(Table47[[#This Row],[T_2]]),Table26[#All],3,FALSE)</f>
        <v>#N/A</v>
      </c>
      <c r="AT50" t="e">
        <f>VLOOKUP(TRIM(Table47[[#This Row],[T_3]]),Table26[#All],3,FALSE)</f>
        <v>#N/A</v>
      </c>
      <c r="AU50" t="e">
        <f>VLOOKUP(TRIM(Table47[[#This Row],[T_4]]),Table26[#All],3,FALSE)</f>
        <v>#N/A</v>
      </c>
      <c r="AV50" t="e">
        <f>VLOOKUP(TRIM(Table47[[#This Row],[T_5]]),Table26[#All],3,FALSE)</f>
        <v>#N/A</v>
      </c>
      <c r="AW50" t="e">
        <f>VLOOKUP(TRIM(Table47[[#This Row],[T_6]]),Table26[#All],3,FALSE)</f>
        <v>#N/A</v>
      </c>
      <c r="AX50">
        <f>VLOOKUP(Table47[[#This Row],[U]],Table29[#All],3,FALSE)</f>
        <v>3</v>
      </c>
      <c r="AY50">
        <f>VLOOKUP(Table47[[#This Row],[V]],Table30[#All],3,FALSE)</f>
        <v>2</v>
      </c>
      <c r="AZ50" t="s">
        <v>389</v>
      </c>
      <c r="BA50">
        <f>VLOOKUP(TRIM(Table47[[#This Row],[W_1]]),Table31[#All],3,FALSE)</f>
        <v>7</v>
      </c>
      <c r="BB50" t="e">
        <f>VLOOKUP(TRIM(Table47[[#This Row],[W_2]]),Table31[#All],3,FALSE)</f>
        <v>#N/A</v>
      </c>
      <c r="BC50" t="e">
        <f>VLOOKUP(TRIM(Table47[[#This Row],[W_3]]),Table31[#All],3,FALSE)</f>
        <v>#N/A</v>
      </c>
      <c r="BD50" t="e">
        <f>VLOOKUP(TRIM(Table47[[#This Row],[W_4]]),Table31[#All],3,FALSE)</f>
        <v>#N/A</v>
      </c>
      <c r="BE50" t="e">
        <f>VLOOKUP(TRIM(Table47[[#This Row],[W_5]]),Table31[#All],3,FALSE)</f>
        <v>#N/A</v>
      </c>
      <c r="BF50" t="e">
        <f>VLOOKUP(TRIM(Table47[[#This Row],[W_6]]),Table31[#All],3,FALSE)</f>
        <v>#N/A</v>
      </c>
      <c r="BG50" t="e">
        <f>VLOOKUP(TRIM(Table47[[#This Row],[W_7]]),Table31[#All],3,FALSE)</f>
        <v>#N/A</v>
      </c>
      <c r="BH50" t="e">
        <f>VLOOKUP(TRIM(Table47[[#This Row],[W_8]]),Table31[#All],3,FALSE)</f>
        <v>#N/A</v>
      </c>
      <c r="BI50" t="s">
        <v>390</v>
      </c>
      <c r="BJ50">
        <f>VLOOKUP(TRIM(Table47[[#This Row],[X_1]]),Table32[#All],3,FALSE)</f>
        <v>3</v>
      </c>
      <c r="BK50">
        <f>VLOOKUP(TRIM(Table47[[#This Row],[X_2]]),Table32[#All],3,FALSE)</f>
        <v>4</v>
      </c>
      <c r="BL50" t="e">
        <f>VLOOKUP(TRIM(Table47[[#This Row],[X_3]]),Table32[#All],3,FALSE)</f>
        <v>#N/A</v>
      </c>
      <c r="BM50" t="e">
        <f>VLOOKUP(TRIM(Table47[[#This Row],[X_4]]),Table32[#All],3,FALSE)</f>
        <v>#N/A</v>
      </c>
      <c r="BN50" t="e">
        <f>VLOOKUP(TRIM(Table47[[#This Row],[X_5]]),Table32[#All],3,FALSE)</f>
        <v>#N/A</v>
      </c>
      <c r="BO50" t="e">
        <f>VLOOKUP(TRIM(Table47[[#This Row],[X_6]]),Table32[#All],3,FALSE)</f>
        <v>#N/A</v>
      </c>
      <c r="BP50" t="e">
        <f>VLOOKUP(TRIM(Table47[[#This Row],[X_7]]),Table32[#All],3,FALSE)</f>
        <v>#N/A</v>
      </c>
      <c r="BQ50" t="e">
        <f>VLOOKUP(TRIM(Table47[[#This Row],[X_8]]),Table32[#All],3,FALSE)</f>
        <v>#N/A</v>
      </c>
      <c r="BR50" t="e">
        <f>VLOOKUP(TRIM(Table47[[#This Row],[X_9]]),Table32[#All],3,FALSE)</f>
        <v>#N/A</v>
      </c>
      <c r="BS50">
        <f>VLOOKUP(Table47[[#This Row],[Y]], Table33[#All], 3, FALSE)</f>
        <v>2</v>
      </c>
      <c r="BT50" t="s">
        <v>391</v>
      </c>
      <c r="BU50">
        <f>VLOOKUP(TRIM(Table47[[#This Row],[Z_1]]),Table34[#All],3,FALSE)</f>
        <v>13</v>
      </c>
      <c r="BV50" t="e">
        <f>VLOOKUP(TRIM(Table47[[#This Row],[Z_2]]),Table34[#All],3,FALSE)</f>
        <v>#N/A</v>
      </c>
      <c r="BW50" t="e">
        <f>VLOOKUP(TRIM(Table47[[#This Row],[Z_3]]),Table34[#All],3,FALSE)</f>
        <v>#N/A</v>
      </c>
      <c r="BX50" t="e">
        <f>VLOOKUP(TRIM(Table47[[#This Row],[Z_4]]),Table34[#All],3,FALSE)</f>
        <v>#N/A</v>
      </c>
      <c r="BY50" t="e">
        <f>VLOOKUP(TRIM(Table47[[#This Row],[Z_5]]),Table34[#All],3,FALSE)</f>
        <v>#N/A</v>
      </c>
      <c r="BZ50" t="e">
        <f>VLOOKUP(TRIM(Table47[[#This Row],[Z_6]]),Table34[#All],3,FALSE)</f>
        <v>#N/A</v>
      </c>
      <c r="CA50" t="e">
        <f>VLOOKUP(TRIM(Table47[[#This Row],[Z_7]]),Table34[#All],3,FALSE)</f>
        <v>#N/A</v>
      </c>
      <c r="CB50">
        <f>VLOOKUP(Table47[[#This Row],[ZA]],Table36[#All],3,FALSE)</f>
        <v>0</v>
      </c>
      <c r="CC50">
        <f>VLOOKUP(Table47[[#This Row],[ZB]],Table37[#All],3,FALSE)</f>
        <v>4</v>
      </c>
      <c r="CD50" t="s">
        <v>392</v>
      </c>
      <c r="CE50">
        <f>VLOOKUP(TRIM(Table47[[#This Row],[ZC_1]]),Table38[#All],3,FALSE)</f>
        <v>1</v>
      </c>
      <c r="CF50">
        <f>VLOOKUP(TRIM(Table47[[#This Row],[ZC_2]]),Table38[#All],3,FALSE)</f>
        <v>5</v>
      </c>
      <c r="CG50">
        <f>VLOOKUP(TRIM(Table47[[#This Row],[ZC_3]]),Table38[#All],3,FALSE)</f>
        <v>4</v>
      </c>
      <c r="CH50">
        <f>VLOOKUP(TRIM(Table47[[#This Row],[ZC_4]]),Table38[#All],3,FALSE)</f>
        <v>2</v>
      </c>
      <c r="CI50" t="e">
        <f>VLOOKUP(TRIM(Table47[[#This Row],[ZC_5]]),Table38[#All],3,FALSE)</f>
        <v>#N/A</v>
      </c>
      <c r="CJ50" t="e">
        <f>VLOOKUP(TRIM(Table47[[#This Row],[ZC_6]]),Table38[#All],3,FALSE)</f>
        <v>#N/A</v>
      </c>
      <c r="CK50" t="e">
        <f>VLOOKUP(TRIM(Table47[[#This Row],[ZC_7]]),Table38[#All],3,FALSE)</f>
        <v>#N/A</v>
      </c>
      <c r="CL50">
        <v>3</v>
      </c>
      <c r="CM50" t="s">
        <v>393</v>
      </c>
      <c r="CN50">
        <f>VLOOKUP(TRIM(Table47[[#This Row],[ZE_1]]),Table40[#All],3,FALSE)</f>
        <v>3</v>
      </c>
      <c r="CO50" s="4">
        <f>VLOOKUP(TRIM(Table47[[#This Row],[ZE_2]]),Table40[#All],3,FALSE)</f>
        <v>1</v>
      </c>
      <c r="CP50" t="e">
        <f>VLOOKUP(TRIM(Table47[[#This Row],[ZE_3]]),Table40[#All],3,FALSE)</f>
        <v>#N/A</v>
      </c>
      <c r="CQ50" s="4" t="e">
        <f>VLOOKUP(TRIM(Table47[[#This Row],[ZE_4]]),Table40[#All],3,FALSE)</f>
        <v>#N/A</v>
      </c>
      <c r="CR50" t="e">
        <f>VLOOKUP(TRIM(Table47[[#This Row],[ZE_5]]),Table40[#All],3,FALSE)</f>
        <v>#N/A</v>
      </c>
      <c r="CS50" t="e">
        <f>VLOOKUP(TRIM(Table47[[#This Row],[ZE_6]]),Table40[#All],3,FALSE)</f>
        <v>#N/A</v>
      </c>
      <c r="CT50" t="e">
        <f>VLOOKUP(TRIM(Table47[[#This Row],[ZE_7]]),Table40[#All],3,FALSE)</f>
        <v>#N/A</v>
      </c>
    </row>
    <row r="51" spans="1:99" x14ac:dyDescent="0.25">
      <c r="A51">
        <v>45155.05471517361</v>
      </c>
      <c r="B51" s="4">
        <f>VLOOKUP(Table47[[#This Row],[A]],Table7[#All],3, FALSE)</f>
        <v>4</v>
      </c>
      <c r="C51">
        <f>VLOOKUP(Table47[[#This Row],[B]],Table12[#All],3,FALSE)</f>
        <v>0</v>
      </c>
      <c r="D51">
        <f>VLOOKUP(Table47[[#This Row],[C]],Table14[#All],3,FALSE)</f>
        <v>1</v>
      </c>
      <c r="E51">
        <f>VLOOKUP(Table47[[#This Row],[D]],Table16[#All],3,FALSE)</f>
        <v>1</v>
      </c>
      <c r="F51">
        <f>VLOOKUP(Table47[[#This Row],[E]],Table18[#All],3,FALSE)</f>
        <v>1</v>
      </c>
      <c r="G51">
        <f>VLOOKUP(Table47[[#This Row],[F]],Table20[#All],3,FALSE)</f>
        <v>6</v>
      </c>
      <c r="H51" s="1" t="s">
        <v>130</v>
      </c>
      <c r="I51">
        <f>VLOOKUP(Table47[[#This Row],[G]],Table22[#All],3,FALSE)</f>
        <v>1</v>
      </c>
      <c r="J51" s="4" t="e">
        <f>VLOOKUP(TRIM(Table47[[#This Row],[G_2]]),Table22[#All],3,FALSE)</f>
        <v>#N/A</v>
      </c>
      <c r="K51" s="4" t="e">
        <f>VLOOKUP(TRIM(Table47[[#This Row],[G_3]]),Table22[#All],3,FALSE)</f>
        <v>#N/A</v>
      </c>
      <c r="L51" s="4" t="e">
        <f>VLOOKUP(TRIM(Table47[[#This Row],[G_4]]),Table22[#All],3,FALSE)</f>
        <v>#N/A</v>
      </c>
      <c r="M51">
        <f>VLOOKUP(Table47[[#This Row],[H]],Table23[#All],3,FALSE)</f>
        <v>1</v>
      </c>
      <c r="N51" s="1" t="s">
        <v>41</v>
      </c>
      <c r="O51">
        <f>VLOOKUP(Table47[[#This Row],[I_1]],Table25[#All], 3, FALSE)</f>
        <v>1</v>
      </c>
      <c r="P51" t="e">
        <f>VLOOKUP(TRIM(Table47[[#This Row],[I_2]]),Table25[#All], 3, FALSE)</f>
        <v>#N/A</v>
      </c>
      <c r="Q51">
        <v>800</v>
      </c>
      <c r="R51">
        <f>VLOOKUP(TRIM(Table47[[#This Row],[K]]),Table27[#All],3,FALSE)</f>
        <v>1</v>
      </c>
      <c r="S51">
        <f>VLOOKUP(TRIM(Table47[[#This Row],[L]]),Table28[#All],3,FALSE)</f>
        <v>1</v>
      </c>
      <c r="T51">
        <f>VLOOKUP(Table47[[#This Row],[M]],Table9[#All],3,FALSE)</f>
        <v>3</v>
      </c>
      <c r="U51">
        <f>VLOOKUP(Table47[[#This Row],[N]],Table11[#All],3,FALSE)</f>
        <v>3</v>
      </c>
      <c r="V51">
        <f>VLOOKUP(Table47[[#This Row],[O]],Table15[#All],3,FALSE)</f>
        <v>2</v>
      </c>
      <c r="W51" t="s">
        <v>394</v>
      </c>
      <c r="X51">
        <f>VLOOKUP(Table47[[#This Row],[Q]],Table19[#All],3,FALSE)</f>
        <v>2</v>
      </c>
      <c r="Y51" t="s">
        <v>395</v>
      </c>
      <c r="Z51">
        <f>VLOOKUP(TRIM(Table47[[#This Row],[R_1]]),Table21[#All],3,FALSE)</f>
        <v>2</v>
      </c>
      <c r="AA51">
        <f>VLOOKUP(TRIM(Table47[[#This Row],[R_2]]),Table21[#All],3,FALSE)</f>
        <v>9</v>
      </c>
      <c r="AB51">
        <f>VLOOKUP(TRIM(Table47[[#This Row],[R_3]]),Table21[#All],3,FALSE)</f>
        <v>11</v>
      </c>
      <c r="AC51">
        <f>VLOOKUP(TRIM(Table47[[#This Row],[R_4]]),Table21[#All],3,FALSE)</f>
        <v>12</v>
      </c>
      <c r="AD51" t="e">
        <f>VLOOKUP(TRIM(Table47[[#This Row],[R_5]]),Table21[#All],3,FALSE)</f>
        <v>#N/A</v>
      </c>
      <c r="AE51" t="e">
        <f>VLOOKUP(TRIM(Table47[[#This Row],[R_6]]),Table21[#All],3,FALSE)</f>
        <v>#N/A</v>
      </c>
      <c r="AF51" t="e">
        <f>VLOOKUP(TRIM(Table47[[#This Row],[R_7]]),Table21[#All],3,FALSE)</f>
        <v>#N/A</v>
      </c>
      <c r="AG51" t="e">
        <f>VLOOKUP(TRIM(Table47[[#This Row],[R_8]]),Table21[#All],3,FALSE)</f>
        <v>#N/A</v>
      </c>
      <c r="AH51" t="e">
        <f>VLOOKUP(TRIM(Table47[[#This Row],[R_9]]),Table21[#All],3,FALSE)</f>
        <v>#N/A</v>
      </c>
      <c r="AI51" t="e">
        <f>VLOOKUP(TRIM(Table47[[#This Row],[R_10]]),Table21[#All],3,FALSE)</f>
        <v>#N/A</v>
      </c>
      <c r="AJ51" t="s">
        <v>159</v>
      </c>
      <c r="AK51">
        <f>VLOOKUP(TRIM(Table47[[#This Row],[S_1]]),Table24[#All],3,FALSE)</f>
        <v>5</v>
      </c>
      <c r="AL51">
        <f>VLOOKUP(TRIM(Table47[[#This Row],[S_2]]),Table24[#All],3,FALSE)</f>
        <v>6</v>
      </c>
      <c r="AM51">
        <f>VLOOKUP(TRIM(Table47[[#This Row],[S_3]]),Table24[#All],3,FALSE)</f>
        <v>3</v>
      </c>
      <c r="AN51">
        <f>VLOOKUP(TRIM(Table47[[#This Row],[S_4]]),Table24[#All],3,FALSE)</f>
        <v>1</v>
      </c>
      <c r="AO51">
        <f>VLOOKUP(TRIM(Table47[[#This Row],[S_5]]),Table24[#All],3,FALSE)</f>
        <v>2</v>
      </c>
      <c r="AP51">
        <f>VLOOKUP(TRIM(Table47[[#This Row],[S_6]]),Table24[#All],3,FALSE)</f>
        <v>4</v>
      </c>
      <c r="AQ51" t="s">
        <v>194</v>
      </c>
      <c r="AR51">
        <f>VLOOKUP(TRIM(Table47[[#This Row],[T_1]]),Table26[#All],3,FALSE)</f>
        <v>3</v>
      </c>
      <c r="AS51" t="e">
        <f>VLOOKUP(TRIM(Table47[[#This Row],[T_2]]),Table26[#All],3,FALSE)</f>
        <v>#N/A</v>
      </c>
      <c r="AT51" t="e">
        <f>VLOOKUP(TRIM(Table47[[#This Row],[T_3]]),Table26[#All],3,FALSE)</f>
        <v>#N/A</v>
      </c>
      <c r="AU51" t="e">
        <f>VLOOKUP(TRIM(Table47[[#This Row],[T_4]]),Table26[#All],3,FALSE)</f>
        <v>#N/A</v>
      </c>
      <c r="AV51" t="e">
        <f>VLOOKUP(TRIM(Table47[[#This Row],[T_5]]),Table26[#All],3,FALSE)</f>
        <v>#N/A</v>
      </c>
      <c r="AW51" t="e">
        <f>VLOOKUP(TRIM(Table47[[#This Row],[T_6]]),Table26[#All],3,FALSE)</f>
        <v>#N/A</v>
      </c>
      <c r="AX51">
        <f>VLOOKUP(Table47[[#This Row],[U]],Table29[#All],3,FALSE)</f>
        <v>1</v>
      </c>
      <c r="AY51">
        <f>VLOOKUP(Table47[[#This Row],[V]],Table30[#All],3,FALSE)</f>
        <v>2</v>
      </c>
      <c r="AZ51" t="s">
        <v>74</v>
      </c>
      <c r="BA51">
        <f>VLOOKUP(TRIM(Table47[[#This Row],[W_1]]),Table31[#All],3,FALSE)</f>
        <v>2</v>
      </c>
      <c r="BB51">
        <f>VLOOKUP(TRIM(Table47[[#This Row],[W_2]]),Table31[#All],3,FALSE)</f>
        <v>4</v>
      </c>
      <c r="BC51">
        <f>VLOOKUP(TRIM(Table47[[#This Row],[W_3]]),Table31[#All],3,FALSE)</f>
        <v>3</v>
      </c>
      <c r="BD51">
        <f>VLOOKUP(TRIM(Table47[[#This Row],[W_4]]),Table31[#All],3,FALSE)</f>
        <v>7</v>
      </c>
      <c r="BE51" t="e">
        <f>VLOOKUP(TRIM(Table47[[#This Row],[W_5]]),Table31[#All],3,FALSE)</f>
        <v>#N/A</v>
      </c>
      <c r="BF51" t="e">
        <f>VLOOKUP(TRIM(Table47[[#This Row],[W_6]]),Table31[#All],3,FALSE)</f>
        <v>#N/A</v>
      </c>
      <c r="BG51" t="e">
        <f>VLOOKUP(TRIM(Table47[[#This Row],[W_7]]),Table31[#All],3,FALSE)</f>
        <v>#N/A</v>
      </c>
      <c r="BH51" t="e">
        <f>VLOOKUP(TRIM(Table47[[#This Row],[W_8]]),Table31[#All],3,FALSE)</f>
        <v>#N/A</v>
      </c>
      <c r="BI51" t="s">
        <v>396</v>
      </c>
      <c r="BJ51">
        <f>VLOOKUP(TRIM(Table47[[#This Row],[X_1]]),Table32[#All],3,FALSE)</f>
        <v>2</v>
      </c>
      <c r="BK51">
        <f>VLOOKUP(TRIM(Table47[[#This Row],[X_2]]),Table32[#All],3,FALSE)</f>
        <v>11</v>
      </c>
      <c r="BL51">
        <f>VLOOKUP(TRIM(Table47[[#This Row],[X_3]]),Table32[#All],3,FALSE)</f>
        <v>5</v>
      </c>
      <c r="BM51">
        <f>VLOOKUP(TRIM(Table47[[#This Row],[X_4]]),Table32[#All],3,FALSE)</f>
        <v>10</v>
      </c>
      <c r="BN51">
        <f>VLOOKUP(TRIM(Table47[[#This Row],[X_5]]),Table32[#All],3,FALSE)</f>
        <v>3</v>
      </c>
      <c r="BO51" t="e">
        <f>VLOOKUP(TRIM(Table47[[#This Row],[X_6]]),Table32[#All],3,FALSE)</f>
        <v>#N/A</v>
      </c>
      <c r="BP51" t="e">
        <f>VLOOKUP(TRIM(Table47[[#This Row],[X_7]]),Table32[#All],3,FALSE)</f>
        <v>#N/A</v>
      </c>
      <c r="BQ51" t="e">
        <f>VLOOKUP(TRIM(Table47[[#This Row],[X_8]]),Table32[#All],3,FALSE)</f>
        <v>#N/A</v>
      </c>
      <c r="BR51" t="e">
        <f>VLOOKUP(TRIM(Table47[[#This Row],[X_9]]),Table32[#All],3,FALSE)</f>
        <v>#N/A</v>
      </c>
      <c r="BS51">
        <f>VLOOKUP(Table47[[#This Row],[Y]], Table33[#All], 3, FALSE)</f>
        <v>2</v>
      </c>
      <c r="BT51" t="s">
        <v>77</v>
      </c>
      <c r="BU51">
        <f>VLOOKUP(TRIM(Table47[[#This Row],[Z_1]]),Table34[#All],3,FALSE)</f>
        <v>13</v>
      </c>
      <c r="BV51" t="e">
        <f>VLOOKUP(TRIM(Table47[[#This Row],[Z_2]]),Table34[#All],3,FALSE)</f>
        <v>#N/A</v>
      </c>
      <c r="BW51" t="e">
        <f>VLOOKUP(TRIM(Table47[[#This Row],[Z_3]]),Table34[#All],3,FALSE)</f>
        <v>#N/A</v>
      </c>
      <c r="BX51" t="e">
        <f>VLOOKUP(TRIM(Table47[[#This Row],[Z_4]]),Table34[#All],3,FALSE)</f>
        <v>#N/A</v>
      </c>
      <c r="BY51" t="e">
        <f>VLOOKUP(TRIM(Table47[[#This Row],[Z_5]]),Table34[#All],3,FALSE)</f>
        <v>#N/A</v>
      </c>
      <c r="BZ51" t="e">
        <f>VLOOKUP(TRIM(Table47[[#This Row],[Z_6]]),Table34[#All],3,FALSE)</f>
        <v>#N/A</v>
      </c>
      <c r="CA51" t="e">
        <f>VLOOKUP(TRIM(Table47[[#This Row],[Z_7]]),Table34[#All],3,FALSE)</f>
        <v>#N/A</v>
      </c>
      <c r="CB51">
        <f>VLOOKUP(Table47[[#This Row],[ZA]],Table36[#All],3,FALSE)</f>
        <v>0</v>
      </c>
      <c r="CC51">
        <f>VLOOKUP(Table47[[#This Row],[ZB]],Table37[#All],3,FALSE)</f>
        <v>1</v>
      </c>
      <c r="CD51" t="s">
        <v>328</v>
      </c>
      <c r="CE51">
        <f>VLOOKUP(TRIM(Table47[[#This Row],[ZC_1]]),Table38[#All],3,FALSE)</f>
        <v>1</v>
      </c>
      <c r="CF51">
        <f>VLOOKUP(TRIM(Table47[[#This Row],[ZC_2]]),Table38[#All],3,FALSE)</f>
        <v>5</v>
      </c>
      <c r="CG51">
        <f>VLOOKUP(TRIM(Table47[[#This Row],[ZC_3]]),Table38[#All],3,FALSE)</f>
        <v>7</v>
      </c>
      <c r="CH51" t="e">
        <f>VLOOKUP(TRIM(Table47[[#This Row],[ZC_4]]),Table38[#All],3,FALSE)</f>
        <v>#N/A</v>
      </c>
      <c r="CI51" t="e">
        <f>VLOOKUP(TRIM(Table47[[#This Row],[ZC_5]]),Table38[#All],3,FALSE)</f>
        <v>#N/A</v>
      </c>
      <c r="CJ51" t="e">
        <f>VLOOKUP(TRIM(Table47[[#This Row],[ZC_6]]),Table38[#All],3,FALSE)</f>
        <v>#N/A</v>
      </c>
      <c r="CK51" t="e">
        <f>VLOOKUP(TRIM(Table47[[#This Row],[ZC_7]]),Table38[#All],3,FALSE)</f>
        <v>#N/A</v>
      </c>
      <c r="CL51">
        <v>4</v>
      </c>
      <c r="CM51" t="s">
        <v>106</v>
      </c>
      <c r="CN51">
        <f>VLOOKUP(TRIM(Table47[[#This Row],[ZE_1]]),Table40[#All],3,FALSE)</f>
        <v>3</v>
      </c>
      <c r="CO51" s="4" t="e">
        <f>VLOOKUP(TRIM(Table47[[#This Row],[ZE_2]]),Table40[#All],3,FALSE)</f>
        <v>#N/A</v>
      </c>
      <c r="CP51" t="e">
        <f>VLOOKUP(TRIM(Table47[[#This Row],[ZE_3]]),Table40[#All],3,FALSE)</f>
        <v>#N/A</v>
      </c>
      <c r="CQ51" s="4" t="e">
        <f>VLOOKUP(TRIM(Table47[[#This Row],[ZE_4]]),Table40[#All],3,FALSE)</f>
        <v>#N/A</v>
      </c>
      <c r="CR51" t="e">
        <f>VLOOKUP(TRIM(Table47[[#This Row],[ZE_5]]),Table40[#All],3,FALSE)</f>
        <v>#N/A</v>
      </c>
      <c r="CS51" t="e">
        <f>VLOOKUP(TRIM(Table47[[#This Row],[ZE_6]]),Table40[#All],3,FALSE)</f>
        <v>#N/A</v>
      </c>
      <c r="CT51" t="e">
        <f>VLOOKUP(TRIM(Table47[[#This Row],[ZE_7]]),Table40[#All],3,FALSE)</f>
        <v>#N/A</v>
      </c>
    </row>
    <row r="52" spans="1:99" x14ac:dyDescent="0.25">
      <c r="A52">
        <v>45155.084793368056</v>
      </c>
      <c r="B52" s="4">
        <f>VLOOKUP(Table47[[#This Row],[A]],Table7[#All],3, FALSE)</f>
        <v>2</v>
      </c>
      <c r="C52">
        <f>VLOOKUP(Table47[[#This Row],[B]],Table12[#All],3,FALSE)</f>
        <v>0</v>
      </c>
      <c r="D52">
        <f>VLOOKUP(Table47[[#This Row],[C]],Table14[#All],3,FALSE)</f>
        <v>1</v>
      </c>
      <c r="E52">
        <f>VLOOKUP(Table47[[#This Row],[D]],Table16[#All],3,FALSE)</f>
        <v>1</v>
      </c>
      <c r="F52">
        <f>VLOOKUP(Table47[[#This Row],[E]],Table18[#All],3,FALSE)</f>
        <v>1</v>
      </c>
      <c r="G52">
        <f>VLOOKUP(Table47[[#This Row],[F]],Table20[#All],3,FALSE)</f>
        <v>5</v>
      </c>
      <c r="H52" s="1" t="s">
        <v>124</v>
      </c>
      <c r="I52">
        <f>VLOOKUP(Table47[[#This Row],[G]],Table22[#All],3,FALSE)</f>
        <v>1</v>
      </c>
      <c r="J52" s="4">
        <f>VLOOKUP(TRIM(Table47[[#This Row],[G_2]]),Table22[#All],3,FALSE)</f>
        <v>2</v>
      </c>
      <c r="K52" s="4" t="e">
        <f>VLOOKUP(TRIM(Table47[[#This Row],[G_3]]),Table22[#All],3,FALSE)</f>
        <v>#N/A</v>
      </c>
      <c r="L52" s="4" t="e">
        <f>VLOOKUP(TRIM(Table47[[#This Row],[G_4]]),Table22[#All],3,FALSE)</f>
        <v>#N/A</v>
      </c>
      <c r="M52">
        <f>VLOOKUP(Table47[[#This Row],[H]],Table23[#All],3,FALSE)</f>
        <v>1</v>
      </c>
      <c r="N52" s="1" t="s">
        <v>64</v>
      </c>
      <c r="O52">
        <f>VLOOKUP(Table47[[#This Row],[I_1]],Table25[#All], 3, FALSE)</f>
        <v>1</v>
      </c>
      <c r="P52">
        <f>VLOOKUP(TRIM(Table47[[#This Row],[I_2]]),Table25[#All], 3, FALSE)</f>
        <v>2</v>
      </c>
      <c r="Q52">
        <v>2000</v>
      </c>
      <c r="R52">
        <f>VLOOKUP(TRIM(Table47[[#This Row],[K]]),Table27[#All],3,FALSE)</f>
        <v>1</v>
      </c>
      <c r="S52">
        <f>VLOOKUP(TRIM(Table47[[#This Row],[L]]),Table28[#All],3,FALSE)</f>
        <v>1</v>
      </c>
      <c r="T52">
        <f>VLOOKUP(Table47[[#This Row],[M]],Table9[#All],3,FALSE)</f>
        <v>2</v>
      </c>
      <c r="U52">
        <f>VLOOKUP(Table47[[#This Row],[N]],Table11[#All],3,FALSE)</f>
        <v>2</v>
      </c>
      <c r="V52">
        <f>VLOOKUP(Table47[[#This Row],[O]],Table15[#All],3,FALSE)</f>
        <v>3</v>
      </c>
      <c r="W52" t="s">
        <v>398</v>
      </c>
      <c r="X52">
        <f>VLOOKUP(Table47[[#This Row],[Q]],Table19[#All],3,FALSE)</f>
        <v>6</v>
      </c>
      <c r="Y52" t="s">
        <v>924</v>
      </c>
      <c r="Z52">
        <f>VLOOKUP(TRIM(Table47[[#This Row],[R_1]]),Table21[#All],3,FALSE)</f>
        <v>3</v>
      </c>
      <c r="AA52" t="e">
        <f>VLOOKUP(TRIM(Table47[[#This Row],[R_2]]),Table21[#All],3,FALSE)</f>
        <v>#N/A</v>
      </c>
      <c r="AB52" t="e">
        <f>VLOOKUP(TRIM(Table47[[#This Row],[R_3]]),Table21[#All],3,FALSE)</f>
        <v>#N/A</v>
      </c>
      <c r="AC52" t="e">
        <f>VLOOKUP(TRIM(Table47[[#This Row],[R_4]]),Table21[#All],3,FALSE)</f>
        <v>#N/A</v>
      </c>
      <c r="AD52" t="e">
        <f>VLOOKUP(TRIM(Table47[[#This Row],[R_5]]),Table21[#All],3,FALSE)</f>
        <v>#N/A</v>
      </c>
      <c r="AE52" t="e">
        <f>VLOOKUP(TRIM(Table47[[#This Row],[R_6]]),Table21[#All],3,FALSE)</f>
        <v>#N/A</v>
      </c>
      <c r="AF52" t="e">
        <f>VLOOKUP(TRIM(Table47[[#This Row],[R_7]]),Table21[#All],3,FALSE)</f>
        <v>#N/A</v>
      </c>
      <c r="AG52" t="e">
        <f>VLOOKUP(TRIM(Table47[[#This Row],[R_8]]),Table21[#All],3,FALSE)</f>
        <v>#N/A</v>
      </c>
      <c r="AH52" t="e">
        <f>VLOOKUP(TRIM(Table47[[#This Row],[R_9]]),Table21[#All],3,FALSE)</f>
        <v>#N/A</v>
      </c>
      <c r="AI52" t="e">
        <f>VLOOKUP(TRIM(Table47[[#This Row],[R_10]]),Table21[#All],3,FALSE)</f>
        <v>#N/A</v>
      </c>
      <c r="AJ52" t="s">
        <v>72</v>
      </c>
      <c r="AK52">
        <f>VLOOKUP(TRIM(Table47[[#This Row],[S_1]]),Table24[#All],3,FALSE)</f>
        <v>3</v>
      </c>
      <c r="AL52">
        <f>VLOOKUP(TRIM(Table47[[#This Row],[S_2]]),Table24[#All],3,FALSE)</f>
        <v>1</v>
      </c>
      <c r="AM52">
        <f>VLOOKUP(TRIM(Table47[[#This Row],[S_3]]),Table24[#All],3,FALSE)</f>
        <v>2</v>
      </c>
      <c r="AN52">
        <f>VLOOKUP(TRIM(Table47[[#This Row],[S_4]]),Table24[#All],3,FALSE)</f>
        <v>4</v>
      </c>
      <c r="AO52" t="e">
        <f>VLOOKUP(TRIM(Table47[[#This Row],[S_5]]),Table24[#All],3,FALSE)</f>
        <v>#N/A</v>
      </c>
      <c r="AP52" t="e">
        <f>VLOOKUP(TRIM(Table47[[#This Row],[S_6]]),Table24[#All],3,FALSE)</f>
        <v>#N/A</v>
      </c>
      <c r="AQ52" t="s">
        <v>73</v>
      </c>
      <c r="AR52">
        <f>VLOOKUP(TRIM(Table47[[#This Row],[T_1]]),Table26[#All],3,FALSE)</f>
        <v>2</v>
      </c>
      <c r="AS52">
        <f>VLOOKUP(TRIM(Table47[[#This Row],[T_2]]),Table26[#All],3,FALSE)</f>
        <v>4</v>
      </c>
      <c r="AT52" t="e">
        <f>VLOOKUP(TRIM(Table47[[#This Row],[T_3]]),Table26[#All],3,FALSE)</f>
        <v>#N/A</v>
      </c>
      <c r="AU52" t="e">
        <f>VLOOKUP(TRIM(Table47[[#This Row],[T_4]]),Table26[#All],3,FALSE)</f>
        <v>#N/A</v>
      </c>
      <c r="AV52" t="e">
        <f>VLOOKUP(TRIM(Table47[[#This Row],[T_5]]),Table26[#All],3,FALSE)</f>
        <v>#N/A</v>
      </c>
      <c r="AW52" t="e">
        <f>VLOOKUP(TRIM(Table47[[#This Row],[T_6]]),Table26[#All],3,FALSE)</f>
        <v>#N/A</v>
      </c>
      <c r="AX52">
        <f>VLOOKUP(Table47[[#This Row],[U]],Table29[#All],3,FALSE)</f>
        <v>1</v>
      </c>
      <c r="AY52">
        <f>VLOOKUP(Table47[[#This Row],[V]],Table30[#All],3,FALSE)</f>
        <v>2</v>
      </c>
      <c r="AZ52" t="s">
        <v>261</v>
      </c>
      <c r="BA52">
        <f>VLOOKUP(TRIM(Table47[[#This Row],[W_1]]),Table31[#All],3,FALSE)</f>
        <v>1</v>
      </c>
      <c r="BB52">
        <f>VLOOKUP(TRIM(Table47[[#This Row],[W_2]]),Table31[#All],3,FALSE)</f>
        <v>2</v>
      </c>
      <c r="BC52">
        <f>VLOOKUP(TRIM(Table47[[#This Row],[W_3]]),Table31[#All],3,FALSE)</f>
        <v>4</v>
      </c>
      <c r="BD52" t="e">
        <f>VLOOKUP(TRIM(Table47[[#This Row],[W_4]]),Table31[#All],3,FALSE)</f>
        <v>#N/A</v>
      </c>
      <c r="BE52" t="e">
        <f>VLOOKUP(TRIM(Table47[[#This Row],[W_5]]),Table31[#All],3,FALSE)</f>
        <v>#N/A</v>
      </c>
      <c r="BF52" t="e">
        <f>VLOOKUP(TRIM(Table47[[#This Row],[W_6]]),Table31[#All],3,FALSE)</f>
        <v>#N/A</v>
      </c>
      <c r="BG52" t="e">
        <f>VLOOKUP(TRIM(Table47[[#This Row],[W_7]]),Table31[#All],3,FALSE)</f>
        <v>#N/A</v>
      </c>
      <c r="BH52" t="e">
        <f>VLOOKUP(TRIM(Table47[[#This Row],[W_8]]),Table31[#All],3,FALSE)</f>
        <v>#N/A</v>
      </c>
      <c r="BI52" t="s">
        <v>401</v>
      </c>
      <c r="BJ52">
        <f>VLOOKUP(TRIM(Table47[[#This Row],[X_1]]),Table32[#All],3,FALSE)</f>
        <v>1</v>
      </c>
      <c r="BK52">
        <f>VLOOKUP(TRIM(Table47[[#This Row],[X_2]]),Table32[#All],3,FALSE)</f>
        <v>11</v>
      </c>
      <c r="BL52">
        <f>VLOOKUP(TRIM(Table47[[#This Row],[X_3]]),Table32[#All],3,FALSE)</f>
        <v>10</v>
      </c>
      <c r="BM52">
        <f>VLOOKUP(TRIM(Table47[[#This Row],[X_4]]),Table32[#All],3,FALSE)</f>
        <v>3</v>
      </c>
      <c r="BN52" t="e">
        <f>VLOOKUP(TRIM(Table47[[#This Row],[X_5]]),Table32[#All],3,FALSE)</f>
        <v>#N/A</v>
      </c>
      <c r="BO52" t="e">
        <f>VLOOKUP(TRIM(Table47[[#This Row],[X_6]]),Table32[#All],3,FALSE)</f>
        <v>#N/A</v>
      </c>
      <c r="BP52" t="e">
        <f>VLOOKUP(TRIM(Table47[[#This Row],[X_7]]),Table32[#All],3,FALSE)</f>
        <v>#N/A</v>
      </c>
      <c r="BQ52" t="e">
        <f>VLOOKUP(TRIM(Table47[[#This Row],[X_8]]),Table32[#All],3,FALSE)</f>
        <v>#N/A</v>
      </c>
      <c r="BR52" t="e">
        <f>VLOOKUP(TRIM(Table47[[#This Row],[X_9]]),Table32[#All],3,FALSE)</f>
        <v>#N/A</v>
      </c>
      <c r="BS52">
        <f>VLOOKUP(Table47[[#This Row],[Y]], Table33[#All], 3, FALSE)</f>
        <v>2</v>
      </c>
      <c r="BT52" t="s">
        <v>402</v>
      </c>
      <c r="BU52">
        <f>VLOOKUP(TRIM(Table47[[#This Row],[Z_1]]),Table34[#All],3,FALSE)</f>
        <v>13</v>
      </c>
      <c r="BV52" t="e">
        <f>VLOOKUP(TRIM(Table47[[#This Row],[Z_2]]),Table34[#All],3,FALSE)</f>
        <v>#N/A</v>
      </c>
      <c r="BW52" t="e">
        <f>VLOOKUP(TRIM(Table47[[#This Row],[Z_3]]),Table34[#All],3,FALSE)</f>
        <v>#N/A</v>
      </c>
      <c r="BX52" t="e">
        <f>VLOOKUP(TRIM(Table47[[#This Row],[Z_4]]),Table34[#All],3,FALSE)</f>
        <v>#N/A</v>
      </c>
      <c r="BY52" t="e">
        <f>VLOOKUP(TRIM(Table47[[#This Row],[Z_5]]),Table34[#All],3,FALSE)</f>
        <v>#N/A</v>
      </c>
      <c r="BZ52" t="e">
        <f>VLOOKUP(TRIM(Table47[[#This Row],[Z_6]]),Table34[#All],3,FALSE)</f>
        <v>#N/A</v>
      </c>
      <c r="CA52" t="e">
        <f>VLOOKUP(TRIM(Table47[[#This Row],[Z_7]]),Table34[#All],3,FALSE)</f>
        <v>#N/A</v>
      </c>
      <c r="CB52">
        <f>VLOOKUP(Table47[[#This Row],[ZA]],Table36[#All],3,FALSE)</f>
        <v>0</v>
      </c>
      <c r="CC52">
        <f>VLOOKUP(Table47[[#This Row],[ZB]],Table37[#All],3,FALSE)</f>
        <v>5</v>
      </c>
      <c r="CD52" t="s">
        <v>210</v>
      </c>
      <c r="CE52">
        <f>VLOOKUP(TRIM(Table47[[#This Row],[ZC_1]]),Table38[#All],3,FALSE)</f>
        <v>4</v>
      </c>
      <c r="CF52" t="e">
        <f>VLOOKUP(TRIM(Table47[[#This Row],[ZC_2]]),Table38[#All],3,FALSE)</f>
        <v>#N/A</v>
      </c>
      <c r="CG52" t="e">
        <f>VLOOKUP(TRIM(Table47[[#This Row],[ZC_3]]),Table38[#All],3,FALSE)</f>
        <v>#N/A</v>
      </c>
      <c r="CH52" t="e">
        <f>VLOOKUP(TRIM(Table47[[#This Row],[ZC_4]]),Table38[#All],3,FALSE)</f>
        <v>#N/A</v>
      </c>
      <c r="CI52" t="e">
        <f>VLOOKUP(TRIM(Table47[[#This Row],[ZC_5]]),Table38[#All],3,FALSE)</f>
        <v>#N/A</v>
      </c>
      <c r="CJ52" t="e">
        <f>VLOOKUP(TRIM(Table47[[#This Row],[ZC_6]]),Table38[#All],3,FALSE)</f>
        <v>#N/A</v>
      </c>
      <c r="CK52" t="e">
        <f>VLOOKUP(TRIM(Table47[[#This Row],[ZC_7]]),Table38[#All],3,FALSE)</f>
        <v>#N/A</v>
      </c>
      <c r="CL52">
        <v>5</v>
      </c>
      <c r="CM52" t="s">
        <v>403</v>
      </c>
      <c r="CN52">
        <f>VLOOKUP(TRIM(Table47[[#This Row],[ZE_1]]),Table40[#All],3,FALSE)</f>
        <v>3</v>
      </c>
      <c r="CO52" s="4" t="e">
        <f>VLOOKUP(TRIM(Table47[[#This Row],[ZE_2]]),Table40[#All],3,FALSE)</f>
        <v>#N/A</v>
      </c>
      <c r="CP52" t="e">
        <f>VLOOKUP(TRIM(Table47[[#This Row],[ZE_3]]),Table40[#All],3,FALSE)</f>
        <v>#N/A</v>
      </c>
      <c r="CQ52" s="4" t="e">
        <f>VLOOKUP(TRIM(Table47[[#This Row],[ZE_4]]),Table40[#All],3,FALSE)</f>
        <v>#N/A</v>
      </c>
      <c r="CR52" t="e">
        <f>VLOOKUP(TRIM(Table47[[#This Row],[ZE_5]]),Table40[#All],3,FALSE)</f>
        <v>#N/A</v>
      </c>
      <c r="CS52" t="e">
        <f>VLOOKUP(TRIM(Table47[[#This Row],[ZE_6]]),Table40[#All],3,FALSE)</f>
        <v>#N/A</v>
      </c>
      <c r="CT52" t="e">
        <f>VLOOKUP(TRIM(Table47[[#This Row],[ZE_7]]),Table40[#All],3,FALSE)</f>
        <v>#N/A</v>
      </c>
    </row>
    <row r="53" spans="1:99" x14ac:dyDescent="0.25">
      <c r="A53">
        <v>45155.100623495367</v>
      </c>
      <c r="B53" s="4">
        <f>VLOOKUP(Table47[[#This Row],[A]],Table7[#All],3, FALSE)</f>
        <v>3</v>
      </c>
      <c r="C53">
        <f>VLOOKUP(Table47[[#This Row],[B]],Table12[#All],3,FALSE)</f>
        <v>1</v>
      </c>
      <c r="D53">
        <f>VLOOKUP(Table47[[#This Row],[C]],Table14[#All],3,FALSE)</f>
        <v>1</v>
      </c>
      <c r="E53">
        <f>VLOOKUP(Table47[[#This Row],[D]],Table16[#All],3,FALSE)</f>
        <v>1</v>
      </c>
      <c r="F53">
        <f>VLOOKUP(Table47[[#This Row],[E]],Table18[#All],3,FALSE)</f>
        <v>2</v>
      </c>
      <c r="G53">
        <f>VLOOKUP(Table47[[#This Row],[F]],Table20[#All],3,FALSE)</f>
        <v>4</v>
      </c>
      <c r="H53" s="1" t="s">
        <v>130</v>
      </c>
      <c r="I53">
        <f>VLOOKUP(Table47[[#This Row],[G]],Table22[#All],3,FALSE)</f>
        <v>1</v>
      </c>
      <c r="J53" s="4" t="e">
        <f>VLOOKUP(TRIM(Table47[[#This Row],[G_2]]),Table22[#All],3,FALSE)</f>
        <v>#N/A</v>
      </c>
      <c r="K53" s="4" t="e">
        <f>VLOOKUP(TRIM(Table47[[#This Row],[G_3]]),Table22[#All],3,FALSE)</f>
        <v>#N/A</v>
      </c>
      <c r="L53" s="4" t="e">
        <f>VLOOKUP(TRIM(Table47[[#This Row],[G_4]]),Table22[#All],3,FALSE)</f>
        <v>#N/A</v>
      </c>
      <c r="M53">
        <f>VLOOKUP(Table47[[#This Row],[H]],Table23[#All],3,FALSE)</f>
        <v>1</v>
      </c>
      <c r="N53" s="1" t="s">
        <v>41</v>
      </c>
      <c r="O53">
        <f>VLOOKUP(Table47[[#This Row],[I_1]],Table25[#All], 3, FALSE)</f>
        <v>1</v>
      </c>
      <c r="P53" t="e">
        <f>VLOOKUP(TRIM(Table47[[#This Row],[I_2]]),Table25[#All], 3, FALSE)</f>
        <v>#N/A</v>
      </c>
      <c r="Q53">
        <v>491</v>
      </c>
      <c r="R53">
        <f>VLOOKUP(TRIM(Table47[[#This Row],[K]]),Table27[#All],3,FALSE)</f>
        <v>2</v>
      </c>
      <c r="S53">
        <f>VLOOKUP(TRIM(Table47[[#This Row],[L]]),Table28[#All],3,FALSE)</f>
        <v>1</v>
      </c>
      <c r="T53">
        <f>VLOOKUP(Table47[[#This Row],[M]],Table9[#All],3,FALSE)</f>
        <v>1</v>
      </c>
      <c r="U53">
        <f>VLOOKUP(Table47[[#This Row],[N]],Table11[#All],3,FALSE)</f>
        <v>4</v>
      </c>
      <c r="V53">
        <f>VLOOKUP(Table47[[#This Row],[O]],Table15[#All],3,FALSE)</f>
        <v>1</v>
      </c>
      <c r="W53" t="s">
        <v>404</v>
      </c>
      <c r="X53">
        <f>VLOOKUP(Table47[[#This Row],[Q]],Table19[#All],3,FALSE)</f>
        <v>6</v>
      </c>
      <c r="Y53" t="s">
        <v>77</v>
      </c>
      <c r="Z53">
        <f>VLOOKUP(TRIM(Table47[[#This Row],[R_1]]),Table21[#All],3,FALSE)</f>
        <v>6</v>
      </c>
      <c r="AA53" t="e">
        <f>VLOOKUP(TRIM(Table47[[#This Row],[R_2]]),Table21[#All],3,FALSE)</f>
        <v>#N/A</v>
      </c>
      <c r="AB53" t="e">
        <f>VLOOKUP(TRIM(Table47[[#This Row],[R_3]]),Table21[#All],3,FALSE)</f>
        <v>#N/A</v>
      </c>
      <c r="AC53" t="e">
        <f>VLOOKUP(TRIM(Table47[[#This Row],[R_4]]),Table21[#All],3,FALSE)</f>
        <v>#N/A</v>
      </c>
      <c r="AD53" t="e">
        <f>VLOOKUP(TRIM(Table47[[#This Row],[R_5]]),Table21[#All],3,FALSE)</f>
        <v>#N/A</v>
      </c>
      <c r="AE53" t="e">
        <f>VLOOKUP(TRIM(Table47[[#This Row],[R_6]]),Table21[#All],3,FALSE)</f>
        <v>#N/A</v>
      </c>
      <c r="AF53" t="e">
        <f>VLOOKUP(TRIM(Table47[[#This Row],[R_7]]),Table21[#All],3,FALSE)</f>
        <v>#N/A</v>
      </c>
      <c r="AG53" t="e">
        <f>VLOOKUP(TRIM(Table47[[#This Row],[R_8]]),Table21[#All],3,FALSE)</f>
        <v>#N/A</v>
      </c>
      <c r="AH53" t="e">
        <f>VLOOKUP(TRIM(Table47[[#This Row],[R_9]]),Table21[#All],3,FALSE)</f>
        <v>#N/A</v>
      </c>
      <c r="AI53" t="e">
        <f>VLOOKUP(TRIM(Table47[[#This Row],[R_10]]),Table21[#All],3,FALSE)</f>
        <v>#N/A</v>
      </c>
      <c r="AJ53" t="s">
        <v>174</v>
      </c>
      <c r="AK53">
        <f>VLOOKUP(TRIM(Table47[[#This Row],[S_1]]),Table24[#All],3,FALSE)</f>
        <v>5</v>
      </c>
      <c r="AL53" t="e">
        <f>VLOOKUP(TRIM(Table47[[#This Row],[S_2]]),Table24[#All],3,FALSE)</f>
        <v>#N/A</v>
      </c>
      <c r="AM53" t="e">
        <f>VLOOKUP(TRIM(Table47[[#This Row],[S_3]]),Table24[#All],3,FALSE)</f>
        <v>#N/A</v>
      </c>
      <c r="AN53" t="e">
        <f>VLOOKUP(TRIM(Table47[[#This Row],[S_4]]),Table24[#All],3,FALSE)</f>
        <v>#N/A</v>
      </c>
      <c r="AO53" t="e">
        <f>VLOOKUP(TRIM(Table47[[#This Row],[S_5]]),Table24[#All],3,FALSE)</f>
        <v>#N/A</v>
      </c>
      <c r="AP53" t="e">
        <f>VLOOKUP(TRIM(Table47[[#This Row],[S_6]]),Table24[#All],3,FALSE)</f>
        <v>#N/A</v>
      </c>
      <c r="AQ53" t="s">
        <v>311</v>
      </c>
      <c r="AR53">
        <f>VLOOKUP(TRIM(Table47[[#This Row],[T_1]]),Table26[#All],3,FALSE)</f>
        <v>4</v>
      </c>
      <c r="AS53" t="e">
        <f>VLOOKUP(TRIM(Table47[[#This Row],[T_2]]),Table26[#All],3,FALSE)</f>
        <v>#N/A</v>
      </c>
      <c r="AT53" t="e">
        <f>VLOOKUP(TRIM(Table47[[#This Row],[T_3]]),Table26[#All],3,FALSE)</f>
        <v>#N/A</v>
      </c>
      <c r="AU53" t="e">
        <f>VLOOKUP(TRIM(Table47[[#This Row],[T_4]]),Table26[#All],3,FALSE)</f>
        <v>#N/A</v>
      </c>
      <c r="AV53" t="e">
        <f>VLOOKUP(TRIM(Table47[[#This Row],[T_5]]),Table26[#All],3,FALSE)</f>
        <v>#N/A</v>
      </c>
      <c r="AW53" t="e">
        <f>VLOOKUP(TRIM(Table47[[#This Row],[T_6]]),Table26[#All],3,FALSE)</f>
        <v>#N/A</v>
      </c>
      <c r="AX53">
        <f>VLOOKUP(Table47[[#This Row],[U]],Table29[#All],3,FALSE)</f>
        <v>4</v>
      </c>
      <c r="AY53">
        <f>VLOOKUP(Table47[[#This Row],[V]],Table30[#All],3,FALSE)</f>
        <v>1</v>
      </c>
      <c r="AZ53" t="s">
        <v>167</v>
      </c>
      <c r="BA53">
        <f>VLOOKUP(TRIM(Table47[[#This Row],[W_1]]),Table31[#All],3,FALSE)</f>
        <v>1</v>
      </c>
      <c r="BB53">
        <f>VLOOKUP(TRIM(Table47[[#This Row],[W_2]]),Table31[#All],3,FALSE)</f>
        <v>3</v>
      </c>
      <c r="BC53" t="e">
        <f>VLOOKUP(TRIM(Table47[[#This Row],[W_3]]),Table31[#All],3,FALSE)</f>
        <v>#N/A</v>
      </c>
      <c r="BD53" t="e">
        <f>VLOOKUP(TRIM(Table47[[#This Row],[W_4]]),Table31[#All],3,FALSE)</f>
        <v>#N/A</v>
      </c>
      <c r="BE53" t="e">
        <f>VLOOKUP(TRIM(Table47[[#This Row],[W_5]]),Table31[#All],3,FALSE)</f>
        <v>#N/A</v>
      </c>
      <c r="BF53" t="e">
        <f>VLOOKUP(TRIM(Table47[[#This Row],[W_6]]),Table31[#All],3,FALSE)</f>
        <v>#N/A</v>
      </c>
      <c r="BG53" t="e">
        <f>VLOOKUP(TRIM(Table47[[#This Row],[W_7]]),Table31[#All],3,FALSE)</f>
        <v>#N/A</v>
      </c>
      <c r="BH53" t="e">
        <f>VLOOKUP(TRIM(Table47[[#This Row],[W_8]]),Table31[#All],3,FALSE)</f>
        <v>#N/A</v>
      </c>
      <c r="BI53" t="s">
        <v>114</v>
      </c>
      <c r="BJ53">
        <f>VLOOKUP(TRIM(Table47[[#This Row],[X_1]]),Table32[#All],3,FALSE)</f>
        <v>3</v>
      </c>
      <c r="BK53" t="e">
        <f>VLOOKUP(TRIM(Table47[[#This Row],[X_2]]),Table32[#All],3,FALSE)</f>
        <v>#N/A</v>
      </c>
      <c r="BL53" t="e">
        <f>VLOOKUP(TRIM(Table47[[#This Row],[X_3]]),Table32[#All],3,FALSE)</f>
        <v>#N/A</v>
      </c>
      <c r="BM53" t="e">
        <f>VLOOKUP(TRIM(Table47[[#This Row],[X_4]]),Table32[#All],3,FALSE)</f>
        <v>#N/A</v>
      </c>
      <c r="BN53" t="e">
        <f>VLOOKUP(TRIM(Table47[[#This Row],[X_5]]),Table32[#All],3,FALSE)</f>
        <v>#N/A</v>
      </c>
      <c r="BO53" t="e">
        <f>VLOOKUP(TRIM(Table47[[#This Row],[X_6]]),Table32[#All],3,FALSE)</f>
        <v>#N/A</v>
      </c>
      <c r="BP53" t="e">
        <f>VLOOKUP(TRIM(Table47[[#This Row],[X_7]]),Table32[#All],3,FALSE)</f>
        <v>#N/A</v>
      </c>
      <c r="BQ53" t="e">
        <f>VLOOKUP(TRIM(Table47[[#This Row],[X_8]]),Table32[#All],3,FALSE)</f>
        <v>#N/A</v>
      </c>
      <c r="BR53" t="e">
        <f>VLOOKUP(TRIM(Table47[[#This Row],[X_9]]),Table32[#All],3,FALSE)</f>
        <v>#N/A</v>
      </c>
      <c r="BS53">
        <f>VLOOKUP(Table47[[#This Row],[Y]], Table33[#All], 3, FALSE)</f>
        <v>4</v>
      </c>
      <c r="BT53" t="s">
        <v>77</v>
      </c>
      <c r="BU53">
        <f>VLOOKUP(TRIM(Table47[[#This Row],[Z_1]]),Table34[#All],3,FALSE)</f>
        <v>13</v>
      </c>
      <c r="BV53" t="e">
        <f>VLOOKUP(TRIM(Table47[[#This Row],[Z_2]]),Table34[#All],3,FALSE)</f>
        <v>#N/A</v>
      </c>
      <c r="BW53" t="e">
        <f>VLOOKUP(TRIM(Table47[[#This Row],[Z_3]]),Table34[#All],3,FALSE)</f>
        <v>#N/A</v>
      </c>
      <c r="BX53" t="e">
        <f>VLOOKUP(TRIM(Table47[[#This Row],[Z_4]]),Table34[#All],3,FALSE)</f>
        <v>#N/A</v>
      </c>
      <c r="BY53" t="e">
        <f>VLOOKUP(TRIM(Table47[[#This Row],[Z_5]]),Table34[#All],3,FALSE)</f>
        <v>#N/A</v>
      </c>
      <c r="BZ53" t="e">
        <f>VLOOKUP(TRIM(Table47[[#This Row],[Z_6]]),Table34[#All],3,FALSE)</f>
        <v>#N/A</v>
      </c>
      <c r="CA53" t="e">
        <f>VLOOKUP(TRIM(Table47[[#This Row],[Z_7]]),Table34[#All],3,FALSE)</f>
        <v>#N/A</v>
      </c>
      <c r="CB53">
        <f>VLOOKUP(Table47[[#This Row],[ZA]],Table36[#All],3,FALSE)</f>
        <v>0</v>
      </c>
      <c r="CC53">
        <f>VLOOKUP(Table47[[#This Row],[ZB]],Table37[#All],3,FALSE)</f>
        <v>3</v>
      </c>
      <c r="CD53" t="s">
        <v>405</v>
      </c>
      <c r="CE53">
        <f>VLOOKUP(TRIM(Table47[[#This Row],[ZC_1]]),Table38[#All],3,FALSE)</f>
        <v>4</v>
      </c>
      <c r="CF53">
        <f>VLOOKUP(TRIM(Table47[[#This Row],[ZC_2]]),Table38[#All],3,FALSE)</f>
        <v>7</v>
      </c>
      <c r="CG53" t="e">
        <f>VLOOKUP(TRIM(Table47[[#This Row],[ZC_3]]),Table38[#All],3,FALSE)</f>
        <v>#N/A</v>
      </c>
      <c r="CH53" t="e">
        <f>VLOOKUP(TRIM(Table47[[#This Row],[ZC_4]]),Table38[#All],3,FALSE)</f>
        <v>#N/A</v>
      </c>
      <c r="CI53" t="e">
        <f>VLOOKUP(TRIM(Table47[[#This Row],[ZC_5]]),Table38[#All],3,FALSE)</f>
        <v>#N/A</v>
      </c>
      <c r="CJ53" t="e">
        <f>VLOOKUP(TRIM(Table47[[#This Row],[ZC_6]]),Table38[#All],3,FALSE)</f>
        <v>#N/A</v>
      </c>
      <c r="CK53" t="e">
        <f>VLOOKUP(TRIM(Table47[[#This Row],[ZC_7]]),Table38[#All],3,FALSE)</f>
        <v>#N/A</v>
      </c>
      <c r="CL53">
        <v>5</v>
      </c>
      <c r="CM53" t="s">
        <v>406</v>
      </c>
      <c r="CN53">
        <f>VLOOKUP(TRIM(Table47[[#This Row],[ZE_1]]),Table40[#All],3,FALSE)</f>
        <v>9</v>
      </c>
      <c r="CO53" s="4">
        <f>VLOOKUP(TRIM(Table47[[#This Row],[ZE_2]]),Table40[#All],3,FALSE)</f>
        <v>6</v>
      </c>
      <c r="CP53" t="e">
        <f>VLOOKUP(TRIM(Table47[[#This Row],[ZE_3]]),Table40[#All],3,FALSE)</f>
        <v>#N/A</v>
      </c>
      <c r="CQ53" s="4" t="e">
        <f>VLOOKUP(TRIM(Table47[[#This Row],[ZE_4]]),Table40[#All],3,FALSE)</f>
        <v>#N/A</v>
      </c>
      <c r="CR53" t="e">
        <f>VLOOKUP(TRIM(Table47[[#This Row],[ZE_5]]),Table40[#All],3,FALSE)</f>
        <v>#N/A</v>
      </c>
      <c r="CS53" t="e">
        <f>VLOOKUP(TRIM(Table47[[#This Row],[ZE_6]]),Table40[#All],3,FALSE)</f>
        <v>#N/A</v>
      </c>
      <c r="CT53" t="e">
        <f>VLOOKUP(TRIM(Table47[[#This Row],[ZE_7]]),Table40[#All],3,FALSE)</f>
        <v>#N/A</v>
      </c>
    </row>
    <row r="54" spans="1:99" x14ac:dyDescent="0.25">
      <c r="A54">
        <v>45155.118335335646</v>
      </c>
      <c r="B54" s="4">
        <f>VLOOKUP(Table47[[#This Row],[A]],Table7[#All],3, FALSE)</f>
        <v>5</v>
      </c>
      <c r="C54">
        <f>VLOOKUP(Table47[[#This Row],[B]],Table12[#All],3,FALSE)</f>
        <v>1</v>
      </c>
      <c r="D54">
        <f>VLOOKUP(Table47[[#This Row],[C]],Table14[#All],3,FALSE)</f>
        <v>1</v>
      </c>
      <c r="E54">
        <f>VLOOKUP(Table47[[#This Row],[D]],Table16[#All],3,FALSE)</f>
        <v>1</v>
      </c>
      <c r="F54">
        <f>VLOOKUP(Table47[[#This Row],[E]],Table18[#All],3,FALSE)</f>
        <v>1</v>
      </c>
      <c r="G54">
        <f>VLOOKUP(Table47[[#This Row],[F]],Table20[#All],3,FALSE)</f>
        <v>6</v>
      </c>
      <c r="H54" s="1" t="s">
        <v>202</v>
      </c>
      <c r="I54">
        <f>VLOOKUP(Table47[[#This Row],[G]],Table22[#All],3,FALSE)</f>
        <v>4</v>
      </c>
      <c r="J54" s="4" t="e">
        <f>VLOOKUP(TRIM(Table47[[#This Row],[G_2]]),Table22[#All],3,FALSE)</f>
        <v>#N/A</v>
      </c>
      <c r="K54" s="4" t="e">
        <f>VLOOKUP(TRIM(Table47[[#This Row],[G_3]]),Table22[#All],3,FALSE)</f>
        <v>#N/A</v>
      </c>
      <c r="L54" s="4" t="e">
        <f>VLOOKUP(TRIM(Table47[[#This Row],[G_4]]),Table22[#All],3,FALSE)</f>
        <v>#N/A</v>
      </c>
      <c r="M54">
        <f>VLOOKUP(Table47[[#This Row],[H]],Table23[#All],3,FALSE)</f>
        <v>1</v>
      </c>
      <c r="N54" s="1" t="s">
        <v>41</v>
      </c>
      <c r="O54">
        <f>VLOOKUP(Table47[[#This Row],[I_1]],Table25[#All], 3, FALSE)</f>
        <v>1</v>
      </c>
      <c r="P54" t="e">
        <f>VLOOKUP(TRIM(Table47[[#This Row],[I_2]]),Table25[#All], 3, FALSE)</f>
        <v>#N/A</v>
      </c>
      <c r="Q54">
        <v>1166</v>
      </c>
      <c r="R54">
        <f>VLOOKUP(TRIM(Table47[[#This Row],[K]]),Table27[#All],3,FALSE)</f>
        <v>1</v>
      </c>
      <c r="S54">
        <f>VLOOKUP(TRIM(Table47[[#This Row],[L]]),Table28[#All],3,FALSE)</f>
        <v>2</v>
      </c>
      <c r="T54">
        <f>VLOOKUP(Table47[[#This Row],[M]],Table9[#All],3,FALSE)</f>
        <v>3</v>
      </c>
      <c r="U54">
        <f>VLOOKUP(Table47[[#This Row],[N]],Table11[#All],3,FALSE)</f>
        <v>3</v>
      </c>
      <c r="V54">
        <f>VLOOKUP(Table47[[#This Row],[O]],Table15[#All],3,FALSE)</f>
        <v>1</v>
      </c>
      <c r="W54" t="s">
        <v>407</v>
      </c>
      <c r="X54">
        <f>VLOOKUP(Table47[[#This Row],[Q]],Table19[#All],3,FALSE)</f>
        <v>2</v>
      </c>
      <c r="Y54" t="s">
        <v>77</v>
      </c>
      <c r="Z54">
        <f>VLOOKUP(TRIM(Table47[[#This Row],[R_1]]),Table21[#All],3,FALSE)</f>
        <v>6</v>
      </c>
      <c r="AA54" t="e">
        <f>VLOOKUP(TRIM(Table47[[#This Row],[R_2]]),Table21[#All],3,FALSE)</f>
        <v>#N/A</v>
      </c>
      <c r="AB54" t="e">
        <f>VLOOKUP(TRIM(Table47[[#This Row],[R_3]]),Table21[#All],3,FALSE)</f>
        <v>#N/A</v>
      </c>
      <c r="AC54" t="e">
        <f>VLOOKUP(TRIM(Table47[[#This Row],[R_4]]),Table21[#All],3,FALSE)</f>
        <v>#N/A</v>
      </c>
      <c r="AD54" t="e">
        <f>VLOOKUP(TRIM(Table47[[#This Row],[R_5]]),Table21[#All],3,FALSE)</f>
        <v>#N/A</v>
      </c>
      <c r="AE54" t="e">
        <f>VLOOKUP(TRIM(Table47[[#This Row],[R_6]]),Table21[#All],3,FALSE)</f>
        <v>#N/A</v>
      </c>
      <c r="AF54" t="e">
        <f>VLOOKUP(TRIM(Table47[[#This Row],[R_7]]),Table21[#All],3,FALSE)</f>
        <v>#N/A</v>
      </c>
      <c r="AG54" t="e">
        <f>VLOOKUP(TRIM(Table47[[#This Row],[R_8]]),Table21[#All],3,FALSE)</f>
        <v>#N/A</v>
      </c>
      <c r="AH54" t="e">
        <f>VLOOKUP(TRIM(Table47[[#This Row],[R_9]]),Table21[#All],3,FALSE)</f>
        <v>#N/A</v>
      </c>
      <c r="AI54" t="e">
        <f>VLOOKUP(TRIM(Table47[[#This Row],[R_10]]),Table21[#All],3,FALSE)</f>
        <v>#N/A</v>
      </c>
      <c r="AJ54" t="s">
        <v>159</v>
      </c>
      <c r="AK54">
        <f>VLOOKUP(TRIM(Table47[[#This Row],[S_1]]),Table24[#All],3,FALSE)</f>
        <v>5</v>
      </c>
      <c r="AL54">
        <f>VLOOKUP(TRIM(Table47[[#This Row],[S_2]]),Table24[#All],3,FALSE)</f>
        <v>6</v>
      </c>
      <c r="AM54">
        <f>VLOOKUP(TRIM(Table47[[#This Row],[S_3]]),Table24[#All],3,FALSE)</f>
        <v>3</v>
      </c>
      <c r="AN54">
        <f>VLOOKUP(TRIM(Table47[[#This Row],[S_4]]),Table24[#All],3,FALSE)</f>
        <v>1</v>
      </c>
      <c r="AO54">
        <f>VLOOKUP(TRIM(Table47[[#This Row],[S_5]]),Table24[#All],3,FALSE)</f>
        <v>2</v>
      </c>
      <c r="AP54">
        <f>VLOOKUP(TRIM(Table47[[#This Row],[S_6]]),Table24[#All],3,FALSE)</f>
        <v>4</v>
      </c>
      <c r="AQ54" t="s">
        <v>73</v>
      </c>
      <c r="AR54">
        <f>VLOOKUP(TRIM(Table47[[#This Row],[T_1]]),Table26[#All],3,FALSE)</f>
        <v>2</v>
      </c>
      <c r="AS54">
        <f>VLOOKUP(TRIM(Table47[[#This Row],[T_2]]),Table26[#All],3,FALSE)</f>
        <v>4</v>
      </c>
      <c r="AT54" t="e">
        <f>VLOOKUP(TRIM(Table47[[#This Row],[T_3]]),Table26[#All],3,FALSE)</f>
        <v>#N/A</v>
      </c>
      <c r="AU54" t="e">
        <f>VLOOKUP(TRIM(Table47[[#This Row],[T_4]]),Table26[#All],3,FALSE)</f>
        <v>#N/A</v>
      </c>
      <c r="AV54" t="e">
        <f>VLOOKUP(TRIM(Table47[[#This Row],[T_5]]),Table26[#All],3,FALSE)</f>
        <v>#N/A</v>
      </c>
      <c r="AW54" t="e">
        <f>VLOOKUP(TRIM(Table47[[#This Row],[T_6]]),Table26[#All],3,FALSE)</f>
        <v>#N/A</v>
      </c>
      <c r="AX54">
        <f>VLOOKUP(Table47[[#This Row],[U]],Table29[#All],3,FALSE)</f>
        <v>3</v>
      </c>
      <c r="AY54">
        <f>VLOOKUP(Table47[[#This Row],[V]],Table30[#All],3,FALSE)</f>
        <v>2</v>
      </c>
      <c r="AZ54" t="s">
        <v>151</v>
      </c>
      <c r="BA54">
        <f>VLOOKUP(TRIM(Table47[[#This Row],[W_1]]),Table31[#All],3,FALSE)</f>
        <v>1</v>
      </c>
      <c r="BB54">
        <f>VLOOKUP(TRIM(Table47[[#This Row],[W_2]]),Table31[#All],3,FALSE)</f>
        <v>2</v>
      </c>
      <c r="BC54">
        <f>VLOOKUP(TRIM(Table47[[#This Row],[W_3]]),Table31[#All],3,FALSE)</f>
        <v>4</v>
      </c>
      <c r="BD54">
        <f>VLOOKUP(TRIM(Table47[[#This Row],[W_4]]),Table31[#All],3,FALSE)</f>
        <v>3</v>
      </c>
      <c r="BE54">
        <f>VLOOKUP(TRIM(Table47[[#This Row],[W_5]]),Table31[#All],3,FALSE)</f>
        <v>7</v>
      </c>
      <c r="BF54" t="e">
        <f>VLOOKUP(TRIM(Table47[[#This Row],[W_6]]),Table31[#All],3,FALSE)</f>
        <v>#N/A</v>
      </c>
      <c r="BG54" t="e">
        <f>VLOOKUP(TRIM(Table47[[#This Row],[W_7]]),Table31[#All],3,FALSE)</f>
        <v>#N/A</v>
      </c>
      <c r="BH54" t="e">
        <f>VLOOKUP(TRIM(Table47[[#This Row],[W_8]]),Table31[#All],3,FALSE)</f>
        <v>#N/A</v>
      </c>
      <c r="BI54" t="s">
        <v>1013</v>
      </c>
      <c r="BJ54">
        <f>VLOOKUP(TRIM(Table47[[#This Row],[X_1]]),Table32[#All],3,FALSE)</f>
        <v>1</v>
      </c>
      <c r="BK54">
        <f>VLOOKUP(TRIM(Table47[[#This Row],[X_2]]),Table32[#All],3,FALSE)</f>
        <v>6</v>
      </c>
      <c r="BL54">
        <f>VLOOKUP(TRIM(Table47[[#This Row],[X_3]]),Table32[#All],3,FALSE)</f>
        <v>5</v>
      </c>
      <c r="BM54">
        <f>VLOOKUP(TRIM(Table47[[#This Row],[X_4]]),Table32[#All],3,FALSE)</f>
        <v>10</v>
      </c>
      <c r="BN54" t="e">
        <f>VLOOKUP(TRIM(Table47[[#This Row],[X_5]]),Table32[#All],3,FALSE)</f>
        <v>#N/A</v>
      </c>
      <c r="BO54" t="e">
        <f>VLOOKUP(TRIM(Table47[[#This Row],[X_6]]),Table32[#All],3,FALSE)</f>
        <v>#N/A</v>
      </c>
      <c r="BP54" t="e">
        <f>VLOOKUP(TRIM(Table47[[#This Row],[X_7]]),Table32[#All],3,FALSE)</f>
        <v>#N/A</v>
      </c>
      <c r="BQ54" t="e">
        <f>VLOOKUP(TRIM(Table47[[#This Row],[X_8]]),Table32[#All],3,FALSE)</f>
        <v>#N/A</v>
      </c>
      <c r="BR54" t="e">
        <f>VLOOKUP(TRIM(Table47[[#This Row],[X_9]]),Table32[#All],3,FALSE)</f>
        <v>#N/A</v>
      </c>
      <c r="BS54">
        <f>VLOOKUP(Table47[[#This Row],[Y]], Table33[#All], 3, FALSE)</f>
        <v>1</v>
      </c>
      <c r="BT54" t="s">
        <v>77</v>
      </c>
      <c r="BU54">
        <f>VLOOKUP(TRIM(Table47[[#This Row],[Z_1]]),Table34[#All],3,FALSE)</f>
        <v>13</v>
      </c>
      <c r="BV54" t="e">
        <f>VLOOKUP(TRIM(Table47[[#This Row],[Z_2]]),Table34[#All],3,FALSE)</f>
        <v>#N/A</v>
      </c>
      <c r="BW54" t="e">
        <f>VLOOKUP(TRIM(Table47[[#This Row],[Z_3]]),Table34[#All],3,FALSE)</f>
        <v>#N/A</v>
      </c>
      <c r="BX54" t="e">
        <f>VLOOKUP(TRIM(Table47[[#This Row],[Z_4]]),Table34[#All],3,FALSE)</f>
        <v>#N/A</v>
      </c>
      <c r="BY54" t="e">
        <f>VLOOKUP(TRIM(Table47[[#This Row],[Z_5]]),Table34[#All],3,FALSE)</f>
        <v>#N/A</v>
      </c>
      <c r="BZ54" t="e">
        <f>VLOOKUP(TRIM(Table47[[#This Row],[Z_6]]),Table34[#All],3,FALSE)</f>
        <v>#N/A</v>
      </c>
      <c r="CA54" t="e">
        <f>VLOOKUP(TRIM(Table47[[#This Row],[Z_7]]),Table34[#All],3,FALSE)</f>
        <v>#N/A</v>
      </c>
      <c r="CB54">
        <f>VLOOKUP(Table47[[#This Row],[ZA]],Table36[#All],3,FALSE)</f>
        <v>0</v>
      </c>
      <c r="CC54">
        <f>VLOOKUP(Table47[[#This Row],[ZB]],Table37[#All],3,FALSE)</f>
        <v>3</v>
      </c>
      <c r="CD54" t="s">
        <v>408</v>
      </c>
      <c r="CE54">
        <f>VLOOKUP(TRIM(Table47[[#This Row],[ZC_1]]),Table38[#All],3,FALSE)</f>
        <v>1</v>
      </c>
      <c r="CF54">
        <f>VLOOKUP(TRIM(Table47[[#This Row],[ZC_2]]),Table38[#All],3,FALSE)</f>
        <v>5</v>
      </c>
      <c r="CG54">
        <f>VLOOKUP(TRIM(Table47[[#This Row],[ZC_3]]),Table38[#All],3,FALSE)</f>
        <v>4</v>
      </c>
      <c r="CH54">
        <f>VLOOKUP(TRIM(Table47[[#This Row],[ZC_4]]),Table38[#All],3,FALSE)</f>
        <v>6</v>
      </c>
      <c r="CI54">
        <f>VLOOKUP(TRIM(Table47[[#This Row],[ZC_5]]),Table38[#All],3,FALSE)</f>
        <v>3</v>
      </c>
      <c r="CJ54">
        <f>VLOOKUP(TRIM(Table47[[#This Row],[ZC_6]]),Table38[#All],3,FALSE)</f>
        <v>2</v>
      </c>
      <c r="CK54">
        <f>VLOOKUP(TRIM(Table47[[#This Row],[ZC_7]]),Table38[#All],3,FALSE)</f>
        <v>7</v>
      </c>
      <c r="CL54">
        <v>3</v>
      </c>
      <c r="CM54" t="s">
        <v>409</v>
      </c>
      <c r="CN54">
        <f>VLOOKUP(TRIM(Table47[[#This Row],[ZE_1]]),Table40[#All],3,FALSE)</f>
        <v>3</v>
      </c>
      <c r="CO54" s="4">
        <f>VLOOKUP(TRIM(Table47[[#This Row],[ZE_2]]),Table40[#All],3,FALSE)</f>
        <v>1</v>
      </c>
      <c r="CP54">
        <f>VLOOKUP(TRIM(Table47[[#This Row],[ZE_3]]),Table40[#All],3,FALSE)</f>
        <v>2</v>
      </c>
      <c r="CQ54" s="4">
        <f>VLOOKUP(TRIM(Table47[[#This Row],[ZE_4]]),Table40[#All],3,FALSE)</f>
        <v>8</v>
      </c>
      <c r="CR54" t="e">
        <f>VLOOKUP(TRIM(Table47[[#This Row],[ZE_5]]),Table40[#All],3,FALSE)</f>
        <v>#N/A</v>
      </c>
      <c r="CS54" t="e">
        <f>VLOOKUP(TRIM(Table47[[#This Row],[ZE_6]]),Table40[#All],3,FALSE)</f>
        <v>#N/A</v>
      </c>
      <c r="CT54" t="e">
        <f>VLOOKUP(TRIM(Table47[[#This Row],[ZE_7]]),Table40[#All],3,FALSE)</f>
        <v>#N/A</v>
      </c>
      <c r="CU54" t="s">
        <v>410</v>
      </c>
    </row>
    <row r="55" spans="1:99" x14ac:dyDescent="0.25">
      <c r="A55">
        <v>45155.298464224536</v>
      </c>
      <c r="B55" s="4">
        <f>VLOOKUP(Table47[[#This Row],[A]],Table7[#All],3, FALSE)</f>
        <v>4</v>
      </c>
      <c r="C55">
        <f>VLOOKUP(Table47[[#This Row],[B]],Table12[#All],3,FALSE)</f>
        <v>0</v>
      </c>
      <c r="D55">
        <f>VLOOKUP(Table47[[#This Row],[C]],Table14[#All],3,FALSE)</f>
        <v>1</v>
      </c>
      <c r="E55">
        <f>VLOOKUP(Table47[[#This Row],[D]],Table16[#All],3,FALSE)</f>
        <v>1</v>
      </c>
      <c r="F55">
        <f>VLOOKUP(Table47[[#This Row],[E]],Table18[#All],3,FALSE)</f>
        <v>1</v>
      </c>
      <c r="G55">
        <f>VLOOKUP(Table47[[#This Row],[F]],Table20[#All],3,FALSE)</f>
        <v>7</v>
      </c>
      <c r="H55" s="1" t="s">
        <v>130</v>
      </c>
      <c r="I55">
        <f>VLOOKUP(Table47[[#This Row],[G]],Table22[#All],3,FALSE)</f>
        <v>1</v>
      </c>
      <c r="J55" s="4" t="e">
        <f>VLOOKUP(TRIM(Table47[[#This Row],[G_2]]),Table22[#All],3,FALSE)</f>
        <v>#N/A</v>
      </c>
      <c r="K55" s="4" t="e">
        <f>VLOOKUP(TRIM(Table47[[#This Row],[G_3]]),Table22[#All],3,FALSE)</f>
        <v>#N/A</v>
      </c>
      <c r="L55" s="4" t="e">
        <f>VLOOKUP(TRIM(Table47[[#This Row],[G_4]]),Table22[#All],3,FALSE)</f>
        <v>#N/A</v>
      </c>
      <c r="M55">
        <f>VLOOKUP(Table47[[#This Row],[H]],Table23[#All],3,FALSE)</f>
        <v>0</v>
      </c>
      <c r="N55" s="1" t="s">
        <v>64</v>
      </c>
      <c r="O55">
        <f>VLOOKUP(Table47[[#This Row],[I_1]],Table25[#All], 3, FALSE)</f>
        <v>1</v>
      </c>
      <c r="P55">
        <f>VLOOKUP(TRIM(Table47[[#This Row],[I_2]]),Table25[#All], 3, FALSE)</f>
        <v>2</v>
      </c>
      <c r="Q55">
        <v>678</v>
      </c>
      <c r="R55">
        <f>VLOOKUP(TRIM(Table47[[#This Row],[K]]),Table27[#All],3,FALSE)</f>
        <v>1</v>
      </c>
      <c r="S55">
        <f>VLOOKUP(TRIM(Table47[[#This Row],[L]]),Table28[#All],3,FALSE)</f>
        <v>2</v>
      </c>
      <c r="T55">
        <f>VLOOKUP(Table47[[#This Row],[M]],Table9[#All],3,FALSE)</f>
        <v>1</v>
      </c>
      <c r="U55">
        <f>VLOOKUP(Table47[[#This Row],[N]],Table11[#All],3,FALSE)</f>
        <v>4</v>
      </c>
      <c r="V55">
        <f>VLOOKUP(Table47[[#This Row],[O]],Table15[#All],3,FALSE)</f>
        <v>1</v>
      </c>
      <c r="W55" t="s">
        <v>412</v>
      </c>
      <c r="X55">
        <f>VLOOKUP(Table47[[#This Row],[Q]],Table19[#All],3,FALSE)</f>
        <v>5</v>
      </c>
      <c r="Y55" t="s">
        <v>77</v>
      </c>
      <c r="Z55">
        <f>VLOOKUP(TRIM(Table47[[#This Row],[R_1]]),Table21[#All],3,FALSE)</f>
        <v>6</v>
      </c>
      <c r="AA55" t="e">
        <f>VLOOKUP(TRIM(Table47[[#This Row],[R_2]]),Table21[#All],3,FALSE)</f>
        <v>#N/A</v>
      </c>
      <c r="AB55" t="e">
        <f>VLOOKUP(TRIM(Table47[[#This Row],[R_3]]),Table21[#All],3,FALSE)</f>
        <v>#N/A</v>
      </c>
      <c r="AC55" t="e">
        <f>VLOOKUP(TRIM(Table47[[#This Row],[R_4]]),Table21[#All],3,FALSE)</f>
        <v>#N/A</v>
      </c>
      <c r="AD55" t="e">
        <f>VLOOKUP(TRIM(Table47[[#This Row],[R_5]]),Table21[#All],3,FALSE)</f>
        <v>#N/A</v>
      </c>
      <c r="AE55" t="e">
        <f>VLOOKUP(TRIM(Table47[[#This Row],[R_6]]),Table21[#All],3,FALSE)</f>
        <v>#N/A</v>
      </c>
      <c r="AF55" t="e">
        <f>VLOOKUP(TRIM(Table47[[#This Row],[R_7]]),Table21[#All],3,FALSE)</f>
        <v>#N/A</v>
      </c>
      <c r="AG55" t="e">
        <f>VLOOKUP(TRIM(Table47[[#This Row],[R_8]]),Table21[#All],3,FALSE)</f>
        <v>#N/A</v>
      </c>
      <c r="AH55" t="e">
        <f>VLOOKUP(TRIM(Table47[[#This Row],[R_9]]),Table21[#All],3,FALSE)</f>
        <v>#N/A</v>
      </c>
      <c r="AI55" t="e">
        <f>VLOOKUP(TRIM(Table47[[#This Row],[R_10]]),Table21[#All],3,FALSE)</f>
        <v>#N/A</v>
      </c>
      <c r="AJ55" t="s">
        <v>414</v>
      </c>
      <c r="AK55">
        <f>VLOOKUP(TRIM(Table47[[#This Row],[S_1]]),Table24[#All],3,FALSE)</f>
        <v>8</v>
      </c>
      <c r="AL55" t="e">
        <f>VLOOKUP(TRIM(Table47[[#This Row],[S_2]]),Table24[#All],3,FALSE)</f>
        <v>#N/A</v>
      </c>
      <c r="AM55" t="e">
        <f>VLOOKUP(TRIM(Table47[[#This Row],[S_3]]),Table24[#All],3,FALSE)</f>
        <v>#N/A</v>
      </c>
      <c r="AN55" t="e">
        <f>VLOOKUP(TRIM(Table47[[#This Row],[S_4]]),Table24[#All],3,FALSE)</f>
        <v>#N/A</v>
      </c>
      <c r="AO55" t="e">
        <f>VLOOKUP(TRIM(Table47[[#This Row],[S_5]]),Table24[#All],3,FALSE)</f>
        <v>#N/A</v>
      </c>
      <c r="AP55" t="e">
        <f>VLOOKUP(TRIM(Table47[[#This Row],[S_6]]),Table24[#All],3,FALSE)</f>
        <v>#N/A</v>
      </c>
      <c r="AQ55" t="s">
        <v>194</v>
      </c>
      <c r="AR55">
        <f>VLOOKUP(TRIM(Table47[[#This Row],[T_1]]),Table26[#All],3,FALSE)</f>
        <v>3</v>
      </c>
      <c r="AS55" t="e">
        <f>VLOOKUP(TRIM(Table47[[#This Row],[T_2]]),Table26[#All],3,FALSE)</f>
        <v>#N/A</v>
      </c>
      <c r="AT55" t="e">
        <f>VLOOKUP(TRIM(Table47[[#This Row],[T_3]]),Table26[#All],3,FALSE)</f>
        <v>#N/A</v>
      </c>
      <c r="AU55" t="e">
        <f>VLOOKUP(TRIM(Table47[[#This Row],[T_4]]),Table26[#All],3,FALSE)</f>
        <v>#N/A</v>
      </c>
      <c r="AV55" t="e">
        <f>VLOOKUP(TRIM(Table47[[#This Row],[T_5]]),Table26[#All],3,FALSE)</f>
        <v>#N/A</v>
      </c>
      <c r="AW55" t="e">
        <f>VLOOKUP(TRIM(Table47[[#This Row],[T_6]]),Table26[#All],3,FALSE)</f>
        <v>#N/A</v>
      </c>
      <c r="AX55">
        <f>VLOOKUP(Table47[[#This Row],[U]],Table29[#All],3,FALSE)</f>
        <v>4</v>
      </c>
      <c r="AY55">
        <f>VLOOKUP(Table47[[#This Row],[V]],Table30[#All],3,FALSE)</f>
        <v>3</v>
      </c>
      <c r="AZ55" t="s">
        <v>101</v>
      </c>
      <c r="BA55">
        <f>VLOOKUP(TRIM(Table47[[#This Row],[W_1]]),Table31[#All],3,FALSE)</f>
        <v>1</v>
      </c>
      <c r="BB55" t="e">
        <f>VLOOKUP(TRIM(Table47[[#This Row],[W_2]]),Table31[#All],3,FALSE)</f>
        <v>#N/A</v>
      </c>
      <c r="BC55" t="e">
        <f>VLOOKUP(TRIM(Table47[[#This Row],[W_3]]),Table31[#All],3,FALSE)</f>
        <v>#N/A</v>
      </c>
      <c r="BD55" t="e">
        <f>VLOOKUP(TRIM(Table47[[#This Row],[W_4]]),Table31[#All],3,FALSE)</f>
        <v>#N/A</v>
      </c>
      <c r="BE55" t="e">
        <f>VLOOKUP(TRIM(Table47[[#This Row],[W_5]]),Table31[#All],3,FALSE)</f>
        <v>#N/A</v>
      </c>
      <c r="BF55" t="e">
        <f>VLOOKUP(TRIM(Table47[[#This Row],[W_6]]),Table31[#All],3,FALSE)</f>
        <v>#N/A</v>
      </c>
      <c r="BG55" t="e">
        <f>VLOOKUP(TRIM(Table47[[#This Row],[W_7]]),Table31[#All],3,FALSE)</f>
        <v>#N/A</v>
      </c>
      <c r="BH55" t="e">
        <f>VLOOKUP(TRIM(Table47[[#This Row],[W_8]]),Table31[#All],3,FALSE)</f>
        <v>#N/A</v>
      </c>
      <c r="BI55" t="s">
        <v>313</v>
      </c>
      <c r="BJ55">
        <f>VLOOKUP(TRIM(Table47[[#This Row],[X_1]]),Table32[#All],3,FALSE)</f>
        <v>7</v>
      </c>
      <c r="BK55" t="e">
        <f>VLOOKUP(TRIM(Table47[[#This Row],[X_2]]),Table32[#All],3,FALSE)</f>
        <v>#N/A</v>
      </c>
      <c r="BL55" t="e">
        <f>VLOOKUP(TRIM(Table47[[#This Row],[X_3]]),Table32[#All],3,FALSE)</f>
        <v>#N/A</v>
      </c>
      <c r="BM55" t="e">
        <f>VLOOKUP(TRIM(Table47[[#This Row],[X_4]]),Table32[#All],3,FALSE)</f>
        <v>#N/A</v>
      </c>
      <c r="BN55" t="e">
        <f>VLOOKUP(TRIM(Table47[[#This Row],[X_5]]),Table32[#All],3,FALSE)</f>
        <v>#N/A</v>
      </c>
      <c r="BO55" t="e">
        <f>VLOOKUP(TRIM(Table47[[#This Row],[X_6]]),Table32[#All],3,FALSE)</f>
        <v>#N/A</v>
      </c>
      <c r="BP55" t="e">
        <f>VLOOKUP(TRIM(Table47[[#This Row],[X_7]]),Table32[#All],3,FALSE)</f>
        <v>#N/A</v>
      </c>
      <c r="BQ55" t="e">
        <f>VLOOKUP(TRIM(Table47[[#This Row],[X_8]]),Table32[#All],3,FALSE)</f>
        <v>#N/A</v>
      </c>
      <c r="BR55" t="e">
        <f>VLOOKUP(TRIM(Table47[[#This Row],[X_9]]),Table32[#All],3,FALSE)</f>
        <v>#N/A</v>
      </c>
      <c r="BS55">
        <f>VLOOKUP(Table47[[#This Row],[Y]], Table33[#All], 3, FALSE)</f>
        <v>3</v>
      </c>
      <c r="BT55" t="s">
        <v>77</v>
      </c>
      <c r="BU55">
        <f>VLOOKUP(TRIM(Table47[[#This Row],[Z_1]]),Table34[#All],3,FALSE)</f>
        <v>13</v>
      </c>
      <c r="BV55" t="e">
        <f>VLOOKUP(TRIM(Table47[[#This Row],[Z_2]]),Table34[#All],3,FALSE)</f>
        <v>#N/A</v>
      </c>
      <c r="BW55" t="e">
        <f>VLOOKUP(TRIM(Table47[[#This Row],[Z_3]]),Table34[#All],3,FALSE)</f>
        <v>#N/A</v>
      </c>
      <c r="BX55" t="e">
        <f>VLOOKUP(TRIM(Table47[[#This Row],[Z_4]]),Table34[#All],3,FALSE)</f>
        <v>#N/A</v>
      </c>
      <c r="BY55" t="e">
        <f>VLOOKUP(TRIM(Table47[[#This Row],[Z_5]]),Table34[#All],3,FALSE)</f>
        <v>#N/A</v>
      </c>
      <c r="BZ55" t="e">
        <f>VLOOKUP(TRIM(Table47[[#This Row],[Z_6]]),Table34[#All],3,FALSE)</f>
        <v>#N/A</v>
      </c>
      <c r="CA55" t="e">
        <f>VLOOKUP(TRIM(Table47[[#This Row],[Z_7]]),Table34[#All],3,FALSE)</f>
        <v>#N/A</v>
      </c>
      <c r="CB55">
        <f>VLOOKUP(Table47[[#This Row],[ZA]],Table36[#All],3,FALSE)</f>
        <v>0</v>
      </c>
      <c r="CC55">
        <f>VLOOKUP(Table47[[#This Row],[ZB]],Table37[#All],3,FALSE)</f>
        <v>3</v>
      </c>
      <c r="CD55" t="s">
        <v>415</v>
      </c>
      <c r="CE55">
        <f>VLOOKUP(TRIM(Table47[[#This Row],[ZC_1]]),Table38[#All],3,FALSE)</f>
        <v>8</v>
      </c>
      <c r="CF55" t="e">
        <f>VLOOKUP(TRIM(Table47[[#This Row],[ZC_2]]),Table38[#All],3,FALSE)</f>
        <v>#N/A</v>
      </c>
      <c r="CG55" t="e">
        <f>VLOOKUP(TRIM(Table47[[#This Row],[ZC_3]]),Table38[#All],3,FALSE)</f>
        <v>#N/A</v>
      </c>
      <c r="CH55" t="e">
        <f>VLOOKUP(TRIM(Table47[[#This Row],[ZC_4]]),Table38[#All],3,FALSE)</f>
        <v>#N/A</v>
      </c>
      <c r="CI55" t="e">
        <f>VLOOKUP(TRIM(Table47[[#This Row],[ZC_5]]),Table38[#All],3,FALSE)</f>
        <v>#N/A</v>
      </c>
      <c r="CJ55" t="e">
        <f>VLOOKUP(TRIM(Table47[[#This Row],[ZC_6]]),Table38[#All],3,FALSE)</f>
        <v>#N/A</v>
      </c>
      <c r="CK55" t="e">
        <f>VLOOKUP(TRIM(Table47[[#This Row],[ZC_7]]),Table38[#All],3,FALSE)</f>
        <v>#N/A</v>
      </c>
      <c r="CL55">
        <v>5</v>
      </c>
      <c r="CM55" t="s">
        <v>345</v>
      </c>
      <c r="CN55">
        <f>VLOOKUP(TRIM(Table47[[#This Row],[ZE_1]]),Table40[#All],3,FALSE)</f>
        <v>1</v>
      </c>
      <c r="CO55" s="4" t="e">
        <f>VLOOKUP(TRIM(Table47[[#This Row],[ZE_2]]),Table40[#All],3,FALSE)</f>
        <v>#N/A</v>
      </c>
      <c r="CP55" t="e">
        <f>VLOOKUP(TRIM(Table47[[#This Row],[ZE_3]]),Table40[#All],3,FALSE)</f>
        <v>#N/A</v>
      </c>
      <c r="CQ55" s="4" t="e">
        <f>VLOOKUP(TRIM(Table47[[#This Row],[ZE_4]]),Table40[#All],3,FALSE)</f>
        <v>#N/A</v>
      </c>
      <c r="CR55" t="e">
        <f>VLOOKUP(TRIM(Table47[[#This Row],[ZE_5]]),Table40[#All],3,FALSE)</f>
        <v>#N/A</v>
      </c>
      <c r="CS55" t="e">
        <f>VLOOKUP(TRIM(Table47[[#This Row],[ZE_6]]),Table40[#All],3,FALSE)</f>
        <v>#N/A</v>
      </c>
      <c r="CT55" t="e">
        <f>VLOOKUP(TRIM(Table47[[#This Row],[ZE_7]]),Table40[#All],3,FALSE)</f>
        <v>#N/A</v>
      </c>
    </row>
    <row r="56" spans="1:99" x14ac:dyDescent="0.25">
      <c r="A56">
        <v>45155.450704872681</v>
      </c>
      <c r="B56" s="4">
        <f>VLOOKUP(Table47[[#This Row],[A]],Table7[#All],3, FALSE)</f>
        <v>1</v>
      </c>
      <c r="C56">
        <f>VLOOKUP(Table47[[#This Row],[B]],Table12[#All],3,FALSE)</f>
        <v>1</v>
      </c>
      <c r="D56">
        <f>VLOOKUP(Table47[[#This Row],[C]],Table14[#All],3,FALSE)</f>
        <v>1</v>
      </c>
      <c r="E56">
        <f>VLOOKUP(Table47[[#This Row],[D]],Table16[#All],3,FALSE)</f>
        <v>1</v>
      </c>
      <c r="F56">
        <f>VLOOKUP(Table47[[#This Row],[E]],Table18[#All],3,FALSE)</f>
        <v>4</v>
      </c>
      <c r="G56">
        <f>VLOOKUP(Table47[[#This Row],[F]],Table20[#All],3,FALSE)</f>
        <v>3</v>
      </c>
      <c r="H56" s="1" t="s">
        <v>130</v>
      </c>
      <c r="I56">
        <f>VLOOKUP(Table47[[#This Row],[G]],Table22[#All],3,FALSE)</f>
        <v>1</v>
      </c>
      <c r="J56" s="4" t="e">
        <f>VLOOKUP(TRIM(Table47[[#This Row],[G_2]]),Table22[#All],3,FALSE)</f>
        <v>#N/A</v>
      </c>
      <c r="K56" s="4" t="e">
        <f>VLOOKUP(TRIM(Table47[[#This Row],[G_3]]),Table22[#All],3,FALSE)</f>
        <v>#N/A</v>
      </c>
      <c r="L56" s="4" t="e">
        <f>VLOOKUP(TRIM(Table47[[#This Row],[G_4]]),Table22[#All],3,FALSE)</f>
        <v>#N/A</v>
      </c>
      <c r="M56">
        <f>VLOOKUP(Table47[[#This Row],[H]],Table23[#All],3,FALSE)</f>
        <v>1</v>
      </c>
      <c r="N56" s="1" t="s">
        <v>41</v>
      </c>
      <c r="O56">
        <f>VLOOKUP(Table47[[#This Row],[I_1]],Table25[#All], 3, FALSE)</f>
        <v>1</v>
      </c>
      <c r="P56" t="e">
        <f>VLOOKUP(TRIM(Table47[[#This Row],[I_2]]),Table25[#All], 3, FALSE)</f>
        <v>#N/A</v>
      </c>
      <c r="Q56">
        <v>789</v>
      </c>
      <c r="R56">
        <f>VLOOKUP(TRIM(Table47[[#This Row],[K]]),Table27[#All],3,FALSE)</f>
        <v>2</v>
      </c>
      <c r="S56">
        <f>VLOOKUP(TRIM(Table47[[#This Row],[L]]),Table28[#All],3,FALSE)</f>
        <v>1</v>
      </c>
      <c r="T56">
        <f>VLOOKUP(Table47[[#This Row],[M]],Table9[#All],3,FALSE)</f>
        <v>1</v>
      </c>
      <c r="U56">
        <f>VLOOKUP(Table47[[#This Row],[N]],Table11[#All],3,FALSE)</f>
        <v>2</v>
      </c>
      <c r="V56">
        <f>VLOOKUP(Table47[[#This Row],[O]],Table15[#All],3,FALSE)</f>
        <v>1</v>
      </c>
      <c r="W56" t="s">
        <v>417</v>
      </c>
      <c r="X56">
        <f>VLOOKUP(Table47[[#This Row],[Q]],Table19[#All],3,FALSE)</f>
        <v>2</v>
      </c>
      <c r="Y56" t="s">
        <v>77</v>
      </c>
      <c r="Z56">
        <f>VLOOKUP(TRIM(Table47[[#This Row],[R_1]]),Table21[#All],3,FALSE)</f>
        <v>6</v>
      </c>
      <c r="AA56" t="e">
        <f>VLOOKUP(TRIM(Table47[[#This Row],[R_2]]),Table21[#All],3,FALSE)</f>
        <v>#N/A</v>
      </c>
      <c r="AB56" t="e">
        <f>VLOOKUP(TRIM(Table47[[#This Row],[R_3]]),Table21[#All],3,FALSE)</f>
        <v>#N/A</v>
      </c>
      <c r="AC56" t="e">
        <f>VLOOKUP(TRIM(Table47[[#This Row],[R_4]]),Table21[#All],3,FALSE)</f>
        <v>#N/A</v>
      </c>
      <c r="AD56" t="e">
        <f>VLOOKUP(TRIM(Table47[[#This Row],[R_5]]),Table21[#All],3,FALSE)</f>
        <v>#N/A</v>
      </c>
      <c r="AE56" t="e">
        <f>VLOOKUP(TRIM(Table47[[#This Row],[R_6]]),Table21[#All],3,FALSE)</f>
        <v>#N/A</v>
      </c>
      <c r="AF56" t="e">
        <f>VLOOKUP(TRIM(Table47[[#This Row],[R_7]]),Table21[#All],3,FALSE)</f>
        <v>#N/A</v>
      </c>
      <c r="AG56" t="e">
        <f>VLOOKUP(TRIM(Table47[[#This Row],[R_8]]),Table21[#All],3,FALSE)</f>
        <v>#N/A</v>
      </c>
      <c r="AH56" t="e">
        <f>VLOOKUP(TRIM(Table47[[#This Row],[R_9]]),Table21[#All],3,FALSE)</f>
        <v>#N/A</v>
      </c>
      <c r="AI56" t="e">
        <f>VLOOKUP(TRIM(Table47[[#This Row],[R_10]]),Table21[#All],3,FALSE)</f>
        <v>#N/A</v>
      </c>
      <c r="AJ56" t="s">
        <v>37</v>
      </c>
      <c r="AK56">
        <f>VLOOKUP(TRIM(Table47[[#This Row],[S_1]]),Table24[#All],3,FALSE)</f>
        <v>9</v>
      </c>
      <c r="AL56" t="e">
        <f>VLOOKUP(TRIM(Table47[[#This Row],[S_2]]),Table24[#All],3,FALSE)</f>
        <v>#N/A</v>
      </c>
      <c r="AM56" t="e">
        <f>VLOOKUP(TRIM(Table47[[#This Row],[S_3]]),Table24[#All],3,FALSE)</f>
        <v>#N/A</v>
      </c>
      <c r="AN56" t="e">
        <f>VLOOKUP(TRIM(Table47[[#This Row],[S_4]]),Table24[#All],3,FALSE)</f>
        <v>#N/A</v>
      </c>
      <c r="AO56" t="e">
        <f>VLOOKUP(TRIM(Table47[[#This Row],[S_5]]),Table24[#All],3,FALSE)</f>
        <v>#N/A</v>
      </c>
      <c r="AP56" t="e">
        <f>VLOOKUP(TRIM(Table47[[#This Row],[S_6]]),Table24[#All],3,FALSE)</f>
        <v>#N/A</v>
      </c>
      <c r="AQ56" t="s">
        <v>51</v>
      </c>
      <c r="AR56">
        <f>VLOOKUP(TRIM(Table47[[#This Row],[T_1]]),Table26[#All],3,FALSE)</f>
        <v>2</v>
      </c>
      <c r="AS56" t="e">
        <f>VLOOKUP(TRIM(Table47[[#This Row],[T_2]]),Table26[#All],3,FALSE)</f>
        <v>#N/A</v>
      </c>
      <c r="AT56" t="e">
        <f>VLOOKUP(TRIM(Table47[[#This Row],[T_3]]),Table26[#All],3,FALSE)</f>
        <v>#N/A</v>
      </c>
      <c r="AU56" t="e">
        <f>VLOOKUP(TRIM(Table47[[#This Row],[T_4]]),Table26[#All],3,FALSE)</f>
        <v>#N/A</v>
      </c>
      <c r="AV56" t="e">
        <f>VLOOKUP(TRIM(Table47[[#This Row],[T_5]]),Table26[#All],3,FALSE)</f>
        <v>#N/A</v>
      </c>
      <c r="AW56" t="e">
        <f>VLOOKUP(TRIM(Table47[[#This Row],[T_6]]),Table26[#All],3,FALSE)</f>
        <v>#N/A</v>
      </c>
      <c r="AX56">
        <f>VLOOKUP(Table47[[#This Row],[U]],Table29[#All],3,FALSE)</f>
        <v>3</v>
      </c>
      <c r="AY56">
        <f>VLOOKUP(Table47[[#This Row],[V]],Table30[#All],3,FALSE)</f>
        <v>2</v>
      </c>
      <c r="AZ56" t="s">
        <v>418</v>
      </c>
      <c r="BA56">
        <f>VLOOKUP(TRIM(Table47[[#This Row],[W_1]]),Table31[#All],3,FALSE)</f>
        <v>2</v>
      </c>
      <c r="BB56" t="e">
        <f>VLOOKUP(TRIM(Table47[[#This Row],[W_2]]),Table31[#All],3,FALSE)</f>
        <v>#N/A</v>
      </c>
      <c r="BC56" t="e">
        <f>VLOOKUP(TRIM(Table47[[#This Row],[W_3]]),Table31[#All],3,FALSE)</f>
        <v>#N/A</v>
      </c>
      <c r="BD56" t="e">
        <f>VLOOKUP(TRIM(Table47[[#This Row],[W_4]]),Table31[#All],3,FALSE)</f>
        <v>#N/A</v>
      </c>
      <c r="BE56" t="e">
        <f>VLOOKUP(TRIM(Table47[[#This Row],[W_5]]),Table31[#All],3,FALSE)</f>
        <v>#N/A</v>
      </c>
      <c r="BF56" t="e">
        <f>VLOOKUP(TRIM(Table47[[#This Row],[W_6]]),Table31[#All],3,FALSE)</f>
        <v>#N/A</v>
      </c>
      <c r="BG56" t="e">
        <f>VLOOKUP(TRIM(Table47[[#This Row],[W_7]]),Table31[#All],3,FALSE)</f>
        <v>#N/A</v>
      </c>
      <c r="BH56" t="e">
        <f>VLOOKUP(TRIM(Table47[[#This Row],[W_8]]),Table31[#All],3,FALSE)</f>
        <v>#N/A</v>
      </c>
      <c r="BI56" t="s">
        <v>1018</v>
      </c>
      <c r="BJ56">
        <f>VLOOKUP(TRIM(Table47[[#This Row],[X_1]]),Table32[#All],3,FALSE)</f>
        <v>6</v>
      </c>
      <c r="BK56">
        <f>VLOOKUP(TRIM(Table47[[#This Row],[X_2]]),Table32[#All],3,FALSE)</f>
        <v>12</v>
      </c>
      <c r="BL56" t="e">
        <f>VLOOKUP(TRIM(Table47[[#This Row],[X_3]]),Table32[#All],3,FALSE)</f>
        <v>#N/A</v>
      </c>
      <c r="BM56" t="e">
        <f>VLOOKUP(TRIM(Table47[[#This Row],[X_4]]),Table32[#All],3,FALSE)</f>
        <v>#N/A</v>
      </c>
      <c r="BN56" t="e">
        <f>VLOOKUP(TRIM(Table47[[#This Row],[X_5]]),Table32[#All],3,FALSE)</f>
        <v>#N/A</v>
      </c>
      <c r="BO56" t="e">
        <f>VLOOKUP(TRIM(Table47[[#This Row],[X_6]]),Table32[#All],3,FALSE)</f>
        <v>#N/A</v>
      </c>
      <c r="BP56" t="e">
        <f>VLOOKUP(TRIM(Table47[[#This Row],[X_7]]),Table32[#All],3,FALSE)</f>
        <v>#N/A</v>
      </c>
      <c r="BQ56" t="e">
        <f>VLOOKUP(TRIM(Table47[[#This Row],[X_8]]),Table32[#All],3,FALSE)</f>
        <v>#N/A</v>
      </c>
      <c r="BR56" t="e">
        <f>VLOOKUP(TRIM(Table47[[#This Row],[X_9]]),Table32[#All],3,FALSE)</f>
        <v>#N/A</v>
      </c>
      <c r="BS56">
        <f>VLOOKUP(Table47[[#This Row],[Y]], Table33[#All], 3, FALSE)</f>
        <v>1</v>
      </c>
      <c r="BT56" t="s">
        <v>77</v>
      </c>
      <c r="BU56">
        <f>VLOOKUP(TRIM(Table47[[#This Row],[Z_1]]),Table34[#All],3,FALSE)</f>
        <v>13</v>
      </c>
      <c r="BV56" t="e">
        <f>VLOOKUP(TRIM(Table47[[#This Row],[Z_2]]),Table34[#All],3,FALSE)</f>
        <v>#N/A</v>
      </c>
      <c r="BW56" t="e">
        <f>VLOOKUP(TRIM(Table47[[#This Row],[Z_3]]),Table34[#All],3,FALSE)</f>
        <v>#N/A</v>
      </c>
      <c r="BX56" t="e">
        <f>VLOOKUP(TRIM(Table47[[#This Row],[Z_4]]),Table34[#All],3,FALSE)</f>
        <v>#N/A</v>
      </c>
      <c r="BY56" t="e">
        <f>VLOOKUP(TRIM(Table47[[#This Row],[Z_5]]),Table34[#All],3,FALSE)</f>
        <v>#N/A</v>
      </c>
      <c r="BZ56" t="e">
        <f>VLOOKUP(TRIM(Table47[[#This Row],[Z_6]]),Table34[#All],3,FALSE)</f>
        <v>#N/A</v>
      </c>
      <c r="CA56" t="e">
        <f>VLOOKUP(TRIM(Table47[[#This Row],[Z_7]]),Table34[#All],3,FALSE)</f>
        <v>#N/A</v>
      </c>
      <c r="CB56">
        <f>VLOOKUP(Table47[[#This Row],[ZA]],Table36[#All],3,FALSE)</f>
        <v>0</v>
      </c>
      <c r="CC56">
        <f>VLOOKUP(Table47[[#This Row],[ZB]],Table37[#All],3,FALSE)</f>
        <v>3</v>
      </c>
      <c r="CD56" t="s">
        <v>405</v>
      </c>
      <c r="CE56">
        <f>VLOOKUP(TRIM(Table47[[#This Row],[ZC_1]]),Table38[#All],3,FALSE)</f>
        <v>4</v>
      </c>
      <c r="CF56">
        <f>VLOOKUP(TRIM(Table47[[#This Row],[ZC_2]]),Table38[#All],3,FALSE)</f>
        <v>7</v>
      </c>
      <c r="CG56" t="e">
        <f>VLOOKUP(TRIM(Table47[[#This Row],[ZC_3]]),Table38[#All],3,FALSE)</f>
        <v>#N/A</v>
      </c>
      <c r="CH56" t="e">
        <f>VLOOKUP(TRIM(Table47[[#This Row],[ZC_4]]),Table38[#All],3,FALSE)</f>
        <v>#N/A</v>
      </c>
      <c r="CI56" t="e">
        <f>VLOOKUP(TRIM(Table47[[#This Row],[ZC_5]]),Table38[#All],3,FALSE)</f>
        <v>#N/A</v>
      </c>
      <c r="CJ56" t="e">
        <f>VLOOKUP(TRIM(Table47[[#This Row],[ZC_6]]),Table38[#All],3,FALSE)</f>
        <v>#N/A</v>
      </c>
      <c r="CK56" t="e">
        <f>VLOOKUP(TRIM(Table47[[#This Row],[ZC_7]]),Table38[#All],3,FALSE)</f>
        <v>#N/A</v>
      </c>
      <c r="CL56">
        <v>5</v>
      </c>
      <c r="CM56" t="s">
        <v>420</v>
      </c>
      <c r="CN56">
        <f>VLOOKUP(TRIM(Table47[[#This Row],[ZE_1]]),Table40[#All],3,FALSE)</f>
        <v>10</v>
      </c>
      <c r="CO56" s="4" t="e">
        <f>VLOOKUP(TRIM(Table47[[#This Row],[ZE_2]]),Table40[#All],3,FALSE)</f>
        <v>#N/A</v>
      </c>
      <c r="CP56" t="e">
        <f>VLOOKUP(TRIM(Table47[[#This Row],[ZE_3]]),Table40[#All],3,FALSE)</f>
        <v>#N/A</v>
      </c>
      <c r="CQ56" s="4" t="e">
        <f>VLOOKUP(TRIM(Table47[[#This Row],[ZE_4]]),Table40[#All],3,FALSE)</f>
        <v>#N/A</v>
      </c>
      <c r="CR56" t="e">
        <f>VLOOKUP(TRIM(Table47[[#This Row],[ZE_5]]),Table40[#All],3,FALSE)</f>
        <v>#N/A</v>
      </c>
      <c r="CS56" t="e">
        <f>VLOOKUP(TRIM(Table47[[#This Row],[ZE_6]]),Table40[#All],3,FALSE)</f>
        <v>#N/A</v>
      </c>
      <c r="CT56" t="e">
        <f>VLOOKUP(TRIM(Table47[[#This Row],[ZE_7]]),Table40[#All],3,FALSE)</f>
        <v>#N/A</v>
      </c>
      <c r="CU56" t="s">
        <v>421</v>
      </c>
    </row>
    <row r="57" spans="1:99" x14ac:dyDescent="0.25">
      <c r="A57">
        <v>45155.454835358796</v>
      </c>
      <c r="B57" s="4">
        <f>VLOOKUP(Table47[[#This Row],[A]],Table7[#All],3, FALSE)</f>
        <v>3</v>
      </c>
      <c r="C57">
        <f>VLOOKUP(Table47[[#This Row],[B]],Table12[#All],3,FALSE)</f>
        <v>0</v>
      </c>
      <c r="D57">
        <f>VLOOKUP(Table47[[#This Row],[C]],Table14[#All],3,FALSE)</f>
        <v>1</v>
      </c>
      <c r="E57">
        <f>VLOOKUP(Table47[[#This Row],[D]],Table16[#All],3,FALSE)</f>
        <v>1</v>
      </c>
      <c r="F57">
        <f>VLOOKUP(Table47[[#This Row],[E]],Table18[#All],3,FALSE)</f>
        <v>1</v>
      </c>
      <c r="G57">
        <f>VLOOKUP(Table47[[#This Row],[F]],Table20[#All],3,FALSE)</f>
        <v>6</v>
      </c>
      <c r="H57" s="1" t="s">
        <v>130</v>
      </c>
      <c r="I57">
        <f>VLOOKUP(Table47[[#This Row],[G]],Table22[#All],3,FALSE)</f>
        <v>1</v>
      </c>
      <c r="J57" s="4" t="e">
        <f>VLOOKUP(TRIM(Table47[[#This Row],[G_2]]),Table22[#All],3,FALSE)</f>
        <v>#N/A</v>
      </c>
      <c r="K57" s="4" t="e">
        <f>VLOOKUP(TRIM(Table47[[#This Row],[G_3]]),Table22[#All],3,FALSE)</f>
        <v>#N/A</v>
      </c>
      <c r="L57" s="4" t="e">
        <f>VLOOKUP(TRIM(Table47[[#This Row],[G_4]]),Table22[#All],3,FALSE)</f>
        <v>#N/A</v>
      </c>
      <c r="M57">
        <f>VLOOKUP(Table47[[#This Row],[H]],Table23[#All],3,FALSE)</f>
        <v>1</v>
      </c>
      <c r="N57" s="1" t="s">
        <v>64</v>
      </c>
      <c r="O57">
        <f>VLOOKUP(Table47[[#This Row],[I_1]],Table25[#All], 3, FALSE)</f>
        <v>1</v>
      </c>
      <c r="P57">
        <f>VLOOKUP(TRIM(Table47[[#This Row],[I_2]]),Table25[#All], 3, FALSE)</f>
        <v>2</v>
      </c>
      <c r="Q57">
        <v>795</v>
      </c>
      <c r="R57">
        <f>VLOOKUP(TRIM(Table47[[#This Row],[K]]),Table27[#All],3,FALSE)</f>
        <v>1</v>
      </c>
      <c r="S57">
        <f>VLOOKUP(TRIM(Table47[[#This Row],[L]]),Table28[#All],3,FALSE)</f>
        <v>2</v>
      </c>
      <c r="T57">
        <f>VLOOKUP(Table47[[#This Row],[M]],Table9[#All],3,FALSE)</f>
        <v>1</v>
      </c>
      <c r="U57">
        <f>VLOOKUP(Table47[[#This Row],[N]],Table11[#All],3,FALSE)</f>
        <v>2</v>
      </c>
      <c r="V57">
        <f>VLOOKUP(Table47[[#This Row],[O]],Table15[#All],3,FALSE)</f>
        <v>1</v>
      </c>
      <c r="W57" t="s">
        <v>422</v>
      </c>
      <c r="X57">
        <f>VLOOKUP(Table47[[#This Row],[Q]],Table19[#All],3,FALSE)</f>
        <v>6</v>
      </c>
      <c r="Y57" t="s">
        <v>77</v>
      </c>
      <c r="Z57">
        <f>VLOOKUP(TRIM(Table47[[#This Row],[R_1]]),Table21[#All],3,FALSE)</f>
        <v>6</v>
      </c>
      <c r="AA57" t="e">
        <f>VLOOKUP(TRIM(Table47[[#This Row],[R_2]]),Table21[#All],3,FALSE)</f>
        <v>#N/A</v>
      </c>
      <c r="AB57" t="e">
        <f>VLOOKUP(TRIM(Table47[[#This Row],[R_3]]),Table21[#All],3,FALSE)</f>
        <v>#N/A</v>
      </c>
      <c r="AC57" t="e">
        <f>VLOOKUP(TRIM(Table47[[#This Row],[R_4]]),Table21[#All],3,FALSE)</f>
        <v>#N/A</v>
      </c>
      <c r="AD57" t="e">
        <f>VLOOKUP(TRIM(Table47[[#This Row],[R_5]]),Table21[#All],3,FALSE)</f>
        <v>#N/A</v>
      </c>
      <c r="AE57" t="e">
        <f>VLOOKUP(TRIM(Table47[[#This Row],[R_6]]),Table21[#All],3,FALSE)</f>
        <v>#N/A</v>
      </c>
      <c r="AF57" t="e">
        <f>VLOOKUP(TRIM(Table47[[#This Row],[R_7]]),Table21[#All],3,FALSE)</f>
        <v>#N/A</v>
      </c>
      <c r="AG57" t="e">
        <f>VLOOKUP(TRIM(Table47[[#This Row],[R_8]]),Table21[#All],3,FALSE)</f>
        <v>#N/A</v>
      </c>
      <c r="AH57" t="e">
        <f>VLOOKUP(TRIM(Table47[[#This Row],[R_9]]),Table21[#All],3,FALSE)</f>
        <v>#N/A</v>
      </c>
      <c r="AI57" t="e">
        <f>VLOOKUP(TRIM(Table47[[#This Row],[R_10]]),Table21[#All],3,FALSE)</f>
        <v>#N/A</v>
      </c>
      <c r="AJ57" t="s">
        <v>146</v>
      </c>
      <c r="AK57">
        <f>VLOOKUP(TRIM(Table47[[#This Row],[S_1]]),Table24[#All],3,FALSE)</f>
        <v>3</v>
      </c>
      <c r="AL57" t="e">
        <f>VLOOKUP(TRIM(Table47[[#This Row],[S_2]]),Table24[#All],3,FALSE)</f>
        <v>#N/A</v>
      </c>
      <c r="AM57" t="e">
        <f>VLOOKUP(TRIM(Table47[[#This Row],[S_3]]),Table24[#All],3,FALSE)</f>
        <v>#N/A</v>
      </c>
      <c r="AN57" t="e">
        <f>VLOOKUP(TRIM(Table47[[#This Row],[S_4]]),Table24[#All],3,FALSE)</f>
        <v>#N/A</v>
      </c>
      <c r="AO57" t="e">
        <f>VLOOKUP(TRIM(Table47[[#This Row],[S_5]]),Table24[#All],3,FALSE)</f>
        <v>#N/A</v>
      </c>
      <c r="AP57" t="e">
        <f>VLOOKUP(TRIM(Table47[[#This Row],[S_6]]),Table24[#All],3,FALSE)</f>
        <v>#N/A</v>
      </c>
      <c r="AQ57" t="s">
        <v>51</v>
      </c>
      <c r="AR57">
        <f>VLOOKUP(TRIM(Table47[[#This Row],[T_1]]),Table26[#All],3,FALSE)</f>
        <v>2</v>
      </c>
      <c r="AS57" t="e">
        <f>VLOOKUP(TRIM(Table47[[#This Row],[T_2]]),Table26[#All],3,FALSE)</f>
        <v>#N/A</v>
      </c>
      <c r="AT57" t="e">
        <f>VLOOKUP(TRIM(Table47[[#This Row],[T_3]]),Table26[#All],3,FALSE)</f>
        <v>#N/A</v>
      </c>
      <c r="AU57" t="e">
        <f>VLOOKUP(TRIM(Table47[[#This Row],[T_4]]),Table26[#All],3,FALSE)</f>
        <v>#N/A</v>
      </c>
      <c r="AV57" t="e">
        <f>VLOOKUP(TRIM(Table47[[#This Row],[T_5]]),Table26[#All],3,FALSE)</f>
        <v>#N/A</v>
      </c>
      <c r="AW57" t="e">
        <f>VLOOKUP(TRIM(Table47[[#This Row],[T_6]]),Table26[#All],3,FALSE)</f>
        <v>#N/A</v>
      </c>
      <c r="AX57">
        <f>VLOOKUP(Table47[[#This Row],[U]],Table29[#All],3,FALSE)</f>
        <v>3</v>
      </c>
      <c r="AY57">
        <f>VLOOKUP(Table47[[#This Row],[V]],Table30[#All],3,FALSE)</f>
        <v>2</v>
      </c>
      <c r="AZ57" t="s">
        <v>423</v>
      </c>
      <c r="BA57">
        <f>VLOOKUP(TRIM(Table47[[#This Row],[W_1]]),Table31[#All],3,FALSE)</f>
        <v>7</v>
      </c>
      <c r="BB57" t="e">
        <f>VLOOKUP(TRIM(Table47[[#This Row],[W_2]]),Table31[#All],3,FALSE)</f>
        <v>#N/A</v>
      </c>
      <c r="BC57" t="e">
        <f>VLOOKUP(TRIM(Table47[[#This Row],[W_3]]),Table31[#All],3,FALSE)</f>
        <v>#N/A</v>
      </c>
      <c r="BD57" t="e">
        <f>VLOOKUP(TRIM(Table47[[#This Row],[W_4]]),Table31[#All],3,FALSE)</f>
        <v>#N/A</v>
      </c>
      <c r="BE57" t="e">
        <f>VLOOKUP(TRIM(Table47[[#This Row],[W_5]]),Table31[#All],3,FALSE)</f>
        <v>#N/A</v>
      </c>
      <c r="BF57" t="e">
        <f>VLOOKUP(TRIM(Table47[[#This Row],[W_6]]),Table31[#All],3,FALSE)</f>
        <v>#N/A</v>
      </c>
      <c r="BG57" t="e">
        <f>VLOOKUP(TRIM(Table47[[#This Row],[W_7]]),Table31[#All],3,FALSE)</f>
        <v>#N/A</v>
      </c>
      <c r="BH57" t="e">
        <f>VLOOKUP(TRIM(Table47[[#This Row],[W_8]]),Table31[#All],3,FALSE)</f>
        <v>#N/A</v>
      </c>
      <c r="BI57" t="s">
        <v>160</v>
      </c>
      <c r="BJ57">
        <f>VLOOKUP(TRIM(Table47[[#This Row],[X_1]]),Table32[#All],3,FALSE)</f>
        <v>5</v>
      </c>
      <c r="BK57" t="e">
        <f>VLOOKUP(TRIM(Table47[[#This Row],[X_2]]),Table32[#All],3,FALSE)</f>
        <v>#N/A</v>
      </c>
      <c r="BL57" t="e">
        <f>VLOOKUP(TRIM(Table47[[#This Row],[X_3]]),Table32[#All],3,FALSE)</f>
        <v>#N/A</v>
      </c>
      <c r="BM57" t="e">
        <f>VLOOKUP(TRIM(Table47[[#This Row],[X_4]]),Table32[#All],3,FALSE)</f>
        <v>#N/A</v>
      </c>
      <c r="BN57" t="e">
        <f>VLOOKUP(TRIM(Table47[[#This Row],[X_5]]),Table32[#All],3,FALSE)</f>
        <v>#N/A</v>
      </c>
      <c r="BO57" t="e">
        <f>VLOOKUP(TRIM(Table47[[#This Row],[X_6]]),Table32[#All],3,FALSE)</f>
        <v>#N/A</v>
      </c>
      <c r="BP57" t="e">
        <f>VLOOKUP(TRIM(Table47[[#This Row],[X_7]]),Table32[#All],3,FALSE)</f>
        <v>#N/A</v>
      </c>
      <c r="BQ57" t="e">
        <f>VLOOKUP(TRIM(Table47[[#This Row],[X_8]]),Table32[#All],3,FALSE)</f>
        <v>#N/A</v>
      </c>
      <c r="BR57" t="e">
        <f>VLOOKUP(TRIM(Table47[[#This Row],[X_9]]),Table32[#All],3,FALSE)</f>
        <v>#N/A</v>
      </c>
      <c r="BS57">
        <f>VLOOKUP(Table47[[#This Row],[Y]], Table33[#All], 3, FALSE)</f>
        <v>3</v>
      </c>
      <c r="BT57" t="s">
        <v>77</v>
      </c>
      <c r="BU57">
        <f>VLOOKUP(TRIM(Table47[[#This Row],[Z_1]]),Table34[#All],3,FALSE)</f>
        <v>13</v>
      </c>
      <c r="BV57" t="e">
        <f>VLOOKUP(TRIM(Table47[[#This Row],[Z_2]]),Table34[#All],3,FALSE)</f>
        <v>#N/A</v>
      </c>
      <c r="BW57" t="e">
        <f>VLOOKUP(TRIM(Table47[[#This Row],[Z_3]]),Table34[#All],3,FALSE)</f>
        <v>#N/A</v>
      </c>
      <c r="BX57" t="e">
        <f>VLOOKUP(TRIM(Table47[[#This Row],[Z_4]]),Table34[#All],3,FALSE)</f>
        <v>#N/A</v>
      </c>
      <c r="BY57" t="e">
        <f>VLOOKUP(TRIM(Table47[[#This Row],[Z_5]]),Table34[#All],3,FALSE)</f>
        <v>#N/A</v>
      </c>
      <c r="BZ57" t="e">
        <f>VLOOKUP(TRIM(Table47[[#This Row],[Z_6]]),Table34[#All],3,FALSE)</f>
        <v>#N/A</v>
      </c>
      <c r="CA57" t="e">
        <f>VLOOKUP(TRIM(Table47[[#This Row],[Z_7]]),Table34[#All],3,FALSE)</f>
        <v>#N/A</v>
      </c>
      <c r="CB57">
        <f>VLOOKUP(Table47[[#This Row],[ZA]],Table36[#All],3,FALSE)</f>
        <v>0</v>
      </c>
      <c r="CC57">
        <f>VLOOKUP(Table47[[#This Row],[ZB]],Table37[#All],3,FALSE)</f>
        <v>3</v>
      </c>
      <c r="CD57" t="s">
        <v>424</v>
      </c>
      <c r="CE57">
        <f>VLOOKUP(TRIM(Table47[[#This Row],[ZC_1]]),Table38[#All],3,FALSE)</f>
        <v>1</v>
      </c>
      <c r="CF57">
        <f>VLOOKUP(TRIM(Table47[[#This Row],[ZC_2]]),Table38[#All],3,FALSE)</f>
        <v>5</v>
      </c>
      <c r="CG57">
        <f>VLOOKUP(TRIM(Table47[[#This Row],[ZC_3]]),Table38[#All],3,FALSE)</f>
        <v>4</v>
      </c>
      <c r="CH57" t="e">
        <f>VLOOKUP(TRIM(Table47[[#This Row],[ZC_4]]),Table38[#All],3,FALSE)</f>
        <v>#N/A</v>
      </c>
      <c r="CI57" t="e">
        <f>VLOOKUP(TRIM(Table47[[#This Row],[ZC_5]]),Table38[#All],3,FALSE)</f>
        <v>#N/A</v>
      </c>
      <c r="CJ57" t="e">
        <f>VLOOKUP(TRIM(Table47[[#This Row],[ZC_6]]),Table38[#All],3,FALSE)</f>
        <v>#N/A</v>
      </c>
      <c r="CK57" t="e">
        <f>VLOOKUP(TRIM(Table47[[#This Row],[ZC_7]]),Table38[#All],3,FALSE)</f>
        <v>#N/A</v>
      </c>
      <c r="CL57">
        <v>4</v>
      </c>
      <c r="CM57" t="s">
        <v>425</v>
      </c>
      <c r="CN57">
        <f>VLOOKUP(TRIM(Table47[[#This Row],[ZE_1]]),Table40[#All],3,FALSE)</f>
        <v>7</v>
      </c>
      <c r="CO57" s="4">
        <f>VLOOKUP(TRIM(Table47[[#This Row],[ZE_2]]),Table40[#All],3,FALSE)</f>
        <v>6</v>
      </c>
      <c r="CP57">
        <f>VLOOKUP(TRIM(Table47[[#This Row],[ZE_3]]),Table40[#All],3,FALSE)</f>
        <v>2</v>
      </c>
      <c r="CQ57" s="4" t="e">
        <f>VLOOKUP(TRIM(Table47[[#This Row],[ZE_4]]),Table40[#All],3,FALSE)</f>
        <v>#N/A</v>
      </c>
      <c r="CR57" t="e">
        <f>VLOOKUP(TRIM(Table47[[#This Row],[ZE_5]]),Table40[#All],3,FALSE)</f>
        <v>#N/A</v>
      </c>
      <c r="CS57" t="e">
        <f>VLOOKUP(TRIM(Table47[[#This Row],[ZE_6]]),Table40[#All],3,FALSE)</f>
        <v>#N/A</v>
      </c>
      <c r="CT57" t="e">
        <f>VLOOKUP(TRIM(Table47[[#This Row],[ZE_7]]),Table40[#All],3,FALSE)</f>
        <v>#N/A</v>
      </c>
    </row>
    <row r="58" spans="1:99" x14ac:dyDescent="0.25">
      <c r="A58">
        <v>45155.508089409719</v>
      </c>
      <c r="B58" s="4">
        <f>VLOOKUP(Table47[[#This Row],[A]],Table7[#All],3, FALSE)</f>
        <v>5</v>
      </c>
      <c r="C58">
        <f>VLOOKUP(Table47[[#This Row],[B]],Table12[#All],3,FALSE)</f>
        <v>1</v>
      </c>
      <c r="D58">
        <f>VLOOKUP(Table47[[#This Row],[C]],Table14[#All],3,FALSE)</f>
        <v>1</v>
      </c>
      <c r="E58">
        <f>VLOOKUP(Table47[[#This Row],[D]],Table16[#All],3,FALSE)</f>
        <v>1</v>
      </c>
      <c r="F58">
        <f>VLOOKUP(Table47[[#This Row],[E]],Table18[#All],3,FALSE)</f>
        <v>2</v>
      </c>
      <c r="G58">
        <f>VLOOKUP(Table47[[#This Row],[F]],Table20[#All],3,FALSE)</f>
        <v>4</v>
      </c>
      <c r="H58" s="1" t="s">
        <v>130</v>
      </c>
      <c r="I58">
        <f>VLOOKUP(Table47[[#This Row],[G]],Table22[#All],3,FALSE)</f>
        <v>1</v>
      </c>
      <c r="J58" s="4" t="e">
        <f>VLOOKUP(TRIM(Table47[[#This Row],[G_2]]),Table22[#All],3,FALSE)</f>
        <v>#N/A</v>
      </c>
      <c r="K58" s="4" t="e">
        <f>VLOOKUP(TRIM(Table47[[#This Row],[G_3]]),Table22[#All],3,FALSE)</f>
        <v>#N/A</v>
      </c>
      <c r="L58" s="4" t="e">
        <f>VLOOKUP(TRIM(Table47[[#This Row],[G_4]]),Table22[#All],3,FALSE)</f>
        <v>#N/A</v>
      </c>
      <c r="M58">
        <f>VLOOKUP(Table47[[#This Row],[H]],Table23[#All],3,FALSE)</f>
        <v>1</v>
      </c>
      <c r="N58" s="1" t="s">
        <v>41</v>
      </c>
      <c r="O58">
        <f>VLOOKUP(Table47[[#This Row],[I_1]],Table25[#All], 3, FALSE)</f>
        <v>1</v>
      </c>
      <c r="P58" t="e">
        <f>VLOOKUP(TRIM(Table47[[#This Row],[I_2]]),Table25[#All], 3, FALSE)</f>
        <v>#N/A</v>
      </c>
      <c r="Q58">
        <v>1092</v>
      </c>
      <c r="R58">
        <f>VLOOKUP(TRIM(Table47[[#This Row],[K]]),Table27[#All],3,FALSE)</f>
        <v>2</v>
      </c>
      <c r="S58">
        <f>VLOOKUP(TRIM(Table47[[#This Row],[L]]),Table28[#All],3,FALSE)</f>
        <v>2</v>
      </c>
      <c r="T58">
        <f>VLOOKUP(Table47[[#This Row],[M]],Table9[#All],3,FALSE)</f>
        <v>1</v>
      </c>
      <c r="U58">
        <f>VLOOKUP(Table47[[#This Row],[N]],Table11[#All],3,FALSE)</f>
        <v>2</v>
      </c>
      <c r="V58">
        <f>VLOOKUP(Table47[[#This Row],[O]],Table15[#All],3,FALSE)</f>
        <v>1</v>
      </c>
      <c r="W58" t="s">
        <v>426</v>
      </c>
      <c r="X58">
        <f>VLOOKUP(Table47[[#This Row],[Q]],Table19[#All],3,FALSE)</f>
        <v>1</v>
      </c>
      <c r="Y58" t="s">
        <v>136</v>
      </c>
      <c r="Z58">
        <f>VLOOKUP(TRIM(Table47[[#This Row],[R_1]]),Table21[#All],3,FALSE)</f>
        <v>2</v>
      </c>
      <c r="AA58" t="e">
        <f>VLOOKUP(TRIM(Table47[[#This Row],[R_2]]),Table21[#All],3,FALSE)</f>
        <v>#N/A</v>
      </c>
      <c r="AB58" t="e">
        <f>VLOOKUP(TRIM(Table47[[#This Row],[R_3]]),Table21[#All],3,FALSE)</f>
        <v>#N/A</v>
      </c>
      <c r="AC58" t="e">
        <f>VLOOKUP(TRIM(Table47[[#This Row],[R_4]]),Table21[#All],3,FALSE)</f>
        <v>#N/A</v>
      </c>
      <c r="AD58" t="e">
        <f>VLOOKUP(TRIM(Table47[[#This Row],[R_5]]),Table21[#All],3,FALSE)</f>
        <v>#N/A</v>
      </c>
      <c r="AE58" t="e">
        <f>VLOOKUP(TRIM(Table47[[#This Row],[R_6]]),Table21[#All],3,FALSE)</f>
        <v>#N/A</v>
      </c>
      <c r="AF58" t="e">
        <f>VLOOKUP(TRIM(Table47[[#This Row],[R_7]]),Table21[#All],3,FALSE)</f>
        <v>#N/A</v>
      </c>
      <c r="AG58" t="e">
        <f>VLOOKUP(TRIM(Table47[[#This Row],[R_8]]),Table21[#All],3,FALSE)</f>
        <v>#N/A</v>
      </c>
      <c r="AH58" t="e">
        <f>VLOOKUP(TRIM(Table47[[#This Row],[R_9]]),Table21[#All],3,FALSE)</f>
        <v>#N/A</v>
      </c>
      <c r="AI58" t="e">
        <f>VLOOKUP(TRIM(Table47[[#This Row],[R_10]]),Table21[#All],3,FALSE)</f>
        <v>#N/A</v>
      </c>
      <c r="AJ58" t="s">
        <v>427</v>
      </c>
      <c r="AK58">
        <f>VLOOKUP(TRIM(Table47[[#This Row],[S_1]]),Table24[#All],3,FALSE)</f>
        <v>10</v>
      </c>
      <c r="AL58" t="e">
        <f>VLOOKUP(TRIM(Table47[[#This Row],[S_2]]),Table24[#All],3,FALSE)</f>
        <v>#N/A</v>
      </c>
      <c r="AM58" t="e">
        <f>VLOOKUP(TRIM(Table47[[#This Row],[S_3]]),Table24[#All],3,FALSE)</f>
        <v>#N/A</v>
      </c>
      <c r="AN58" t="e">
        <f>VLOOKUP(TRIM(Table47[[#This Row],[S_4]]),Table24[#All],3,FALSE)</f>
        <v>#N/A</v>
      </c>
      <c r="AO58" t="e">
        <f>VLOOKUP(TRIM(Table47[[#This Row],[S_5]]),Table24[#All],3,FALSE)</f>
        <v>#N/A</v>
      </c>
      <c r="AP58" t="e">
        <f>VLOOKUP(TRIM(Table47[[#This Row],[S_6]]),Table24[#All],3,FALSE)</f>
        <v>#N/A</v>
      </c>
      <c r="AQ58" t="s">
        <v>51</v>
      </c>
      <c r="AR58">
        <f>VLOOKUP(TRIM(Table47[[#This Row],[T_1]]),Table26[#All],3,FALSE)</f>
        <v>2</v>
      </c>
      <c r="AS58" t="e">
        <f>VLOOKUP(TRIM(Table47[[#This Row],[T_2]]),Table26[#All],3,FALSE)</f>
        <v>#N/A</v>
      </c>
      <c r="AT58" t="e">
        <f>VLOOKUP(TRIM(Table47[[#This Row],[T_3]]),Table26[#All],3,FALSE)</f>
        <v>#N/A</v>
      </c>
      <c r="AU58" t="e">
        <f>VLOOKUP(TRIM(Table47[[#This Row],[T_4]]),Table26[#All],3,FALSE)</f>
        <v>#N/A</v>
      </c>
      <c r="AV58" t="e">
        <f>VLOOKUP(TRIM(Table47[[#This Row],[T_5]]),Table26[#All],3,FALSE)</f>
        <v>#N/A</v>
      </c>
      <c r="AW58" t="e">
        <f>VLOOKUP(TRIM(Table47[[#This Row],[T_6]]),Table26[#All],3,FALSE)</f>
        <v>#N/A</v>
      </c>
      <c r="AX58">
        <f>VLOOKUP(Table47[[#This Row],[U]],Table29[#All],3,FALSE)</f>
        <v>1</v>
      </c>
      <c r="AY58">
        <f>VLOOKUP(Table47[[#This Row],[V]],Table30[#All],3,FALSE)</f>
        <v>2</v>
      </c>
      <c r="AZ58" t="s">
        <v>428</v>
      </c>
      <c r="BA58">
        <f>VLOOKUP(TRIM(Table47[[#This Row],[W_1]]),Table31[#All],3,FALSE)</f>
        <v>4</v>
      </c>
      <c r="BB58" t="e">
        <f>VLOOKUP(TRIM(Table47[[#This Row],[W_2]]),Table31[#All],3,FALSE)</f>
        <v>#N/A</v>
      </c>
      <c r="BC58" t="e">
        <f>VLOOKUP(TRIM(Table47[[#This Row],[W_3]]),Table31[#All],3,FALSE)</f>
        <v>#N/A</v>
      </c>
      <c r="BD58" t="e">
        <f>VLOOKUP(TRIM(Table47[[#This Row],[W_4]]),Table31[#All],3,FALSE)</f>
        <v>#N/A</v>
      </c>
      <c r="BE58" t="e">
        <f>VLOOKUP(TRIM(Table47[[#This Row],[W_5]]),Table31[#All],3,FALSE)</f>
        <v>#N/A</v>
      </c>
      <c r="BF58" t="e">
        <f>VLOOKUP(TRIM(Table47[[#This Row],[W_6]]),Table31[#All],3,FALSE)</f>
        <v>#N/A</v>
      </c>
      <c r="BG58" t="e">
        <f>VLOOKUP(TRIM(Table47[[#This Row],[W_7]]),Table31[#All],3,FALSE)</f>
        <v>#N/A</v>
      </c>
      <c r="BH58" t="e">
        <f>VLOOKUP(TRIM(Table47[[#This Row],[W_8]]),Table31[#All],3,FALSE)</f>
        <v>#N/A</v>
      </c>
      <c r="BI58" t="s">
        <v>114</v>
      </c>
      <c r="BJ58">
        <f>VLOOKUP(TRIM(Table47[[#This Row],[X_1]]),Table32[#All],3,FALSE)</f>
        <v>3</v>
      </c>
      <c r="BK58" t="e">
        <f>VLOOKUP(TRIM(Table47[[#This Row],[X_2]]),Table32[#All],3,FALSE)</f>
        <v>#N/A</v>
      </c>
      <c r="BL58" t="e">
        <f>VLOOKUP(TRIM(Table47[[#This Row],[X_3]]),Table32[#All],3,FALSE)</f>
        <v>#N/A</v>
      </c>
      <c r="BM58" t="e">
        <f>VLOOKUP(TRIM(Table47[[#This Row],[X_4]]),Table32[#All],3,FALSE)</f>
        <v>#N/A</v>
      </c>
      <c r="BN58" t="e">
        <f>VLOOKUP(TRIM(Table47[[#This Row],[X_5]]),Table32[#All],3,FALSE)</f>
        <v>#N/A</v>
      </c>
      <c r="BO58" t="e">
        <f>VLOOKUP(TRIM(Table47[[#This Row],[X_6]]),Table32[#All],3,FALSE)</f>
        <v>#N/A</v>
      </c>
      <c r="BP58" t="e">
        <f>VLOOKUP(TRIM(Table47[[#This Row],[X_7]]),Table32[#All],3,FALSE)</f>
        <v>#N/A</v>
      </c>
      <c r="BQ58" t="e">
        <f>VLOOKUP(TRIM(Table47[[#This Row],[X_8]]),Table32[#All],3,FALSE)</f>
        <v>#N/A</v>
      </c>
      <c r="BR58" t="e">
        <f>VLOOKUP(TRIM(Table47[[#This Row],[X_9]]),Table32[#All],3,FALSE)</f>
        <v>#N/A</v>
      </c>
      <c r="BS58">
        <f>VLOOKUP(Table47[[#This Row],[Y]], Table33[#All], 3, FALSE)</f>
        <v>2</v>
      </c>
      <c r="BT58" t="s">
        <v>136</v>
      </c>
      <c r="BU58">
        <f>VLOOKUP(TRIM(Table47[[#This Row],[Z_1]]),Table34[#All],3,FALSE)</f>
        <v>4</v>
      </c>
      <c r="BV58" t="e">
        <f>VLOOKUP(TRIM(Table47[[#This Row],[Z_2]]),Table34[#All],3,FALSE)</f>
        <v>#N/A</v>
      </c>
      <c r="BW58" t="e">
        <f>VLOOKUP(TRIM(Table47[[#This Row],[Z_3]]),Table34[#All],3,FALSE)</f>
        <v>#N/A</v>
      </c>
      <c r="BX58" t="e">
        <f>VLOOKUP(TRIM(Table47[[#This Row],[Z_4]]),Table34[#All],3,FALSE)</f>
        <v>#N/A</v>
      </c>
      <c r="BY58" t="e">
        <f>VLOOKUP(TRIM(Table47[[#This Row],[Z_5]]),Table34[#All],3,FALSE)</f>
        <v>#N/A</v>
      </c>
      <c r="BZ58" t="e">
        <f>VLOOKUP(TRIM(Table47[[#This Row],[Z_6]]),Table34[#All],3,FALSE)</f>
        <v>#N/A</v>
      </c>
      <c r="CA58" t="e">
        <f>VLOOKUP(TRIM(Table47[[#This Row],[Z_7]]),Table34[#All],3,FALSE)</f>
        <v>#N/A</v>
      </c>
      <c r="CB58">
        <f>VLOOKUP(Table47[[#This Row],[ZA]],Table36[#All],3,FALSE)</f>
        <v>0</v>
      </c>
      <c r="CC58">
        <f>VLOOKUP(Table47[[#This Row],[ZB]],Table37[#All],3,FALSE)</f>
        <v>3</v>
      </c>
      <c r="CD58" t="s">
        <v>210</v>
      </c>
      <c r="CE58">
        <f>VLOOKUP(TRIM(Table47[[#This Row],[ZC_1]]),Table38[#All],3,FALSE)</f>
        <v>4</v>
      </c>
      <c r="CF58" t="e">
        <f>VLOOKUP(TRIM(Table47[[#This Row],[ZC_2]]),Table38[#All],3,FALSE)</f>
        <v>#N/A</v>
      </c>
      <c r="CG58" t="e">
        <f>VLOOKUP(TRIM(Table47[[#This Row],[ZC_3]]),Table38[#All],3,FALSE)</f>
        <v>#N/A</v>
      </c>
      <c r="CH58" t="e">
        <f>VLOOKUP(TRIM(Table47[[#This Row],[ZC_4]]),Table38[#All],3,FALSE)</f>
        <v>#N/A</v>
      </c>
      <c r="CI58" t="e">
        <f>VLOOKUP(TRIM(Table47[[#This Row],[ZC_5]]),Table38[#All],3,FALSE)</f>
        <v>#N/A</v>
      </c>
      <c r="CJ58" t="e">
        <f>VLOOKUP(TRIM(Table47[[#This Row],[ZC_6]]),Table38[#All],3,FALSE)</f>
        <v>#N/A</v>
      </c>
      <c r="CK58" t="e">
        <f>VLOOKUP(TRIM(Table47[[#This Row],[ZC_7]]),Table38[#All],3,FALSE)</f>
        <v>#N/A</v>
      </c>
      <c r="CL58">
        <v>4</v>
      </c>
      <c r="CM58" t="s">
        <v>314</v>
      </c>
      <c r="CN58">
        <f>VLOOKUP(TRIM(Table47[[#This Row],[ZE_1]]),Table40[#All],3,FALSE)</f>
        <v>8</v>
      </c>
      <c r="CO58" s="4" t="e">
        <f>VLOOKUP(TRIM(Table47[[#This Row],[ZE_2]]),Table40[#All],3,FALSE)</f>
        <v>#N/A</v>
      </c>
      <c r="CP58" t="e">
        <f>VLOOKUP(TRIM(Table47[[#This Row],[ZE_3]]),Table40[#All],3,FALSE)</f>
        <v>#N/A</v>
      </c>
      <c r="CQ58" s="4" t="e">
        <f>VLOOKUP(TRIM(Table47[[#This Row],[ZE_4]]),Table40[#All],3,FALSE)</f>
        <v>#N/A</v>
      </c>
      <c r="CR58" t="e">
        <f>VLOOKUP(TRIM(Table47[[#This Row],[ZE_5]]),Table40[#All],3,FALSE)</f>
        <v>#N/A</v>
      </c>
      <c r="CS58" t="e">
        <f>VLOOKUP(TRIM(Table47[[#This Row],[ZE_6]]),Table40[#All],3,FALSE)</f>
        <v>#N/A</v>
      </c>
      <c r="CT58" t="e">
        <f>VLOOKUP(TRIM(Table47[[#This Row],[ZE_7]]),Table40[#All],3,FALSE)</f>
        <v>#N/A</v>
      </c>
      <c r="CU58" t="s">
        <v>429</v>
      </c>
    </row>
    <row r="59" spans="1:99" x14ac:dyDescent="0.25">
      <c r="A59">
        <v>45155.514293495369</v>
      </c>
      <c r="B59" s="4">
        <f>VLOOKUP(Table47[[#This Row],[A]],Table7[#All],3, FALSE)</f>
        <v>5</v>
      </c>
      <c r="C59">
        <f>VLOOKUP(Table47[[#This Row],[B]],Table12[#All],3,FALSE)</f>
        <v>1</v>
      </c>
      <c r="D59">
        <f>VLOOKUP(Table47[[#This Row],[C]],Table14[#All],3,FALSE)</f>
        <v>1</v>
      </c>
      <c r="E59">
        <f>VLOOKUP(Table47[[#This Row],[D]],Table16[#All],3,FALSE)</f>
        <v>1</v>
      </c>
      <c r="F59">
        <f>VLOOKUP(Table47[[#This Row],[E]],Table18[#All],3,FALSE)</f>
        <v>1</v>
      </c>
      <c r="G59">
        <f>VLOOKUP(Table47[[#This Row],[F]],Table20[#All],3,FALSE)</f>
        <v>4</v>
      </c>
      <c r="H59" s="1" t="s">
        <v>130</v>
      </c>
      <c r="I59">
        <f>VLOOKUP(Table47[[#This Row],[G]],Table22[#All],3,FALSE)</f>
        <v>1</v>
      </c>
      <c r="J59" s="4" t="e">
        <f>VLOOKUP(TRIM(Table47[[#This Row],[G_2]]),Table22[#All],3,FALSE)</f>
        <v>#N/A</v>
      </c>
      <c r="K59" s="4" t="e">
        <f>VLOOKUP(TRIM(Table47[[#This Row],[G_3]]),Table22[#All],3,FALSE)</f>
        <v>#N/A</v>
      </c>
      <c r="L59" s="4" t="e">
        <f>VLOOKUP(TRIM(Table47[[#This Row],[G_4]]),Table22[#All],3,FALSE)</f>
        <v>#N/A</v>
      </c>
      <c r="M59">
        <f>VLOOKUP(Table47[[#This Row],[H]],Table23[#All],3,FALSE)</f>
        <v>1</v>
      </c>
      <c r="N59" s="1" t="s">
        <v>41</v>
      </c>
      <c r="O59">
        <f>VLOOKUP(Table47[[#This Row],[I_1]],Table25[#All], 3, FALSE)</f>
        <v>1</v>
      </c>
      <c r="P59" t="e">
        <f>VLOOKUP(TRIM(Table47[[#This Row],[I_2]]),Table25[#All], 3, FALSE)</f>
        <v>#N/A</v>
      </c>
      <c r="Q59">
        <v>1100</v>
      </c>
      <c r="R59">
        <f>VLOOKUP(TRIM(Table47[[#This Row],[K]]),Table27[#All],3,FALSE)</f>
        <v>1</v>
      </c>
      <c r="S59">
        <f>VLOOKUP(TRIM(Table47[[#This Row],[L]]),Table28[#All],3,FALSE)</f>
        <v>4</v>
      </c>
      <c r="T59">
        <f>VLOOKUP(Table47[[#This Row],[M]],Table9[#All],3,FALSE)</f>
        <v>1</v>
      </c>
      <c r="U59">
        <f>VLOOKUP(Table47[[#This Row],[N]],Table11[#All],3,FALSE)</f>
        <v>3</v>
      </c>
      <c r="V59">
        <f>VLOOKUP(Table47[[#This Row],[O]],Table15[#All],3,FALSE)</f>
        <v>1</v>
      </c>
      <c r="W59" t="s">
        <v>430</v>
      </c>
      <c r="X59">
        <f>VLOOKUP(Table47[[#This Row],[Q]],Table19[#All],3,FALSE)</f>
        <v>4</v>
      </c>
      <c r="Y59" t="s">
        <v>77</v>
      </c>
      <c r="Z59">
        <f>VLOOKUP(TRIM(Table47[[#This Row],[R_1]]),Table21[#All],3,FALSE)</f>
        <v>6</v>
      </c>
      <c r="AA59" t="e">
        <f>VLOOKUP(TRIM(Table47[[#This Row],[R_2]]),Table21[#All],3,FALSE)</f>
        <v>#N/A</v>
      </c>
      <c r="AB59" t="e">
        <f>VLOOKUP(TRIM(Table47[[#This Row],[R_3]]),Table21[#All],3,FALSE)</f>
        <v>#N/A</v>
      </c>
      <c r="AC59" t="e">
        <f>VLOOKUP(TRIM(Table47[[#This Row],[R_4]]),Table21[#All],3,FALSE)</f>
        <v>#N/A</v>
      </c>
      <c r="AD59" t="e">
        <f>VLOOKUP(TRIM(Table47[[#This Row],[R_5]]),Table21[#All],3,FALSE)</f>
        <v>#N/A</v>
      </c>
      <c r="AE59" t="e">
        <f>VLOOKUP(TRIM(Table47[[#This Row],[R_6]]),Table21[#All],3,FALSE)</f>
        <v>#N/A</v>
      </c>
      <c r="AF59" t="e">
        <f>VLOOKUP(TRIM(Table47[[#This Row],[R_7]]),Table21[#All],3,FALSE)</f>
        <v>#N/A</v>
      </c>
      <c r="AG59" t="e">
        <f>VLOOKUP(TRIM(Table47[[#This Row],[R_8]]),Table21[#All],3,FALSE)</f>
        <v>#N/A</v>
      </c>
      <c r="AH59" t="e">
        <f>VLOOKUP(TRIM(Table47[[#This Row],[R_9]]),Table21[#All],3,FALSE)</f>
        <v>#N/A</v>
      </c>
      <c r="AI59" t="e">
        <f>VLOOKUP(TRIM(Table47[[#This Row],[R_10]]),Table21[#All],3,FALSE)</f>
        <v>#N/A</v>
      </c>
      <c r="AJ59" t="s">
        <v>431</v>
      </c>
      <c r="AK59">
        <f>VLOOKUP(TRIM(Table47[[#This Row],[S_1]]),Table24[#All],3,FALSE)</f>
        <v>6</v>
      </c>
      <c r="AL59">
        <f>VLOOKUP(TRIM(Table47[[#This Row],[S_2]]),Table24[#All],3,FALSE)</f>
        <v>4</v>
      </c>
      <c r="AM59" t="e">
        <f>VLOOKUP(TRIM(Table47[[#This Row],[S_3]]),Table24[#All],3,FALSE)</f>
        <v>#N/A</v>
      </c>
      <c r="AN59" t="e">
        <f>VLOOKUP(TRIM(Table47[[#This Row],[S_4]]),Table24[#All],3,FALSE)</f>
        <v>#N/A</v>
      </c>
      <c r="AO59" t="e">
        <f>VLOOKUP(TRIM(Table47[[#This Row],[S_5]]),Table24[#All],3,FALSE)</f>
        <v>#N/A</v>
      </c>
      <c r="AP59" t="e">
        <f>VLOOKUP(TRIM(Table47[[#This Row],[S_6]]),Table24[#All],3,FALSE)</f>
        <v>#N/A</v>
      </c>
      <c r="AQ59" t="s">
        <v>51</v>
      </c>
      <c r="AR59">
        <f>VLOOKUP(TRIM(Table47[[#This Row],[T_1]]),Table26[#All],3,FALSE)</f>
        <v>2</v>
      </c>
      <c r="AS59" t="e">
        <f>VLOOKUP(TRIM(Table47[[#This Row],[T_2]]),Table26[#All],3,FALSE)</f>
        <v>#N/A</v>
      </c>
      <c r="AT59" t="e">
        <f>VLOOKUP(TRIM(Table47[[#This Row],[T_3]]),Table26[#All],3,FALSE)</f>
        <v>#N/A</v>
      </c>
      <c r="AU59" t="e">
        <f>VLOOKUP(TRIM(Table47[[#This Row],[T_4]]),Table26[#All],3,FALSE)</f>
        <v>#N/A</v>
      </c>
      <c r="AV59" t="e">
        <f>VLOOKUP(TRIM(Table47[[#This Row],[T_5]]),Table26[#All],3,FALSE)</f>
        <v>#N/A</v>
      </c>
      <c r="AW59" t="e">
        <f>VLOOKUP(TRIM(Table47[[#This Row],[T_6]]),Table26[#All],3,FALSE)</f>
        <v>#N/A</v>
      </c>
      <c r="AX59">
        <f>VLOOKUP(Table47[[#This Row],[U]],Table29[#All],3,FALSE)</f>
        <v>4</v>
      </c>
      <c r="AY59">
        <f>VLOOKUP(Table47[[#This Row],[V]],Table30[#All],3,FALSE)</f>
        <v>3</v>
      </c>
      <c r="AZ59" t="s">
        <v>313</v>
      </c>
      <c r="BA59">
        <f>VLOOKUP(TRIM(Table47[[#This Row],[W_1]]),Table31[#All],3,FALSE)</f>
        <v>5</v>
      </c>
      <c r="BB59" t="e">
        <f>VLOOKUP(TRIM(Table47[[#This Row],[W_2]]),Table31[#All],3,FALSE)</f>
        <v>#N/A</v>
      </c>
      <c r="BC59" t="e">
        <f>VLOOKUP(TRIM(Table47[[#This Row],[W_3]]),Table31[#All],3,FALSE)</f>
        <v>#N/A</v>
      </c>
      <c r="BD59" t="e">
        <f>VLOOKUP(TRIM(Table47[[#This Row],[W_4]]),Table31[#All],3,FALSE)</f>
        <v>#N/A</v>
      </c>
      <c r="BE59" t="e">
        <f>VLOOKUP(TRIM(Table47[[#This Row],[W_5]]),Table31[#All],3,FALSE)</f>
        <v>#N/A</v>
      </c>
      <c r="BF59" t="e">
        <f>VLOOKUP(TRIM(Table47[[#This Row],[W_6]]),Table31[#All],3,FALSE)</f>
        <v>#N/A</v>
      </c>
      <c r="BG59" t="e">
        <f>VLOOKUP(TRIM(Table47[[#This Row],[W_7]]),Table31[#All],3,FALSE)</f>
        <v>#N/A</v>
      </c>
      <c r="BH59" t="e">
        <f>VLOOKUP(TRIM(Table47[[#This Row],[W_8]]),Table31[#All],3,FALSE)</f>
        <v>#N/A</v>
      </c>
      <c r="BI59" t="s">
        <v>313</v>
      </c>
      <c r="BJ59">
        <f>VLOOKUP(TRIM(Table47[[#This Row],[X_1]]),Table32[#All],3,FALSE)</f>
        <v>7</v>
      </c>
      <c r="BK59" t="e">
        <f>VLOOKUP(TRIM(Table47[[#This Row],[X_2]]),Table32[#All],3,FALSE)</f>
        <v>#N/A</v>
      </c>
      <c r="BL59" t="e">
        <f>VLOOKUP(TRIM(Table47[[#This Row],[X_3]]),Table32[#All],3,FALSE)</f>
        <v>#N/A</v>
      </c>
      <c r="BM59" t="e">
        <f>VLOOKUP(TRIM(Table47[[#This Row],[X_4]]),Table32[#All],3,FALSE)</f>
        <v>#N/A</v>
      </c>
      <c r="BN59" t="e">
        <f>VLOOKUP(TRIM(Table47[[#This Row],[X_5]]),Table32[#All],3,FALSE)</f>
        <v>#N/A</v>
      </c>
      <c r="BO59" t="e">
        <f>VLOOKUP(TRIM(Table47[[#This Row],[X_6]]),Table32[#All],3,FALSE)</f>
        <v>#N/A</v>
      </c>
      <c r="BP59" t="e">
        <f>VLOOKUP(TRIM(Table47[[#This Row],[X_7]]),Table32[#All],3,FALSE)</f>
        <v>#N/A</v>
      </c>
      <c r="BQ59" t="e">
        <f>VLOOKUP(TRIM(Table47[[#This Row],[X_8]]),Table32[#All],3,FALSE)</f>
        <v>#N/A</v>
      </c>
      <c r="BR59" t="e">
        <f>VLOOKUP(TRIM(Table47[[#This Row],[X_9]]),Table32[#All],3,FALSE)</f>
        <v>#N/A</v>
      </c>
      <c r="BS59">
        <f>VLOOKUP(Table47[[#This Row],[Y]], Table33[#All], 3, FALSE)</f>
        <v>3</v>
      </c>
      <c r="BT59" t="s">
        <v>77</v>
      </c>
      <c r="BU59">
        <f>VLOOKUP(TRIM(Table47[[#This Row],[Z_1]]),Table34[#All],3,FALSE)</f>
        <v>13</v>
      </c>
      <c r="BV59" t="e">
        <f>VLOOKUP(TRIM(Table47[[#This Row],[Z_2]]),Table34[#All],3,FALSE)</f>
        <v>#N/A</v>
      </c>
      <c r="BW59" t="e">
        <f>VLOOKUP(TRIM(Table47[[#This Row],[Z_3]]),Table34[#All],3,FALSE)</f>
        <v>#N/A</v>
      </c>
      <c r="BX59" t="e">
        <f>VLOOKUP(TRIM(Table47[[#This Row],[Z_4]]),Table34[#All],3,FALSE)</f>
        <v>#N/A</v>
      </c>
      <c r="BY59" t="e">
        <f>VLOOKUP(TRIM(Table47[[#This Row],[Z_5]]),Table34[#All],3,FALSE)</f>
        <v>#N/A</v>
      </c>
      <c r="BZ59" t="e">
        <f>VLOOKUP(TRIM(Table47[[#This Row],[Z_6]]),Table34[#All],3,FALSE)</f>
        <v>#N/A</v>
      </c>
      <c r="CA59" t="e">
        <f>VLOOKUP(TRIM(Table47[[#This Row],[Z_7]]),Table34[#All],3,FALSE)</f>
        <v>#N/A</v>
      </c>
      <c r="CB59">
        <f>VLOOKUP(Table47[[#This Row],[ZA]],Table36[#All],3,FALSE)</f>
        <v>0</v>
      </c>
      <c r="CC59">
        <f>VLOOKUP(Table47[[#This Row],[ZB]],Table37[#All],3,FALSE)</f>
        <v>4</v>
      </c>
      <c r="CD59" t="s">
        <v>210</v>
      </c>
      <c r="CE59">
        <f>VLOOKUP(TRIM(Table47[[#This Row],[ZC_1]]),Table38[#All],3,FALSE)</f>
        <v>4</v>
      </c>
      <c r="CF59" t="e">
        <f>VLOOKUP(TRIM(Table47[[#This Row],[ZC_2]]),Table38[#All],3,FALSE)</f>
        <v>#N/A</v>
      </c>
      <c r="CG59" t="e">
        <f>VLOOKUP(TRIM(Table47[[#This Row],[ZC_3]]),Table38[#All],3,FALSE)</f>
        <v>#N/A</v>
      </c>
      <c r="CH59" t="e">
        <f>VLOOKUP(TRIM(Table47[[#This Row],[ZC_4]]),Table38[#All],3,FALSE)</f>
        <v>#N/A</v>
      </c>
      <c r="CI59" t="e">
        <f>VLOOKUP(TRIM(Table47[[#This Row],[ZC_5]]),Table38[#All],3,FALSE)</f>
        <v>#N/A</v>
      </c>
      <c r="CJ59" t="e">
        <f>VLOOKUP(TRIM(Table47[[#This Row],[ZC_6]]),Table38[#All],3,FALSE)</f>
        <v>#N/A</v>
      </c>
      <c r="CK59" t="e">
        <f>VLOOKUP(TRIM(Table47[[#This Row],[ZC_7]]),Table38[#All],3,FALSE)</f>
        <v>#N/A</v>
      </c>
      <c r="CL59">
        <v>2</v>
      </c>
      <c r="CM59" t="s">
        <v>106</v>
      </c>
      <c r="CN59">
        <f>VLOOKUP(TRIM(Table47[[#This Row],[ZE_1]]),Table40[#All],3,FALSE)</f>
        <v>3</v>
      </c>
      <c r="CO59" s="4" t="e">
        <f>VLOOKUP(TRIM(Table47[[#This Row],[ZE_2]]),Table40[#All],3,FALSE)</f>
        <v>#N/A</v>
      </c>
      <c r="CP59" t="e">
        <f>VLOOKUP(TRIM(Table47[[#This Row],[ZE_3]]),Table40[#All],3,FALSE)</f>
        <v>#N/A</v>
      </c>
      <c r="CQ59" s="4" t="e">
        <f>VLOOKUP(TRIM(Table47[[#This Row],[ZE_4]]),Table40[#All],3,FALSE)</f>
        <v>#N/A</v>
      </c>
      <c r="CR59" t="e">
        <f>VLOOKUP(TRIM(Table47[[#This Row],[ZE_5]]),Table40[#All],3,FALSE)</f>
        <v>#N/A</v>
      </c>
      <c r="CS59" t="e">
        <f>VLOOKUP(TRIM(Table47[[#This Row],[ZE_6]]),Table40[#All],3,FALSE)</f>
        <v>#N/A</v>
      </c>
      <c r="CT59" t="e">
        <f>VLOOKUP(TRIM(Table47[[#This Row],[ZE_7]]),Table40[#All],3,FALSE)</f>
        <v>#N/A</v>
      </c>
    </row>
    <row r="60" spans="1:99" x14ac:dyDescent="0.25">
      <c r="A60">
        <v>45155.528135520828</v>
      </c>
      <c r="B60" s="4">
        <f>VLOOKUP(Table47[[#This Row],[A]],Table7[#All],3, FALSE)</f>
        <v>5</v>
      </c>
      <c r="C60">
        <f>VLOOKUP(Table47[[#This Row],[B]],Table12[#All],3,FALSE)</f>
        <v>1</v>
      </c>
      <c r="D60">
        <f>VLOOKUP(Table47[[#This Row],[C]],Table14[#All],3,FALSE)</f>
        <v>1</v>
      </c>
      <c r="E60">
        <f>VLOOKUP(Table47[[#This Row],[D]],Table16[#All],3,FALSE)</f>
        <v>1</v>
      </c>
      <c r="F60">
        <f>VLOOKUP(Table47[[#This Row],[E]],Table18[#All],3,FALSE)</f>
        <v>1</v>
      </c>
      <c r="G60">
        <f>VLOOKUP(Table47[[#This Row],[F]],Table20[#All],3,FALSE)</f>
        <v>6</v>
      </c>
      <c r="H60" s="1" t="s">
        <v>124</v>
      </c>
      <c r="I60">
        <f>VLOOKUP(Table47[[#This Row],[G]],Table22[#All],3,FALSE)</f>
        <v>1</v>
      </c>
      <c r="J60" s="4">
        <f>VLOOKUP(TRIM(Table47[[#This Row],[G_2]]),Table22[#All],3,FALSE)</f>
        <v>2</v>
      </c>
      <c r="K60" s="4" t="e">
        <f>VLOOKUP(TRIM(Table47[[#This Row],[G_3]]),Table22[#All],3,FALSE)</f>
        <v>#N/A</v>
      </c>
      <c r="L60" s="4" t="e">
        <f>VLOOKUP(TRIM(Table47[[#This Row],[G_4]]),Table22[#All],3,FALSE)</f>
        <v>#N/A</v>
      </c>
      <c r="M60">
        <f>VLOOKUP(Table47[[#This Row],[H]],Table23[#All],3,FALSE)</f>
        <v>1</v>
      </c>
      <c r="N60" s="1" t="s">
        <v>41</v>
      </c>
      <c r="O60">
        <f>VLOOKUP(Table47[[#This Row],[I_1]],Table25[#All], 3, FALSE)</f>
        <v>1</v>
      </c>
      <c r="P60" t="e">
        <f>VLOOKUP(TRIM(Table47[[#This Row],[I_2]]),Table25[#All], 3, FALSE)</f>
        <v>#N/A</v>
      </c>
      <c r="Q60">
        <v>1200</v>
      </c>
      <c r="R60">
        <f>VLOOKUP(TRIM(Table47[[#This Row],[K]]),Table27[#All],3,FALSE)</f>
        <v>2</v>
      </c>
      <c r="S60">
        <f>VLOOKUP(TRIM(Table47[[#This Row],[L]]),Table28[#All],3,FALSE)</f>
        <v>4</v>
      </c>
      <c r="T60">
        <f>VLOOKUP(Table47[[#This Row],[M]],Table9[#All],3,FALSE)</f>
        <v>1</v>
      </c>
      <c r="U60">
        <f>VLOOKUP(Table47[[#This Row],[N]],Table11[#All],3,FALSE)</f>
        <v>4</v>
      </c>
      <c r="V60">
        <f>VLOOKUP(Table47[[#This Row],[O]],Table15[#All],3,FALSE)</f>
        <v>3</v>
      </c>
      <c r="W60" t="s">
        <v>432</v>
      </c>
      <c r="X60">
        <f>VLOOKUP(Table47[[#This Row],[Q]],Table19[#All],3,FALSE)</f>
        <v>2</v>
      </c>
      <c r="Y60" t="s">
        <v>433</v>
      </c>
      <c r="Z60">
        <f>VLOOKUP(TRIM(Table47[[#This Row],[R_1]]),Table21[#All],3,FALSE)</f>
        <v>5</v>
      </c>
      <c r="AA60" t="e">
        <f>VLOOKUP(TRIM(Table47[[#This Row],[R_2]]),Table21[#All],3,FALSE)</f>
        <v>#N/A</v>
      </c>
      <c r="AB60" t="e">
        <f>VLOOKUP(TRIM(Table47[[#This Row],[R_3]]),Table21[#All],3,FALSE)</f>
        <v>#N/A</v>
      </c>
      <c r="AC60" t="e">
        <f>VLOOKUP(TRIM(Table47[[#This Row],[R_4]]),Table21[#All],3,FALSE)</f>
        <v>#N/A</v>
      </c>
      <c r="AD60" t="e">
        <f>VLOOKUP(TRIM(Table47[[#This Row],[R_5]]),Table21[#All],3,FALSE)</f>
        <v>#N/A</v>
      </c>
      <c r="AE60" t="e">
        <f>VLOOKUP(TRIM(Table47[[#This Row],[R_6]]),Table21[#All],3,FALSE)</f>
        <v>#N/A</v>
      </c>
      <c r="AF60" t="e">
        <f>VLOOKUP(TRIM(Table47[[#This Row],[R_7]]),Table21[#All],3,FALSE)</f>
        <v>#N/A</v>
      </c>
      <c r="AG60" t="e">
        <f>VLOOKUP(TRIM(Table47[[#This Row],[R_8]]),Table21[#All],3,FALSE)</f>
        <v>#N/A</v>
      </c>
      <c r="AH60" t="e">
        <f>VLOOKUP(TRIM(Table47[[#This Row],[R_9]]),Table21[#All],3,FALSE)</f>
        <v>#N/A</v>
      </c>
      <c r="AI60" t="e">
        <f>VLOOKUP(TRIM(Table47[[#This Row],[R_10]]),Table21[#All],3,FALSE)</f>
        <v>#N/A</v>
      </c>
      <c r="AJ60" t="s">
        <v>174</v>
      </c>
      <c r="AK60">
        <f>VLOOKUP(TRIM(Table47[[#This Row],[S_1]]),Table24[#All],3,FALSE)</f>
        <v>5</v>
      </c>
      <c r="AL60" t="e">
        <f>VLOOKUP(TRIM(Table47[[#This Row],[S_2]]),Table24[#All],3,FALSE)</f>
        <v>#N/A</v>
      </c>
      <c r="AM60" t="e">
        <f>VLOOKUP(TRIM(Table47[[#This Row],[S_3]]),Table24[#All],3,FALSE)</f>
        <v>#N/A</v>
      </c>
      <c r="AN60" t="e">
        <f>VLOOKUP(TRIM(Table47[[#This Row],[S_4]]),Table24[#All],3,FALSE)</f>
        <v>#N/A</v>
      </c>
      <c r="AO60" t="e">
        <f>VLOOKUP(TRIM(Table47[[#This Row],[S_5]]),Table24[#All],3,FALSE)</f>
        <v>#N/A</v>
      </c>
      <c r="AP60" t="e">
        <f>VLOOKUP(TRIM(Table47[[#This Row],[S_6]]),Table24[#All],3,FALSE)</f>
        <v>#N/A</v>
      </c>
      <c r="AQ60" t="s">
        <v>311</v>
      </c>
      <c r="AR60">
        <f>VLOOKUP(TRIM(Table47[[#This Row],[T_1]]),Table26[#All],3,FALSE)</f>
        <v>4</v>
      </c>
      <c r="AS60" t="e">
        <f>VLOOKUP(TRIM(Table47[[#This Row],[T_2]]),Table26[#All],3,FALSE)</f>
        <v>#N/A</v>
      </c>
      <c r="AT60" t="e">
        <f>VLOOKUP(TRIM(Table47[[#This Row],[T_3]]),Table26[#All],3,FALSE)</f>
        <v>#N/A</v>
      </c>
      <c r="AU60" t="e">
        <f>VLOOKUP(TRIM(Table47[[#This Row],[T_4]]),Table26[#All],3,FALSE)</f>
        <v>#N/A</v>
      </c>
      <c r="AV60" t="e">
        <f>VLOOKUP(TRIM(Table47[[#This Row],[T_5]]),Table26[#All],3,FALSE)</f>
        <v>#N/A</v>
      </c>
      <c r="AW60" t="e">
        <f>VLOOKUP(TRIM(Table47[[#This Row],[T_6]]),Table26[#All],3,FALSE)</f>
        <v>#N/A</v>
      </c>
      <c r="AX60">
        <f>VLOOKUP(Table47[[#This Row],[U]],Table29[#All],3,FALSE)</f>
        <v>1</v>
      </c>
      <c r="AY60">
        <f>VLOOKUP(Table47[[#This Row],[V]],Table30[#All],3,FALSE)</f>
        <v>2</v>
      </c>
      <c r="AZ60" t="s">
        <v>101</v>
      </c>
      <c r="BA60">
        <f>VLOOKUP(TRIM(Table47[[#This Row],[W_1]]),Table31[#All],3,FALSE)</f>
        <v>1</v>
      </c>
      <c r="BB60" t="e">
        <f>VLOOKUP(TRIM(Table47[[#This Row],[W_2]]),Table31[#All],3,FALSE)</f>
        <v>#N/A</v>
      </c>
      <c r="BC60" t="e">
        <f>VLOOKUP(TRIM(Table47[[#This Row],[W_3]]),Table31[#All],3,FALSE)</f>
        <v>#N/A</v>
      </c>
      <c r="BD60" t="e">
        <f>VLOOKUP(TRIM(Table47[[#This Row],[W_4]]),Table31[#All],3,FALSE)</f>
        <v>#N/A</v>
      </c>
      <c r="BE60" t="e">
        <f>VLOOKUP(TRIM(Table47[[#This Row],[W_5]]),Table31[#All],3,FALSE)</f>
        <v>#N/A</v>
      </c>
      <c r="BF60" t="e">
        <f>VLOOKUP(TRIM(Table47[[#This Row],[W_6]]),Table31[#All],3,FALSE)</f>
        <v>#N/A</v>
      </c>
      <c r="BG60" t="e">
        <f>VLOOKUP(TRIM(Table47[[#This Row],[W_7]]),Table31[#All],3,FALSE)</f>
        <v>#N/A</v>
      </c>
      <c r="BH60" t="e">
        <f>VLOOKUP(TRIM(Table47[[#This Row],[W_8]]),Table31[#All],3,FALSE)</f>
        <v>#N/A</v>
      </c>
      <c r="BI60" t="s">
        <v>102</v>
      </c>
      <c r="BJ60">
        <f>VLOOKUP(TRIM(Table47[[#This Row],[X_1]]),Table32[#All],3,FALSE)</f>
        <v>2</v>
      </c>
      <c r="BK60" t="e">
        <f>VLOOKUP(TRIM(Table47[[#This Row],[X_2]]),Table32[#All],3,FALSE)</f>
        <v>#N/A</v>
      </c>
      <c r="BL60" t="e">
        <f>VLOOKUP(TRIM(Table47[[#This Row],[X_3]]),Table32[#All],3,FALSE)</f>
        <v>#N/A</v>
      </c>
      <c r="BM60" t="e">
        <f>VLOOKUP(TRIM(Table47[[#This Row],[X_4]]),Table32[#All],3,FALSE)</f>
        <v>#N/A</v>
      </c>
      <c r="BN60" t="e">
        <f>VLOOKUP(TRIM(Table47[[#This Row],[X_5]]),Table32[#All],3,FALSE)</f>
        <v>#N/A</v>
      </c>
      <c r="BO60" t="e">
        <f>VLOOKUP(TRIM(Table47[[#This Row],[X_6]]),Table32[#All],3,FALSE)</f>
        <v>#N/A</v>
      </c>
      <c r="BP60" t="e">
        <f>VLOOKUP(TRIM(Table47[[#This Row],[X_7]]),Table32[#All],3,FALSE)</f>
        <v>#N/A</v>
      </c>
      <c r="BQ60" t="e">
        <f>VLOOKUP(TRIM(Table47[[#This Row],[X_8]]),Table32[#All],3,FALSE)</f>
        <v>#N/A</v>
      </c>
      <c r="BR60" t="e">
        <f>VLOOKUP(TRIM(Table47[[#This Row],[X_9]]),Table32[#All],3,FALSE)</f>
        <v>#N/A</v>
      </c>
      <c r="BS60">
        <f>VLOOKUP(Table47[[#This Row],[Y]], Table33[#All], 3, FALSE)</f>
        <v>2</v>
      </c>
      <c r="BT60" t="s">
        <v>77</v>
      </c>
      <c r="BU60">
        <f>VLOOKUP(TRIM(Table47[[#This Row],[Z_1]]),Table34[#All],3,FALSE)</f>
        <v>13</v>
      </c>
      <c r="BV60" t="e">
        <f>VLOOKUP(TRIM(Table47[[#This Row],[Z_2]]),Table34[#All],3,FALSE)</f>
        <v>#N/A</v>
      </c>
      <c r="BW60" t="e">
        <f>VLOOKUP(TRIM(Table47[[#This Row],[Z_3]]),Table34[#All],3,FALSE)</f>
        <v>#N/A</v>
      </c>
      <c r="BX60" t="e">
        <f>VLOOKUP(TRIM(Table47[[#This Row],[Z_4]]),Table34[#All],3,FALSE)</f>
        <v>#N/A</v>
      </c>
      <c r="BY60" t="e">
        <f>VLOOKUP(TRIM(Table47[[#This Row],[Z_5]]),Table34[#All],3,FALSE)</f>
        <v>#N/A</v>
      </c>
      <c r="BZ60" t="e">
        <f>VLOOKUP(TRIM(Table47[[#This Row],[Z_6]]),Table34[#All],3,FALSE)</f>
        <v>#N/A</v>
      </c>
      <c r="CA60" t="e">
        <f>VLOOKUP(TRIM(Table47[[#This Row],[Z_7]]),Table34[#All],3,FALSE)</f>
        <v>#N/A</v>
      </c>
      <c r="CB60">
        <f>VLOOKUP(Table47[[#This Row],[ZA]],Table36[#All],3,FALSE)</f>
        <v>0</v>
      </c>
      <c r="CC60">
        <f>VLOOKUP(Table47[[#This Row],[ZB]],Table37[#All],3,FALSE)</f>
        <v>4</v>
      </c>
      <c r="CD60" t="s">
        <v>198</v>
      </c>
      <c r="CE60">
        <f>VLOOKUP(TRIM(Table47[[#This Row],[ZC_1]]),Table38[#All],3,FALSE)</f>
        <v>5</v>
      </c>
      <c r="CF60" t="e">
        <f>VLOOKUP(TRIM(Table47[[#This Row],[ZC_2]]),Table38[#All],3,FALSE)</f>
        <v>#N/A</v>
      </c>
      <c r="CG60" t="e">
        <f>VLOOKUP(TRIM(Table47[[#This Row],[ZC_3]]),Table38[#All],3,FALSE)</f>
        <v>#N/A</v>
      </c>
      <c r="CH60" t="e">
        <f>VLOOKUP(TRIM(Table47[[#This Row],[ZC_4]]),Table38[#All],3,FALSE)</f>
        <v>#N/A</v>
      </c>
      <c r="CI60" t="e">
        <f>VLOOKUP(TRIM(Table47[[#This Row],[ZC_5]]),Table38[#All],3,FALSE)</f>
        <v>#N/A</v>
      </c>
      <c r="CJ60" t="e">
        <f>VLOOKUP(TRIM(Table47[[#This Row],[ZC_6]]),Table38[#All],3,FALSE)</f>
        <v>#N/A</v>
      </c>
      <c r="CK60" t="e">
        <f>VLOOKUP(TRIM(Table47[[#This Row],[ZC_7]]),Table38[#All],3,FALSE)</f>
        <v>#N/A</v>
      </c>
      <c r="CL60">
        <v>2</v>
      </c>
      <c r="CM60" t="s">
        <v>106</v>
      </c>
      <c r="CN60">
        <f>VLOOKUP(TRIM(Table47[[#This Row],[ZE_1]]),Table40[#All],3,FALSE)</f>
        <v>3</v>
      </c>
      <c r="CO60" s="4" t="e">
        <f>VLOOKUP(TRIM(Table47[[#This Row],[ZE_2]]),Table40[#All],3,FALSE)</f>
        <v>#N/A</v>
      </c>
      <c r="CP60" t="e">
        <f>VLOOKUP(TRIM(Table47[[#This Row],[ZE_3]]),Table40[#All],3,FALSE)</f>
        <v>#N/A</v>
      </c>
      <c r="CQ60" s="4" t="e">
        <f>VLOOKUP(TRIM(Table47[[#This Row],[ZE_4]]),Table40[#All],3,FALSE)</f>
        <v>#N/A</v>
      </c>
      <c r="CR60" t="e">
        <f>VLOOKUP(TRIM(Table47[[#This Row],[ZE_5]]),Table40[#All],3,FALSE)</f>
        <v>#N/A</v>
      </c>
      <c r="CS60" t="e">
        <f>VLOOKUP(TRIM(Table47[[#This Row],[ZE_6]]),Table40[#All],3,FALSE)</f>
        <v>#N/A</v>
      </c>
      <c r="CT60" t="e">
        <f>VLOOKUP(TRIM(Table47[[#This Row],[ZE_7]]),Table40[#All],3,FALSE)</f>
        <v>#N/A</v>
      </c>
    </row>
    <row r="61" spans="1:99" x14ac:dyDescent="0.25">
      <c r="A61">
        <v>45155.536567858799</v>
      </c>
      <c r="B61" s="4">
        <f>VLOOKUP(Table47[[#This Row],[A]],Table7[#All],3, FALSE)</f>
        <v>4</v>
      </c>
      <c r="C61">
        <f>VLOOKUP(Table47[[#This Row],[B]],Table12[#All],3,FALSE)</f>
        <v>1</v>
      </c>
      <c r="D61">
        <f>VLOOKUP(Table47[[#This Row],[C]],Table14[#All],3,FALSE)</f>
        <v>1</v>
      </c>
      <c r="E61">
        <f>VLOOKUP(Table47[[#This Row],[D]],Table16[#All],3,FALSE)</f>
        <v>1</v>
      </c>
      <c r="F61">
        <f>VLOOKUP(Table47[[#This Row],[E]],Table18[#All],3,FALSE)</f>
        <v>2</v>
      </c>
      <c r="G61">
        <f>VLOOKUP(Table47[[#This Row],[F]],Table20[#All],3,FALSE)</f>
        <v>3</v>
      </c>
      <c r="H61" s="1" t="s">
        <v>124</v>
      </c>
      <c r="I61">
        <f>VLOOKUP(Table47[[#This Row],[G]],Table22[#All],3,FALSE)</f>
        <v>1</v>
      </c>
      <c r="J61" s="4">
        <f>VLOOKUP(TRIM(Table47[[#This Row],[G_2]]),Table22[#All],3,FALSE)</f>
        <v>2</v>
      </c>
      <c r="K61" s="4" t="e">
        <f>VLOOKUP(TRIM(Table47[[#This Row],[G_3]]),Table22[#All],3,FALSE)</f>
        <v>#N/A</v>
      </c>
      <c r="L61" s="4" t="e">
        <f>VLOOKUP(TRIM(Table47[[#This Row],[G_4]]),Table22[#All],3,FALSE)</f>
        <v>#N/A</v>
      </c>
      <c r="M61">
        <f>VLOOKUP(Table47[[#This Row],[H]],Table23[#All],3,FALSE)</f>
        <v>1</v>
      </c>
      <c r="N61" s="1" t="s">
        <v>64</v>
      </c>
      <c r="O61">
        <f>VLOOKUP(Table47[[#This Row],[I_1]],Table25[#All], 3, FALSE)</f>
        <v>1</v>
      </c>
      <c r="P61">
        <f>VLOOKUP(TRIM(Table47[[#This Row],[I_2]]),Table25[#All], 3, FALSE)</f>
        <v>2</v>
      </c>
      <c r="Q61">
        <v>700</v>
      </c>
      <c r="R61">
        <f>VLOOKUP(TRIM(Table47[[#This Row],[K]]),Table27[#All],3,FALSE)</f>
        <v>3</v>
      </c>
      <c r="S61">
        <f>VLOOKUP(TRIM(Table47[[#This Row],[L]]),Table28[#All],3,FALSE)</f>
        <v>4</v>
      </c>
      <c r="T61">
        <f>VLOOKUP(Table47[[#This Row],[M]],Table9[#All],3,FALSE)</f>
        <v>2</v>
      </c>
      <c r="U61">
        <f>VLOOKUP(Table47[[#This Row],[N]],Table11[#All],3,FALSE)</f>
        <v>4</v>
      </c>
      <c r="V61">
        <f>VLOOKUP(Table47[[#This Row],[O]],Table15[#All],3,FALSE)</f>
        <v>1</v>
      </c>
      <c r="W61" t="s">
        <v>434</v>
      </c>
      <c r="X61">
        <f>VLOOKUP(Table47[[#This Row],[Q]],Table19[#All],3,FALSE)</f>
        <v>2</v>
      </c>
      <c r="Y61" t="s">
        <v>136</v>
      </c>
      <c r="Z61">
        <f>VLOOKUP(TRIM(Table47[[#This Row],[R_1]]),Table21[#All],3,FALSE)</f>
        <v>2</v>
      </c>
      <c r="AA61" t="e">
        <f>VLOOKUP(TRIM(Table47[[#This Row],[R_2]]),Table21[#All],3,FALSE)</f>
        <v>#N/A</v>
      </c>
      <c r="AB61" t="e">
        <f>VLOOKUP(TRIM(Table47[[#This Row],[R_3]]),Table21[#All],3,FALSE)</f>
        <v>#N/A</v>
      </c>
      <c r="AC61" t="e">
        <f>VLOOKUP(TRIM(Table47[[#This Row],[R_4]]),Table21[#All],3,FALSE)</f>
        <v>#N/A</v>
      </c>
      <c r="AD61" t="e">
        <f>VLOOKUP(TRIM(Table47[[#This Row],[R_5]]),Table21[#All],3,FALSE)</f>
        <v>#N/A</v>
      </c>
      <c r="AE61" t="e">
        <f>VLOOKUP(TRIM(Table47[[#This Row],[R_6]]),Table21[#All],3,FALSE)</f>
        <v>#N/A</v>
      </c>
      <c r="AF61" t="e">
        <f>VLOOKUP(TRIM(Table47[[#This Row],[R_7]]),Table21[#All],3,FALSE)</f>
        <v>#N/A</v>
      </c>
      <c r="AG61" t="e">
        <f>VLOOKUP(TRIM(Table47[[#This Row],[R_8]]),Table21[#All],3,FALSE)</f>
        <v>#N/A</v>
      </c>
      <c r="AH61" t="e">
        <f>VLOOKUP(TRIM(Table47[[#This Row],[R_9]]),Table21[#All],3,FALSE)</f>
        <v>#N/A</v>
      </c>
      <c r="AI61" t="e">
        <f>VLOOKUP(TRIM(Table47[[#This Row],[R_10]]),Table21[#All],3,FALSE)</f>
        <v>#N/A</v>
      </c>
      <c r="AJ61" t="s">
        <v>435</v>
      </c>
      <c r="AK61">
        <f>VLOOKUP(TRIM(Table47[[#This Row],[S_1]]),Table24[#All],3,FALSE)</f>
        <v>3</v>
      </c>
      <c r="AL61">
        <f>VLOOKUP(TRIM(Table47[[#This Row],[S_2]]),Table24[#All],3,FALSE)</f>
        <v>10</v>
      </c>
      <c r="AM61">
        <f>VLOOKUP(TRIM(Table47[[#This Row],[S_3]]),Table24[#All],3,FALSE)</f>
        <v>13</v>
      </c>
      <c r="AN61">
        <f>VLOOKUP(TRIM(Table47[[#This Row],[S_4]]),Table24[#All],3,FALSE)</f>
        <v>11</v>
      </c>
      <c r="AO61" t="e">
        <f>VLOOKUP(TRIM(Table47[[#This Row],[S_5]]),Table24[#All],3,FALSE)</f>
        <v>#N/A</v>
      </c>
      <c r="AP61" t="e">
        <f>VLOOKUP(TRIM(Table47[[#This Row],[S_6]]),Table24[#All],3,FALSE)</f>
        <v>#N/A</v>
      </c>
      <c r="AQ61" t="s">
        <v>51</v>
      </c>
      <c r="AR61">
        <f>VLOOKUP(TRIM(Table47[[#This Row],[T_1]]),Table26[#All],3,FALSE)</f>
        <v>2</v>
      </c>
      <c r="AS61" t="e">
        <f>VLOOKUP(TRIM(Table47[[#This Row],[T_2]]),Table26[#All],3,FALSE)</f>
        <v>#N/A</v>
      </c>
      <c r="AT61" t="e">
        <f>VLOOKUP(TRIM(Table47[[#This Row],[T_3]]),Table26[#All],3,FALSE)</f>
        <v>#N/A</v>
      </c>
      <c r="AU61" t="e">
        <f>VLOOKUP(TRIM(Table47[[#This Row],[T_4]]),Table26[#All],3,FALSE)</f>
        <v>#N/A</v>
      </c>
      <c r="AV61" t="e">
        <f>VLOOKUP(TRIM(Table47[[#This Row],[T_5]]),Table26[#All],3,FALSE)</f>
        <v>#N/A</v>
      </c>
      <c r="AW61" t="e">
        <f>VLOOKUP(TRIM(Table47[[#This Row],[T_6]]),Table26[#All],3,FALSE)</f>
        <v>#N/A</v>
      </c>
      <c r="AX61">
        <f>VLOOKUP(Table47[[#This Row],[U]],Table29[#All],3,FALSE)</f>
        <v>1</v>
      </c>
      <c r="AY61">
        <f>VLOOKUP(Table47[[#This Row],[V]],Table30[#All],3,FALSE)</f>
        <v>3</v>
      </c>
      <c r="AZ61" t="s">
        <v>423</v>
      </c>
      <c r="BA61">
        <f>VLOOKUP(TRIM(Table47[[#This Row],[W_1]]),Table31[#All],3,FALSE)</f>
        <v>7</v>
      </c>
      <c r="BB61" t="e">
        <f>VLOOKUP(TRIM(Table47[[#This Row],[W_2]]),Table31[#All],3,FALSE)</f>
        <v>#N/A</v>
      </c>
      <c r="BC61" t="e">
        <f>VLOOKUP(TRIM(Table47[[#This Row],[W_3]]),Table31[#All],3,FALSE)</f>
        <v>#N/A</v>
      </c>
      <c r="BD61" t="e">
        <f>VLOOKUP(TRIM(Table47[[#This Row],[W_4]]),Table31[#All],3,FALSE)</f>
        <v>#N/A</v>
      </c>
      <c r="BE61" t="e">
        <f>VLOOKUP(TRIM(Table47[[#This Row],[W_5]]),Table31[#All],3,FALSE)</f>
        <v>#N/A</v>
      </c>
      <c r="BF61" t="e">
        <f>VLOOKUP(TRIM(Table47[[#This Row],[W_6]]),Table31[#All],3,FALSE)</f>
        <v>#N/A</v>
      </c>
      <c r="BG61" t="e">
        <f>VLOOKUP(TRIM(Table47[[#This Row],[W_7]]),Table31[#All],3,FALSE)</f>
        <v>#N/A</v>
      </c>
      <c r="BH61" t="e">
        <f>VLOOKUP(TRIM(Table47[[#This Row],[W_8]]),Table31[#All],3,FALSE)</f>
        <v>#N/A</v>
      </c>
      <c r="BI61" t="s">
        <v>102</v>
      </c>
      <c r="BJ61">
        <f>VLOOKUP(TRIM(Table47[[#This Row],[X_1]]),Table32[#All],3,FALSE)</f>
        <v>2</v>
      </c>
      <c r="BK61" t="e">
        <f>VLOOKUP(TRIM(Table47[[#This Row],[X_2]]),Table32[#All],3,FALSE)</f>
        <v>#N/A</v>
      </c>
      <c r="BL61" t="e">
        <f>VLOOKUP(TRIM(Table47[[#This Row],[X_3]]),Table32[#All],3,FALSE)</f>
        <v>#N/A</v>
      </c>
      <c r="BM61" t="e">
        <f>VLOOKUP(TRIM(Table47[[#This Row],[X_4]]),Table32[#All],3,FALSE)</f>
        <v>#N/A</v>
      </c>
      <c r="BN61" t="e">
        <f>VLOOKUP(TRIM(Table47[[#This Row],[X_5]]),Table32[#All],3,FALSE)</f>
        <v>#N/A</v>
      </c>
      <c r="BO61" t="e">
        <f>VLOOKUP(TRIM(Table47[[#This Row],[X_6]]),Table32[#All],3,FALSE)</f>
        <v>#N/A</v>
      </c>
      <c r="BP61" t="e">
        <f>VLOOKUP(TRIM(Table47[[#This Row],[X_7]]),Table32[#All],3,FALSE)</f>
        <v>#N/A</v>
      </c>
      <c r="BQ61" t="e">
        <f>VLOOKUP(TRIM(Table47[[#This Row],[X_8]]),Table32[#All],3,FALSE)</f>
        <v>#N/A</v>
      </c>
      <c r="BR61" t="e">
        <f>VLOOKUP(TRIM(Table47[[#This Row],[X_9]]),Table32[#All],3,FALSE)</f>
        <v>#N/A</v>
      </c>
      <c r="BS61">
        <f>VLOOKUP(Table47[[#This Row],[Y]], Table33[#All], 3, FALSE)</f>
        <v>1</v>
      </c>
      <c r="BT61" t="s">
        <v>77</v>
      </c>
      <c r="BU61">
        <f>VLOOKUP(TRIM(Table47[[#This Row],[Z_1]]),Table34[#All],3,FALSE)</f>
        <v>13</v>
      </c>
      <c r="BV61" t="e">
        <f>VLOOKUP(TRIM(Table47[[#This Row],[Z_2]]),Table34[#All],3,FALSE)</f>
        <v>#N/A</v>
      </c>
      <c r="BW61" t="e">
        <f>VLOOKUP(TRIM(Table47[[#This Row],[Z_3]]),Table34[#All],3,FALSE)</f>
        <v>#N/A</v>
      </c>
      <c r="BX61" t="e">
        <f>VLOOKUP(TRIM(Table47[[#This Row],[Z_4]]),Table34[#All],3,FALSE)</f>
        <v>#N/A</v>
      </c>
      <c r="BY61" t="e">
        <f>VLOOKUP(TRIM(Table47[[#This Row],[Z_5]]),Table34[#All],3,FALSE)</f>
        <v>#N/A</v>
      </c>
      <c r="BZ61" t="e">
        <f>VLOOKUP(TRIM(Table47[[#This Row],[Z_6]]),Table34[#All],3,FALSE)</f>
        <v>#N/A</v>
      </c>
      <c r="CA61" t="e">
        <f>VLOOKUP(TRIM(Table47[[#This Row],[Z_7]]),Table34[#All],3,FALSE)</f>
        <v>#N/A</v>
      </c>
      <c r="CB61">
        <f>VLOOKUP(Table47[[#This Row],[ZA]],Table36[#All],3,FALSE)</f>
        <v>0</v>
      </c>
      <c r="CC61">
        <f>VLOOKUP(Table47[[#This Row],[ZB]],Table37[#All],3,FALSE)</f>
        <v>3</v>
      </c>
      <c r="CD61" t="s">
        <v>210</v>
      </c>
      <c r="CE61">
        <f>VLOOKUP(TRIM(Table47[[#This Row],[ZC_1]]),Table38[#All],3,FALSE)</f>
        <v>4</v>
      </c>
      <c r="CF61" t="e">
        <f>VLOOKUP(TRIM(Table47[[#This Row],[ZC_2]]),Table38[#All],3,FALSE)</f>
        <v>#N/A</v>
      </c>
      <c r="CG61" t="e">
        <f>VLOOKUP(TRIM(Table47[[#This Row],[ZC_3]]),Table38[#All],3,FALSE)</f>
        <v>#N/A</v>
      </c>
      <c r="CH61" t="e">
        <f>VLOOKUP(TRIM(Table47[[#This Row],[ZC_4]]),Table38[#All],3,FALSE)</f>
        <v>#N/A</v>
      </c>
      <c r="CI61" t="e">
        <f>VLOOKUP(TRIM(Table47[[#This Row],[ZC_5]]),Table38[#All],3,FALSE)</f>
        <v>#N/A</v>
      </c>
      <c r="CJ61" t="e">
        <f>VLOOKUP(TRIM(Table47[[#This Row],[ZC_6]]),Table38[#All],3,FALSE)</f>
        <v>#N/A</v>
      </c>
      <c r="CK61" t="e">
        <f>VLOOKUP(TRIM(Table47[[#This Row],[ZC_7]]),Table38[#All],3,FALSE)</f>
        <v>#N/A</v>
      </c>
      <c r="CL61">
        <v>1</v>
      </c>
      <c r="CM61" t="s">
        <v>314</v>
      </c>
      <c r="CN61">
        <f>VLOOKUP(TRIM(Table47[[#This Row],[ZE_1]]),Table40[#All],3,FALSE)</f>
        <v>8</v>
      </c>
      <c r="CO61" s="4" t="e">
        <f>VLOOKUP(TRIM(Table47[[#This Row],[ZE_2]]),Table40[#All],3,FALSE)</f>
        <v>#N/A</v>
      </c>
      <c r="CP61" t="e">
        <f>VLOOKUP(TRIM(Table47[[#This Row],[ZE_3]]),Table40[#All],3,FALSE)</f>
        <v>#N/A</v>
      </c>
      <c r="CQ61" s="4" t="e">
        <f>VLOOKUP(TRIM(Table47[[#This Row],[ZE_4]]),Table40[#All],3,FALSE)</f>
        <v>#N/A</v>
      </c>
      <c r="CR61" t="e">
        <f>VLOOKUP(TRIM(Table47[[#This Row],[ZE_5]]),Table40[#All],3,FALSE)</f>
        <v>#N/A</v>
      </c>
      <c r="CS61" t="e">
        <f>VLOOKUP(TRIM(Table47[[#This Row],[ZE_6]]),Table40[#All],3,FALSE)</f>
        <v>#N/A</v>
      </c>
      <c r="CT61" t="e">
        <f>VLOOKUP(TRIM(Table47[[#This Row],[ZE_7]]),Table40[#All],3,FALSE)</f>
        <v>#N/A</v>
      </c>
      <c r="CU61" t="s">
        <v>436</v>
      </c>
    </row>
    <row r="62" spans="1:99" x14ac:dyDescent="0.25">
      <c r="A62">
        <v>45155.559548240737</v>
      </c>
      <c r="B62" s="4">
        <f>VLOOKUP(Table47[[#This Row],[A]],Table7[#All],3, FALSE)</f>
        <v>6</v>
      </c>
      <c r="C62">
        <f>VLOOKUP(Table47[[#This Row],[B]],Table12[#All],3,FALSE)</f>
        <v>1</v>
      </c>
      <c r="D62">
        <f>VLOOKUP(Table47[[#This Row],[C]],Table14[#All],3,FALSE)</f>
        <v>1</v>
      </c>
      <c r="E62">
        <f>VLOOKUP(Table47[[#This Row],[D]],Table16[#All],3,FALSE)</f>
        <v>1</v>
      </c>
      <c r="F62">
        <f>VLOOKUP(Table47[[#This Row],[E]],Table18[#All],3,FALSE)</f>
        <v>1</v>
      </c>
      <c r="G62">
        <f>VLOOKUP(Table47[[#This Row],[F]],Table20[#All],3,FALSE)</f>
        <v>7</v>
      </c>
      <c r="H62" s="1" t="s">
        <v>82</v>
      </c>
      <c r="I62">
        <f>VLOOKUP(Table47[[#This Row],[G]],Table22[#All],3,FALSE)</f>
        <v>1</v>
      </c>
      <c r="J62" s="4">
        <f>VLOOKUP(TRIM(Table47[[#This Row],[G_2]]),Table22[#All],3,FALSE)</f>
        <v>2</v>
      </c>
      <c r="K62" s="4">
        <f>VLOOKUP(TRIM(Table47[[#This Row],[G_3]]),Table22[#All],3,FALSE)</f>
        <v>3</v>
      </c>
      <c r="L62" s="4" t="e">
        <f>VLOOKUP(TRIM(Table47[[#This Row],[G_4]]),Table22[#All],3,FALSE)</f>
        <v>#N/A</v>
      </c>
      <c r="M62">
        <f>VLOOKUP(Table47[[#This Row],[H]],Table23[#All],3,FALSE)</f>
        <v>1</v>
      </c>
      <c r="N62" s="1" t="s">
        <v>64</v>
      </c>
      <c r="O62">
        <f>VLOOKUP(Table47[[#This Row],[I_1]],Table25[#All], 3, FALSE)</f>
        <v>1</v>
      </c>
      <c r="P62">
        <f>VLOOKUP(TRIM(Table47[[#This Row],[I_2]]),Table25[#All], 3, FALSE)</f>
        <v>2</v>
      </c>
      <c r="Q62">
        <v>1198</v>
      </c>
      <c r="R62">
        <f>VLOOKUP(TRIM(Table47[[#This Row],[K]]),Table27[#All],3,FALSE)</f>
        <v>1</v>
      </c>
      <c r="S62">
        <f>VLOOKUP(TRIM(Table47[[#This Row],[L]]),Table28[#All],3,FALSE)</f>
        <v>4</v>
      </c>
      <c r="T62">
        <f>VLOOKUP(Table47[[#This Row],[M]],Table9[#All],3,FALSE)</f>
        <v>2</v>
      </c>
      <c r="U62">
        <f>VLOOKUP(Table47[[#This Row],[N]],Table11[#All],3,FALSE)</f>
        <v>3</v>
      </c>
      <c r="V62">
        <f>VLOOKUP(Table47[[#This Row],[O]],Table15[#All],3,FALSE)</f>
        <v>1</v>
      </c>
      <c r="W62" t="s">
        <v>437</v>
      </c>
      <c r="X62">
        <f>VLOOKUP(Table47[[#This Row],[Q]],Table19[#All],3,FALSE)</f>
        <v>4</v>
      </c>
      <c r="Y62" t="s">
        <v>103</v>
      </c>
      <c r="Z62">
        <f>VLOOKUP(TRIM(Table47[[#This Row],[R_1]]),Table21[#All],3,FALSE)</f>
        <v>7</v>
      </c>
      <c r="AA62" t="e">
        <f>VLOOKUP(TRIM(Table47[[#This Row],[R_2]]),Table21[#All],3,FALSE)</f>
        <v>#N/A</v>
      </c>
      <c r="AB62" t="e">
        <f>VLOOKUP(TRIM(Table47[[#This Row],[R_3]]),Table21[#All],3,FALSE)</f>
        <v>#N/A</v>
      </c>
      <c r="AC62" t="e">
        <f>VLOOKUP(TRIM(Table47[[#This Row],[R_4]]),Table21[#All],3,FALSE)</f>
        <v>#N/A</v>
      </c>
      <c r="AD62" t="e">
        <f>VLOOKUP(TRIM(Table47[[#This Row],[R_5]]),Table21[#All],3,FALSE)</f>
        <v>#N/A</v>
      </c>
      <c r="AE62" t="e">
        <f>VLOOKUP(TRIM(Table47[[#This Row],[R_6]]),Table21[#All],3,FALSE)</f>
        <v>#N/A</v>
      </c>
      <c r="AF62" t="e">
        <f>VLOOKUP(TRIM(Table47[[#This Row],[R_7]]),Table21[#All],3,FALSE)</f>
        <v>#N/A</v>
      </c>
      <c r="AG62" t="e">
        <f>VLOOKUP(TRIM(Table47[[#This Row],[R_8]]),Table21[#All],3,FALSE)</f>
        <v>#N/A</v>
      </c>
      <c r="AH62" t="e">
        <f>VLOOKUP(TRIM(Table47[[#This Row],[R_9]]),Table21[#All],3,FALSE)</f>
        <v>#N/A</v>
      </c>
      <c r="AI62" t="e">
        <f>VLOOKUP(TRIM(Table47[[#This Row],[R_10]]),Table21[#All],3,FALSE)</f>
        <v>#N/A</v>
      </c>
      <c r="AJ62" t="s">
        <v>438</v>
      </c>
      <c r="AK62">
        <f>VLOOKUP(TRIM(Table47[[#This Row],[S_1]]),Table24[#All],3,FALSE)</f>
        <v>3</v>
      </c>
      <c r="AL62">
        <f>VLOOKUP(TRIM(Table47[[#This Row],[S_2]]),Table24[#All],3,FALSE)</f>
        <v>2</v>
      </c>
      <c r="AM62" t="e">
        <f>VLOOKUP(TRIM(Table47[[#This Row],[S_3]]),Table24[#All],3,FALSE)</f>
        <v>#N/A</v>
      </c>
      <c r="AN62" t="e">
        <f>VLOOKUP(TRIM(Table47[[#This Row],[S_4]]),Table24[#All],3,FALSE)</f>
        <v>#N/A</v>
      </c>
      <c r="AO62" t="e">
        <f>VLOOKUP(TRIM(Table47[[#This Row],[S_5]]),Table24[#All],3,FALSE)</f>
        <v>#N/A</v>
      </c>
      <c r="AP62" t="e">
        <f>VLOOKUP(TRIM(Table47[[#This Row],[S_6]]),Table24[#All],3,FALSE)</f>
        <v>#N/A</v>
      </c>
      <c r="AQ62" t="s">
        <v>73</v>
      </c>
      <c r="AR62">
        <f>VLOOKUP(TRIM(Table47[[#This Row],[T_1]]),Table26[#All],3,FALSE)</f>
        <v>2</v>
      </c>
      <c r="AS62">
        <f>VLOOKUP(TRIM(Table47[[#This Row],[T_2]]),Table26[#All],3,FALSE)</f>
        <v>4</v>
      </c>
      <c r="AT62" t="e">
        <f>VLOOKUP(TRIM(Table47[[#This Row],[T_3]]),Table26[#All],3,FALSE)</f>
        <v>#N/A</v>
      </c>
      <c r="AU62" t="e">
        <f>VLOOKUP(TRIM(Table47[[#This Row],[T_4]]),Table26[#All],3,FALSE)</f>
        <v>#N/A</v>
      </c>
      <c r="AV62" t="e">
        <f>VLOOKUP(TRIM(Table47[[#This Row],[T_5]]),Table26[#All],3,FALSE)</f>
        <v>#N/A</v>
      </c>
      <c r="AW62" t="e">
        <f>VLOOKUP(TRIM(Table47[[#This Row],[T_6]]),Table26[#All],3,FALSE)</f>
        <v>#N/A</v>
      </c>
      <c r="AX62">
        <f>VLOOKUP(Table47[[#This Row],[U]],Table29[#All],3,FALSE)</f>
        <v>1</v>
      </c>
      <c r="AY62">
        <f>VLOOKUP(Table47[[#This Row],[V]],Table30[#All],3,FALSE)</f>
        <v>2</v>
      </c>
      <c r="AZ62" t="s">
        <v>139</v>
      </c>
      <c r="BA62">
        <f>VLOOKUP(TRIM(Table47[[#This Row],[W_1]]),Table31[#All],3,FALSE)</f>
        <v>1</v>
      </c>
      <c r="BB62">
        <f>VLOOKUP(TRIM(Table47[[#This Row],[W_2]]),Table31[#All],3,FALSE)</f>
        <v>4</v>
      </c>
      <c r="BC62">
        <f>VLOOKUP(TRIM(Table47[[#This Row],[W_3]]),Table31[#All],3,FALSE)</f>
        <v>3</v>
      </c>
      <c r="BD62" t="e">
        <f>VLOOKUP(TRIM(Table47[[#This Row],[W_4]]),Table31[#All],3,FALSE)</f>
        <v>#N/A</v>
      </c>
      <c r="BE62" t="e">
        <f>VLOOKUP(TRIM(Table47[[#This Row],[W_5]]),Table31[#All],3,FALSE)</f>
        <v>#N/A</v>
      </c>
      <c r="BF62" t="e">
        <f>VLOOKUP(TRIM(Table47[[#This Row],[W_6]]),Table31[#All],3,FALSE)</f>
        <v>#N/A</v>
      </c>
      <c r="BG62" t="e">
        <f>VLOOKUP(TRIM(Table47[[#This Row],[W_7]]),Table31[#All],3,FALSE)</f>
        <v>#N/A</v>
      </c>
      <c r="BH62" t="e">
        <f>VLOOKUP(TRIM(Table47[[#This Row],[W_8]]),Table31[#All],3,FALSE)</f>
        <v>#N/A</v>
      </c>
      <c r="BI62" t="s">
        <v>439</v>
      </c>
      <c r="BJ62">
        <f>VLOOKUP(TRIM(Table47[[#This Row],[X_1]]),Table32[#All],3,FALSE)</f>
        <v>2</v>
      </c>
      <c r="BK62">
        <f>VLOOKUP(TRIM(Table47[[#This Row],[X_2]]),Table32[#All],3,FALSE)</f>
        <v>1</v>
      </c>
      <c r="BL62">
        <f>VLOOKUP(TRIM(Table47[[#This Row],[X_3]]),Table32[#All],3,FALSE)</f>
        <v>5</v>
      </c>
      <c r="BM62">
        <f>VLOOKUP(TRIM(Table47[[#This Row],[X_4]]),Table32[#All],3,FALSE)</f>
        <v>10</v>
      </c>
      <c r="BN62">
        <f>VLOOKUP(TRIM(Table47[[#This Row],[X_5]]),Table32[#All],3,FALSE)</f>
        <v>3</v>
      </c>
      <c r="BO62" t="e">
        <f>VLOOKUP(TRIM(Table47[[#This Row],[X_6]]),Table32[#All],3,FALSE)</f>
        <v>#N/A</v>
      </c>
      <c r="BP62" t="e">
        <f>VLOOKUP(TRIM(Table47[[#This Row],[X_7]]),Table32[#All],3,FALSE)</f>
        <v>#N/A</v>
      </c>
      <c r="BQ62" t="e">
        <f>VLOOKUP(TRIM(Table47[[#This Row],[X_8]]),Table32[#All],3,FALSE)</f>
        <v>#N/A</v>
      </c>
      <c r="BR62" t="e">
        <f>VLOOKUP(TRIM(Table47[[#This Row],[X_9]]),Table32[#All],3,FALSE)</f>
        <v>#N/A</v>
      </c>
      <c r="BS62">
        <f>VLOOKUP(Table47[[#This Row],[Y]], Table33[#All], 3, FALSE)</f>
        <v>1</v>
      </c>
      <c r="BT62" t="s">
        <v>103</v>
      </c>
      <c r="BU62">
        <f>VLOOKUP(TRIM(Table47[[#This Row],[Z_1]]),Table34[#All],3,FALSE)</f>
        <v>6</v>
      </c>
      <c r="BV62" t="e">
        <f>VLOOKUP(TRIM(Table47[[#This Row],[Z_2]]),Table34[#All],3,FALSE)</f>
        <v>#N/A</v>
      </c>
      <c r="BW62" t="e">
        <f>VLOOKUP(TRIM(Table47[[#This Row],[Z_3]]),Table34[#All],3,FALSE)</f>
        <v>#N/A</v>
      </c>
      <c r="BX62" t="e">
        <f>VLOOKUP(TRIM(Table47[[#This Row],[Z_4]]),Table34[#All],3,FALSE)</f>
        <v>#N/A</v>
      </c>
      <c r="BY62" t="e">
        <f>VLOOKUP(TRIM(Table47[[#This Row],[Z_5]]),Table34[#All],3,FALSE)</f>
        <v>#N/A</v>
      </c>
      <c r="BZ62" t="e">
        <f>VLOOKUP(TRIM(Table47[[#This Row],[Z_6]]),Table34[#All],3,FALSE)</f>
        <v>#N/A</v>
      </c>
      <c r="CA62" t="e">
        <f>VLOOKUP(TRIM(Table47[[#This Row],[Z_7]]),Table34[#All],3,FALSE)</f>
        <v>#N/A</v>
      </c>
      <c r="CB62">
        <f>VLOOKUP(Table47[[#This Row],[ZA]],Table36[#All],3,FALSE)</f>
        <v>6</v>
      </c>
      <c r="CC62">
        <f>VLOOKUP(Table47[[#This Row],[ZB]],Table37[#All],3,FALSE)</f>
        <v>1</v>
      </c>
      <c r="CD62" t="s">
        <v>441</v>
      </c>
      <c r="CE62">
        <f>VLOOKUP(TRIM(Table47[[#This Row],[ZC_1]]),Table38[#All],3,FALSE)</f>
        <v>7</v>
      </c>
      <c r="CF62" t="e">
        <f>VLOOKUP(TRIM(Table47[[#This Row],[ZC_2]]),Table38[#All],3,FALSE)</f>
        <v>#N/A</v>
      </c>
      <c r="CG62" t="e">
        <f>VLOOKUP(TRIM(Table47[[#This Row],[ZC_3]]),Table38[#All],3,FALSE)</f>
        <v>#N/A</v>
      </c>
      <c r="CH62" t="e">
        <f>VLOOKUP(TRIM(Table47[[#This Row],[ZC_4]]),Table38[#All],3,FALSE)</f>
        <v>#N/A</v>
      </c>
      <c r="CI62" t="e">
        <f>VLOOKUP(TRIM(Table47[[#This Row],[ZC_5]]),Table38[#All],3,FALSE)</f>
        <v>#N/A</v>
      </c>
      <c r="CJ62" t="e">
        <f>VLOOKUP(TRIM(Table47[[#This Row],[ZC_6]]),Table38[#All],3,FALSE)</f>
        <v>#N/A</v>
      </c>
      <c r="CK62" t="e">
        <f>VLOOKUP(TRIM(Table47[[#This Row],[ZC_7]]),Table38[#All],3,FALSE)</f>
        <v>#N/A</v>
      </c>
      <c r="CL62">
        <v>3</v>
      </c>
      <c r="CM62" t="s">
        <v>106</v>
      </c>
      <c r="CN62">
        <f>VLOOKUP(TRIM(Table47[[#This Row],[ZE_1]]),Table40[#All],3,FALSE)</f>
        <v>3</v>
      </c>
      <c r="CO62" s="4" t="e">
        <f>VLOOKUP(TRIM(Table47[[#This Row],[ZE_2]]),Table40[#All],3,FALSE)</f>
        <v>#N/A</v>
      </c>
      <c r="CP62" t="e">
        <f>VLOOKUP(TRIM(Table47[[#This Row],[ZE_3]]),Table40[#All],3,FALSE)</f>
        <v>#N/A</v>
      </c>
      <c r="CQ62" s="4" t="e">
        <f>VLOOKUP(TRIM(Table47[[#This Row],[ZE_4]]),Table40[#All],3,FALSE)</f>
        <v>#N/A</v>
      </c>
      <c r="CR62" t="e">
        <f>VLOOKUP(TRIM(Table47[[#This Row],[ZE_5]]),Table40[#All],3,FALSE)</f>
        <v>#N/A</v>
      </c>
      <c r="CS62" t="e">
        <f>VLOOKUP(TRIM(Table47[[#This Row],[ZE_6]]),Table40[#All],3,FALSE)</f>
        <v>#N/A</v>
      </c>
      <c r="CT62" t="e">
        <f>VLOOKUP(TRIM(Table47[[#This Row],[ZE_7]]),Table40[#All],3,FALSE)</f>
        <v>#N/A</v>
      </c>
    </row>
    <row r="63" spans="1:99" x14ac:dyDescent="0.25">
      <c r="A63">
        <v>45155.594335624999</v>
      </c>
      <c r="B63" s="4">
        <f>VLOOKUP(Table47[[#This Row],[A]],Table7[#All],3, FALSE)</f>
        <v>7</v>
      </c>
      <c r="C63">
        <f>VLOOKUP(Table47[[#This Row],[B]],Table12[#All],3,FALSE)</f>
        <v>1</v>
      </c>
      <c r="D63">
        <f>VLOOKUP(Table47[[#This Row],[C]],Table14[#All],3,FALSE)</f>
        <v>1</v>
      </c>
      <c r="E63">
        <f>VLOOKUP(Table47[[#This Row],[D]],Table16[#All],3,FALSE)</f>
        <v>1</v>
      </c>
      <c r="F63">
        <f>VLOOKUP(Table47[[#This Row],[E]],Table18[#All],3,FALSE)</f>
        <v>1</v>
      </c>
      <c r="G63">
        <f>VLOOKUP(Table47[[#This Row],[F]],Table20[#All],3,FALSE)</f>
        <v>4</v>
      </c>
      <c r="H63" s="1" t="s">
        <v>124</v>
      </c>
      <c r="I63">
        <f>VLOOKUP(Table47[[#This Row],[G]],Table22[#All],3,FALSE)</f>
        <v>1</v>
      </c>
      <c r="J63" s="4">
        <f>VLOOKUP(TRIM(Table47[[#This Row],[G_2]]),Table22[#All],3,FALSE)</f>
        <v>2</v>
      </c>
      <c r="K63" s="4" t="e">
        <f>VLOOKUP(TRIM(Table47[[#This Row],[G_3]]),Table22[#All],3,FALSE)</f>
        <v>#N/A</v>
      </c>
      <c r="L63" s="4" t="e">
        <f>VLOOKUP(TRIM(Table47[[#This Row],[G_4]]),Table22[#All],3,FALSE)</f>
        <v>#N/A</v>
      </c>
      <c r="M63">
        <f>VLOOKUP(Table47[[#This Row],[H]],Table23[#All],3,FALSE)</f>
        <v>1</v>
      </c>
      <c r="N63" s="1" t="s">
        <v>41</v>
      </c>
      <c r="O63">
        <f>VLOOKUP(Table47[[#This Row],[I_1]],Table25[#All], 3, FALSE)</f>
        <v>1</v>
      </c>
      <c r="P63" t="e">
        <f>VLOOKUP(TRIM(Table47[[#This Row],[I_2]]),Table25[#All], 3, FALSE)</f>
        <v>#N/A</v>
      </c>
      <c r="Q63">
        <v>1156</v>
      </c>
      <c r="R63">
        <f>VLOOKUP(TRIM(Table47[[#This Row],[K]]),Table27[#All],3,FALSE)</f>
        <v>1</v>
      </c>
      <c r="S63">
        <f>VLOOKUP(TRIM(Table47[[#This Row],[L]]),Table28[#All],3,FALSE)</f>
        <v>1</v>
      </c>
      <c r="T63">
        <f>VLOOKUP(Table47[[#This Row],[M]],Table9[#All],3,FALSE)</f>
        <v>3</v>
      </c>
      <c r="U63">
        <f>VLOOKUP(Table47[[#This Row],[N]],Table11[#All],3,FALSE)</f>
        <v>3</v>
      </c>
      <c r="V63">
        <f>VLOOKUP(Table47[[#This Row],[O]],Table15[#All],3,FALSE)</f>
        <v>1</v>
      </c>
      <c r="W63" t="s">
        <v>442</v>
      </c>
      <c r="X63">
        <f>VLOOKUP(Table47[[#This Row],[Q]],Table19[#All],3,FALSE)</f>
        <v>2</v>
      </c>
      <c r="Y63" t="s">
        <v>443</v>
      </c>
      <c r="Z63">
        <f>VLOOKUP(TRIM(Table47[[#This Row],[R_1]]),Table21[#All],3,FALSE)</f>
        <v>0</v>
      </c>
      <c r="AA63" t="e">
        <f>VLOOKUP(TRIM(Table47[[#This Row],[R_2]]),Table21[#All],3,FALSE)</f>
        <v>#N/A</v>
      </c>
      <c r="AB63" t="e">
        <f>VLOOKUP(TRIM(Table47[[#This Row],[R_3]]),Table21[#All],3,FALSE)</f>
        <v>#N/A</v>
      </c>
      <c r="AC63" t="e">
        <f>VLOOKUP(TRIM(Table47[[#This Row],[R_4]]),Table21[#All],3,FALSE)</f>
        <v>#N/A</v>
      </c>
      <c r="AD63" t="e">
        <f>VLOOKUP(TRIM(Table47[[#This Row],[R_5]]),Table21[#All],3,FALSE)</f>
        <v>#N/A</v>
      </c>
      <c r="AE63" t="e">
        <f>VLOOKUP(TRIM(Table47[[#This Row],[R_6]]),Table21[#All],3,FALSE)</f>
        <v>#N/A</v>
      </c>
      <c r="AF63" t="e">
        <f>VLOOKUP(TRIM(Table47[[#This Row],[R_7]]),Table21[#All],3,FALSE)</f>
        <v>#N/A</v>
      </c>
      <c r="AG63" t="e">
        <f>VLOOKUP(TRIM(Table47[[#This Row],[R_8]]),Table21[#All],3,FALSE)</f>
        <v>#N/A</v>
      </c>
      <c r="AH63" t="e">
        <f>VLOOKUP(TRIM(Table47[[#This Row],[R_9]]),Table21[#All],3,FALSE)</f>
        <v>#N/A</v>
      </c>
      <c r="AI63" t="e">
        <f>VLOOKUP(TRIM(Table47[[#This Row],[R_10]]),Table21[#All],3,FALSE)</f>
        <v>#N/A</v>
      </c>
      <c r="AJ63" t="s">
        <v>444</v>
      </c>
      <c r="AK63">
        <f>VLOOKUP(TRIM(Table47[[#This Row],[S_1]]),Table24[#All],3,FALSE)</f>
        <v>6</v>
      </c>
      <c r="AL63">
        <f>VLOOKUP(TRIM(Table47[[#This Row],[S_2]]),Table24[#All],3,FALSE)</f>
        <v>3</v>
      </c>
      <c r="AM63" t="e">
        <f>VLOOKUP(TRIM(Table47[[#This Row],[S_3]]),Table24[#All],3,FALSE)</f>
        <v>#N/A</v>
      </c>
      <c r="AN63" t="e">
        <f>VLOOKUP(TRIM(Table47[[#This Row],[S_4]]),Table24[#All],3,FALSE)</f>
        <v>#N/A</v>
      </c>
      <c r="AO63" t="e">
        <f>VLOOKUP(TRIM(Table47[[#This Row],[S_5]]),Table24[#All],3,FALSE)</f>
        <v>#N/A</v>
      </c>
      <c r="AP63" t="e">
        <f>VLOOKUP(TRIM(Table47[[#This Row],[S_6]]),Table24[#All],3,FALSE)</f>
        <v>#N/A</v>
      </c>
      <c r="AQ63" t="s">
        <v>51</v>
      </c>
      <c r="AR63">
        <f>VLOOKUP(TRIM(Table47[[#This Row],[T_1]]),Table26[#All],3,FALSE)</f>
        <v>2</v>
      </c>
      <c r="AS63" t="e">
        <f>VLOOKUP(TRIM(Table47[[#This Row],[T_2]]),Table26[#All],3,FALSE)</f>
        <v>#N/A</v>
      </c>
      <c r="AT63" t="e">
        <f>VLOOKUP(TRIM(Table47[[#This Row],[T_3]]),Table26[#All],3,FALSE)</f>
        <v>#N/A</v>
      </c>
      <c r="AU63" t="e">
        <f>VLOOKUP(TRIM(Table47[[#This Row],[T_4]]),Table26[#All],3,FALSE)</f>
        <v>#N/A</v>
      </c>
      <c r="AV63" t="e">
        <f>VLOOKUP(TRIM(Table47[[#This Row],[T_5]]),Table26[#All],3,FALSE)</f>
        <v>#N/A</v>
      </c>
      <c r="AW63" t="e">
        <f>VLOOKUP(TRIM(Table47[[#This Row],[T_6]]),Table26[#All],3,FALSE)</f>
        <v>#N/A</v>
      </c>
      <c r="AX63">
        <f>VLOOKUP(Table47[[#This Row],[U]],Table29[#All],3,FALSE)</f>
        <v>4</v>
      </c>
      <c r="AY63">
        <f>VLOOKUP(Table47[[#This Row],[V]],Table30[#All],3,FALSE)</f>
        <v>3</v>
      </c>
      <c r="AZ63" t="s">
        <v>195</v>
      </c>
      <c r="BA63">
        <f>VLOOKUP(TRIM(Table47[[#This Row],[W_1]]),Table31[#All],3,FALSE)</f>
        <v>3</v>
      </c>
      <c r="BB63" t="e">
        <f>VLOOKUP(TRIM(Table47[[#This Row],[W_2]]),Table31[#All],3,FALSE)</f>
        <v>#N/A</v>
      </c>
      <c r="BC63" t="e">
        <f>VLOOKUP(TRIM(Table47[[#This Row],[W_3]]),Table31[#All],3,FALSE)</f>
        <v>#N/A</v>
      </c>
      <c r="BD63" t="e">
        <f>VLOOKUP(TRIM(Table47[[#This Row],[W_4]]),Table31[#All],3,FALSE)</f>
        <v>#N/A</v>
      </c>
      <c r="BE63" t="e">
        <f>VLOOKUP(TRIM(Table47[[#This Row],[W_5]]),Table31[#All],3,FALSE)</f>
        <v>#N/A</v>
      </c>
      <c r="BF63" t="e">
        <f>VLOOKUP(TRIM(Table47[[#This Row],[W_6]]),Table31[#All],3,FALSE)</f>
        <v>#N/A</v>
      </c>
      <c r="BG63" t="e">
        <f>VLOOKUP(TRIM(Table47[[#This Row],[W_7]]),Table31[#All],3,FALSE)</f>
        <v>#N/A</v>
      </c>
      <c r="BH63" t="e">
        <f>VLOOKUP(TRIM(Table47[[#This Row],[W_8]]),Table31[#All],3,FALSE)</f>
        <v>#N/A</v>
      </c>
      <c r="BI63" t="s">
        <v>75</v>
      </c>
      <c r="BJ63">
        <f>VLOOKUP(TRIM(Table47[[#This Row],[X_1]]),Table32[#All],3,FALSE)</f>
        <v>1</v>
      </c>
      <c r="BK63" t="e">
        <f>VLOOKUP(TRIM(Table47[[#This Row],[X_2]]),Table32[#All],3,FALSE)</f>
        <v>#N/A</v>
      </c>
      <c r="BL63" t="e">
        <f>VLOOKUP(TRIM(Table47[[#This Row],[X_3]]),Table32[#All],3,FALSE)</f>
        <v>#N/A</v>
      </c>
      <c r="BM63" t="e">
        <f>VLOOKUP(TRIM(Table47[[#This Row],[X_4]]),Table32[#All],3,FALSE)</f>
        <v>#N/A</v>
      </c>
      <c r="BN63" t="e">
        <f>VLOOKUP(TRIM(Table47[[#This Row],[X_5]]),Table32[#All],3,FALSE)</f>
        <v>#N/A</v>
      </c>
      <c r="BO63" t="e">
        <f>VLOOKUP(TRIM(Table47[[#This Row],[X_6]]),Table32[#All],3,FALSE)</f>
        <v>#N/A</v>
      </c>
      <c r="BP63" t="e">
        <f>VLOOKUP(TRIM(Table47[[#This Row],[X_7]]),Table32[#All],3,FALSE)</f>
        <v>#N/A</v>
      </c>
      <c r="BQ63" t="e">
        <f>VLOOKUP(TRIM(Table47[[#This Row],[X_8]]),Table32[#All],3,FALSE)</f>
        <v>#N/A</v>
      </c>
      <c r="BR63" t="e">
        <f>VLOOKUP(TRIM(Table47[[#This Row],[X_9]]),Table32[#All],3,FALSE)</f>
        <v>#N/A</v>
      </c>
      <c r="BS63">
        <f>VLOOKUP(Table47[[#This Row],[Y]], Table33[#All], 3, FALSE)</f>
        <v>1</v>
      </c>
      <c r="BT63" t="s">
        <v>77</v>
      </c>
      <c r="BU63">
        <f>VLOOKUP(TRIM(Table47[[#This Row],[Z_1]]),Table34[#All],3,FALSE)</f>
        <v>13</v>
      </c>
      <c r="BV63" t="e">
        <f>VLOOKUP(TRIM(Table47[[#This Row],[Z_2]]),Table34[#All],3,FALSE)</f>
        <v>#N/A</v>
      </c>
      <c r="BW63" t="e">
        <f>VLOOKUP(TRIM(Table47[[#This Row],[Z_3]]),Table34[#All],3,FALSE)</f>
        <v>#N/A</v>
      </c>
      <c r="BX63" t="e">
        <f>VLOOKUP(TRIM(Table47[[#This Row],[Z_4]]),Table34[#All],3,FALSE)</f>
        <v>#N/A</v>
      </c>
      <c r="BY63" t="e">
        <f>VLOOKUP(TRIM(Table47[[#This Row],[Z_5]]),Table34[#All],3,FALSE)</f>
        <v>#N/A</v>
      </c>
      <c r="BZ63" t="e">
        <f>VLOOKUP(TRIM(Table47[[#This Row],[Z_6]]),Table34[#All],3,FALSE)</f>
        <v>#N/A</v>
      </c>
      <c r="CA63" t="e">
        <f>VLOOKUP(TRIM(Table47[[#This Row],[Z_7]]),Table34[#All],3,FALSE)</f>
        <v>#N/A</v>
      </c>
      <c r="CB63">
        <f>VLOOKUP(Table47[[#This Row],[ZA]],Table36[#All],3,FALSE)</f>
        <v>0</v>
      </c>
      <c r="CC63">
        <f>VLOOKUP(Table47[[#This Row],[ZB]],Table37[#All],3,FALSE)</f>
        <v>3</v>
      </c>
      <c r="CD63" t="s">
        <v>375</v>
      </c>
      <c r="CE63">
        <f>VLOOKUP(TRIM(Table47[[#This Row],[ZC_1]]),Table38[#All],3,FALSE)</f>
        <v>1</v>
      </c>
      <c r="CF63">
        <f>VLOOKUP(TRIM(Table47[[#This Row],[ZC_2]]),Table38[#All],3,FALSE)</f>
        <v>5</v>
      </c>
      <c r="CG63">
        <f>VLOOKUP(TRIM(Table47[[#This Row],[ZC_3]]),Table38[#All],3,FALSE)</f>
        <v>4</v>
      </c>
      <c r="CH63">
        <f>VLOOKUP(TRIM(Table47[[#This Row],[ZC_4]]),Table38[#All],3,FALSE)</f>
        <v>3</v>
      </c>
      <c r="CI63">
        <f>VLOOKUP(TRIM(Table47[[#This Row],[ZC_5]]),Table38[#All],3,FALSE)</f>
        <v>2</v>
      </c>
      <c r="CJ63">
        <f>VLOOKUP(TRIM(Table47[[#This Row],[ZC_6]]),Table38[#All],3,FALSE)</f>
        <v>7</v>
      </c>
      <c r="CK63" t="e">
        <f>VLOOKUP(TRIM(Table47[[#This Row],[ZC_7]]),Table38[#All],3,FALSE)</f>
        <v>#N/A</v>
      </c>
      <c r="CL63">
        <v>4</v>
      </c>
      <c r="CM63" t="s">
        <v>393</v>
      </c>
      <c r="CN63">
        <f>VLOOKUP(TRIM(Table47[[#This Row],[ZE_1]]),Table40[#All],3,FALSE)</f>
        <v>3</v>
      </c>
      <c r="CO63" s="4">
        <f>VLOOKUP(TRIM(Table47[[#This Row],[ZE_2]]),Table40[#All],3,FALSE)</f>
        <v>1</v>
      </c>
      <c r="CP63" t="e">
        <f>VLOOKUP(TRIM(Table47[[#This Row],[ZE_3]]),Table40[#All],3,FALSE)</f>
        <v>#N/A</v>
      </c>
      <c r="CQ63" s="4" t="e">
        <f>VLOOKUP(TRIM(Table47[[#This Row],[ZE_4]]),Table40[#All],3,FALSE)</f>
        <v>#N/A</v>
      </c>
      <c r="CR63" t="e">
        <f>VLOOKUP(TRIM(Table47[[#This Row],[ZE_5]]),Table40[#All],3,FALSE)</f>
        <v>#N/A</v>
      </c>
      <c r="CS63" t="e">
        <f>VLOOKUP(TRIM(Table47[[#This Row],[ZE_6]]),Table40[#All],3,FALSE)</f>
        <v>#N/A</v>
      </c>
      <c r="CT63" t="e">
        <f>VLOOKUP(TRIM(Table47[[#This Row],[ZE_7]]),Table40[#All],3,FALSE)</f>
        <v>#N/A</v>
      </c>
    </row>
    <row r="64" spans="1:99" x14ac:dyDescent="0.25">
      <c r="A64">
        <v>45155.627596377315</v>
      </c>
      <c r="B64" s="4">
        <f>VLOOKUP(Table47[[#This Row],[A]],Table7[#All],3, FALSE)</f>
        <v>5</v>
      </c>
      <c r="C64">
        <f>VLOOKUP(Table47[[#This Row],[B]],Table12[#All],3,FALSE)</f>
        <v>1</v>
      </c>
      <c r="D64">
        <f>VLOOKUP(Table47[[#This Row],[C]],Table14[#All],3,FALSE)</f>
        <v>1</v>
      </c>
      <c r="E64">
        <f>VLOOKUP(Table47[[#This Row],[D]],Table16[#All],3,FALSE)</f>
        <v>1</v>
      </c>
      <c r="F64">
        <f>VLOOKUP(Table47[[#This Row],[E]],Table18[#All],3,FALSE)</f>
        <v>1</v>
      </c>
      <c r="G64">
        <f>VLOOKUP(Table47[[#This Row],[F]],Table20[#All],3,FALSE)</f>
        <v>7</v>
      </c>
      <c r="H64" s="1" t="s">
        <v>82</v>
      </c>
      <c r="I64">
        <f>VLOOKUP(Table47[[#This Row],[G]],Table22[#All],3,FALSE)</f>
        <v>1</v>
      </c>
      <c r="J64" s="4">
        <f>VLOOKUP(TRIM(Table47[[#This Row],[G_2]]),Table22[#All],3,FALSE)</f>
        <v>2</v>
      </c>
      <c r="K64" s="4">
        <f>VLOOKUP(TRIM(Table47[[#This Row],[G_3]]),Table22[#All],3,FALSE)</f>
        <v>3</v>
      </c>
      <c r="L64" s="4" t="e">
        <f>VLOOKUP(TRIM(Table47[[#This Row],[G_4]]),Table22[#All],3,FALSE)</f>
        <v>#N/A</v>
      </c>
      <c r="M64">
        <f>VLOOKUP(Table47[[#This Row],[H]],Table23[#All],3,FALSE)</f>
        <v>1</v>
      </c>
      <c r="N64" s="1" t="s">
        <v>64</v>
      </c>
      <c r="O64">
        <f>VLOOKUP(Table47[[#This Row],[I_1]],Table25[#All], 3, FALSE)</f>
        <v>1</v>
      </c>
      <c r="P64">
        <f>VLOOKUP(TRIM(Table47[[#This Row],[I_2]]),Table25[#All], 3, FALSE)</f>
        <v>2</v>
      </c>
      <c r="Q64">
        <v>1215</v>
      </c>
      <c r="R64">
        <f>VLOOKUP(TRIM(Table47[[#This Row],[K]]),Table27[#All],3,FALSE)</f>
        <v>1</v>
      </c>
      <c r="S64">
        <f>VLOOKUP(TRIM(Table47[[#This Row],[L]]),Table28[#All],3,FALSE)</f>
        <v>1</v>
      </c>
      <c r="T64">
        <f>VLOOKUP(Table47[[#This Row],[M]],Table9[#All],3,FALSE)</f>
        <v>1</v>
      </c>
      <c r="U64">
        <f>VLOOKUP(Table47[[#This Row],[N]],Table11[#All],3,FALSE)</f>
        <v>2</v>
      </c>
      <c r="V64">
        <f>VLOOKUP(Table47[[#This Row],[O]],Table15[#All],3,FALSE)</f>
        <v>2</v>
      </c>
      <c r="W64" t="s">
        <v>407</v>
      </c>
      <c r="X64">
        <f>VLOOKUP(Table47[[#This Row],[Q]],Table19[#All],3,FALSE)</f>
        <v>2</v>
      </c>
      <c r="Y64" t="s">
        <v>925</v>
      </c>
      <c r="Z64">
        <f>VLOOKUP(TRIM(Table47[[#This Row],[R_1]]),Table21[#All],3,FALSE)</f>
        <v>2</v>
      </c>
      <c r="AA64">
        <f>VLOOKUP(TRIM(Table47[[#This Row],[R_2]]),Table21[#All],3,FALSE)</f>
        <v>11</v>
      </c>
      <c r="AB64">
        <f>VLOOKUP(TRIM(Table47[[#This Row],[R_3]]),Table21[#All],3,FALSE)</f>
        <v>12</v>
      </c>
      <c r="AC64">
        <f>VLOOKUP(TRIM(Table47[[#This Row],[R_4]]),Table21[#All],3,FALSE)</f>
        <v>3</v>
      </c>
      <c r="AD64" t="e">
        <f>VLOOKUP(TRIM(Table47[[#This Row],[R_5]]),Table21[#All],3,FALSE)</f>
        <v>#N/A</v>
      </c>
      <c r="AE64" t="e">
        <f>VLOOKUP(TRIM(Table47[[#This Row],[R_6]]),Table21[#All],3,FALSE)</f>
        <v>#N/A</v>
      </c>
      <c r="AF64" t="e">
        <f>VLOOKUP(TRIM(Table47[[#This Row],[R_7]]),Table21[#All],3,FALSE)</f>
        <v>#N/A</v>
      </c>
      <c r="AG64" t="e">
        <f>VLOOKUP(TRIM(Table47[[#This Row],[R_8]]),Table21[#All],3,FALSE)</f>
        <v>#N/A</v>
      </c>
      <c r="AH64" t="e">
        <f>VLOOKUP(TRIM(Table47[[#This Row],[R_9]]),Table21[#All],3,FALSE)</f>
        <v>#N/A</v>
      </c>
      <c r="AI64" t="e">
        <f>VLOOKUP(TRIM(Table47[[#This Row],[R_10]]),Table21[#All],3,FALSE)</f>
        <v>#N/A</v>
      </c>
      <c r="AJ64" t="s">
        <v>72</v>
      </c>
      <c r="AK64">
        <f>VLOOKUP(TRIM(Table47[[#This Row],[S_1]]),Table24[#All],3,FALSE)</f>
        <v>3</v>
      </c>
      <c r="AL64">
        <f>VLOOKUP(TRIM(Table47[[#This Row],[S_2]]),Table24[#All],3,FALSE)</f>
        <v>1</v>
      </c>
      <c r="AM64">
        <f>VLOOKUP(TRIM(Table47[[#This Row],[S_3]]),Table24[#All],3,FALSE)</f>
        <v>2</v>
      </c>
      <c r="AN64">
        <f>VLOOKUP(TRIM(Table47[[#This Row],[S_4]]),Table24[#All],3,FALSE)</f>
        <v>4</v>
      </c>
      <c r="AO64" t="e">
        <f>VLOOKUP(TRIM(Table47[[#This Row],[S_5]]),Table24[#All],3,FALSE)</f>
        <v>#N/A</v>
      </c>
      <c r="AP64" t="e">
        <f>VLOOKUP(TRIM(Table47[[#This Row],[S_6]]),Table24[#All],3,FALSE)</f>
        <v>#N/A</v>
      </c>
      <c r="AQ64" t="s">
        <v>311</v>
      </c>
      <c r="AR64">
        <f>VLOOKUP(TRIM(Table47[[#This Row],[T_1]]),Table26[#All],3,FALSE)</f>
        <v>4</v>
      </c>
      <c r="AS64" t="e">
        <f>VLOOKUP(TRIM(Table47[[#This Row],[T_2]]),Table26[#All],3,FALSE)</f>
        <v>#N/A</v>
      </c>
      <c r="AT64" t="e">
        <f>VLOOKUP(TRIM(Table47[[#This Row],[T_3]]),Table26[#All],3,FALSE)</f>
        <v>#N/A</v>
      </c>
      <c r="AU64" t="e">
        <f>VLOOKUP(TRIM(Table47[[#This Row],[T_4]]),Table26[#All],3,FALSE)</f>
        <v>#N/A</v>
      </c>
      <c r="AV64" t="e">
        <f>VLOOKUP(TRIM(Table47[[#This Row],[T_5]]),Table26[#All],3,FALSE)</f>
        <v>#N/A</v>
      </c>
      <c r="AW64" t="e">
        <f>VLOOKUP(TRIM(Table47[[#This Row],[T_6]]),Table26[#All],3,FALSE)</f>
        <v>#N/A</v>
      </c>
      <c r="AX64">
        <f>VLOOKUP(Table47[[#This Row],[U]],Table29[#All],3,FALSE)</f>
        <v>3</v>
      </c>
      <c r="AY64">
        <f>VLOOKUP(Table47[[#This Row],[V]],Table30[#All],3,FALSE)</f>
        <v>2</v>
      </c>
      <c r="AZ64" t="s">
        <v>261</v>
      </c>
      <c r="BA64">
        <f>VLOOKUP(TRIM(Table47[[#This Row],[W_1]]),Table31[#All],3,FALSE)</f>
        <v>1</v>
      </c>
      <c r="BB64">
        <f>VLOOKUP(TRIM(Table47[[#This Row],[W_2]]),Table31[#All],3,FALSE)</f>
        <v>2</v>
      </c>
      <c r="BC64">
        <f>VLOOKUP(TRIM(Table47[[#This Row],[W_3]]),Table31[#All],3,FALSE)</f>
        <v>4</v>
      </c>
      <c r="BD64" t="e">
        <f>VLOOKUP(TRIM(Table47[[#This Row],[W_4]]),Table31[#All],3,FALSE)</f>
        <v>#N/A</v>
      </c>
      <c r="BE64" t="e">
        <f>VLOOKUP(TRIM(Table47[[#This Row],[W_5]]),Table31[#All],3,FALSE)</f>
        <v>#N/A</v>
      </c>
      <c r="BF64" t="e">
        <f>VLOOKUP(TRIM(Table47[[#This Row],[W_6]]),Table31[#All],3,FALSE)</f>
        <v>#N/A</v>
      </c>
      <c r="BG64" t="e">
        <f>VLOOKUP(TRIM(Table47[[#This Row],[W_7]]),Table31[#All],3,FALSE)</f>
        <v>#N/A</v>
      </c>
      <c r="BH64" t="e">
        <f>VLOOKUP(TRIM(Table47[[#This Row],[W_8]]),Table31[#All],3,FALSE)</f>
        <v>#N/A</v>
      </c>
      <c r="BI64" t="s">
        <v>75</v>
      </c>
      <c r="BJ64">
        <f>VLOOKUP(TRIM(Table47[[#This Row],[X_1]]),Table32[#All],3,FALSE)</f>
        <v>1</v>
      </c>
      <c r="BK64" t="e">
        <f>VLOOKUP(TRIM(Table47[[#This Row],[X_2]]),Table32[#All],3,FALSE)</f>
        <v>#N/A</v>
      </c>
      <c r="BL64" t="e">
        <f>VLOOKUP(TRIM(Table47[[#This Row],[X_3]]),Table32[#All],3,FALSE)</f>
        <v>#N/A</v>
      </c>
      <c r="BM64" t="e">
        <f>VLOOKUP(TRIM(Table47[[#This Row],[X_4]]),Table32[#All],3,FALSE)</f>
        <v>#N/A</v>
      </c>
      <c r="BN64" t="e">
        <f>VLOOKUP(TRIM(Table47[[#This Row],[X_5]]),Table32[#All],3,FALSE)</f>
        <v>#N/A</v>
      </c>
      <c r="BO64" t="e">
        <f>VLOOKUP(TRIM(Table47[[#This Row],[X_6]]),Table32[#All],3,FALSE)</f>
        <v>#N/A</v>
      </c>
      <c r="BP64" t="e">
        <f>VLOOKUP(TRIM(Table47[[#This Row],[X_7]]),Table32[#All],3,FALSE)</f>
        <v>#N/A</v>
      </c>
      <c r="BQ64" t="e">
        <f>VLOOKUP(TRIM(Table47[[#This Row],[X_8]]),Table32[#All],3,FALSE)</f>
        <v>#N/A</v>
      </c>
      <c r="BR64" t="e">
        <f>VLOOKUP(TRIM(Table47[[#This Row],[X_9]]),Table32[#All],3,FALSE)</f>
        <v>#N/A</v>
      </c>
      <c r="BS64">
        <f>VLOOKUP(Table47[[#This Row],[Y]], Table33[#All], 3, FALSE)</f>
        <v>3</v>
      </c>
      <c r="BT64" t="s">
        <v>446</v>
      </c>
      <c r="BU64">
        <f>VLOOKUP(TRIM(Table47[[#This Row],[Z_1]]),Table34[#All],3,FALSE)</f>
        <v>13</v>
      </c>
      <c r="BV64" t="e">
        <f>VLOOKUP(TRIM(Table47[[#This Row],[Z_2]]),Table34[#All],3,FALSE)</f>
        <v>#N/A</v>
      </c>
      <c r="BW64" t="e">
        <f>VLOOKUP(TRIM(Table47[[#This Row],[Z_3]]),Table34[#All],3,FALSE)</f>
        <v>#N/A</v>
      </c>
      <c r="BX64" t="e">
        <f>VLOOKUP(TRIM(Table47[[#This Row],[Z_4]]),Table34[#All],3,FALSE)</f>
        <v>#N/A</v>
      </c>
      <c r="BY64" t="e">
        <f>VLOOKUP(TRIM(Table47[[#This Row],[Z_5]]),Table34[#All],3,FALSE)</f>
        <v>#N/A</v>
      </c>
      <c r="BZ64" t="e">
        <f>VLOOKUP(TRIM(Table47[[#This Row],[Z_6]]),Table34[#All],3,FALSE)</f>
        <v>#N/A</v>
      </c>
      <c r="CA64" t="e">
        <f>VLOOKUP(TRIM(Table47[[#This Row],[Z_7]]),Table34[#All],3,FALSE)</f>
        <v>#N/A</v>
      </c>
      <c r="CB64">
        <f>VLOOKUP(Table47[[#This Row],[ZA]],Table36[#All],3,FALSE)</f>
        <v>0</v>
      </c>
      <c r="CC64">
        <f>VLOOKUP(Table47[[#This Row],[ZB]],Table37[#All],3,FALSE)</f>
        <v>4</v>
      </c>
      <c r="CD64" t="s">
        <v>441</v>
      </c>
      <c r="CE64">
        <f>VLOOKUP(TRIM(Table47[[#This Row],[ZC_1]]),Table38[#All],3,FALSE)</f>
        <v>7</v>
      </c>
      <c r="CF64" t="e">
        <f>VLOOKUP(TRIM(Table47[[#This Row],[ZC_2]]),Table38[#All],3,FALSE)</f>
        <v>#N/A</v>
      </c>
      <c r="CG64" t="e">
        <f>VLOOKUP(TRIM(Table47[[#This Row],[ZC_3]]),Table38[#All],3,FALSE)</f>
        <v>#N/A</v>
      </c>
      <c r="CH64" t="e">
        <f>VLOOKUP(TRIM(Table47[[#This Row],[ZC_4]]),Table38[#All],3,FALSE)</f>
        <v>#N/A</v>
      </c>
      <c r="CI64" t="e">
        <f>VLOOKUP(TRIM(Table47[[#This Row],[ZC_5]]),Table38[#All],3,FALSE)</f>
        <v>#N/A</v>
      </c>
      <c r="CJ64" t="e">
        <f>VLOOKUP(TRIM(Table47[[#This Row],[ZC_6]]),Table38[#All],3,FALSE)</f>
        <v>#N/A</v>
      </c>
      <c r="CK64" t="e">
        <f>VLOOKUP(TRIM(Table47[[#This Row],[ZC_7]]),Table38[#All],3,FALSE)</f>
        <v>#N/A</v>
      </c>
      <c r="CL64">
        <v>2</v>
      </c>
      <c r="CM64" t="s">
        <v>447</v>
      </c>
      <c r="CN64">
        <f>VLOOKUP(TRIM(Table47[[#This Row],[ZE_1]]),Table40[#All],3,FALSE)</f>
        <v>8</v>
      </c>
      <c r="CO64" s="4">
        <f>VLOOKUP(TRIM(Table47[[#This Row],[ZE_2]]),Table40[#All],3,FALSE)</f>
        <v>1</v>
      </c>
      <c r="CP64" t="e">
        <f>VLOOKUP(TRIM(Table47[[#This Row],[ZE_3]]),Table40[#All],3,FALSE)</f>
        <v>#N/A</v>
      </c>
      <c r="CQ64" s="4" t="e">
        <f>VLOOKUP(TRIM(Table47[[#This Row],[ZE_4]]),Table40[#All],3,FALSE)</f>
        <v>#N/A</v>
      </c>
      <c r="CR64" t="e">
        <f>VLOOKUP(TRIM(Table47[[#This Row],[ZE_5]]),Table40[#All],3,FALSE)</f>
        <v>#N/A</v>
      </c>
      <c r="CS64" t="e">
        <f>VLOOKUP(TRIM(Table47[[#This Row],[ZE_6]]),Table40[#All],3,FALSE)</f>
        <v>#N/A</v>
      </c>
      <c r="CT64" t="e">
        <f>VLOOKUP(TRIM(Table47[[#This Row],[ZE_7]]),Table40[#All],3,FALSE)</f>
        <v>#N/A</v>
      </c>
    </row>
    <row r="65" spans="1:99" x14ac:dyDescent="0.25">
      <c r="A65">
        <v>45155.630462152782</v>
      </c>
      <c r="B65" s="4">
        <f>VLOOKUP(Table47[[#This Row],[A]],Table7[#All],3, FALSE)</f>
        <v>5</v>
      </c>
      <c r="C65">
        <f>VLOOKUP(Table47[[#This Row],[B]],Table12[#All],3,FALSE)</f>
        <v>1</v>
      </c>
      <c r="D65">
        <f>VLOOKUP(Table47[[#This Row],[C]],Table14[#All],3,FALSE)</f>
        <v>1</v>
      </c>
      <c r="E65">
        <f>VLOOKUP(Table47[[#This Row],[D]],Table16[#All],3,FALSE)</f>
        <v>1</v>
      </c>
      <c r="F65">
        <f>VLOOKUP(Table47[[#This Row],[E]],Table18[#All],3,FALSE)</f>
        <v>1</v>
      </c>
      <c r="G65">
        <f>VLOOKUP(Table47[[#This Row],[F]],Table20[#All],3,FALSE)</f>
        <v>4</v>
      </c>
      <c r="H65" s="1" t="s">
        <v>130</v>
      </c>
      <c r="I65">
        <f>VLOOKUP(Table47[[#This Row],[G]],Table22[#All],3,FALSE)</f>
        <v>1</v>
      </c>
      <c r="J65" s="4" t="e">
        <f>VLOOKUP(TRIM(Table47[[#This Row],[G_2]]),Table22[#All],3,FALSE)</f>
        <v>#N/A</v>
      </c>
      <c r="K65" s="4" t="e">
        <f>VLOOKUP(TRIM(Table47[[#This Row],[G_3]]),Table22[#All],3,FALSE)</f>
        <v>#N/A</v>
      </c>
      <c r="L65" s="4" t="e">
        <f>VLOOKUP(TRIM(Table47[[#This Row],[G_4]]),Table22[#All],3,FALSE)</f>
        <v>#N/A</v>
      </c>
      <c r="M65">
        <f>VLOOKUP(Table47[[#This Row],[H]],Table23[#All],3,FALSE)</f>
        <v>1</v>
      </c>
      <c r="N65" s="1" t="s">
        <v>41</v>
      </c>
      <c r="O65">
        <f>VLOOKUP(Table47[[#This Row],[I_1]],Table25[#All], 3, FALSE)</f>
        <v>1</v>
      </c>
      <c r="P65" t="e">
        <f>VLOOKUP(TRIM(Table47[[#This Row],[I_2]]),Table25[#All], 3, FALSE)</f>
        <v>#N/A</v>
      </c>
      <c r="Q65">
        <v>1205</v>
      </c>
      <c r="R65">
        <f>VLOOKUP(TRIM(Table47[[#This Row],[K]]),Table27[#All],3,FALSE)</f>
        <v>1</v>
      </c>
      <c r="S65">
        <f>VLOOKUP(TRIM(Table47[[#This Row],[L]]),Table28[#All],3,FALSE)</f>
        <v>1</v>
      </c>
      <c r="T65">
        <f>VLOOKUP(Table47[[#This Row],[M]],Table9[#All],3,FALSE)</f>
        <v>2</v>
      </c>
      <c r="U65">
        <f>VLOOKUP(Table47[[#This Row],[N]],Table11[#All],3,FALSE)</f>
        <v>2</v>
      </c>
      <c r="V65">
        <f>VLOOKUP(Table47[[#This Row],[O]],Table15[#All],3,FALSE)</f>
        <v>1</v>
      </c>
      <c r="W65" t="s">
        <v>407</v>
      </c>
      <c r="X65">
        <f>VLOOKUP(Table47[[#This Row],[Q]],Table19[#All],3,FALSE)</f>
        <v>2</v>
      </c>
      <c r="Y65" t="s">
        <v>448</v>
      </c>
      <c r="Z65">
        <f>VLOOKUP(TRIM(Table47[[#This Row],[R_1]]),Table21[#All],3,FALSE)</f>
        <v>2</v>
      </c>
      <c r="AA65">
        <f>VLOOKUP(TRIM(Table47[[#This Row],[R_2]]),Table21[#All],3,FALSE)</f>
        <v>8</v>
      </c>
      <c r="AB65">
        <f>VLOOKUP(TRIM(Table47[[#This Row],[R_3]]),Table21[#All],3,FALSE)</f>
        <v>10</v>
      </c>
      <c r="AC65">
        <f>VLOOKUP(TRIM(Table47[[#This Row],[R_4]]),Table21[#All],3,FALSE)</f>
        <v>7</v>
      </c>
      <c r="AD65">
        <f>VLOOKUP(TRIM(Table47[[#This Row],[R_5]]),Table21[#All],3,FALSE)</f>
        <v>11</v>
      </c>
      <c r="AE65" t="e">
        <f>VLOOKUP(TRIM(Table47[[#This Row],[R_6]]),Table21[#All],3,FALSE)</f>
        <v>#N/A</v>
      </c>
      <c r="AF65" t="e">
        <f>VLOOKUP(TRIM(Table47[[#This Row],[R_7]]),Table21[#All],3,FALSE)</f>
        <v>#N/A</v>
      </c>
      <c r="AG65" t="e">
        <f>VLOOKUP(TRIM(Table47[[#This Row],[R_8]]),Table21[#All],3,FALSE)</f>
        <v>#N/A</v>
      </c>
      <c r="AH65" t="e">
        <f>VLOOKUP(TRIM(Table47[[#This Row],[R_9]]),Table21[#All],3,FALSE)</f>
        <v>#N/A</v>
      </c>
      <c r="AI65" t="e">
        <f>VLOOKUP(TRIM(Table47[[#This Row],[R_10]]),Table21[#All],3,FALSE)</f>
        <v>#N/A</v>
      </c>
      <c r="AJ65" t="s">
        <v>159</v>
      </c>
      <c r="AK65">
        <f>VLOOKUP(TRIM(Table47[[#This Row],[S_1]]),Table24[#All],3,FALSE)</f>
        <v>5</v>
      </c>
      <c r="AL65">
        <f>VLOOKUP(TRIM(Table47[[#This Row],[S_2]]),Table24[#All],3,FALSE)</f>
        <v>6</v>
      </c>
      <c r="AM65">
        <f>VLOOKUP(TRIM(Table47[[#This Row],[S_3]]),Table24[#All],3,FALSE)</f>
        <v>3</v>
      </c>
      <c r="AN65">
        <f>VLOOKUP(TRIM(Table47[[#This Row],[S_4]]),Table24[#All],3,FALSE)</f>
        <v>1</v>
      </c>
      <c r="AO65">
        <f>VLOOKUP(TRIM(Table47[[#This Row],[S_5]]),Table24[#All],3,FALSE)</f>
        <v>2</v>
      </c>
      <c r="AP65">
        <f>VLOOKUP(TRIM(Table47[[#This Row],[S_6]]),Table24[#All],3,FALSE)</f>
        <v>4</v>
      </c>
      <c r="AQ65" t="s">
        <v>73</v>
      </c>
      <c r="AR65">
        <f>VLOOKUP(TRIM(Table47[[#This Row],[T_1]]),Table26[#All],3,FALSE)</f>
        <v>2</v>
      </c>
      <c r="AS65">
        <f>VLOOKUP(TRIM(Table47[[#This Row],[T_2]]),Table26[#All],3,FALSE)</f>
        <v>4</v>
      </c>
      <c r="AT65" t="e">
        <f>VLOOKUP(TRIM(Table47[[#This Row],[T_3]]),Table26[#All],3,FALSE)</f>
        <v>#N/A</v>
      </c>
      <c r="AU65" t="e">
        <f>VLOOKUP(TRIM(Table47[[#This Row],[T_4]]),Table26[#All],3,FALSE)</f>
        <v>#N/A</v>
      </c>
      <c r="AV65" t="e">
        <f>VLOOKUP(TRIM(Table47[[#This Row],[T_5]]),Table26[#All],3,FALSE)</f>
        <v>#N/A</v>
      </c>
      <c r="AW65" t="e">
        <f>VLOOKUP(TRIM(Table47[[#This Row],[T_6]]),Table26[#All],3,FALSE)</f>
        <v>#N/A</v>
      </c>
      <c r="AX65">
        <f>VLOOKUP(Table47[[#This Row],[U]],Table29[#All],3,FALSE)</f>
        <v>1</v>
      </c>
      <c r="AY65">
        <f>VLOOKUP(Table47[[#This Row],[V]],Table30[#All],3,FALSE)</f>
        <v>2</v>
      </c>
      <c r="AZ65" t="s">
        <v>54</v>
      </c>
      <c r="BA65">
        <f>VLOOKUP(TRIM(Table47[[#This Row],[W_1]]),Table31[#All],3,FALSE)</f>
        <v>1</v>
      </c>
      <c r="BB65">
        <f>VLOOKUP(TRIM(Table47[[#This Row],[W_2]]),Table31[#All],3,FALSE)</f>
        <v>3</v>
      </c>
      <c r="BC65">
        <f>VLOOKUP(TRIM(Table47[[#This Row],[W_3]]),Table31[#All],3,FALSE)</f>
        <v>7</v>
      </c>
      <c r="BD65" t="e">
        <f>VLOOKUP(TRIM(Table47[[#This Row],[W_4]]),Table31[#All],3,FALSE)</f>
        <v>#N/A</v>
      </c>
      <c r="BE65" t="e">
        <f>VLOOKUP(TRIM(Table47[[#This Row],[W_5]]),Table31[#All],3,FALSE)</f>
        <v>#N/A</v>
      </c>
      <c r="BF65" t="e">
        <f>VLOOKUP(TRIM(Table47[[#This Row],[W_6]]),Table31[#All],3,FALSE)</f>
        <v>#N/A</v>
      </c>
      <c r="BG65" t="e">
        <f>VLOOKUP(TRIM(Table47[[#This Row],[W_7]]),Table31[#All],3,FALSE)</f>
        <v>#N/A</v>
      </c>
      <c r="BH65" t="e">
        <f>VLOOKUP(TRIM(Table47[[#This Row],[W_8]]),Table31[#All],3,FALSE)</f>
        <v>#N/A</v>
      </c>
      <c r="BI65" t="s">
        <v>449</v>
      </c>
      <c r="BJ65">
        <f>VLOOKUP(TRIM(Table47[[#This Row],[X_1]]),Table32[#All],3,FALSE)</f>
        <v>2</v>
      </c>
      <c r="BK65">
        <f>VLOOKUP(TRIM(Table47[[#This Row],[X_2]]),Table32[#All],3,FALSE)</f>
        <v>11</v>
      </c>
      <c r="BL65">
        <f>VLOOKUP(TRIM(Table47[[#This Row],[X_3]]),Table32[#All],3,FALSE)</f>
        <v>5</v>
      </c>
      <c r="BM65">
        <f>VLOOKUP(TRIM(Table47[[#This Row],[X_4]]),Table32[#All],3,FALSE)</f>
        <v>10</v>
      </c>
      <c r="BN65" t="e">
        <f>VLOOKUP(TRIM(Table47[[#This Row],[X_5]]),Table32[#All],3,FALSE)</f>
        <v>#N/A</v>
      </c>
      <c r="BO65" t="e">
        <f>VLOOKUP(TRIM(Table47[[#This Row],[X_6]]),Table32[#All],3,FALSE)</f>
        <v>#N/A</v>
      </c>
      <c r="BP65" t="e">
        <f>VLOOKUP(TRIM(Table47[[#This Row],[X_7]]),Table32[#All],3,FALSE)</f>
        <v>#N/A</v>
      </c>
      <c r="BQ65" t="e">
        <f>VLOOKUP(TRIM(Table47[[#This Row],[X_8]]),Table32[#All],3,FALSE)</f>
        <v>#N/A</v>
      </c>
      <c r="BR65" t="e">
        <f>VLOOKUP(TRIM(Table47[[#This Row],[X_9]]),Table32[#All],3,FALSE)</f>
        <v>#N/A</v>
      </c>
      <c r="BS65">
        <f>VLOOKUP(Table47[[#This Row],[Y]], Table33[#All], 3, FALSE)</f>
        <v>2</v>
      </c>
      <c r="BT65" t="s">
        <v>450</v>
      </c>
      <c r="BU65">
        <f>VLOOKUP(TRIM(Table47[[#This Row],[Z_1]]),Table34[#All],3,FALSE)</f>
        <v>4</v>
      </c>
      <c r="BV65">
        <f>VLOOKUP(TRIM(Table47[[#This Row],[Z_2]]),Table34[#All],3,FALSE)</f>
        <v>6</v>
      </c>
      <c r="BW65" t="e">
        <f>VLOOKUP(TRIM(Table47[[#This Row],[Z_3]]),Table34[#All],3,FALSE)</f>
        <v>#N/A</v>
      </c>
      <c r="BX65" t="e">
        <f>VLOOKUP(TRIM(Table47[[#This Row],[Z_4]]),Table34[#All],3,FALSE)</f>
        <v>#N/A</v>
      </c>
      <c r="BY65" t="e">
        <f>VLOOKUP(TRIM(Table47[[#This Row],[Z_5]]),Table34[#All],3,FALSE)</f>
        <v>#N/A</v>
      </c>
      <c r="BZ65" t="e">
        <f>VLOOKUP(TRIM(Table47[[#This Row],[Z_6]]),Table34[#All],3,FALSE)</f>
        <v>#N/A</v>
      </c>
      <c r="CA65" t="e">
        <f>VLOOKUP(TRIM(Table47[[#This Row],[Z_7]]),Table34[#All],3,FALSE)</f>
        <v>#N/A</v>
      </c>
      <c r="CB65">
        <f>VLOOKUP(Table47[[#This Row],[ZA]],Table36[#All],3,FALSE)</f>
        <v>2</v>
      </c>
      <c r="CC65">
        <f>VLOOKUP(Table47[[#This Row],[ZB]],Table37[#All],3,FALSE)</f>
        <v>5</v>
      </c>
      <c r="CD65" t="s">
        <v>147</v>
      </c>
      <c r="CE65">
        <f>VLOOKUP(TRIM(Table47[[#This Row],[ZC_1]]),Table38[#All],3,FALSE)</f>
        <v>1</v>
      </c>
      <c r="CF65" t="e">
        <f>VLOOKUP(TRIM(Table47[[#This Row],[ZC_2]]),Table38[#All],3,FALSE)</f>
        <v>#N/A</v>
      </c>
      <c r="CG65" t="e">
        <f>VLOOKUP(TRIM(Table47[[#This Row],[ZC_3]]),Table38[#All],3,FALSE)</f>
        <v>#N/A</v>
      </c>
      <c r="CH65" t="e">
        <f>VLOOKUP(TRIM(Table47[[#This Row],[ZC_4]]),Table38[#All],3,FALSE)</f>
        <v>#N/A</v>
      </c>
      <c r="CI65" t="e">
        <f>VLOOKUP(TRIM(Table47[[#This Row],[ZC_5]]),Table38[#All],3,FALSE)</f>
        <v>#N/A</v>
      </c>
      <c r="CJ65" t="e">
        <f>VLOOKUP(TRIM(Table47[[#This Row],[ZC_6]]),Table38[#All],3,FALSE)</f>
        <v>#N/A</v>
      </c>
      <c r="CK65" t="e">
        <f>VLOOKUP(TRIM(Table47[[#This Row],[ZC_7]]),Table38[#All],3,FALSE)</f>
        <v>#N/A</v>
      </c>
      <c r="CL65">
        <v>1</v>
      </c>
      <c r="CM65" t="s">
        <v>451</v>
      </c>
      <c r="CN65">
        <f>VLOOKUP(TRIM(Table47[[#This Row],[ZE_1]]),Table40[#All],3,FALSE)</f>
        <v>9</v>
      </c>
      <c r="CO65" s="4" t="e">
        <f>VLOOKUP(TRIM(Table47[[#This Row],[ZE_2]]),Table40[#All],3,FALSE)</f>
        <v>#N/A</v>
      </c>
      <c r="CP65" t="e">
        <f>VLOOKUP(TRIM(Table47[[#This Row],[ZE_3]]),Table40[#All],3,FALSE)</f>
        <v>#N/A</v>
      </c>
      <c r="CQ65" s="4" t="e">
        <f>VLOOKUP(TRIM(Table47[[#This Row],[ZE_4]]),Table40[#All],3,FALSE)</f>
        <v>#N/A</v>
      </c>
      <c r="CR65" t="e">
        <f>VLOOKUP(TRIM(Table47[[#This Row],[ZE_5]]),Table40[#All],3,FALSE)</f>
        <v>#N/A</v>
      </c>
      <c r="CS65" t="e">
        <f>VLOOKUP(TRIM(Table47[[#This Row],[ZE_6]]),Table40[#All],3,FALSE)</f>
        <v>#N/A</v>
      </c>
      <c r="CT65" t="e">
        <f>VLOOKUP(TRIM(Table47[[#This Row],[ZE_7]]),Table40[#All],3,FALSE)</f>
        <v>#N/A</v>
      </c>
      <c r="CU65" t="s">
        <v>452</v>
      </c>
    </row>
    <row r="66" spans="1:99" x14ac:dyDescent="0.25">
      <c r="A66">
        <v>45155.63543480324</v>
      </c>
      <c r="B66" s="4">
        <f>VLOOKUP(Table47[[#This Row],[A]],Table7[#All],3, FALSE)</f>
        <v>7</v>
      </c>
      <c r="C66">
        <f>VLOOKUP(Table47[[#This Row],[B]],Table12[#All],3,FALSE)</f>
        <v>1</v>
      </c>
      <c r="D66">
        <f>VLOOKUP(Table47[[#This Row],[C]],Table14[#All],3,FALSE)</f>
        <v>1</v>
      </c>
      <c r="E66">
        <f>VLOOKUP(Table47[[#This Row],[D]],Table16[#All],3,FALSE)</f>
        <v>1</v>
      </c>
      <c r="F66">
        <f>VLOOKUP(Table47[[#This Row],[E]],Table18[#All],3,FALSE)</f>
        <v>1</v>
      </c>
      <c r="G66">
        <f>VLOOKUP(Table47[[#This Row],[F]],Table20[#All],3,FALSE)</f>
        <v>5</v>
      </c>
      <c r="H66" s="1" t="s">
        <v>124</v>
      </c>
      <c r="I66">
        <f>VLOOKUP(Table47[[#This Row],[G]],Table22[#All],3,FALSE)</f>
        <v>1</v>
      </c>
      <c r="J66" s="4">
        <f>VLOOKUP(TRIM(Table47[[#This Row],[G_2]]),Table22[#All],3,FALSE)</f>
        <v>2</v>
      </c>
      <c r="K66" s="4" t="e">
        <f>VLOOKUP(TRIM(Table47[[#This Row],[G_3]]),Table22[#All],3,FALSE)</f>
        <v>#N/A</v>
      </c>
      <c r="L66" s="4" t="e">
        <f>VLOOKUP(TRIM(Table47[[#This Row],[G_4]]),Table22[#All],3,FALSE)</f>
        <v>#N/A</v>
      </c>
      <c r="M66">
        <f>VLOOKUP(Table47[[#This Row],[H]],Table23[#All],3,FALSE)</f>
        <v>1</v>
      </c>
      <c r="N66" s="1" t="s">
        <v>41</v>
      </c>
      <c r="O66">
        <f>VLOOKUP(Table47[[#This Row],[I_1]],Table25[#All], 3, FALSE)</f>
        <v>1</v>
      </c>
      <c r="P66" t="e">
        <f>VLOOKUP(TRIM(Table47[[#This Row],[I_2]]),Table25[#All], 3, FALSE)</f>
        <v>#N/A</v>
      </c>
      <c r="Q66">
        <v>1186</v>
      </c>
      <c r="R66">
        <f>VLOOKUP(TRIM(Table47[[#This Row],[K]]),Table27[#All],3,FALSE)</f>
        <v>1</v>
      </c>
      <c r="S66">
        <f>VLOOKUP(TRIM(Table47[[#This Row],[L]]),Table28[#All],3,FALSE)</f>
        <v>1</v>
      </c>
      <c r="T66">
        <f>VLOOKUP(Table47[[#This Row],[M]],Table9[#All],3,FALSE)</f>
        <v>3</v>
      </c>
      <c r="U66">
        <f>VLOOKUP(Table47[[#This Row],[N]],Table11[#All],3,FALSE)</f>
        <v>4</v>
      </c>
      <c r="V66">
        <f>VLOOKUP(Table47[[#This Row],[O]],Table15[#All],3,FALSE)</f>
        <v>1</v>
      </c>
      <c r="W66" t="s">
        <v>453</v>
      </c>
      <c r="X66">
        <f>VLOOKUP(Table47[[#This Row],[Q]],Table19[#All],3,FALSE)</f>
        <v>2</v>
      </c>
      <c r="Y66" t="s">
        <v>926</v>
      </c>
      <c r="Z66">
        <f>VLOOKUP(TRIM(Table47[[#This Row],[R_1]]),Table21[#All],3,FALSE)</f>
        <v>2</v>
      </c>
      <c r="AA66">
        <f>VLOOKUP(TRIM(Table47[[#This Row],[R_2]]),Table21[#All],3,FALSE)</f>
        <v>3</v>
      </c>
      <c r="AB66" t="e">
        <f>VLOOKUP(TRIM(Table47[[#This Row],[R_3]]),Table21[#All],3,FALSE)</f>
        <v>#N/A</v>
      </c>
      <c r="AC66" t="e">
        <f>VLOOKUP(TRIM(Table47[[#This Row],[R_4]]),Table21[#All],3,FALSE)</f>
        <v>#N/A</v>
      </c>
      <c r="AD66" t="e">
        <f>VLOOKUP(TRIM(Table47[[#This Row],[R_5]]),Table21[#All],3,FALSE)</f>
        <v>#N/A</v>
      </c>
      <c r="AE66" t="e">
        <f>VLOOKUP(TRIM(Table47[[#This Row],[R_6]]),Table21[#All],3,FALSE)</f>
        <v>#N/A</v>
      </c>
      <c r="AF66" t="e">
        <f>VLOOKUP(TRIM(Table47[[#This Row],[R_7]]),Table21[#All],3,FALSE)</f>
        <v>#N/A</v>
      </c>
      <c r="AG66" t="e">
        <f>VLOOKUP(TRIM(Table47[[#This Row],[R_8]]),Table21[#All],3,FALSE)</f>
        <v>#N/A</v>
      </c>
      <c r="AH66" t="e">
        <f>VLOOKUP(TRIM(Table47[[#This Row],[R_9]]),Table21[#All],3,FALSE)</f>
        <v>#N/A</v>
      </c>
      <c r="AI66" t="e">
        <f>VLOOKUP(TRIM(Table47[[#This Row],[R_10]]),Table21[#All],3,FALSE)</f>
        <v>#N/A</v>
      </c>
      <c r="AJ66" t="s">
        <v>455</v>
      </c>
      <c r="AK66">
        <f>VLOOKUP(TRIM(Table47[[#This Row],[S_1]]),Table24[#All],3,FALSE)</f>
        <v>5</v>
      </c>
      <c r="AL66">
        <f>VLOOKUP(TRIM(Table47[[#This Row],[S_2]]),Table24[#All],3,FALSE)</f>
        <v>3</v>
      </c>
      <c r="AM66">
        <f>VLOOKUP(TRIM(Table47[[#This Row],[S_3]]),Table24[#All],3,FALSE)</f>
        <v>2</v>
      </c>
      <c r="AN66">
        <f>VLOOKUP(TRIM(Table47[[#This Row],[S_4]]),Table24[#All],3,FALSE)</f>
        <v>4</v>
      </c>
      <c r="AO66" t="e">
        <f>VLOOKUP(TRIM(Table47[[#This Row],[S_5]]),Table24[#All],3,FALSE)</f>
        <v>#N/A</v>
      </c>
      <c r="AP66" t="e">
        <f>VLOOKUP(TRIM(Table47[[#This Row],[S_6]]),Table24[#All],3,FALSE)</f>
        <v>#N/A</v>
      </c>
      <c r="AQ66" t="s">
        <v>51</v>
      </c>
      <c r="AR66">
        <f>VLOOKUP(TRIM(Table47[[#This Row],[T_1]]),Table26[#All],3,FALSE)</f>
        <v>2</v>
      </c>
      <c r="AS66" t="e">
        <f>VLOOKUP(TRIM(Table47[[#This Row],[T_2]]),Table26[#All],3,FALSE)</f>
        <v>#N/A</v>
      </c>
      <c r="AT66" t="e">
        <f>VLOOKUP(TRIM(Table47[[#This Row],[T_3]]),Table26[#All],3,FALSE)</f>
        <v>#N/A</v>
      </c>
      <c r="AU66" t="e">
        <f>VLOOKUP(TRIM(Table47[[#This Row],[T_4]]),Table26[#All],3,FALSE)</f>
        <v>#N/A</v>
      </c>
      <c r="AV66" t="e">
        <f>VLOOKUP(TRIM(Table47[[#This Row],[T_5]]),Table26[#All],3,FALSE)</f>
        <v>#N/A</v>
      </c>
      <c r="AW66" t="e">
        <f>VLOOKUP(TRIM(Table47[[#This Row],[T_6]]),Table26[#All],3,FALSE)</f>
        <v>#N/A</v>
      </c>
      <c r="AX66">
        <f>VLOOKUP(Table47[[#This Row],[U]],Table29[#All],3,FALSE)</f>
        <v>3</v>
      </c>
      <c r="AY66">
        <f>VLOOKUP(Table47[[#This Row],[V]],Table30[#All],3,FALSE)</f>
        <v>1</v>
      </c>
      <c r="AZ66" t="s">
        <v>284</v>
      </c>
      <c r="BA66">
        <f>VLOOKUP(TRIM(Table47[[#This Row],[W_1]]),Table31[#All],3,FALSE)</f>
        <v>1</v>
      </c>
      <c r="BB66">
        <f>VLOOKUP(TRIM(Table47[[#This Row],[W_2]]),Table31[#All],3,FALSE)</f>
        <v>4</v>
      </c>
      <c r="BC66">
        <f>VLOOKUP(TRIM(Table47[[#This Row],[W_3]]),Table31[#All],3,FALSE)</f>
        <v>7</v>
      </c>
      <c r="BD66" t="e">
        <f>VLOOKUP(TRIM(Table47[[#This Row],[W_4]]),Table31[#All],3,FALSE)</f>
        <v>#N/A</v>
      </c>
      <c r="BE66" t="e">
        <f>VLOOKUP(TRIM(Table47[[#This Row],[W_5]]),Table31[#All],3,FALSE)</f>
        <v>#N/A</v>
      </c>
      <c r="BF66" t="e">
        <f>VLOOKUP(TRIM(Table47[[#This Row],[W_6]]),Table31[#All],3,FALSE)</f>
        <v>#N/A</v>
      </c>
      <c r="BG66" t="e">
        <f>VLOOKUP(TRIM(Table47[[#This Row],[W_7]]),Table31[#All],3,FALSE)</f>
        <v>#N/A</v>
      </c>
      <c r="BH66" t="e">
        <f>VLOOKUP(TRIM(Table47[[#This Row],[W_8]]),Table31[#All],3,FALSE)</f>
        <v>#N/A</v>
      </c>
      <c r="BI66" t="s">
        <v>456</v>
      </c>
      <c r="BJ66">
        <f>VLOOKUP(TRIM(Table47[[#This Row],[X_1]]),Table32[#All],3,FALSE)</f>
        <v>2</v>
      </c>
      <c r="BK66">
        <f>VLOOKUP(TRIM(Table47[[#This Row],[X_2]]),Table32[#All],3,FALSE)</f>
        <v>1</v>
      </c>
      <c r="BL66">
        <f>VLOOKUP(TRIM(Table47[[#This Row],[X_3]]),Table32[#All],3,FALSE)</f>
        <v>10</v>
      </c>
      <c r="BM66" t="e">
        <f>VLOOKUP(TRIM(Table47[[#This Row],[X_4]]),Table32[#All],3,FALSE)</f>
        <v>#N/A</v>
      </c>
      <c r="BN66" t="e">
        <f>VLOOKUP(TRIM(Table47[[#This Row],[X_5]]),Table32[#All],3,FALSE)</f>
        <v>#N/A</v>
      </c>
      <c r="BO66" t="e">
        <f>VLOOKUP(TRIM(Table47[[#This Row],[X_6]]),Table32[#All],3,FALSE)</f>
        <v>#N/A</v>
      </c>
      <c r="BP66" t="e">
        <f>VLOOKUP(TRIM(Table47[[#This Row],[X_7]]),Table32[#All],3,FALSE)</f>
        <v>#N/A</v>
      </c>
      <c r="BQ66" t="e">
        <f>VLOOKUP(TRIM(Table47[[#This Row],[X_8]]),Table32[#All],3,FALSE)</f>
        <v>#N/A</v>
      </c>
      <c r="BR66" t="e">
        <f>VLOOKUP(TRIM(Table47[[#This Row],[X_9]]),Table32[#All],3,FALSE)</f>
        <v>#N/A</v>
      </c>
      <c r="BS66">
        <f>VLOOKUP(Table47[[#This Row],[Y]], Table33[#All], 3, FALSE)</f>
        <v>1</v>
      </c>
      <c r="BT66" t="s">
        <v>136</v>
      </c>
      <c r="BU66">
        <f>VLOOKUP(TRIM(Table47[[#This Row],[Z_1]]),Table34[#All],3,FALSE)</f>
        <v>4</v>
      </c>
      <c r="BV66" t="e">
        <f>VLOOKUP(TRIM(Table47[[#This Row],[Z_2]]),Table34[#All],3,FALSE)</f>
        <v>#N/A</v>
      </c>
      <c r="BW66" t="e">
        <f>VLOOKUP(TRIM(Table47[[#This Row],[Z_3]]),Table34[#All],3,FALSE)</f>
        <v>#N/A</v>
      </c>
      <c r="BX66" t="e">
        <f>VLOOKUP(TRIM(Table47[[#This Row],[Z_4]]),Table34[#All],3,FALSE)</f>
        <v>#N/A</v>
      </c>
      <c r="BY66" t="e">
        <f>VLOOKUP(TRIM(Table47[[#This Row],[Z_5]]),Table34[#All],3,FALSE)</f>
        <v>#N/A</v>
      </c>
      <c r="BZ66" t="e">
        <f>VLOOKUP(TRIM(Table47[[#This Row],[Z_6]]),Table34[#All],3,FALSE)</f>
        <v>#N/A</v>
      </c>
      <c r="CA66" t="e">
        <f>VLOOKUP(TRIM(Table47[[#This Row],[Z_7]]),Table34[#All],3,FALSE)</f>
        <v>#N/A</v>
      </c>
      <c r="CB66">
        <f>VLOOKUP(Table47[[#This Row],[ZA]],Table36[#All],3,FALSE)</f>
        <v>0</v>
      </c>
      <c r="CC66">
        <f>VLOOKUP(Table47[[#This Row],[ZB]],Table37[#All],3,FALSE)</f>
        <v>4</v>
      </c>
      <c r="CD66" t="s">
        <v>457</v>
      </c>
      <c r="CE66">
        <f>VLOOKUP(TRIM(Table47[[#This Row],[ZC_1]]),Table38[#All],3,FALSE)</f>
        <v>1</v>
      </c>
      <c r="CF66">
        <f>VLOOKUP(TRIM(Table47[[#This Row],[ZC_2]]),Table38[#All],3,FALSE)</f>
        <v>4</v>
      </c>
      <c r="CG66">
        <f>VLOOKUP(TRIM(Table47[[#This Row],[ZC_3]]),Table38[#All],3,FALSE)</f>
        <v>7</v>
      </c>
      <c r="CH66" t="e">
        <f>VLOOKUP(TRIM(Table47[[#This Row],[ZC_4]]),Table38[#All],3,FALSE)</f>
        <v>#N/A</v>
      </c>
      <c r="CI66" t="e">
        <f>VLOOKUP(TRIM(Table47[[#This Row],[ZC_5]]),Table38[#All],3,FALSE)</f>
        <v>#N/A</v>
      </c>
      <c r="CJ66" t="e">
        <f>VLOOKUP(TRIM(Table47[[#This Row],[ZC_6]]),Table38[#All],3,FALSE)</f>
        <v>#N/A</v>
      </c>
      <c r="CK66" t="e">
        <f>VLOOKUP(TRIM(Table47[[#This Row],[ZC_7]]),Table38[#All],3,FALSE)</f>
        <v>#N/A</v>
      </c>
      <c r="CL66">
        <v>4</v>
      </c>
      <c r="CM66" t="s">
        <v>458</v>
      </c>
      <c r="CN66">
        <f>VLOOKUP(TRIM(Table47[[#This Row],[ZE_1]]),Table40[#All],3,FALSE)</f>
        <v>1</v>
      </c>
      <c r="CO66" s="4">
        <f>VLOOKUP(TRIM(Table47[[#This Row],[ZE_2]]),Table40[#All],3,FALSE)</f>
        <v>7</v>
      </c>
      <c r="CP66">
        <f>VLOOKUP(TRIM(Table47[[#This Row],[ZE_3]]),Table40[#All],3,FALSE)</f>
        <v>10</v>
      </c>
      <c r="CQ66" s="4">
        <f>VLOOKUP(TRIM(Table47[[#This Row],[ZE_4]]),Table40[#All],3,FALSE)</f>
        <v>11</v>
      </c>
      <c r="CR66" t="e">
        <f>VLOOKUP(TRIM(Table47[[#This Row],[ZE_5]]),Table40[#All],3,FALSE)</f>
        <v>#N/A</v>
      </c>
      <c r="CS66" t="e">
        <f>VLOOKUP(TRIM(Table47[[#This Row],[ZE_6]]),Table40[#All],3,FALSE)</f>
        <v>#N/A</v>
      </c>
      <c r="CT66" t="e">
        <f>VLOOKUP(TRIM(Table47[[#This Row],[ZE_7]]),Table40[#All],3,FALSE)</f>
        <v>#N/A</v>
      </c>
    </row>
    <row r="67" spans="1:99" x14ac:dyDescent="0.25">
      <c r="A67">
        <v>45155.66485025463</v>
      </c>
      <c r="B67" s="4">
        <f>VLOOKUP(Table47[[#This Row],[A]],Table7[#All],3, FALSE)</f>
        <v>3</v>
      </c>
      <c r="C67">
        <f>VLOOKUP(Table47[[#This Row],[B]],Table12[#All],3,FALSE)</f>
        <v>1</v>
      </c>
      <c r="D67">
        <f>VLOOKUP(Table47[[#This Row],[C]],Table14[#All],3,FALSE)</f>
        <v>1</v>
      </c>
      <c r="E67">
        <f>VLOOKUP(Table47[[#This Row],[D]],Table16[#All],3,FALSE)</f>
        <v>1</v>
      </c>
      <c r="F67">
        <f>VLOOKUP(Table47[[#This Row],[E]],Table18[#All],3,FALSE)</f>
        <v>1</v>
      </c>
      <c r="G67">
        <f>VLOOKUP(Table47[[#This Row],[F]],Table20[#All],3,FALSE)</f>
        <v>7</v>
      </c>
      <c r="H67" s="1" t="s">
        <v>124</v>
      </c>
      <c r="I67">
        <f>VLOOKUP(Table47[[#This Row],[G]],Table22[#All],3,FALSE)</f>
        <v>1</v>
      </c>
      <c r="J67" s="4">
        <f>VLOOKUP(TRIM(Table47[[#This Row],[G_2]]),Table22[#All],3,FALSE)</f>
        <v>2</v>
      </c>
      <c r="K67" s="4" t="e">
        <f>VLOOKUP(TRIM(Table47[[#This Row],[G_3]]),Table22[#All],3,FALSE)</f>
        <v>#N/A</v>
      </c>
      <c r="L67" s="4" t="e">
        <f>VLOOKUP(TRIM(Table47[[#This Row],[G_4]]),Table22[#All],3,FALSE)</f>
        <v>#N/A</v>
      </c>
      <c r="M67">
        <f>VLOOKUP(Table47[[#This Row],[H]],Table23[#All],3,FALSE)</f>
        <v>1</v>
      </c>
      <c r="N67" s="1" t="s">
        <v>64</v>
      </c>
      <c r="O67">
        <f>VLOOKUP(Table47[[#This Row],[I_1]],Table25[#All], 3, FALSE)</f>
        <v>1</v>
      </c>
      <c r="P67">
        <f>VLOOKUP(TRIM(Table47[[#This Row],[I_2]]),Table25[#All], 3, FALSE)</f>
        <v>2</v>
      </c>
      <c r="Q67">
        <v>750</v>
      </c>
      <c r="R67">
        <f>VLOOKUP(TRIM(Table47[[#This Row],[K]]),Table27[#All],3,FALSE)</f>
        <v>1</v>
      </c>
      <c r="S67">
        <f>VLOOKUP(TRIM(Table47[[#This Row],[L]]),Table28[#All],3,FALSE)</f>
        <v>4</v>
      </c>
      <c r="T67">
        <f>VLOOKUP(Table47[[#This Row],[M]],Table9[#All],3,FALSE)</f>
        <v>1</v>
      </c>
      <c r="U67">
        <f>VLOOKUP(Table47[[#This Row],[N]],Table11[#All],3,FALSE)</f>
        <v>2</v>
      </c>
      <c r="V67">
        <f>VLOOKUP(Table47[[#This Row],[O]],Table15[#All],3,FALSE)</f>
        <v>3</v>
      </c>
      <c r="W67" t="s">
        <v>412</v>
      </c>
      <c r="X67">
        <f>VLOOKUP(Table47[[#This Row],[Q]],Table19[#All],3,FALSE)</f>
        <v>6</v>
      </c>
      <c r="Y67" t="s">
        <v>77</v>
      </c>
      <c r="Z67">
        <f>VLOOKUP(TRIM(Table47[[#This Row],[R_1]]),Table21[#All],3,FALSE)</f>
        <v>6</v>
      </c>
      <c r="AA67" t="e">
        <f>VLOOKUP(TRIM(Table47[[#This Row],[R_2]]),Table21[#All],3,FALSE)</f>
        <v>#N/A</v>
      </c>
      <c r="AB67" t="e">
        <f>VLOOKUP(TRIM(Table47[[#This Row],[R_3]]),Table21[#All],3,FALSE)</f>
        <v>#N/A</v>
      </c>
      <c r="AC67" t="e">
        <f>VLOOKUP(TRIM(Table47[[#This Row],[R_4]]),Table21[#All],3,FALSE)</f>
        <v>#N/A</v>
      </c>
      <c r="AD67" t="e">
        <f>VLOOKUP(TRIM(Table47[[#This Row],[R_5]]),Table21[#All],3,FALSE)</f>
        <v>#N/A</v>
      </c>
      <c r="AE67" t="e">
        <f>VLOOKUP(TRIM(Table47[[#This Row],[R_6]]),Table21[#All],3,FALSE)</f>
        <v>#N/A</v>
      </c>
      <c r="AF67" t="e">
        <f>VLOOKUP(TRIM(Table47[[#This Row],[R_7]]),Table21[#All],3,FALSE)</f>
        <v>#N/A</v>
      </c>
      <c r="AG67" t="e">
        <f>VLOOKUP(TRIM(Table47[[#This Row],[R_8]]),Table21[#All],3,FALSE)</f>
        <v>#N/A</v>
      </c>
      <c r="AH67" t="e">
        <f>VLOOKUP(TRIM(Table47[[#This Row],[R_9]]),Table21[#All],3,FALSE)</f>
        <v>#N/A</v>
      </c>
      <c r="AI67" t="e">
        <f>VLOOKUP(TRIM(Table47[[#This Row],[R_10]]),Table21[#All],3,FALSE)</f>
        <v>#N/A</v>
      </c>
      <c r="AJ67" t="s">
        <v>414</v>
      </c>
      <c r="AK67">
        <f>VLOOKUP(TRIM(Table47[[#This Row],[S_1]]),Table24[#All],3,FALSE)</f>
        <v>8</v>
      </c>
      <c r="AL67" t="e">
        <f>VLOOKUP(TRIM(Table47[[#This Row],[S_2]]),Table24[#All],3,FALSE)</f>
        <v>#N/A</v>
      </c>
      <c r="AM67" t="e">
        <f>VLOOKUP(TRIM(Table47[[#This Row],[S_3]]),Table24[#All],3,FALSE)</f>
        <v>#N/A</v>
      </c>
      <c r="AN67" t="e">
        <f>VLOOKUP(TRIM(Table47[[#This Row],[S_4]]),Table24[#All],3,FALSE)</f>
        <v>#N/A</v>
      </c>
      <c r="AO67" t="e">
        <f>VLOOKUP(TRIM(Table47[[#This Row],[S_5]]),Table24[#All],3,FALSE)</f>
        <v>#N/A</v>
      </c>
      <c r="AP67" t="e">
        <f>VLOOKUP(TRIM(Table47[[#This Row],[S_6]]),Table24[#All],3,FALSE)</f>
        <v>#N/A</v>
      </c>
      <c r="AQ67" t="s">
        <v>51</v>
      </c>
      <c r="AR67">
        <f>VLOOKUP(TRIM(Table47[[#This Row],[T_1]]),Table26[#All],3,FALSE)</f>
        <v>2</v>
      </c>
      <c r="AS67" t="e">
        <f>VLOOKUP(TRIM(Table47[[#This Row],[T_2]]),Table26[#All],3,FALSE)</f>
        <v>#N/A</v>
      </c>
      <c r="AT67" t="e">
        <f>VLOOKUP(TRIM(Table47[[#This Row],[T_3]]),Table26[#All],3,FALSE)</f>
        <v>#N/A</v>
      </c>
      <c r="AU67" t="e">
        <f>VLOOKUP(TRIM(Table47[[#This Row],[T_4]]),Table26[#All],3,FALSE)</f>
        <v>#N/A</v>
      </c>
      <c r="AV67" t="e">
        <f>VLOOKUP(TRIM(Table47[[#This Row],[T_5]]),Table26[#All],3,FALSE)</f>
        <v>#N/A</v>
      </c>
      <c r="AW67" t="e">
        <f>VLOOKUP(TRIM(Table47[[#This Row],[T_6]]),Table26[#All],3,FALSE)</f>
        <v>#N/A</v>
      </c>
      <c r="AX67">
        <f>VLOOKUP(Table47[[#This Row],[U]],Table29[#All],3,FALSE)</f>
        <v>4</v>
      </c>
      <c r="AY67">
        <f>VLOOKUP(Table47[[#This Row],[V]],Table30[#All],3,FALSE)</f>
        <v>3</v>
      </c>
      <c r="AZ67" t="s">
        <v>313</v>
      </c>
      <c r="BA67">
        <f>VLOOKUP(TRIM(Table47[[#This Row],[W_1]]),Table31[#All],3,FALSE)</f>
        <v>5</v>
      </c>
      <c r="BB67" t="e">
        <f>VLOOKUP(TRIM(Table47[[#This Row],[W_2]]),Table31[#All],3,FALSE)</f>
        <v>#N/A</v>
      </c>
      <c r="BC67" t="e">
        <f>VLOOKUP(TRIM(Table47[[#This Row],[W_3]]),Table31[#All],3,FALSE)</f>
        <v>#N/A</v>
      </c>
      <c r="BD67" t="e">
        <f>VLOOKUP(TRIM(Table47[[#This Row],[W_4]]),Table31[#All],3,FALSE)</f>
        <v>#N/A</v>
      </c>
      <c r="BE67" t="e">
        <f>VLOOKUP(TRIM(Table47[[#This Row],[W_5]]),Table31[#All],3,FALSE)</f>
        <v>#N/A</v>
      </c>
      <c r="BF67" t="e">
        <f>VLOOKUP(TRIM(Table47[[#This Row],[W_6]]),Table31[#All],3,FALSE)</f>
        <v>#N/A</v>
      </c>
      <c r="BG67" t="e">
        <f>VLOOKUP(TRIM(Table47[[#This Row],[W_7]]),Table31[#All],3,FALSE)</f>
        <v>#N/A</v>
      </c>
      <c r="BH67" t="e">
        <f>VLOOKUP(TRIM(Table47[[#This Row],[W_8]]),Table31[#All],3,FALSE)</f>
        <v>#N/A</v>
      </c>
      <c r="BI67" t="s">
        <v>313</v>
      </c>
      <c r="BJ67">
        <f>VLOOKUP(TRIM(Table47[[#This Row],[X_1]]),Table32[#All],3,FALSE)</f>
        <v>7</v>
      </c>
      <c r="BK67" t="e">
        <f>VLOOKUP(TRIM(Table47[[#This Row],[X_2]]),Table32[#All],3,FALSE)</f>
        <v>#N/A</v>
      </c>
      <c r="BL67" t="e">
        <f>VLOOKUP(TRIM(Table47[[#This Row],[X_3]]),Table32[#All],3,FALSE)</f>
        <v>#N/A</v>
      </c>
      <c r="BM67" t="e">
        <f>VLOOKUP(TRIM(Table47[[#This Row],[X_4]]),Table32[#All],3,FALSE)</f>
        <v>#N/A</v>
      </c>
      <c r="BN67" t="e">
        <f>VLOOKUP(TRIM(Table47[[#This Row],[X_5]]),Table32[#All],3,FALSE)</f>
        <v>#N/A</v>
      </c>
      <c r="BO67" t="e">
        <f>VLOOKUP(TRIM(Table47[[#This Row],[X_6]]),Table32[#All],3,FALSE)</f>
        <v>#N/A</v>
      </c>
      <c r="BP67" t="e">
        <f>VLOOKUP(TRIM(Table47[[#This Row],[X_7]]),Table32[#All],3,FALSE)</f>
        <v>#N/A</v>
      </c>
      <c r="BQ67" t="e">
        <f>VLOOKUP(TRIM(Table47[[#This Row],[X_8]]),Table32[#All],3,FALSE)</f>
        <v>#N/A</v>
      </c>
      <c r="BR67" t="e">
        <f>VLOOKUP(TRIM(Table47[[#This Row],[X_9]]),Table32[#All],3,FALSE)</f>
        <v>#N/A</v>
      </c>
      <c r="BS67">
        <f>VLOOKUP(Table47[[#This Row],[Y]], Table33[#All], 3, FALSE)</f>
        <v>3</v>
      </c>
      <c r="BT67" t="s">
        <v>77</v>
      </c>
      <c r="BU67">
        <f>VLOOKUP(TRIM(Table47[[#This Row],[Z_1]]),Table34[#All],3,FALSE)</f>
        <v>13</v>
      </c>
      <c r="BV67" t="e">
        <f>VLOOKUP(TRIM(Table47[[#This Row],[Z_2]]),Table34[#All],3,FALSE)</f>
        <v>#N/A</v>
      </c>
      <c r="BW67" t="e">
        <f>VLOOKUP(TRIM(Table47[[#This Row],[Z_3]]),Table34[#All],3,FALSE)</f>
        <v>#N/A</v>
      </c>
      <c r="BX67" t="e">
        <f>VLOOKUP(TRIM(Table47[[#This Row],[Z_4]]),Table34[#All],3,FALSE)</f>
        <v>#N/A</v>
      </c>
      <c r="BY67" t="e">
        <f>VLOOKUP(TRIM(Table47[[#This Row],[Z_5]]),Table34[#All],3,FALSE)</f>
        <v>#N/A</v>
      </c>
      <c r="BZ67" t="e">
        <f>VLOOKUP(TRIM(Table47[[#This Row],[Z_6]]),Table34[#All],3,FALSE)</f>
        <v>#N/A</v>
      </c>
      <c r="CA67" t="e">
        <f>VLOOKUP(TRIM(Table47[[#This Row],[Z_7]]),Table34[#All],3,FALSE)</f>
        <v>#N/A</v>
      </c>
      <c r="CB67">
        <f>VLOOKUP(Table47[[#This Row],[ZA]],Table36[#All],3,FALSE)</f>
        <v>0</v>
      </c>
      <c r="CC67">
        <f>VLOOKUP(Table47[[#This Row],[ZB]],Table37[#All],3,FALSE)</f>
        <v>3</v>
      </c>
      <c r="CD67" t="s">
        <v>414</v>
      </c>
      <c r="CE67">
        <f>VLOOKUP(TRIM(Table47[[#This Row],[ZC_1]]),Table38[#All],3,FALSE)</f>
        <v>8</v>
      </c>
      <c r="CF67" t="e">
        <f>VLOOKUP(TRIM(Table47[[#This Row],[ZC_2]]),Table38[#All],3,FALSE)</f>
        <v>#N/A</v>
      </c>
      <c r="CG67" t="e">
        <f>VLOOKUP(TRIM(Table47[[#This Row],[ZC_3]]),Table38[#All],3,FALSE)</f>
        <v>#N/A</v>
      </c>
      <c r="CH67" t="e">
        <f>VLOOKUP(TRIM(Table47[[#This Row],[ZC_4]]),Table38[#All],3,FALSE)</f>
        <v>#N/A</v>
      </c>
      <c r="CI67" t="e">
        <f>VLOOKUP(TRIM(Table47[[#This Row],[ZC_5]]),Table38[#All],3,FALSE)</f>
        <v>#N/A</v>
      </c>
      <c r="CJ67" t="e">
        <f>VLOOKUP(TRIM(Table47[[#This Row],[ZC_6]]),Table38[#All],3,FALSE)</f>
        <v>#N/A</v>
      </c>
      <c r="CK67" t="e">
        <f>VLOOKUP(TRIM(Table47[[#This Row],[ZC_7]]),Table38[#All],3,FALSE)</f>
        <v>#N/A</v>
      </c>
      <c r="CL67">
        <v>1</v>
      </c>
      <c r="CM67" t="s">
        <v>106</v>
      </c>
      <c r="CN67">
        <f>VLOOKUP(TRIM(Table47[[#This Row],[ZE_1]]),Table40[#All],3,FALSE)</f>
        <v>3</v>
      </c>
      <c r="CO67" s="4" t="e">
        <f>VLOOKUP(TRIM(Table47[[#This Row],[ZE_2]]),Table40[#All],3,FALSE)</f>
        <v>#N/A</v>
      </c>
      <c r="CP67" t="e">
        <f>VLOOKUP(TRIM(Table47[[#This Row],[ZE_3]]),Table40[#All],3,FALSE)</f>
        <v>#N/A</v>
      </c>
      <c r="CQ67" s="4" t="e">
        <f>VLOOKUP(TRIM(Table47[[#This Row],[ZE_4]]),Table40[#All],3,FALSE)</f>
        <v>#N/A</v>
      </c>
      <c r="CR67" t="e">
        <f>VLOOKUP(TRIM(Table47[[#This Row],[ZE_5]]),Table40[#All],3,FALSE)</f>
        <v>#N/A</v>
      </c>
      <c r="CS67" t="e">
        <f>VLOOKUP(TRIM(Table47[[#This Row],[ZE_6]]),Table40[#All],3,FALSE)</f>
        <v>#N/A</v>
      </c>
      <c r="CT67" t="e">
        <f>VLOOKUP(TRIM(Table47[[#This Row],[ZE_7]]),Table40[#All],3,FALSE)</f>
        <v>#N/A</v>
      </c>
    </row>
    <row r="68" spans="1:99" x14ac:dyDescent="0.25">
      <c r="A68">
        <v>45155.667574016203</v>
      </c>
      <c r="B68" s="4">
        <f>VLOOKUP(Table47[[#This Row],[A]],Table7[#All],3, FALSE)</f>
        <v>5</v>
      </c>
      <c r="C68">
        <f>VLOOKUP(Table47[[#This Row],[B]],Table12[#All],3,FALSE)</f>
        <v>1</v>
      </c>
      <c r="D68">
        <f>VLOOKUP(Table47[[#This Row],[C]],Table14[#All],3,FALSE)</f>
        <v>1</v>
      </c>
      <c r="E68">
        <f>VLOOKUP(Table47[[#This Row],[D]],Table16[#All],3,FALSE)</f>
        <v>1</v>
      </c>
      <c r="F68">
        <f>VLOOKUP(Table47[[#This Row],[E]],Table18[#All],3,FALSE)</f>
        <v>1</v>
      </c>
      <c r="G68">
        <f>VLOOKUP(Table47[[#This Row],[F]],Table20[#All],3,FALSE)</f>
        <v>7</v>
      </c>
      <c r="H68" s="1" t="s">
        <v>130</v>
      </c>
      <c r="I68">
        <f>VLOOKUP(Table47[[#This Row],[G]],Table22[#All],3,FALSE)</f>
        <v>1</v>
      </c>
      <c r="J68" s="4" t="e">
        <f>VLOOKUP(TRIM(Table47[[#This Row],[G_2]]),Table22[#All],3,FALSE)</f>
        <v>#N/A</v>
      </c>
      <c r="K68" s="4" t="e">
        <f>VLOOKUP(TRIM(Table47[[#This Row],[G_3]]),Table22[#All],3,FALSE)</f>
        <v>#N/A</v>
      </c>
      <c r="L68" s="4" t="e">
        <f>VLOOKUP(TRIM(Table47[[#This Row],[G_4]]),Table22[#All],3,FALSE)</f>
        <v>#N/A</v>
      </c>
      <c r="M68">
        <f>VLOOKUP(Table47[[#This Row],[H]],Table23[#All],3,FALSE)</f>
        <v>1</v>
      </c>
      <c r="N68" s="1" t="s">
        <v>41</v>
      </c>
      <c r="O68">
        <f>VLOOKUP(Table47[[#This Row],[I_1]],Table25[#All], 3, FALSE)</f>
        <v>1</v>
      </c>
      <c r="P68" t="e">
        <f>VLOOKUP(TRIM(Table47[[#This Row],[I_2]]),Table25[#All], 3, FALSE)</f>
        <v>#N/A</v>
      </c>
      <c r="Q68">
        <v>1169</v>
      </c>
      <c r="R68">
        <f>VLOOKUP(TRIM(Table47[[#This Row],[K]]),Table27[#All],3,FALSE)</f>
        <v>1</v>
      </c>
      <c r="S68">
        <f>VLOOKUP(TRIM(Table47[[#This Row],[L]]),Table28[#All],3,FALSE)</f>
        <v>1</v>
      </c>
      <c r="T68">
        <f>VLOOKUP(Table47[[#This Row],[M]],Table9[#All],3,FALSE)</f>
        <v>3</v>
      </c>
      <c r="U68">
        <f>VLOOKUP(Table47[[#This Row],[N]],Table11[#All],3,FALSE)</f>
        <v>2</v>
      </c>
      <c r="V68">
        <f>VLOOKUP(Table47[[#This Row],[O]],Table15[#All],3,FALSE)</f>
        <v>3</v>
      </c>
      <c r="W68" t="s">
        <v>453</v>
      </c>
      <c r="X68">
        <f>VLOOKUP(Table47[[#This Row],[Q]],Table19[#All],3,FALSE)</f>
        <v>3</v>
      </c>
      <c r="Y68" t="s">
        <v>459</v>
      </c>
      <c r="Z68">
        <f>VLOOKUP(TRIM(Table47[[#This Row],[R_1]]),Table21[#All],3,FALSE)</f>
        <v>11</v>
      </c>
      <c r="AA68" t="e">
        <f>VLOOKUP(TRIM(Table47[[#This Row],[R_2]]),Table21[#All],3,FALSE)</f>
        <v>#N/A</v>
      </c>
      <c r="AB68" t="e">
        <f>VLOOKUP(TRIM(Table47[[#This Row],[R_3]]),Table21[#All],3,FALSE)</f>
        <v>#N/A</v>
      </c>
      <c r="AC68" t="e">
        <f>VLOOKUP(TRIM(Table47[[#This Row],[R_4]]),Table21[#All],3,FALSE)</f>
        <v>#N/A</v>
      </c>
      <c r="AD68" t="e">
        <f>VLOOKUP(TRIM(Table47[[#This Row],[R_5]]),Table21[#All],3,FALSE)</f>
        <v>#N/A</v>
      </c>
      <c r="AE68" t="e">
        <f>VLOOKUP(TRIM(Table47[[#This Row],[R_6]]),Table21[#All],3,FALSE)</f>
        <v>#N/A</v>
      </c>
      <c r="AF68" t="e">
        <f>VLOOKUP(TRIM(Table47[[#This Row],[R_7]]),Table21[#All],3,FALSE)</f>
        <v>#N/A</v>
      </c>
      <c r="AG68" t="e">
        <f>VLOOKUP(TRIM(Table47[[#This Row],[R_8]]),Table21[#All],3,FALSE)</f>
        <v>#N/A</v>
      </c>
      <c r="AH68" t="e">
        <f>VLOOKUP(TRIM(Table47[[#This Row],[R_9]]),Table21[#All],3,FALSE)</f>
        <v>#N/A</v>
      </c>
      <c r="AI68" t="e">
        <f>VLOOKUP(TRIM(Table47[[#This Row],[R_10]]),Table21[#All],3,FALSE)</f>
        <v>#N/A</v>
      </c>
      <c r="AJ68" t="s">
        <v>460</v>
      </c>
      <c r="AK68">
        <f>VLOOKUP(TRIM(Table47[[#This Row],[S_1]]),Table24[#All],3,FALSE)</f>
        <v>1</v>
      </c>
      <c r="AL68">
        <f>VLOOKUP(TRIM(Table47[[#This Row],[S_2]]),Table24[#All],3,FALSE)</f>
        <v>2</v>
      </c>
      <c r="AM68">
        <f>VLOOKUP(TRIM(Table47[[#This Row],[S_3]]),Table24[#All],3,FALSE)</f>
        <v>4</v>
      </c>
      <c r="AN68" t="e">
        <f>VLOOKUP(TRIM(Table47[[#This Row],[S_4]]),Table24[#All],3,FALSE)</f>
        <v>#N/A</v>
      </c>
      <c r="AO68" t="e">
        <f>VLOOKUP(TRIM(Table47[[#This Row],[S_5]]),Table24[#All],3,FALSE)</f>
        <v>#N/A</v>
      </c>
      <c r="AP68" t="e">
        <f>VLOOKUP(TRIM(Table47[[#This Row],[S_6]]),Table24[#All],3,FALSE)</f>
        <v>#N/A</v>
      </c>
      <c r="AQ68" t="s">
        <v>51</v>
      </c>
      <c r="AR68">
        <f>VLOOKUP(TRIM(Table47[[#This Row],[T_1]]),Table26[#All],3,FALSE)</f>
        <v>2</v>
      </c>
      <c r="AS68" t="e">
        <f>VLOOKUP(TRIM(Table47[[#This Row],[T_2]]),Table26[#All],3,FALSE)</f>
        <v>#N/A</v>
      </c>
      <c r="AT68" t="e">
        <f>VLOOKUP(TRIM(Table47[[#This Row],[T_3]]),Table26[#All],3,FALSE)</f>
        <v>#N/A</v>
      </c>
      <c r="AU68" t="e">
        <f>VLOOKUP(TRIM(Table47[[#This Row],[T_4]]),Table26[#All],3,FALSE)</f>
        <v>#N/A</v>
      </c>
      <c r="AV68" t="e">
        <f>VLOOKUP(TRIM(Table47[[#This Row],[T_5]]),Table26[#All],3,FALSE)</f>
        <v>#N/A</v>
      </c>
      <c r="AW68" t="e">
        <f>VLOOKUP(TRIM(Table47[[#This Row],[T_6]]),Table26[#All],3,FALSE)</f>
        <v>#N/A</v>
      </c>
      <c r="AX68">
        <f>VLOOKUP(Table47[[#This Row],[U]],Table29[#All],3,FALSE)</f>
        <v>3</v>
      </c>
      <c r="AY68">
        <f>VLOOKUP(Table47[[#This Row],[V]],Table30[#All],3,FALSE)</f>
        <v>2</v>
      </c>
      <c r="AZ68" t="s">
        <v>428</v>
      </c>
      <c r="BA68">
        <f>VLOOKUP(TRIM(Table47[[#This Row],[W_1]]),Table31[#All],3,FALSE)</f>
        <v>4</v>
      </c>
      <c r="BB68" t="e">
        <f>VLOOKUP(TRIM(Table47[[#This Row],[W_2]]),Table31[#All],3,FALSE)</f>
        <v>#N/A</v>
      </c>
      <c r="BC68" t="e">
        <f>VLOOKUP(TRIM(Table47[[#This Row],[W_3]]),Table31[#All],3,FALSE)</f>
        <v>#N/A</v>
      </c>
      <c r="BD68" t="e">
        <f>VLOOKUP(TRIM(Table47[[#This Row],[W_4]]),Table31[#All],3,FALSE)</f>
        <v>#N/A</v>
      </c>
      <c r="BE68" t="e">
        <f>VLOOKUP(TRIM(Table47[[#This Row],[W_5]]),Table31[#All],3,FALSE)</f>
        <v>#N/A</v>
      </c>
      <c r="BF68" t="e">
        <f>VLOOKUP(TRIM(Table47[[#This Row],[W_6]]),Table31[#All],3,FALSE)</f>
        <v>#N/A</v>
      </c>
      <c r="BG68" t="e">
        <f>VLOOKUP(TRIM(Table47[[#This Row],[W_7]]),Table31[#All],3,FALSE)</f>
        <v>#N/A</v>
      </c>
      <c r="BH68" t="e">
        <f>VLOOKUP(TRIM(Table47[[#This Row],[W_8]]),Table31[#All],3,FALSE)</f>
        <v>#N/A</v>
      </c>
      <c r="BI68" t="s">
        <v>114</v>
      </c>
      <c r="BJ68">
        <f>VLOOKUP(TRIM(Table47[[#This Row],[X_1]]),Table32[#All],3,FALSE)</f>
        <v>3</v>
      </c>
      <c r="BK68" t="e">
        <f>VLOOKUP(TRIM(Table47[[#This Row],[X_2]]),Table32[#All],3,FALSE)</f>
        <v>#N/A</v>
      </c>
      <c r="BL68" t="e">
        <f>VLOOKUP(TRIM(Table47[[#This Row],[X_3]]),Table32[#All],3,FALSE)</f>
        <v>#N/A</v>
      </c>
      <c r="BM68" t="e">
        <f>VLOOKUP(TRIM(Table47[[#This Row],[X_4]]),Table32[#All],3,FALSE)</f>
        <v>#N/A</v>
      </c>
      <c r="BN68" t="e">
        <f>VLOOKUP(TRIM(Table47[[#This Row],[X_5]]),Table32[#All],3,FALSE)</f>
        <v>#N/A</v>
      </c>
      <c r="BO68" t="e">
        <f>VLOOKUP(TRIM(Table47[[#This Row],[X_6]]),Table32[#All],3,FALSE)</f>
        <v>#N/A</v>
      </c>
      <c r="BP68" t="e">
        <f>VLOOKUP(TRIM(Table47[[#This Row],[X_7]]),Table32[#All],3,FALSE)</f>
        <v>#N/A</v>
      </c>
      <c r="BQ68" t="e">
        <f>VLOOKUP(TRIM(Table47[[#This Row],[X_8]]),Table32[#All],3,FALSE)</f>
        <v>#N/A</v>
      </c>
      <c r="BR68" t="e">
        <f>VLOOKUP(TRIM(Table47[[#This Row],[X_9]]),Table32[#All],3,FALSE)</f>
        <v>#N/A</v>
      </c>
      <c r="BS68">
        <f>VLOOKUP(Table47[[#This Row],[Y]], Table33[#All], 3, FALSE)</f>
        <v>1</v>
      </c>
      <c r="BT68" t="s">
        <v>342</v>
      </c>
      <c r="BU68">
        <f>VLOOKUP(TRIM(Table47[[#This Row],[Z_1]]),Table34[#All],3,FALSE)</f>
        <v>5</v>
      </c>
      <c r="BV68" t="e">
        <f>VLOOKUP(TRIM(Table47[[#This Row],[Z_2]]),Table34[#All],3,FALSE)</f>
        <v>#N/A</v>
      </c>
      <c r="BW68" t="e">
        <f>VLOOKUP(TRIM(Table47[[#This Row],[Z_3]]),Table34[#All],3,FALSE)</f>
        <v>#N/A</v>
      </c>
      <c r="BX68" t="e">
        <f>VLOOKUP(TRIM(Table47[[#This Row],[Z_4]]),Table34[#All],3,FALSE)</f>
        <v>#N/A</v>
      </c>
      <c r="BY68" t="e">
        <f>VLOOKUP(TRIM(Table47[[#This Row],[Z_5]]),Table34[#All],3,FALSE)</f>
        <v>#N/A</v>
      </c>
      <c r="BZ68" t="e">
        <f>VLOOKUP(TRIM(Table47[[#This Row],[Z_6]]),Table34[#All],3,FALSE)</f>
        <v>#N/A</v>
      </c>
      <c r="CA68" t="e">
        <f>VLOOKUP(TRIM(Table47[[#This Row],[Z_7]]),Table34[#All],3,FALSE)</f>
        <v>#N/A</v>
      </c>
      <c r="CB68">
        <f>VLOOKUP(Table47[[#This Row],[ZA]],Table36[#All],3,FALSE)</f>
        <v>8</v>
      </c>
      <c r="CC68">
        <f>VLOOKUP(Table47[[#This Row],[ZB]],Table37[#All],3,FALSE)</f>
        <v>5</v>
      </c>
      <c r="CD68" t="s">
        <v>461</v>
      </c>
      <c r="CE68">
        <f>VLOOKUP(TRIM(Table47[[#This Row],[ZC_1]]),Table38[#All],3,FALSE)</f>
        <v>6</v>
      </c>
      <c r="CF68" t="e">
        <f>VLOOKUP(TRIM(Table47[[#This Row],[ZC_2]]),Table38[#All],3,FALSE)</f>
        <v>#N/A</v>
      </c>
      <c r="CG68" t="e">
        <f>VLOOKUP(TRIM(Table47[[#This Row],[ZC_3]]),Table38[#All],3,FALSE)</f>
        <v>#N/A</v>
      </c>
      <c r="CH68" t="e">
        <f>VLOOKUP(TRIM(Table47[[#This Row],[ZC_4]]),Table38[#All],3,FALSE)</f>
        <v>#N/A</v>
      </c>
      <c r="CI68" t="e">
        <f>VLOOKUP(TRIM(Table47[[#This Row],[ZC_5]]),Table38[#All],3,FALSE)</f>
        <v>#N/A</v>
      </c>
      <c r="CJ68" t="e">
        <f>VLOOKUP(TRIM(Table47[[#This Row],[ZC_6]]),Table38[#All],3,FALSE)</f>
        <v>#N/A</v>
      </c>
      <c r="CK68" t="e">
        <f>VLOOKUP(TRIM(Table47[[#This Row],[ZC_7]]),Table38[#All],3,FALSE)</f>
        <v>#N/A</v>
      </c>
      <c r="CL68">
        <v>5</v>
      </c>
      <c r="CM68" t="s">
        <v>106</v>
      </c>
      <c r="CN68">
        <f>VLOOKUP(TRIM(Table47[[#This Row],[ZE_1]]),Table40[#All],3,FALSE)</f>
        <v>3</v>
      </c>
      <c r="CO68" s="4" t="e">
        <f>VLOOKUP(TRIM(Table47[[#This Row],[ZE_2]]),Table40[#All],3,FALSE)</f>
        <v>#N/A</v>
      </c>
      <c r="CP68" t="e">
        <f>VLOOKUP(TRIM(Table47[[#This Row],[ZE_3]]),Table40[#All],3,FALSE)</f>
        <v>#N/A</v>
      </c>
      <c r="CQ68" s="4" t="e">
        <f>VLOOKUP(TRIM(Table47[[#This Row],[ZE_4]]),Table40[#All],3,FALSE)</f>
        <v>#N/A</v>
      </c>
      <c r="CR68" t="e">
        <f>VLOOKUP(TRIM(Table47[[#This Row],[ZE_5]]),Table40[#All],3,FALSE)</f>
        <v>#N/A</v>
      </c>
      <c r="CS68" t="e">
        <f>VLOOKUP(TRIM(Table47[[#This Row],[ZE_6]]),Table40[#All],3,FALSE)</f>
        <v>#N/A</v>
      </c>
      <c r="CT68" t="e">
        <f>VLOOKUP(TRIM(Table47[[#This Row],[ZE_7]]),Table40[#All],3,FALSE)</f>
        <v>#N/A</v>
      </c>
    </row>
    <row r="69" spans="1:99" x14ac:dyDescent="0.25">
      <c r="A69">
        <v>45155.681645092598</v>
      </c>
      <c r="B69" s="4">
        <f>VLOOKUP(Table47[[#This Row],[A]],Table7[#All],3, FALSE)</f>
        <v>6</v>
      </c>
      <c r="C69">
        <f>VLOOKUP(Table47[[#This Row],[B]],Table12[#All],3,FALSE)</f>
        <v>1</v>
      </c>
      <c r="D69">
        <f>VLOOKUP(Table47[[#This Row],[C]],Table14[#All],3,FALSE)</f>
        <v>1</v>
      </c>
      <c r="E69">
        <f>VLOOKUP(Table47[[#This Row],[D]],Table16[#All],3,FALSE)</f>
        <v>1</v>
      </c>
      <c r="F69">
        <f>VLOOKUP(Table47[[#This Row],[E]],Table18[#All],3,FALSE)</f>
        <v>1</v>
      </c>
      <c r="G69">
        <f>VLOOKUP(Table47[[#This Row],[F]],Table20[#All],3,FALSE)</f>
        <v>7</v>
      </c>
      <c r="H69" s="1" t="s">
        <v>182</v>
      </c>
      <c r="I69">
        <f>VLOOKUP(Table47[[#This Row],[G]],Table22[#All],3,FALSE)</f>
        <v>1</v>
      </c>
      <c r="J69" s="4">
        <f>VLOOKUP(TRIM(Table47[[#This Row],[G_2]]),Table22[#All],3,FALSE)</f>
        <v>2</v>
      </c>
      <c r="K69" s="4">
        <f>VLOOKUP(TRIM(Table47[[#This Row],[G_3]]),Table22[#All],3,FALSE)</f>
        <v>4</v>
      </c>
      <c r="L69" s="4" t="e">
        <f>VLOOKUP(TRIM(Table47[[#This Row],[G_4]]),Table22[#All],3,FALSE)</f>
        <v>#N/A</v>
      </c>
      <c r="M69">
        <f>VLOOKUP(Table47[[#This Row],[H]],Table23[#All],3,FALSE)</f>
        <v>1</v>
      </c>
      <c r="N69" s="1" t="s">
        <v>64</v>
      </c>
      <c r="O69">
        <f>VLOOKUP(Table47[[#This Row],[I_1]],Table25[#All], 3, FALSE)</f>
        <v>1</v>
      </c>
      <c r="P69">
        <f>VLOOKUP(TRIM(Table47[[#This Row],[I_2]]),Table25[#All], 3, FALSE)</f>
        <v>2</v>
      </c>
      <c r="Q69">
        <v>1154</v>
      </c>
      <c r="R69">
        <f>VLOOKUP(TRIM(Table47[[#This Row],[K]]),Table27[#All],3,FALSE)</f>
        <v>1</v>
      </c>
      <c r="S69">
        <f>VLOOKUP(TRIM(Table47[[#This Row],[L]]),Table28[#All],3,FALSE)</f>
        <v>1</v>
      </c>
      <c r="T69">
        <f>VLOOKUP(Table47[[#This Row],[M]],Table9[#All],3,FALSE)</f>
        <v>3</v>
      </c>
      <c r="U69">
        <f>VLOOKUP(Table47[[#This Row],[N]],Table11[#All],3,FALSE)</f>
        <v>2</v>
      </c>
      <c r="V69">
        <f>VLOOKUP(Table47[[#This Row],[O]],Table15[#All],3,FALSE)</f>
        <v>1</v>
      </c>
      <c r="W69" t="s">
        <v>462</v>
      </c>
      <c r="X69">
        <f>VLOOKUP(Table47[[#This Row],[Q]],Table19[#All],3,FALSE)</f>
        <v>1</v>
      </c>
      <c r="Y69" t="s">
        <v>463</v>
      </c>
      <c r="Z69">
        <f>VLOOKUP(TRIM(Table47[[#This Row],[R_1]]),Table21[#All],3,FALSE)</f>
        <v>2</v>
      </c>
      <c r="AA69">
        <f>VLOOKUP(TRIM(Table47[[#This Row],[R_2]]),Table21[#All],3,FALSE)</f>
        <v>10</v>
      </c>
      <c r="AB69">
        <f>VLOOKUP(TRIM(Table47[[#This Row],[R_3]]),Table21[#All],3,FALSE)</f>
        <v>16</v>
      </c>
      <c r="AC69">
        <f>VLOOKUP(TRIM(Table47[[#This Row],[R_4]]),Table21[#All],3,FALSE)</f>
        <v>2</v>
      </c>
      <c r="AD69" t="e">
        <f>VLOOKUP(TRIM(Table47[[#This Row],[R_5]]),Table21[#All],3,FALSE)</f>
        <v>#N/A</v>
      </c>
      <c r="AE69" t="e">
        <f>VLOOKUP(TRIM(Table47[[#This Row],[R_6]]),Table21[#All],3,FALSE)</f>
        <v>#N/A</v>
      </c>
      <c r="AF69" t="e">
        <f>VLOOKUP(TRIM(Table47[[#This Row],[R_7]]),Table21[#All],3,FALSE)</f>
        <v>#N/A</v>
      </c>
      <c r="AG69" t="e">
        <f>VLOOKUP(TRIM(Table47[[#This Row],[R_8]]),Table21[#All],3,FALSE)</f>
        <v>#N/A</v>
      </c>
      <c r="AH69" t="e">
        <f>VLOOKUP(TRIM(Table47[[#This Row],[R_9]]),Table21[#All],3,FALSE)</f>
        <v>#N/A</v>
      </c>
      <c r="AI69" t="e">
        <f>VLOOKUP(TRIM(Table47[[#This Row],[R_10]]),Table21[#All],3,FALSE)</f>
        <v>#N/A</v>
      </c>
      <c r="AJ69" t="s">
        <v>119</v>
      </c>
      <c r="AK69">
        <f>VLOOKUP(TRIM(Table47[[#This Row],[S_1]]),Table24[#All],3,FALSE)</f>
        <v>3</v>
      </c>
      <c r="AL69">
        <f>VLOOKUP(TRIM(Table47[[#This Row],[S_2]]),Table24[#All],3,FALSE)</f>
        <v>1</v>
      </c>
      <c r="AM69">
        <f>VLOOKUP(TRIM(Table47[[#This Row],[S_3]]),Table24[#All],3,FALSE)</f>
        <v>2</v>
      </c>
      <c r="AN69" t="e">
        <f>VLOOKUP(TRIM(Table47[[#This Row],[S_4]]),Table24[#All],3,FALSE)</f>
        <v>#N/A</v>
      </c>
      <c r="AO69" t="e">
        <f>VLOOKUP(TRIM(Table47[[#This Row],[S_5]]),Table24[#All],3,FALSE)</f>
        <v>#N/A</v>
      </c>
      <c r="AP69" t="e">
        <f>VLOOKUP(TRIM(Table47[[#This Row],[S_6]]),Table24[#All],3,FALSE)</f>
        <v>#N/A</v>
      </c>
      <c r="AQ69" t="s">
        <v>51</v>
      </c>
      <c r="AR69">
        <f>VLOOKUP(TRIM(Table47[[#This Row],[T_1]]),Table26[#All],3,FALSE)</f>
        <v>2</v>
      </c>
      <c r="AS69" t="e">
        <f>VLOOKUP(TRIM(Table47[[#This Row],[T_2]]),Table26[#All],3,FALSE)</f>
        <v>#N/A</v>
      </c>
      <c r="AT69" t="e">
        <f>VLOOKUP(TRIM(Table47[[#This Row],[T_3]]),Table26[#All],3,FALSE)</f>
        <v>#N/A</v>
      </c>
      <c r="AU69" t="e">
        <f>VLOOKUP(TRIM(Table47[[#This Row],[T_4]]),Table26[#All],3,FALSE)</f>
        <v>#N/A</v>
      </c>
      <c r="AV69" t="e">
        <f>VLOOKUP(TRIM(Table47[[#This Row],[T_5]]),Table26[#All],3,FALSE)</f>
        <v>#N/A</v>
      </c>
      <c r="AW69" t="e">
        <f>VLOOKUP(TRIM(Table47[[#This Row],[T_6]]),Table26[#All],3,FALSE)</f>
        <v>#N/A</v>
      </c>
      <c r="AX69">
        <f>VLOOKUP(Table47[[#This Row],[U]],Table29[#All],3,FALSE)</f>
        <v>1</v>
      </c>
      <c r="AY69">
        <f>VLOOKUP(Table47[[#This Row],[V]],Table30[#All],3,FALSE)</f>
        <v>2</v>
      </c>
      <c r="AZ69" t="s">
        <v>167</v>
      </c>
      <c r="BA69">
        <f>VLOOKUP(TRIM(Table47[[#This Row],[W_1]]),Table31[#All],3,FALSE)</f>
        <v>1</v>
      </c>
      <c r="BB69">
        <f>VLOOKUP(TRIM(Table47[[#This Row],[W_2]]),Table31[#All],3,FALSE)</f>
        <v>3</v>
      </c>
      <c r="BC69" t="e">
        <f>VLOOKUP(TRIM(Table47[[#This Row],[W_3]]),Table31[#All],3,FALSE)</f>
        <v>#N/A</v>
      </c>
      <c r="BD69" t="e">
        <f>VLOOKUP(TRIM(Table47[[#This Row],[W_4]]),Table31[#All],3,FALSE)</f>
        <v>#N/A</v>
      </c>
      <c r="BE69" t="e">
        <f>VLOOKUP(TRIM(Table47[[#This Row],[W_5]]),Table31[#All],3,FALSE)</f>
        <v>#N/A</v>
      </c>
      <c r="BF69" t="e">
        <f>VLOOKUP(TRIM(Table47[[#This Row],[W_6]]),Table31[#All],3,FALSE)</f>
        <v>#N/A</v>
      </c>
      <c r="BG69" t="e">
        <f>VLOOKUP(TRIM(Table47[[#This Row],[W_7]]),Table31[#All],3,FALSE)</f>
        <v>#N/A</v>
      </c>
      <c r="BH69" t="e">
        <f>VLOOKUP(TRIM(Table47[[#This Row],[W_8]]),Table31[#All],3,FALSE)</f>
        <v>#N/A</v>
      </c>
      <c r="BI69" t="s">
        <v>464</v>
      </c>
      <c r="BJ69">
        <f>VLOOKUP(TRIM(Table47[[#This Row],[X_1]]),Table32[#All],3,FALSE)</f>
        <v>1</v>
      </c>
      <c r="BK69">
        <f>VLOOKUP(TRIM(Table47[[#This Row],[X_2]]),Table32[#All],3,FALSE)</f>
        <v>5</v>
      </c>
      <c r="BL69">
        <f>VLOOKUP(TRIM(Table47[[#This Row],[X_3]]),Table32[#All],3,FALSE)</f>
        <v>10</v>
      </c>
      <c r="BM69">
        <f>VLOOKUP(TRIM(Table47[[#This Row],[X_4]]),Table32[#All],3,FALSE)</f>
        <v>3</v>
      </c>
      <c r="BN69">
        <f>VLOOKUP(TRIM(Table47[[#This Row],[X_5]]),Table32[#All],3,FALSE)</f>
        <v>4</v>
      </c>
      <c r="BO69" t="e">
        <f>VLOOKUP(TRIM(Table47[[#This Row],[X_6]]),Table32[#All],3,FALSE)</f>
        <v>#N/A</v>
      </c>
      <c r="BP69" t="e">
        <f>VLOOKUP(TRIM(Table47[[#This Row],[X_7]]),Table32[#All],3,FALSE)</f>
        <v>#N/A</v>
      </c>
      <c r="BQ69" t="e">
        <f>VLOOKUP(TRIM(Table47[[#This Row],[X_8]]),Table32[#All],3,FALSE)</f>
        <v>#N/A</v>
      </c>
      <c r="BR69" t="e">
        <f>VLOOKUP(TRIM(Table47[[#This Row],[X_9]]),Table32[#All],3,FALSE)</f>
        <v>#N/A</v>
      </c>
      <c r="BS69">
        <f>VLOOKUP(Table47[[#This Row],[Y]], Table33[#All], 3, FALSE)</f>
        <v>2</v>
      </c>
      <c r="BT69" t="s">
        <v>465</v>
      </c>
      <c r="BU69">
        <f>VLOOKUP(TRIM(Table47[[#This Row],[Z_1]]),Table34[#All],3,FALSE)</f>
        <v>7</v>
      </c>
      <c r="BV69">
        <f>VLOOKUP(TRIM(Table47[[#This Row],[Z_2]]),Table34[#All],3,FALSE)</f>
        <v>4</v>
      </c>
      <c r="BW69" t="e">
        <f>VLOOKUP(TRIM(Table47[[#This Row],[Z_3]]),Table34[#All],3,FALSE)</f>
        <v>#N/A</v>
      </c>
      <c r="BX69" t="e">
        <f>VLOOKUP(TRIM(Table47[[#This Row],[Z_4]]),Table34[#All],3,FALSE)</f>
        <v>#N/A</v>
      </c>
      <c r="BY69" t="e">
        <f>VLOOKUP(TRIM(Table47[[#This Row],[Z_5]]),Table34[#All],3,FALSE)</f>
        <v>#N/A</v>
      </c>
      <c r="BZ69" t="e">
        <f>VLOOKUP(TRIM(Table47[[#This Row],[Z_6]]),Table34[#All],3,FALSE)</f>
        <v>#N/A</v>
      </c>
      <c r="CA69" t="e">
        <f>VLOOKUP(TRIM(Table47[[#This Row],[Z_7]]),Table34[#All],3,FALSE)</f>
        <v>#N/A</v>
      </c>
      <c r="CB69">
        <f>VLOOKUP(Table47[[#This Row],[ZA]],Table36[#All],3,FALSE)</f>
        <v>5</v>
      </c>
      <c r="CC69">
        <f>VLOOKUP(Table47[[#This Row],[ZB]],Table37[#All],3,FALSE)</f>
        <v>2</v>
      </c>
      <c r="CD69" t="s">
        <v>198</v>
      </c>
      <c r="CE69">
        <f>VLOOKUP(TRIM(Table47[[#This Row],[ZC_1]]),Table38[#All],3,FALSE)</f>
        <v>5</v>
      </c>
      <c r="CF69" t="e">
        <f>VLOOKUP(TRIM(Table47[[#This Row],[ZC_2]]),Table38[#All],3,FALSE)</f>
        <v>#N/A</v>
      </c>
      <c r="CG69" t="e">
        <f>VLOOKUP(TRIM(Table47[[#This Row],[ZC_3]]),Table38[#All],3,FALSE)</f>
        <v>#N/A</v>
      </c>
      <c r="CH69" t="e">
        <f>VLOOKUP(TRIM(Table47[[#This Row],[ZC_4]]),Table38[#All],3,FALSE)</f>
        <v>#N/A</v>
      </c>
      <c r="CI69" t="e">
        <f>VLOOKUP(TRIM(Table47[[#This Row],[ZC_5]]),Table38[#All],3,FALSE)</f>
        <v>#N/A</v>
      </c>
      <c r="CJ69" t="e">
        <f>VLOOKUP(TRIM(Table47[[#This Row],[ZC_6]]),Table38[#All],3,FALSE)</f>
        <v>#N/A</v>
      </c>
      <c r="CK69" t="e">
        <f>VLOOKUP(TRIM(Table47[[#This Row],[ZC_7]]),Table38[#All],3,FALSE)</f>
        <v>#N/A</v>
      </c>
      <c r="CL69">
        <v>3</v>
      </c>
      <c r="CM69" t="s">
        <v>106</v>
      </c>
      <c r="CN69">
        <f>VLOOKUP(TRIM(Table47[[#This Row],[ZE_1]]),Table40[#All],3,FALSE)</f>
        <v>3</v>
      </c>
      <c r="CO69" s="4" t="e">
        <f>VLOOKUP(TRIM(Table47[[#This Row],[ZE_2]]),Table40[#All],3,FALSE)</f>
        <v>#N/A</v>
      </c>
      <c r="CP69" t="e">
        <f>VLOOKUP(TRIM(Table47[[#This Row],[ZE_3]]),Table40[#All],3,FALSE)</f>
        <v>#N/A</v>
      </c>
      <c r="CQ69" s="4" t="e">
        <f>VLOOKUP(TRIM(Table47[[#This Row],[ZE_4]]),Table40[#All],3,FALSE)</f>
        <v>#N/A</v>
      </c>
      <c r="CR69" t="e">
        <f>VLOOKUP(TRIM(Table47[[#This Row],[ZE_5]]),Table40[#All],3,FALSE)</f>
        <v>#N/A</v>
      </c>
      <c r="CS69" t="e">
        <f>VLOOKUP(TRIM(Table47[[#This Row],[ZE_6]]),Table40[#All],3,FALSE)</f>
        <v>#N/A</v>
      </c>
      <c r="CT69" t="e">
        <f>VLOOKUP(TRIM(Table47[[#This Row],[ZE_7]]),Table40[#All],3,FALSE)</f>
        <v>#N/A</v>
      </c>
      <c r="CU69" t="s">
        <v>466</v>
      </c>
    </row>
    <row r="70" spans="1:99" x14ac:dyDescent="0.25">
      <c r="A70">
        <v>45155.681776574071</v>
      </c>
      <c r="B70" s="4">
        <f>VLOOKUP(Table47[[#This Row],[A]],Table7[#All],3, FALSE)</f>
        <v>5</v>
      </c>
      <c r="C70">
        <f>VLOOKUP(Table47[[#This Row],[B]],Table12[#All],3,FALSE)</f>
        <v>0</v>
      </c>
      <c r="D70">
        <f>VLOOKUP(Table47[[#This Row],[C]],Table14[#All],3,FALSE)</f>
        <v>1</v>
      </c>
      <c r="E70">
        <f>VLOOKUP(Table47[[#This Row],[D]],Table16[#All],3,FALSE)</f>
        <v>1</v>
      </c>
      <c r="F70">
        <f>VLOOKUP(Table47[[#This Row],[E]],Table18[#All],3,FALSE)</f>
        <v>1</v>
      </c>
      <c r="G70">
        <f>VLOOKUP(Table47[[#This Row],[F]],Table20[#All],3,FALSE)</f>
        <v>2</v>
      </c>
      <c r="H70" s="1" t="s">
        <v>124</v>
      </c>
      <c r="I70">
        <f>VLOOKUP(Table47[[#This Row],[G]],Table22[#All],3,FALSE)</f>
        <v>1</v>
      </c>
      <c r="J70" s="4">
        <f>VLOOKUP(TRIM(Table47[[#This Row],[G_2]]),Table22[#All],3,FALSE)</f>
        <v>2</v>
      </c>
      <c r="K70" s="4" t="e">
        <f>VLOOKUP(TRIM(Table47[[#This Row],[G_3]]),Table22[#All],3,FALSE)</f>
        <v>#N/A</v>
      </c>
      <c r="L70" s="4" t="e">
        <f>VLOOKUP(TRIM(Table47[[#This Row],[G_4]]),Table22[#All],3,FALSE)</f>
        <v>#N/A</v>
      </c>
      <c r="M70">
        <f>VLOOKUP(Table47[[#This Row],[H]],Table23[#All],3,FALSE)</f>
        <v>1</v>
      </c>
      <c r="N70" s="1" t="s">
        <v>64</v>
      </c>
      <c r="O70">
        <f>VLOOKUP(Table47[[#This Row],[I_1]],Table25[#All], 3, FALSE)</f>
        <v>1</v>
      </c>
      <c r="P70">
        <f>VLOOKUP(TRIM(Table47[[#This Row],[I_2]]),Table25[#All], 3, FALSE)</f>
        <v>2</v>
      </c>
      <c r="Q70">
        <v>1182</v>
      </c>
      <c r="R70">
        <f>VLOOKUP(TRIM(Table47[[#This Row],[K]]),Table27[#All],3,FALSE)</f>
        <v>1</v>
      </c>
      <c r="S70">
        <f>VLOOKUP(TRIM(Table47[[#This Row],[L]]),Table28[#All],3,FALSE)</f>
        <v>1</v>
      </c>
      <c r="T70">
        <f>VLOOKUP(Table47[[#This Row],[M]],Table9[#All],3,FALSE)</f>
        <v>2</v>
      </c>
      <c r="U70">
        <f>VLOOKUP(Table47[[#This Row],[N]],Table11[#All],3,FALSE)</f>
        <v>3</v>
      </c>
      <c r="V70">
        <f>VLOOKUP(Table47[[#This Row],[O]],Table15[#All],3,FALSE)</f>
        <v>1</v>
      </c>
      <c r="W70" t="s">
        <v>467</v>
      </c>
      <c r="X70">
        <f>VLOOKUP(Table47[[#This Row],[Q]],Table19[#All],3,FALSE)</f>
        <v>2</v>
      </c>
      <c r="Y70" t="s">
        <v>468</v>
      </c>
      <c r="Z70">
        <f>VLOOKUP(TRIM(Table47[[#This Row],[R_1]]),Table21[#All],3,FALSE)</f>
        <v>8</v>
      </c>
      <c r="AA70">
        <f>VLOOKUP(TRIM(Table47[[#This Row],[R_2]]),Table21[#All],3,FALSE)</f>
        <v>7</v>
      </c>
      <c r="AB70">
        <f>VLOOKUP(TRIM(Table47[[#This Row],[R_3]]),Table21[#All],3,FALSE)</f>
        <v>11</v>
      </c>
      <c r="AC70" t="e">
        <f>VLOOKUP(TRIM(Table47[[#This Row],[R_4]]),Table21[#All],3,FALSE)</f>
        <v>#N/A</v>
      </c>
      <c r="AD70" t="e">
        <f>VLOOKUP(TRIM(Table47[[#This Row],[R_5]]),Table21[#All],3,FALSE)</f>
        <v>#N/A</v>
      </c>
      <c r="AE70" t="e">
        <f>VLOOKUP(TRIM(Table47[[#This Row],[R_6]]),Table21[#All],3,FALSE)</f>
        <v>#N/A</v>
      </c>
      <c r="AF70" t="e">
        <f>VLOOKUP(TRIM(Table47[[#This Row],[R_7]]),Table21[#All],3,FALSE)</f>
        <v>#N/A</v>
      </c>
      <c r="AG70" t="e">
        <f>VLOOKUP(TRIM(Table47[[#This Row],[R_8]]),Table21[#All],3,FALSE)</f>
        <v>#N/A</v>
      </c>
      <c r="AH70" t="e">
        <f>VLOOKUP(TRIM(Table47[[#This Row],[R_9]]),Table21[#All],3,FALSE)</f>
        <v>#N/A</v>
      </c>
      <c r="AI70" t="e">
        <f>VLOOKUP(TRIM(Table47[[#This Row],[R_10]]),Table21[#All],3,FALSE)</f>
        <v>#N/A</v>
      </c>
      <c r="AJ70" t="s">
        <v>282</v>
      </c>
      <c r="AK70">
        <f>VLOOKUP(TRIM(Table47[[#This Row],[S_1]]),Table24[#All],3,FALSE)</f>
        <v>5</v>
      </c>
      <c r="AL70">
        <f>VLOOKUP(TRIM(Table47[[#This Row],[S_2]]),Table24[#All],3,FALSE)</f>
        <v>6</v>
      </c>
      <c r="AM70">
        <f>VLOOKUP(TRIM(Table47[[#This Row],[S_3]]),Table24[#All],3,FALSE)</f>
        <v>1</v>
      </c>
      <c r="AN70">
        <f>VLOOKUP(TRIM(Table47[[#This Row],[S_4]]),Table24[#All],3,FALSE)</f>
        <v>2</v>
      </c>
      <c r="AO70">
        <f>VLOOKUP(TRIM(Table47[[#This Row],[S_5]]),Table24[#All],3,FALSE)</f>
        <v>4</v>
      </c>
      <c r="AP70" t="e">
        <f>VLOOKUP(TRIM(Table47[[#This Row],[S_6]]),Table24[#All],3,FALSE)</f>
        <v>#N/A</v>
      </c>
      <c r="AQ70" t="s">
        <v>51</v>
      </c>
      <c r="AR70">
        <f>VLOOKUP(TRIM(Table47[[#This Row],[T_1]]),Table26[#All],3,FALSE)</f>
        <v>2</v>
      </c>
      <c r="AS70" t="e">
        <f>VLOOKUP(TRIM(Table47[[#This Row],[T_2]]),Table26[#All],3,FALSE)</f>
        <v>#N/A</v>
      </c>
      <c r="AT70" t="e">
        <f>VLOOKUP(TRIM(Table47[[#This Row],[T_3]]),Table26[#All],3,FALSE)</f>
        <v>#N/A</v>
      </c>
      <c r="AU70" t="e">
        <f>VLOOKUP(TRIM(Table47[[#This Row],[T_4]]),Table26[#All],3,FALSE)</f>
        <v>#N/A</v>
      </c>
      <c r="AV70" t="e">
        <f>VLOOKUP(TRIM(Table47[[#This Row],[T_5]]),Table26[#All],3,FALSE)</f>
        <v>#N/A</v>
      </c>
      <c r="AW70" t="e">
        <f>VLOOKUP(TRIM(Table47[[#This Row],[T_6]]),Table26[#All],3,FALSE)</f>
        <v>#N/A</v>
      </c>
      <c r="AX70">
        <f>VLOOKUP(Table47[[#This Row],[U]],Table29[#All],3,FALSE)</f>
        <v>1</v>
      </c>
      <c r="AY70">
        <f>VLOOKUP(Table47[[#This Row],[V]],Table30[#All],3,FALSE)</f>
        <v>2</v>
      </c>
      <c r="AZ70" t="s">
        <v>469</v>
      </c>
      <c r="BA70">
        <f>VLOOKUP(TRIM(Table47[[#This Row],[W_1]]),Table31[#All],3,FALSE)</f>
        <v>1</v>
      </c>
      <c r="BB70">
        <f>VLOOKUP(TRIM(Table47[[#This Row],[W_2]]),Table31[#All],3,FALSE)</f>
        <v>2</v>
      </c>
      <c r="BC70">
        <f>VLOOKUP(TRIM(Table47[[#This Row],[W_3]]),Table31[#All],3,FALSE)</f>
        <v>7</v>
      </c>
      <c r="BD70" t="e">
        <f>VLOOKUP(TRIM(Table47[[#This Row],[W_4]]),Table31[#All],3,FALSE)</f>
        <v>#N/A</v>
      </c>
      <c r="BE70" t="e">
        <f>VLOOKUP(TRIM(Table47[[#This Row],[W_5]]),Table31[#All],3,FALSE)</f>
        <v>#N/A</v>
      </c>
      <c r="BF70" t="e">
        <f>VLOOKUP(TRIM(Table47[[#This Row],[W_6]]),Table31[#All],3,FALSE)</f>
        <v>#N/A</v>
      </c>
      <c r="BG70" t="e">
        <f>VLOOKUP(TRIM(Table47[[#This Row],[W_7]]),Table31[#All],3,FALSE)</f>
        <v>#N/A</v>
      </c>
      <c r="BH70" t="e">
        <f>VLOOKUP(TRIM(Table47[[#This Row],[W_8]]),Table31[#All],3,FALSE)</f>
        <v>#N/A</v>
      </c>
      <c r="BI70" t="s">
        <v>140</v>
      </c>
      <c r="BJ70">
        <f>VLOOKUP(TRIM(Table47[[#This Row],[X_1]]),Table32[#All],3,FALSE)</f>
        <v>2</v>
      </c>
      <c r="BK70">
        <f>VLOOKUP(TRIM(Table47[[#This Row],[X_2]]),Table32[#All],3,FALSE)</f>
        <v>1</v>
      </c>
      <c r="BL70">
        <f>VLOOKUP(TRIM(Table47[[#This Row],[X_3]]),Table32[#All],3,FALSE)</f>
        <v>11</v>
      </c>
      <c r="BM70">
        <f>VLOOKUP(TRIM(Table47[[#This Row],[X_4]]),Table32[#All],3,FALSE)</f>
        <v>5</v>
      </c>
      <c r="BN70">
        <f>VLOOKUP(TRIM(Table47[[#This Row],[X_5]]),Table32[#All],3,FALSE)</f>
        <v>10</v>
      </c>
      <c r="BO70">
        <f>VLOOKUP(TRIM(Table47[[#This Row],[X_6]]),Table32[#All],3,FALSE)</f>
        <v>3</v>
      </c>
      <c r="BP70" t="e">
        <f>VLOOKUP(TRIM(Table47[[#This Row],[X_7]]),Table32[#All],3,FALSE)</f>
        <v>#N/A</v>
      </c>
      <c r="BQ70" t="e">
        <f>VLOOKUP(TRIM(Table47[[#This Row],[X_8]]),Table32[#All],3,FALSE)</f>
        <v>#N/A</v>
      </c>
      <c r="BR70" t="e">
        <f>VLOOKUP(TRIM(Table47[[#This Row],[X_9]]),Table32[#All],3,FALSE)</f>
        <v>#N/A</v>
      </c>
      <c r="BS70">
        <f>VLOOKUP(Table47[[#This Row],[Y]], Table33[#All], 3, FALSE)</f>
        <v>2</v>
      </c>
      <c r="BT70" t="s">
        <v>470</v>
      </c>
      <c r="BU70">
        <f>VLOOKUP(TRIM(Table47[[#This Row],[Z_1]]),Table34[#All],3,FALSE)</f>
        <v>5</v>
      </c>
      <c r="BV70">
        <f>VLOOKUP(TRIM(Table47[[#This Row],[Z_2]]),Table34[#All],3,FALSE)</f>
        <v>6</v>
      </c>
      <c r="BW70">
        <f>VLOOKUP(TRIM(Table47[[#This Row],[Z_3]]),Table34[#All],3,FALSE)</f>
        <v>9</v>
      </c>
      <c r="BX70" t="e">
        <f>VLOOKUP(TRIM(Table47[[#This Row],[Z_4]]),Table34[#All],3,FALSE)</f>
        <v>#N/A</v>
      </c>
      <c r="BY70" t="e">
        <f>VLOOKUP(TRIM(Table47[[#This Row],[Z_5]]),Table34[#All],3,FALSE)</f>
        <v>#N/A</v>
      </c>
      <c r="BZ70" t="e">
        <f>VLOOKUP(TRIM(Table47[[#This Row],[Z_6]]),Table34[#All],3,FALSE)</f>
        <v>#N/A</v>
      </c>
      <c r="CA70" t="e">
        <f>VLOOKUP(TRIM(Table47[[#This Row],[Z_7]]),Table34[#All],3,FALSE)</f>
        <v>#N/A</v>
      </c>
      <c r="CB70">
        <f>VLOOKUP(Table47[[#This Row],[ZA]],Table36[#All],3,FALSE)</f>
        <v>8</v>
      </c>
      <c r="CC70">
        <f>VLOOKUP(Table47[[#This Row],[ZB]],Table37[#All],3,FALSE)</f>
        <v>5</v>
      </c>
      <c r="CD70" t="s">
        <v>392</v>
      </c>
      <c r="CE70">
        <f>VLOOKUP(TRIM(Table47[[#This Row],[ZC_1]]),Table38[#All],3,FALSE)</f>
        <v>1</v>
      </c>
      <c r="CF70">
        <f>VLOOKUP(TRIM(Table47[[#This Row],[ZC_2]]),Table38[#All],3,FALSE)</f>
        <v>5</v>
      </c>
      <c r="CG70">
        <f>VLOOKUP(TRIM(Table47[[#This Row],[ZC_3]]),Table38[#All],3,FALSE)</f>
        <v>4</v>
      </c>
      <c r="CH70">
        <f>VLOOKUP(TRIM(Table47[[#This Row],[ZC_4]]),Table38[#All],3,FALSE)</f>
        <v>2</v>
      </c>
      <c r="CI70" t="e">
        <f>VLOOKUP(TRIM(Table47[[#This Row],[ZC_5]]),Table38[#All],3,FALSE)</f>
        <v>#N/A</v>
      </c>
      <c r="CJ70" t="e">
        <f>VLOOKUP(TRIM(Table47[[#This Row],[ZC_6]]),Table38[#All],3,FALSE)</f>
        <v>#N/A</v>
      </c>
      <c r="CK70" t="e">
        <f>VLOOKUP(TRIM(Table47[[#This Row],[ZC_7]]),Table38[#All],3,FALSE)</f>
        <v>#N/A</v>
      </c>
      <c r="CL70">
        <v>5</v>
      </c>
      <c r="CM70" t="s">
        <v>106</v>
      </c>
      <c r="CN70">
        <f>VLOOKUP(TRIM(Table47[[#This Row],[ZE_1]]),Table40[#All],3,FALSE)</f>
        <v>3</v>
      </c>
      <c r="CO70" s="4" t="e">
        <f>VLOOKUP(TRIM(Table47[[#This Row],[ZE_2]]),Table40[#All],3,FALSE)</f>
        <v>#N/A</v>
      </c>
      <c r="CP70" t="e">
        <f>VLOOKUP(TRIM(Table47[[#This Row],[ZE_3]]),Table40[#All],3,FALSE)</f>
        <v>#N/A</v>
      </c>
      <c r="CQ70" s="4" t="e">
        <f>VLOOKUP(TRIM(Table47[[#This Row],[ZE_4]]),Table40[#All],3,FALSE)</f>
        <v>#N/A</v>
      </c>
      <c r="CR70" t="e">
        <f>VLOOKUP(TRIM(Table47[[#This Row],[ZE_5]]),Table40[#All],3,FALSE)</f>
        <v>#N/A</v>
      </c>
      <c r="CS70" t="e">
        <f>VLOOKUP(TRIM(Table47[[#This Row],[ZE_6]]),Table40[#All],3,FALSE)</f>
        <v>#N/A</v>
      </c>
      <c r="CT70" t="e">
        <f>VLOOKUP(TRIM(Table47[[#This Row],[ZE_7]]),Table40[#All],3,FALSE)</f>
        <v>#N/A</v>
      </c>
    </row>
    <row r="71" spans="1:99" x14ac:dyDescent="0.25">
      <c r="A71">
        <v>45155.686278749999</v>
      </c>
      <c r="B71" s="4">
        <f>VLOOKUP(Table47[[#This Row],[A]],Table7[#All],3, FALSE)</f>
        <v>5</v>
      </c>
      <c r="C71">
        <f>VLOOKUP(Table47[[#This Row],[B]],Table12[#All],3,FALSE)</f>
        <v>1</v>
      </c>
      <c r="D71">
        <f>VLOOKUP(Table47[[#This Row],[C]],Table14[#All],3,FALSE)</f>
        <v>1</v>
      </c>
      <c r="E71">
        <f>VLOOKUP(Table47[[#This Row],[D]],Table16[#All],3,FALSE)</f>
        <v>1</v>
      </c>
      <c r="F71">
        <f>VLOOKUP(Table47[[#This Row],[E]],Table18[#All],3,FALSE)</f>
        <v>1</v>
      </c>
      <c r="G71">
        <f>VLOOKUP(Table47[[#This Row],[F]],Table20[#All],3,FALSE)</f>
        <v>4</v>
      </c>
      <c r="H71" s="1" t="s">
        <v>124</v>
      </c>
      <c r="I71">
        <f>VLOOKUP(Table47[[#This Row],[G]],Table22[#All],3,FALSE)</f>
        <v>1</v>
      </c>
      <c r="J71" s="4">
        <f>VLOOKUP(TRIM(Table47[[#This Row],[G_2]]),Table22[#All],3,FALSE)</f>
        <v>2</v>
      </c>
      <c r="K71" s="4" t="e">
        <f>VLOOKUP(TRIM(Table47[[#This Row],[G_3]]),Table22[#All],3,FALSE)</f>
        <v>#N/A</v>
      </c>
      <c r="L71" s="4" t="e">
        <f>VLOOKUP(TRIM(Table47[[#This Row],[G_4]]),Table22[#All],3,FALSE)</f>
        <v>#N/A</v>
      </c>
      <c r="M71">
        <f>VLOOKUP(Table47[[#This Row],[H]],Table23[#All],3,FALSE)</f>
        <v>1</v>
      </c>
      <c r="N71" s="1" t="s">
        <v>41</v>
      </c>
      <c r="O71">
        <f>VLOOKUP(Table47[[#This Row],[I_1]],Table25[#All], 3, FALSE)</f>
        <v>1</v>
      </c>
      <c r="P71" t="e">
        <f>VLOOKUP(TRIM(Table47[[#This Row],[I_2]]),Table25[#All], 3, FALSE)</f>
        <v>#N/A</v>
      </c>
      <c r="Q71">
        <v>1223</v>
      </c>
      <c r="R71">
        <f>VLOOKUP(TRIM(Table47[[#This Row],[K]]),Table27[#All],3,FALSE)</f>
        <v>1</v>
      </c>
      <c r="S71">
        <f>VLOOKUP(TRIM(Table47[[#This Row],[L]]),Table28[#All],3,FALSE)</f>
        <v>1</v>
      </c>
      <c r="T71">
        <f>VLOOKUP(Table47[[#This Row],[M]],Table9[#All],3,FALSE)</f>
        <v>1</v>
      </c>
      <c r="U71">
        <f>VLOOKUP(Table47[[#This Row],[N]],Table11[#All],3,FALSE)</f>
        <v>3</v>
      </c>
      <c r="V71">
        <f>VLOOKUP(Table47[[#This Row],[O]],Table15[#All],3,FALSE)</f>
        <v>3</v>
      </c>
      <c r="W71" t="s">
        <v>471</v>
      </c>
      <c r="X71">
        <f>VLOOKUP(Table47[[#This Row],[Q]],Table19[#All],3,FALSE)</f>
        <v>2</v>
      </c>
      <c r="Y71" t="s">
        <v>472</v>
      </c>
      <c r="Z71">
        <f>VLOOKUP(TRIM(Table47[[#This Row],[R_1]]),Table21[#All],3,FALSE)</f>
        <v>2</v>
      </c>
      <c r="AA71">
        <f>VLOOKUP(TRIM(Table47[[#This Row],[R_2]]),Table21[#All],3,FALSE)</f>
        <v>11</v>
      </c>
      <c r="AB71">
        <f>VLOOKUP(TRIM(Table47[[#This Row],[R_3]]),Table21[#All],3,FALSE)</f>
        <v>12</v>
      </c>
      <c r="AC71" t="e">
        <f>VLOOKUP(TRIM(Table47[[#This Row],[R_4]]),Table21[#All],3,FALSE)</f>
        <v>#N/A</v>
      </c>
      <c r="AD71" t="e">
        <f>VLOOKUP(TRIM(Table47[[#This Row],[R_5]]),Table21[#All],3,FALSE)</f>
        <v>#N/A</v>
      </c>
      <c r="AE71" t="e">
        <f>VLOOKUP(TRIM(Table47[[#This Row],[R_6]]),Table21[#All],3,FALSE)</f>
        <v>#N/A</v>
      </c>
      <c r="AF71" t="e">
        <f>VLOOKUP(TRIM(Table47[[#This Row],[R_7]]),Table21[#All],3,FALSE)</f>
        <v>#N/A</v>
      </c>
      <c r="AG71" t="e">
        <f>VLOOKUP(TRIM(Table47[[#This Row],[R_8]]),Table21[#All],3,FALSE)</f>
        <v>#N/A</v>
      </c>
      <c r="AH71" t="e">
        <f>VLOOKUP(TRIM(Table47[[#This Row],[R_9]]),Table21[#All],3,FALSE)</f>
        <v>#N/A</v>
      </c>
      <c r="AI71" t="e">
        <f>VLOOKUP(TRIM(Table47[[#This Row],[R_10]]),Table21[#All],3,FALSE)</f>
        <v>#N/A</v>
      </c>
      <c r="AJ71" t="s">
        <v>72</v>
      </c>
      <c r="AK71">
        <f>VLOOKUP(TRIM(Table47[[#This Row],[S_1]]),Table24[#All],3,FALSE)</f>
        <v>3</v>
      </c>
      <c r="AL71">
        <f>VLOOKUP(TRIM(Table47[[#This Row],[S_2]]),Table24[#All],3,FALSE)</f>
        <v>1</v>
      </c>
      <c r="AM71">
        <f>VLOOKUP(TRIM(Table47[[#This Row],[S_3]]),Table24[#All],3,FALSE)</f>
        <v>2</v>
      </c>
      <c r="AN71">
        <f>VLOOKUP(TRIM(Table47[[#This Row],[S_4]]),Table24[#All],3,FALSE)</f>
        <v>4</v>
      </c>
      <c r="AO71" t="e">
        <f>VLOOKUP(TRIM(Table47[[#This Row],[S_5]]),Table24[#All],3,FALSE)</f>
        <v>#N/A</v>
      </c>
      <c r="AP71" t="e">
        <f>VLOOKUP(TRIM(Table47[[#This Row],[S_6]]),Table24[#All],3,FALSE)</f>
        <v>#N/A</v>
      </c>
      <c r="AQ71" t="s">
        <v>51</v>
      </c>
      <c r="AR71">
        <f>VLOOKUP(TRIM(Table47[[#This Row],[T_1]]),Table26[#All],3,FALSE)</f>
        <v>2</v>
      </c>
      <c r="AS71" t="e">
        <f>VLOOKUP(TRIM(Table47[[#This Row],[T_2]]),Table26[#All],3,FALSE)</f>
        <v>#N/A</v>
      </c>
      <c r="AT71" t="e">
        <f>VLOOKUP(TRIM(Table47[[#This Row],[T_3]]),Table26[#All],3,FALSE)</f>
        <v>#N/A</v>
      </c>
      <c r="AU71" t="e">
        <f>VLOOKUP(TRIM(Table47[[#This Row],[T_4]]),Table26[#All],3,FALSE)</f>
        <v>#N/A</v>
      </c>
      <c r="AV71" t="e">
        <f>VLOOKUP(TRIM(Table47[[#This Row],[T_5]]),Table26[#All],3,FALSE)</f>
        <v>#N/A</v>
      </c>
      <c r="AW71" t="e">
        <f>VLOOKUP(TRIM(Table47[[#This Row],[T_6]]),Table26[#All],3,FALSE)</f>
        <v>#N/A</v>
      </c>
      <c r="AX71">
        <f>VLOOKUP(Table47[[#This Row],[U]],Table29[#All],3,FALSE)</f>
        <v>3</v>
      </c>
      <c r="AY71">
        <f>VLOOKUP(Table47[[#This Row],[V]],Table30[#All],3,FALSE)</f>
        <v>3</v>
      </c>
      <c r="AZ71" t="s">
        <v>88</v>
      </c>
      <c r="BA71">
        <f>VLOOKUP(TRIM(Table47[[#This Row],[W_1]]),Table31[#All],3,FALSE)</f>
        <v>1</v>
      </c>
      <c r="BB71">
        <f>VLOOKUP(TRIM(Table47[[#This Row],[W_2]]),Table31[#All],3,FALSE)</f>
        <v>2</v>
      </c>
      <c r="BC71" t="e">
        <f>VLOOKUP(TRIM(Table47[[#This Row],[W_3]]),Table31[#All],3,FALSE)</f>
        <v>#N/A</v>
      </c>
      <c r="BD71" t="e">
        <f>VLOOKUP(TRIM(Table47[[#This Row],[W_4]]),Table31[#All],3,FALSE)</f>
        <v>#N/A</v>
      </c>
      <c r="BE71" t="e">
        <f>VLOOKUP(TRIM(Table47[[#This Row],[W_5]]),Table31[#All],3,FALSE)</f>
        <v>#N/A</v>
      </c>
      <c r="BF71" t="e">
        <f>VLOOKUP(TRIM(Table47[[#This Row],[W_6]]),Table31[#All],3,FALSE)</f>
        <v>#N/A</v>
      </c>
      <c r="BG71" t="e">
        <f>VLOOKUP(TRIM(Table47[[#This Row],[W_7]]),Table31[#All],3,FALSE)</f>
        <v>#N/A</v>
      </c>
      <c r="BH71" t="e">
        <f>VLOOKUP(TRIM(Table47[[#This Row],[W_8]]),Table31[#All],3,FALSE)</f>
        <v>#N/A</v>
      </c>
      <c r="BI71" t="s">
        <v>1013</v>
      </c>
      <c r="BJ71">
        <f>VLOOKUP(TRIM(Table47[[#This Row],[X_1]]),Table32[#All],3,FALSE)</f>
        <v>1</v>
      </c>
      <c r="BK71">
        <f>VLOOKUP(TRIM(Table47[[#This Row],[X_2]]),Table32[#All],3,FALSE)</f>
        <v>6</v>
      </c>
      <c r="BL71">
        <f>VLOOKUP(TRIM(Table47[[#This Row],[X_3]]),Table32[#All],3,FALSE)</f>
        <v>5</v>
      </c>
      <c r="BM71">
        <f>VLOOKUP(TRIM(Table47[[#This Row],[X_4]]),Table32[#All],3,FALSE)</f>
        <v>10</v>
      </c>
      <c r="BN71" t="e">
        <f>VLOOKUP(TRIM(Table47[[#This Row],[X_5]]),Table32[#All],3,FALSE)</f>
        <v>#N/A</v>
      </c>
      <c r="BO71" t="e">
        <f>VLOOKUP(TRIM(Table47[[#This Row],[X_6]]),Table32[#All],3,FALSE)</f>
        <v>#N/A</v>
      </c>
      <c r="BP71" t="e">
        <f>VLOOKUP(TRIM(Table47[[#This Row],[X_7]]),Table32[#All],3,FALSE)</f>
        <v>#N/A</v>
      </c>
      <c r="BQ71" t="e">
        <f>VLOOKUP(TRIM(Table47[[#This Row],[X_8]]),Table32[#All],3,FALSE)</f>
        <v>#N/A</v>
      </c>
      <c r="BR71" t="e">
        <f>VLOOKUP(TRIM(Table47[[#This Row],[X_9]]),Table32[#All],3,FALSE)</f>
        <v>#N/A</v>
      </c>
      <c r="BS71">
        <f>VLOOKUP(Table47[[#This Row],[Y]], Table33[#All], 3, FALSE)</f>
        <v>4</v>
      </c>
      <c r="BT71" t="s">
        <v>77</v>
      </c>
      <c r="BU71">
        <f>VLOOKUP(TRIM(Table47[[#This Row],[Z_1]]),Table34[#All],3,FALSE)</f>
        <v>13</v>
      </c>
      <c r="BV71" t="e">
        <f>VLOOKUP(TRIM(Table47[[#This Row],[Z_2]]),Table34[#All],3,FALSE)</f>
        <v>#N/A</v>
      </c>
      <c r="BW71" t="e">
        <f>VLOOKUP(TRIM(Table47[[#This Row],[Z_3]]),Table34[#All],3,FALSE)</f>
        <v>#N/A</v>
      </c>
      <c r="BX71" t="e">
        <f>VLOOKUP(TRIM(Table47[[#This Row],[Z_4]]),Table34[#All],3,FALSE)</f>
        <v>#N/A</v>
      </c>
      <c r="BY71" t="e">
        <f>VLOOKUP(TRIM(Table47[[#This Row],[Z_5]]),Table34[#All],3,FALSE)</f>
        <v>#N/A</v>
      </c>
      <c r="BZ71" t="e">
        <f>VLOOKUP(TRIM(Table47[[#This Row],[Z_6]]),Table34[#All],3,FALSE)</f>
        <v>#N/A</v>
      </c>
      <c r="CA71" t="e">
        <f>VLOOKUP(TRIM(Table47[[#This Row],[Z_7]]),Table34[#All],3,FALSE)</f>
        <v>#N/A</v>
      </c>
      <c r="CB71">
        <f>VLOOKUP(Table47[[#This Row],[ZA]],Table36[#All],3,FALSE)</f>
        <v>0</v>
      </c>
      <c r="CC71">
        <f>VLOOKUP(Table47[[#This Row],[ZB]],Table37[#All],3,FALSE)</f>
        <v>3</v>
      </c>
      <c r="CD71" t="s">
        <v>473</v>
      </c>
      <c r="CE71">
        <f>VLOOKUP(TRIM(Table47[[#This Row],[ZC_1]]),Table38[#All],3,FALSE)</f>
        <v>1</v>
      </c>
      <c r="CF71">
        <f>VLOOKUP(TRIM(Table47[[#This Row],[ZC_2]]),Table38[#All],3,FALSE)</f>
        <v>5</v>
      </c>
      <c r="CG71">
        <f>VLOOKUP(TRIM(Table47[[#This Row],[ZC_3]]),Table38[#All],3,FALSE)</f>
        <v>2</v>
      </c>
      <c r="CH71" t="e">
        <f>VLOOKUP(TRIM(Table47[[#This Row],[ZC_4]]),Table38[#All],3,FALSE)</f>
        <v>#N/A</v>
      </c>
      <c r="CI71" t="e">
        <f>VLOOKUP(TRIM(Table47[[#This Row],[ZC_5]]),Table38[#All],3,FALSE)</f>
        <v>#N/A</v>
      </c>
      <c r="CJ71" t="e">
        <f>VLOOKUP(TRIM(Table47[[#This Row],[ZC_6]]),Table38[#All],3,FALSE)</f>
        <v>#N/A</v>
      </c>
      <c r="CK71" t="e">
        <f>VLOOKUP(TRIM(Table47[[#This Row],[ZC_7]]),Table38[#All],3,FALSE)</f>
        <v>#N/A</v>
      </c>
      <c r="CL71">
        <v>4</v>
      </c>
      <c r="CM71" t="s">
        <v>338</v>
      </c>
      <c r="CN71">
        <f>VLOOKUP(TRIM(Table47[[#This Row],[ZE_1]]),Table40[#All],3,FALSE)</f>
        <v>1</v>
      </c>
      <c r="CO71" s="4">
        <f>VLOOKUP(TRIM(Table47[[#This Row],[ZE_2]]),Table40[#All],3,FALSE)</f>
        <v>2</v>
      </c>
      <c r="CP71">
        <f>VLOOKUP(TRIM(Table47[[#This Row],[ZE_3]]),Table40[#All],3,FALSE)</f>
        <v>8</v>
      </c>
      <c r="CQ71" s="4" t="e">
        <f>VLOOKUP(TRIM(Table47[[#This Row],[ZE_4]]),Table40[#All],3,FALSE)</f>
        <v>#N/A</v>
      </c>
      <c r="CR71" t="e">
        <f>VLOOKUP(TRIM(Table47[[#This Row],[ZE_5]]),Table40[#All],3,FALSE)</f>
        <v>#N/A</v>
      </c>
      <c r="CS71" t="e">
        <f>VLOOKUP(TRIM(Table47[[#This Row],[ZE_6]]),Table40[#All],3,FALSE)</f>
        <v>#N/A</v>
      </c>
      <c r="CT71" t="e">
        <f>VLOOKUP(TRIM(Table47[[#This Row],[ZE_7]]),Table40[#All],3,FALSE)</f>
        <v>#N/A</v>
      </c>
    </row>
    <row r="72" spans="1:99" x14ac:dyDescent="0.25">
      <c r="A72">
        <v>45155.692155833334</v>
      </c>
      <c r="B72" s="4">
        <f>VLOOKUP(Table47[[#This Row],[A]],Table7[#All],3, FALSE)</f>
        <v>4</v>
      </c>
      <c r="C72">
        <f>VLOOKUP(Table47[[#This Row],[B]],Table12[#All],3,FALSE)</f>
        <v>1</v>
      </c>
      <c r="D72">
        <f>VLOOKUP(Table47[[#This Row],[C]],Table14[#All],3,FALSE)</f>
        <v>1</v>
      </c>
      <c r="E72">
        <f>VLOOKUP(Table47[[#This Row],[D]],Table16[#All],3,FALSE)</f>
        <v>1</v>
      </c>
      <c r="F72">
        <f>VLOOKUP(Table47[[#This Row],[E]],Table18[#All],3,FALSE)</f>
        <v>1</v>
      </c>
      <c r="G72">
        <f>VLOOKUP(Table47[[#This Row],[F]],Table20[#All],3,FALSE)</f>
        <v>1</v>
      </c>
      <c r="H72" s="1" t="s">
        <v>82</v>
      </c>
      <c r="I72">
        <f>VLOOKUP(Table47[[#This Row],[G]],Table22[#All],3,FALSE)</f>
        <v>1</v>
      </c>
      <c r="J72" s="4">
        <f>VLOOKUP(TRIM(Table47[[#This Row],[G_2]]),Table22[#All],3,FALSE)</f>
        <v>2</v>
      </c>
      <c r="K72" s="4">
        <f>VLOOKUP(TRIM(Table47[[#This Row],[G_3]]),Table22[#All],3,FALSE)</f>
        <v>3</v>
      </c>
      <c r="L72" s="4" t="e">
        <f>VLOOKUP(TRIM(Table47[[#This Row],[G_4]]),Table22[#All],3,FALSE)</f>
        <v>#N/A</v>
      </c>
      <c r="M72">
        <f>VLOOKUP(Table47[[#This Row],[H]],Table23[#All],3,FALSE)</f>
        <v>1</v>
      </c>
      <c r="N72" s="1" t="s">
        <v>64</v>
      </c>
      <c r="O72">
        <f>VLOOKUP(Table47[[#This Row],[I_1]],Table25[#All], 3, FALSE)</f>
        <v>1</v>
      </c>
      <c r="P72">
        <f>VLOOKUP(TRIM(Table47[[#This Row],[I_2]]),Table25[#All], 3, FALSE)</f>
        <v>2</v>
      </c>
      <c r="Q72">
        <v>1208</v>
      </c>
      <c r="R72">
        <f>VLOOKUP(TRIM(Table47[[#This Row],[K]]),Table27[#All],3,FALSE)</f>
        <v>1</v>
      </c>
      <c r="S72">
        <f>VLOOKUP(TRIM(Table47[[#This Row],[L]]),Table28[#All],3,FALSE)</f>
        <v>4</v>
      </c>
      <c r="T72">
        <f>VLOOKUP(Table47[[#This Row],[M]],Table9[#All],3,FALSE)</f>
        <v>3</v>
      </c>
      <c r="U72">
        <f>VLOOKUP(Table47[[#This Row],[N]],Table11[#All],3,FALSE)</f>
        <v>4</v>
      </c>
      <c r="V72">
        <f>VLOOKUP(Table47[[#This Row],[O]],Table15[#All],3,FALSE)</f>
        <v>1</v>
      </c>
      <c r="W72" t="s">
        <v>474</v>
      </c>
      <c r="X72">
        <f>VLOOKUP(Table47[[#This Row],[Q]],Table19[#All],3,FALSE)</f>
        <v>3</v>
      </c>
      <c r="Y72" t="s">
        <v>927</v>
      </c>
      <c r="Z72">
        <f>VLOOKUP(TRIM(Table47[[#This Row],[R_1]]),Table21[#All],3,FALSE)</f>
        <v>9</v>
      </c>
      <c r="AA72">
        <f>VLOOKUP(TRIM(Table47[[#This Row],[R_2]]),Table21[#All],3,FALSE)</f>
        <v>5</v>
      </c>
      <c r="AB72">
        <f>VLOOKUP(TRIM(Table47[[#This Row],[R_3]]),Table21[#All],3,FALSE)</f>
        <v>14</v>
      </c>
      <c r="AC72">
        <f>VLOOKUP(TRIM(Table47[[#This Row],[R_4]]),Table21[#All],3,FALSE)</f>
        <v>11</v>
      </c>
      <c r="AD72">
        <f>VLOOKUP(TRIM(Table47[[#This Row],[R_5]]),Table21[#All],3,FALSE)</f>
        <v>12</v>
      </c>
      <c r="AE72">
        <f>VLOOKUP(TRIM(Table47[[#This Row],[R_6]]),Table21[#All],3,FALSE)</f>
        <v>3</v>
      </c>
      <c r="AF72" t="e">
        <f>VLOOKUP(TRIM(Table47[[#This Row],[R_7]]),Table21[#All],3,FALSE)</f>
        <v>#N/A</v>
      </c>
      <c r="AG72" t="e">
        <f>VLOOKUP(TRIM(Table47[[#This Row],[R_8]]),Table21[#All],3,FALSE)</f>
        <v>#N/A</v>
      </c>
      <c r="AH72" t="e">
        <f>VLOOKUP(TRIM(Table47[[#This Row],[R_9]]),Table21[#All],3,FALSE)</f>
        <v>#N/A</v>
      </c>
      <c r="AI72" t="e">
        <f>VLOOKUP(TRIM(Table47[[#This Row],[R_10]]),Table21[#All],3,FALSE)</f>
        <v>#N/A</v>
      </c>
      <c r="AJ72" t="s">
        <v>166</v>
      </c>
      <c r="AK72">
        <f>VLOOKUP(TRIM(Table47[[#This Row],[S_1]]),Table24[#All],3,FALSE)</f>
        <v>5</v>
      </c>
      <c r="AL72">
        <f>VLOOKUP(TRIM(Table47[[#This Row],[S_2]]),Table24[#All],3,FALSE)</f>
        <v>3</v>
      </c>
      <c r="AM72">
        <f>VLOOKUP(TRIM(Table47[[#This Row],[S_3]]),Table24[#All],3,FALSE)</f>
        <v>1</v>
      </c>
      <c r="AN72">
        <f>VLOOKUP(TRIM(Table47[[#This Row],[S_4]]),Table24[#All],3,FALSE)</f>
        <v>2</v>
      </c>
      <c r="AO72">
        <f>VLOOKUP(TRIM(Table47[[#This Row],[S_5]]),Table24[#All],3,FALSE)</f>
        <v>4</v>
      </c>
      <c r="AP72" t="e">
        <f>VLOOKUP(TRIM(Table47[[#This Row],[S_6]]),Table24[#All],3,FALSE)</f>
        <v>#N/A</v>
      </c>
      <c r="AQ72" t="s">
        <v>476</v>
      </c>
      <c r="AR72">
        <f>VLOOKUP(TRIM(Table47[[#This Row],[T_1]]),Table26[#All],3,FALSE)</f>
        <v>2</v>
      </c>
      <c r="AS72">
        <f>VLOOKUP(TRIM(Table47[[#This Row],[T_2]]),Table26[#All],3,FALSE)</f>
        <v>4</v>
      </c>
      <c r="AT72">
        <f>VLOOKUP(TRIM(Table47[[#This Row],[T_3]]),Table26[#All],3,FALSE)</f>
        <v>6</v>
      </c>
      <c r="AU72">
        <f>VLOOKUP(TRIM(Table47[[#This Row],[T_4]]),Table26[#All],3,FALSE)</f>
        <v>1</v>
      </c>
      <c r="AV72" t="e">
        <f>VLOOKUP(TRIM(Table47[[#This Row],[T_5]]),Table26[#All],3,FALSE)</f>
        <v>#N/A</v>
      </c>
      <c r="AW72" t="e">
        <f>VLOOKUP(TRIM(Table47[[#This Row],[T_6]]),Table26[#All],3,FALSE)</f>
        <v>#N/A</v>
      </c>
      <c r="AX72">
        <f>VLOOKUP(Table47[[#This Row],[U]],Table29[#All],3,FALSE)</f>
        <v>2</v>
      </c>
      <c r="AY72">
        <f>VLOOKUP(Table47[[#This Row],[V]],Table30[#All],3,FALSE)</f>
        <v>3</v>
      </c>
      <c r="AZ72" t="s">
        <v>477</v>
      </c>
      <c r="BA72">
        <f>VLOOKUP(TRIM(Table47[[#This Row],[W_1]]),Table31[#All],3,FALSE)</f>
        <v>2</v>
      </c>
      <c r="BB72">
        <f>VLOOKUP(TRIM(Table47[[#This Row],[W_2]]),Table31[#All],3,FALSE)</f>
        <v>7</v>
      </c>
      <c r="BC72">
        <f>VLOOKUP(TRIM(Table47[[#This Row],[W_3]]),Table31[#All],3,FALSE)</f>
        <v>9</v>
      </c>
      <c r="BD72" t="e">
        <f>VLOOKUP(TRIM(Table47[[#This Row],[W_4]]),Table31[#All],3,FALSE)</f>
        <v>#N/A</v>
      </c>
      <c r="BE72" t="e">
        <f>VLOOKUP(TRIM(Table47[[#This Row],[W_5]]),Table31[#All],3,FALSE)</f>
        <v>#N/A</v>
      </c>
      <c r="BF72" t="e">
        <f>VLOOKUP(TRIM(Table47[[#This Row],[W_6]]),Table31[#All],3,FALSE)</f>
        <v>#N/A</v>
      </c>
      <c r="BG72" t="e">
        <f>VLOOKUP(TRIM(Table47[[#This Row],[W_7]]),Table31[#All],3,FALSE)</f>
        <v>#N/A</v>
      </c>
      <c r="BH72" t="e">
        <f>VLOOKUP(TRIM(Table47[[#This Row],[W_8]]),Table31[#All],3,FALSE)</f>
        <v>#N/A</v>
      </c>
      <c r="BI72" s="4" t="s">
        <v>478</v>
      </c>
      <c r="BJ72">
        <f>VLOOKUP(TRIM(Table47[[#This Row],[X_1]]),Table32[#All],3,FALSE)</f>
        <v>9</v>
      </c>
      <c r="BK72" t="e">
        <f>VLOOKUP(TRIM(Table47[[#This Row],[X_2]]),Table32[#All],3,FALSE)</f>
        <v>#N/A</v>
      </c>
      <c r="BL72" t="e">
        <f>VLOOKUP(TRIM(Table47[[#This Row],[X_3]]),Table32[#All],3,FALSE)</f>
        <v>#N/A</v>
      </c>
      <c r="BM72" t="e">
        <f>VLOOKUP(TRIM(Table47[[#This Row],[X_4]]),Table32[#All],3,FALSE)</f>
        <v>#N/A</v>
      </c>
      <c r="BN72" t="e">
        <f>VLOOKUP(TRIM(Table47[[#This Row],[X_5]]),Table32[#All],3,FALSE)</f>
        <v>#N/A</v>
      </c>
      <c r="BO72" t="e">
        <f>VLOOKUP(TRIM(Table47[[#This Row],[X_6]]),Table32[#All],3,FALSE)</f>
        <v>#N/A</v>
      </c>
      <c r="BP72" t="e">
        <f>VLOOKUP(TRIM(Table47[[#This Row],[X_7]]),Table32[#All],3,FALSE)</f>
        <v>#N/A</v>
      </c>
      <c r="BQ72" t="e">
        <f>VLOOKUP(TRIM(Table47[[#This Row],[X_8]]),Table32[#All],3,FALSE)</f>
        <v>#N/A</v>
      </c>
      <c r="BR72" t="e">
        <f>VLOOKUP(TRIM(Table47[[#This Row],[X_9]]),Table32[#All],3,FALSE)</f>
        <v>#N/A</v>
      </c>
      <c r="BS72">
        <f>VLOOKUP(Table47[[#This Row],[Y]], Table33[#All], 3, FALSE)</f>
        <v>2</v>
      </c>
      <c r="BT72" t="s">
        <v>317</v>
      </c>
      <c r="BU72">
        <f>VLOOKUP(TRIM(Table47[[#This Row],[Z_1]]),Table34[#All],3,FALSE)</f>
        <v>16</v>
      </c>
      <c r="BV72">
        <f>VLOOKUP(TRIM(Table47[[#This Row],[Z_2]]),Table34[#All],3,FALSE)</f>
        <v>5</v>
      </c>
      <c r="BW72" t="e">
        <f>VLOOKUP(TRIM(Table47[[#This Row],[Z_3]]),Table34[#All],3,FALSE)</f>
        <v>#N/A</v>
      </c>
      <c r="BX72" t="e">
        <f>VLOOKUP(TRIM(Table47[[#This Row],[Z_4]]),Table34[#All],3,FALSE)</f>
        <v>#N/A</v>
      </c>
      <c r="BY72" t="e">
        <f>VLOOKUP(TRIM(Table47[[#This Row],[Z_5]]),Table34[#All],3,FALSE)</f>
        <v>#N/A</v>
      </c>
      <c r="BZ72" t="e">
        <f>VLOOKUP(TRIM(Table47[[#This Row],[Z_6]]),Table34[#All],3,FALSE)</f>
        <v>#N/A</v>
      </c>
      <c r="CA72" t="e">
        <f>VLOOKUP(TRIM(Table47[[#This Row],[Z_7]]),Table34[#All],3,FALSE)</f>
        <v>#N/A</v>
      </c>
      <c r="CB72">
        <f>VLOOKUP(Table47[[#This Row],[ZA]],Table36[#All],3,FALSE)</f>
        <v>8</v>
      </c>
      <c r="CC72">
        <f>VLOOKUP(Table47[[#This Row],[ZB]],Table37[#All],3,FALSE)</f>
        <v>3</v>
      </c>
      <c r="CD72" t="s">
        <v>479</v>
      </c>
      <c r="CE72">
        <f>VLOOKUP(TRIM(Table47[[#This Row],[ZC_1]]),Table38[#All],3,FALSE)</f>
        <v>1</v>
      </c>
      <c r="CF72">
        <f>VLOOKUP(TRIM(Table47[[#This Row],[ZC_2]]),Table38[#All],3,FALSE)</f>
        <v>10</v>
      </c>
      <c r="CG72" t="e">
        <f>VLOOKUP(TRIM(Table47[[#This Row],[ZC_3]]),Table38[#All],3,FALSE)</f>
        <v>#N/A</v>
      </c>
      <c r="CH72" t="e">
        <f>VLOOKUP(TRIM(Table47[[#This Row],[ZC_4]]),Table38[#All],3,FALSE)</f>
        <v>#N/A</v>
      </c>
      <c r="CI72" t="e">
        <f>VLOOKUP(TRIM(Table47[[#This Row],[ZC_5]]),Table38[#All],3,FALSE)</f>
        <v>#N/A</v>
      </c>
      <c r="CJ72" t="e">
        <f>VLOOKUP(TRIM(Table47[[#This Row],[ZC_6]]),Table38[#All],3,FALSE)</f>
        <v>#N/A</v>
      </c>
      <c r="CK72" t="e">
        <f>VLOOKUP(TRIM(Table47[[#This Row],[ZC_7]]),Table38[#All],3,FALSE)</f>
        <v>#N/A</v>
      </c>
      <c r="CL72">
        <v>5</v>
      </c>
      <c r="CM72" t="s">
        <v>106</v>
      </c>
      <c r="CN72">
        <f>VLOOKUP(TRIM(Table47[[#This Row],[ZE_1]]),Table40[#All],3,FALSE)</f>
        <v>3</v>
      </c>
      <c r="CO72" s="4" t="e">
        <f>VLOOKUP(TRIM(Table47[[#This Row],[ZE_2]]),Table40[#All],3,FALSE)</f>
        <v>#N/A</v>
      </c>
      <c r="CP72" t="e">
        <f>VLOOKUP(TRIM(Table47[[#This Row],[ZE_3]]),Table40[#All],3,FALSE)</f>
        <v>#N/A</v>
      </c>
      <c r="CQ72" s="4" t="e">
        <f>VLOOKUP(TRIM(Table47[[#This Row],[ZE_4]]),Table40[#All],3,FALSE)</f>
        <v>#N/A</v>
      </c>
      <c r="CR72" t="e">
        <f>VLOOKUP(TRIM(Table47[[#This Row],[ZE_5]]),Table40[#All],3,FALSE)</f>
        <v>#N/A</v>
      </c>
      <c r="CS72" t="e">
        <f>VLOOKUP(TRIM(Table47[[#This Row],[ZE_6]]),Table40[#All],3,FALSE)</f>
        <v>#N/A</v>
      </c>
      <c r="CT72" t="e">
        <f>VLOOKUP(TRIM(Table47[[#This Row],[ZE_7]]),Table40[#All],3,FALSE)</f>
        <v>#N/A</v>
      </c>
      <c r="CU72" t="s">
        <v>480</v>
      </c>
    </row>
    <row r="73" spans="1:99" x14ac:dyDescent="0.25">
      <c r="A73">
        <v>45155.709984062501</v>
      </c>
      <c r="B73" s="4">
        <f>VLOOKUP(Table47[[#This Row],[A]],Table7[#All],3, FALSE)</f>
        <v>7</v>
      </c>
      <c r="C73">
        <f>VLOOKUP(Table47[[#This Row],[B]],Table12[#All],3,FALSE)</f>
        <v>1</v>
      </c>
      <c r="D73">
        <f>VLOOKUP(Table47[[#This Row],[C]],Table14[#All],3,FALSE)</f>
        <v>1</v>
      </c>
      <c r="E73">
        <f>VLOOKUP(Table47[[#This Row],[D]],Table16[#All],3,FALSE)</f>
        <v>1</v>
      </c>
      <c r="F73">
        <f>VLOOKUP(Table47[[#This Row],[E]],Table18[#All],3,FALSE)</f>
        <v>2</v>
      </c>
      <c r="G73">
        <f>VLOOKUP(Table47[[#This Row],[F]],Table20[#All],3,FALSE)</f>
        <v>6</v>
      </c>
      <c r="H73" s="1" t="s">
        <v>130</v>
      </c>
      <c r="I73">
        <f>VLOOKUP(Table47[[#This Row],[G]],Table22[#All],3,FALSE)</f>
        <v>1</v>
      </c>
      <c r="J73" s="4" t="e">
        <f>VLOOKUP(TRIM(Table47[[#This Row],[G_2]]),Table22[#All],3,FALSE)</f>
        <v>#N/A</v>
      </c>
      <c r="K73" s="4" t="e">
        <f>VLOOKUP(TRIM(Table47[[#This Row],[G_3]]),Table22[#All],3,FALSE)</f>
        <v>#N/A</v>
      </c>
      <c r="L73" s="4" t="e">
        <f>VLOOKUP(TRIM(Table47[[#This Row],[G_4]]),Table22[#All],3,FALSE)</f>
        <v>#N/A</v>
      </c>
      <c r="M73">
        <f>VLOOKUP(Table47[[#This Row],[H]],Table23[#All],3,FALSE)</f>
        <v>1</v>
      </c>
      <c r="N73" s="1" t="s">
        <v>41</v>
      </c>
      <c r="O73">
        <f>VLOOKUP(Table47[[#This Row],[I_1]],Table25[#All], 3, FALSE)</f>
        <v>1</v>
      </c>
      <c r="P73" t="e">
        <f>VLOOKUP(TRIM(Table47[[#This Row],[I_2]]),Table25[#All], 3, FALSE)</f>
        <v>#N/A</v>
      </c>
      <c r="Q73">
        <v>1100</v>
      </c>
      <c r="R73">
        <f>VLOOKUP(TRIM(Table47[[#This Row],[K]]),Table27[#All],3,FALSE)</f>
        <v>2</v>
      </c>
      <c r="S73">
        <f>VLOOKUP(TRIM(Table47[[#This Row],[L]]),Table28[#All],3,FALSE)</f>
        <v>1</v>
      </c>
      <c r="T73">
        <f>VLOOKUP(Table47[[#This Row],[M]],Table9[#All],3,FALSE)</f>
        <v>2</v>
      </c>
      <c r="U73">
        <f>VLOOKUP(Table47[[#This Row],[N]],Table11[#All],3,FALSE)</f>
        <v>2</v>
      </c>
      <c r="V73">
        <f>VLOOKUP(Table47[[#This Row],[O]],Table15[#All],3,FALSE)</f>
        <v>1</v>
      </c>
      <c r="W73" t="s">
        <v>481</v>
      </c>
      <c r="X73">
        <f>VLOOKUP(Table47[[#This Row],[Q]],Table19[#All],3,FALSE)</f>
        <v>4</v>
      </c>
      <c r="Y73" t="s">
        <v>77</v>
      </c>
      <c r="Z73">
        <f>VLOOKUP(TRIM(Table47[[#This Row],[R_1]]),Table21[#All],3,FALSE)</f>
        <v>6</v>
      </c>
      <c r="AA73" t="e">
        <f>VLOOKUP(TRIM(Table47[[#This Row],[R_2]]),Table21[#All],3,FALSE)</f>
        <v>#N/A</v>
      </c>
      <c r="AB73" t="e">
        <f>VLOOKUP(TRIM(Table47[[#This Row],[R_3]]),Table21[#All],3,FALSE)</f>
        <v>#N/A</v>
      </c>
      <c r="AC73" t="e">
        <f>VLOOKUP(TRIM(Table47[[#This Row],[R_4]]),Table21[#All],3,FALSE)</f>
        <v>#N/A</v>
      </c>
      <c r="AD73" t="e">
        <f>VLOOKUP(TRIM(Table47[[#This Row],[R_5]]),Table21[#All],3,FALSE)</f>
        <v>#N/A</v>
      </c>
      <c r="AE73" t="e">
        <f>VLOOKUP(TRIM(Table47[[#This Row],[R_6]]),Table21[#All],3,FALSE)</f>
        <v>#N/A</v>
      </c>
      <c r="AF73" t="e">
        <f>VLOOKUP(TRIM(Table47[[#This Row],[R_7]]),Table21[#All],3,FALSE)</f>
        <v>#N/A</v>
      </c>
      <c r="AG73" t="e">
        <f>VLOOKUP(TRIM(Table47[[#This Row],[R_8]]),Table21[#All],3,FALSE)</f>
        <v>#N/A</v>
      </c>
      <c r="AH73" t="e">
        <f>VLOOKUP(TRIM(Table47[[#This Row],[R_9]]),Table21[#All],3,FALSE)</f>
        <v>#N/A</v>
      </c>
      <c r="AI73" t="e">
        <f>VLOOKUP(TRIM(Table47[[#This Row],[R_10]]),Table21[#All],3,FALSE)</f>
        <v>#N/A</v>
      </c>
      <c r="AJ73" t="s">
        <v>378</v>
      </c>
      <c r="AK73">
        <f>VLOOKUP(TRIM(Table47[[#This Row],[S_1]]),Table24[#All],3,FALSE)</f>
        <v>5</v>
      </c>
      <c r="AL73">
        <f>VLOOKUP(TRIM(Table47[[#This Row],[S_2]]),Table24[#All],3,FALSE)</f>
        <v>6</v>
      </c>
      <c r="AM73">
        <f>VLOOKUP(TRIM(Table47[[#This Row],[S_3]]),Table24[#All],3,FALSE)</f>
        <v>3</v>
      </c>
      <c r="AN73" t="e">
        <f>VLOOKUP(TRIM(Table47[[#This Row],[S_4]]),Table24[#All],3,FALSE)</f>
        <v>#N/A</v>
      </c>
      <c r="AO73" t="e">
        <f>VLOOKUP(TRIM(Table47[[#This Row],[S_5]]),Table24[#All],3,FALSE)</f>
        <v>#N/A</v>
      </c>
      <c r="AP73" t="e">
        <f>VLOOKUP(TRIM(Table47[[#This Row],[S_6]]),Table24[#All],3,FALSE)</f>
        <v>#N/A</v>
      </c>
      <c r="AQ73" t="s">
        <v>51</v>
      </c>
      <c r="AR73">
        <f>VLOOKUP(TRIM(Table47[[#This Row],[T_1]]),Table26[#All],3,FALSE)</f>
        <v>2</v>
      </c>
      <c r="AS73" t="e">
        <f>VLOOKUP(TRIM(Table47[[#This Row],[T_2]]),Table26[#All],3,FALSE)</f>
        <v>#N/A</v>
      </c>
      <c r="AT73" t="e">
        <f>VLOOKUP(TRIM(Table47[[#This Row],[T_3]]),Table26[#All],3,FALSE)</f>
        <v>#N/A</v>
      </c>
      <c r="AU73" t="e">
        <f>VLOOKUP(TRIM(Table47[[#This Row],[T_4]]),Table26[#All],3,FALSE)</f>
        <v>#N/A</v>
      </c>
      <c r="AV73" t="e">
        <f>VLOOKUP(TRIM(Table47[[#This Row],[T_5]]),Table26[#All],3,FALSE)</f>
        <v>#N/A</v>
      </c>
      <c r="AW73" t="e">
        <f>VLOOKUP(TRIM(Table47[[#This Row],[T_6]]),Table26[#All],3,FALSE)</f>
        <v>#N/A</v>
      </c>
      <c r="AX73">
        <f>VLOOKUP(Table47[[#This Row],[U]],Table29[#All],3,FALSE)</f>
        <v>3</v>
      </c>
      <c r="AY73">
        <f>VLOOKUP(Table47[[#This Row],[V]],Table30[#All],3,FALSE)</f>
        <v>2</v>
      </c>
      <c r="AZ73" t="s">
        <v>482</v>
      </c>
      <c r="BA73">
        <f>VLOOKUP(TRIM(Table47[[#This Row],[W_1]]),Table31[#All],3,FALSE)</f>
        <v>1</v>
      </c>
      <c r="BB73">
        <f>VLOOKUP(TRIM(Table47[[#This Row],[W_2]]),Table31[#All],3,FALSE)</f>
        <v>2</v>
      </c>
      <c r="BC73">
        <f>VLOOKUP(TRIM(Table47[[#This Row],[W_3]]),Table31[#All],3,FALSE)</f>
        <v>4</v>
      </c>
      <c r="BD73">
        <f>VLOOKUP(TRIM(Table47[[#This Row],[W_4]]),Table31[#All],3,FALSE)</f>
        <v>3</v>
      </c>
      <c r="BE73" t="e">
        <f>VLOOKUP(TRIM(Table47[[#This Row],[W_5]]),Table31[#All],3,FALSE)</f>
        <v>#N/A</v>
      </c>
      <c r="BF73" t="e">
        <f>VLOOKUP(TRIM(Table47[[#This Row],[W_6]]),Table31[#All],3,FALSE)</f>
        <v>#N/A</v>
      </c>
      <c r="BG73" t="e">
        <f>VLOOKUP(TRIM(Table47[[#This Row],[W_7]]),Table31[#All],3,FALSE)</f>
        <v>#N/A</v>
      </c>
      <c r="BH73" t="e">
        <f>VLOOKUP(TRIM(Table47[[#This Row],[W_8]]),Table31[#All],3,FALSE)</f>
        <v>#N/A</v>
      </c>
      <c r="BI73" t="s">
        <v>1013</v>
      </c>
      <c r="BJ73">
        <f>VLOOKUP(TRIM(Table47[[#This Row],[X_1]]),Table32[#All],3,FALSE)</f>
        <v>1</v>
      </c>
      <c r="BK73">
        <f>VLOOKUP(TRIM(Table47[[#This Row],[X_2]]),Table32[#All],3,FALSE)</f>
        <v>6</v>
      </c>
      <c r="BL73">
        <f>VLOOKUP(TRIM(Table47[[#This Row],[X_3]]),Table32[#All],3,FALSE)</f>
        <v>5</v>
      </c>
      <c r="BM73">
        <f>VLOOKUP(TRIM(Table47[[#This Row],[X_4]]),Table32[#All],3,FALSE)</f>
        <v>10</v>
      </c>
      <c r="BN73" t="e">
        <f>VLOOKUP(TRIM(Table47[[#This Row],[X_5]]),Table32[#All],3,FALSE)</f>
        <v>#N/A</v>
      </c>
      <c r="BO73" t="e">
        <f>VLOOKUP(TRIM(Table47[[#This Row],[X_6]]),Table32[#All],3,FALSE)</f>
        <v>#N/A</v>
      </c>
      <c r="BP73" t="e">
        <f>VLOOKUP(TRIM(Table47[[#This Row],[X_7]]),Table32[#All],3,FALSE)</f>
        <v>#N/A</v>
      </c>
      <c r="BQ73" t="e">
        <f>VLOOKUP(TRIM(Table47[[#This Row],[X_8]]),Table32[#All],3,FALSE)</f>
        <v>#N/A</v>
      </c>
      <c r="BR73" t="e">
        <f>VLOOKUP(TRIM(Table47[[#This Row],[X_9]]),Table32[#All],3,FALSE)</f>
        <v>#N/A</v>
      </c>
      <c r="BS73">
        <f>VLOOKUP(Table47[[#This Row],[Y]], Table33[#All], 3, FALSE)</f>
        <v>1</v>
      </c>
      <c r="BT73" t="s">
        <v>77</v>
      </c>
      <c r="BU73">
        <f>VLOOKUP(TRIM(Table47[[#This Row],[Z_1]]),Table34[#All],3,FALSE)</f>
        <v>13</v>
      </c>
      <c r="BV73" t="e">
        <f>VLOOKUP(TRIM(Table47[[#This Row],[Z_2]]),Table34[#All],3,FALSE)</f>
        <v>#N/A</v>
      </c>
      <c r="BW73" t="e">
        <f>VLOOKUP(TRIM(Table47[[#This Row],[Z_3]]),Table34[#All],3,FALSE)</f>
        <v>#N/A</v>
      </c>
      <c r="BX73" t="e">
        <f>VLOOKUP(TRIM(Table47[[#This Row],[Z_4]]),Table34[#All],3,FALSE)</f>
        <v>#N/A</v>
      </c>
      <c r="BY73" t="e">
        <f>VLOOKUP(TRIM(Table47[[#This Row],[Z_5]]),Table34[#All],3,FALSE)</f>
        <v>#N/A</v>
      </c>
      <c r="BZ73" t="e">
        <f>VLOOKUP(TRIM(Table47[[#This Row],[Z_6]]),Table34[#All],3,FALSE)</f>
        <v>#N/A</v>
      </c>
      <c r="CA73" t="e">
        <f>VLOOKUP(TRIM(Table47[[#This Row],[Z_7]]),Table34[#All],3,FALSE)</f>
        <v>#N/A</v>
      </c>
      <c r="CB73">
        <f>VLOOKUP(Table47[[#This Row],[ZA]],Table36[#All],3,FALSE)</f>
        <v>4</v>
      </c>
      <c r="CC73">
        <f>VLOOKUP(Table47[[#This Row],[ZB]],Table37[#All],3,FALSE)</f>
        <v>4</v>
      </c>
      <c r="CD73" t="s">
        <v>483</v>
      </c>
      <c r="CE73">
        <f>VLOOKUP(TRIM(Table47[[#This Row],[ZC_1]]),Table38[#All],3,FALSE)</f>
        <v>4</v>
      </c>
      <c r="CF73">
        <f>VLOOKUP(TRIM(Table47[[#This Row],[ZC_2]]),Table38[#All],3,FALSE)</f>
        <v>3</v>
      </c>
      <c r="CG73">
        <f>VLOOKUP(TRIM(Table47[[#This Row],[ZC_3]]),Table38[#All],3,FALSE)</f>
        <v>2</v>
      </c>
      <c r="CH73">
        <f>VLOOKUP(TRIM(Table47[[#This Row],[ZC_4]]),Table38[#All],3,FALSE)</f>
        <v>7</v>
      </c>
      <c r="CI73" t="e">
        <f>VLOOKUP(TRIM(Table47[[#This Row],[ZC_5]]),Table38[#All],3,FALSE)</f>
        <v>#N/A</v>
      </c>
      <c r="CJ73" t="e">
        <f>VLOOKUP(TRIM(Table47[[#This Row],[ZC_6]]),Table38[#All],3,FALSE)</f>
        <v>#N/A</v>
      </c>
      <c r="CK73" t="e">
        <f>VLOOKUP(TRIM(Table47[[#This Row],[ZC_7]]),Table38[#All],3,FALSE)</f>
        <v>#N/A</v>
      </c>
      <c r="CL73">
        <v>4</v>
      </c>
      <c r="CM73" t="s">
        <v>106</v>
      </c>
      <c r="CN73">
        <f>VLOOKUP(TRIM(Table47[[#This Row],[ZE_1]]),Table40[#All],3,FALSE)</f>
        <v>3</v>
      </c>
      <c r="CO73" s="4" t="e">
        <f>VLOOKUP(TRIM(Table47[[#This Row],[ZE_2]]),Table40[#All],3,FALSE)</f>
        <v>#N/A</v>
      </c>
      <c r="CP73" t="e">
        <f>VLOOKUP(TRIM(Table47[[#This Row],[ZE_3]]),Table40[#All],3,FALSE)</f>
        <v>#N/A</v>
      </c>
      <c r="CQ73" s="4" t="e">
        <f>VLOOKUP(TRIM(Table47[[#This Row],[ZE_4]]),Table40[#All],3,FALSE)</f>
        <v>#N/A</v>
      </c>
      <c r="CR73" t="e">
        <f>VLOOKUP(TRIM(Table47[[#This Row],[ZE_5]]),Table40[#All],3,FALSE)</f>
        <v>#N/A</v>
      </c>
      <c r="CS73" t="e">
        <f>VLOOKUP(TRIM(Table47[[#This Row],[ZE_6]]),Table40[#All],3,FALSE)</f>
        <v>#N/A</v>
      </c>
      <c r="CT73" t="e">
        <f>VLOOKUP(TRIM(Table47[[#This Row],[ZE_7]]),Table40[#All],3,FALSE)</f>
        <v>#N/A</v>
      </c>
    </row>
    <row r="74" spans="1:99" x14ac:dyDescent="0.25">
      <c r="A74">
        <v>45155.783245752318</v>
      </c>
      <c r="B74" s="4">
        <f>VLOOKUP(Table47[[#This Row],[A]],Table7[#All],3, FALSE)</f>
        <v>5</v>
      </c>
      <c r="C74">
        <f>VLOOKUP(Table47[[#This Row],[B]],Table12[#All],3,FALSE)</f>
        <v>0</v>
      </c>
      <c r="D74">
        <f>VLOOKUP(Table47[[#This Row],[C]],Table14[#All],3,FALSE)</f>
        <v>1</v>
      </c>
      <c r="E74">
        <f>VLOOKUP(Table47[[#This Row],[D]],Table16[#All],3,FALSE)</f>
        <v>1</v>
      </c>
      <c r="F74">
        <f>VLOOKUP(Table47[[#This Row],[E]],Table18[#All],3,FALSE)</f>
        <v>1</v>
      </c>
      <c r="G74">
        <f>VLOOKUP(Table47[[#This Row],[F]],Table20[#All],3,FALSE)</f>
        <v>5</v>
      </c>
      <c r="H74" s="1" t="s">
        <v>484</v>
      </c>
      <c r="I74">
        <f>VLOOKUP(Table47[[#This Row],[G]],Table22[#All],3,FALSE)</f>
        <v>5</v>
      </c>
      <c r="J74" s="4" t="e">
        <f>VLOOKUP(TRIM(Table47[[#This Row],[G_2]]),Table22[#All],3,FALSE)</f>
        <v>#N/A</v>
      </c>
      <c r="K74" s="4" t="e">
        <f>VLOOKUP(TRIM(Table47[[#This Row],[G_3]]),Table22[#All],3,FALSE)</f>
        <v>#N/A</v>
      </c>
      <c r="L74" s="4" t="e">
        <f>VLOOKUP(TRIM(Table47[[#This Row],[G_4]]),Table22[#All],3,FALSE)</f>
        <v>#N/A</v>
      </c>
      <c r="M74">
        <f>VLOOKUP(Table47[[#This Row],[H]],Table23[#All],3,FALSE)</f>
        <v>1</v>
      </c>
      <c r="N74" s="1" t="s">
        <v>41</v>
      </c>
      <c r="O74">
        <f>VLOOKUP(Table47[[#This Row],[I_1]],Table25[#All], 3, FALSE)</f>
        <v>1</v>
      </c>
      <c r="P74" t="e">
        <f>VLOOKUP(TRIM(Table47[[#This Row],[I_2]]),Table25[#All], 3, FALSE)</f>
        <v>#N/A</v>
      </c>
      <c r="Q74">
        <v>1202</v>
      </c>
      <c r="R74">
        <f>VLOOKUP(TRIM(Table47[[#This Row],[K]]),Table27[#All],3,FALSE)</f>
        <v>1</v>
      </c>
      <c r="S74">
        <f>VLOOKUP(TRIM(Table47[[#This Row],[L]]),Table28[#All],3,FALSE)</f>
        <v>1</v>
      </c>
      <c r="T74">
        <f>VLOOKUP(Table47[[#This Row],[M]],Table9[#All],3,FALSE)</f>
        <v>1</v>
      </c>
      <c r="U74">
        <f>VLOOKUP(Table47[[#This Row],[N]],Table11[#All],3,FALSE)</f>
        <v>4</v>
      </c>
      <c r="V74">
        <f>VLOOKUP(Table47[[#This Row],[O]],Table15[#All],3,FALSE)</f>
        <v>2</v>
      </c>
      <c r="W74" t="s">
        <v>485</v>
      </c>
      <c r="X74">
        <f>VLOOKUP(Table47[[#This Row],[Q]],Table19[#All],3,FALSE)</f>
        <v>2</v>
      </c>
      <c r="Y74" t="s">
        <v>459</v>
      </c>
      <c r="Z74">
        <f>VLOOKUP(TRIM(Table47[[#This Row],[R_1]]),Table21[#All],3,FALSE)</f>
        <v>11</v>
      </c>
      <c r="AA74" t="e">
        <f>VLOOKUP(TRIM(Table47[[#This Row],[R_2]]),Table21[#All],3,FALSE)</f>
        <v>#N/A</v>
      </c>
      <c r="AB74" t="e">
        <f>VLOOKUP(TRIM(Table47[[#This Row],[R_3]]),Table21[#All],3,FALSE)</f>
        <v>#N/A</v>
      </c>
      <c r="AC74" t="e">
        <f>VLOOKUP(TRIM(Table47[[#This Row],[R_4]]),Table21[#All],3,FALSE)</f>
        <v>#N/A</v>
      </c>
      <c r="AD74" t="e">
        <f>VLOOKUP(TRIM(Table47[[#This Row],[R_5]]),Table21[#All],3,FALSE)</f>
        <v>#N/A</v>
      </c>
      <c r="AE74" t="e">
        <f>VLOOKUP(TRIM(Table47[[#This Row],[R_6]]),Table21[#All],3,FALSE)</f>
        <v>#N/A</v>
      </c>
      <c r="AF74" t="e">
        <f>VLOOKUP(TRIM(Table47[[#This Row],[R_7]]),Table21[#All],3,FALSE)</f>
        <v>#N/A</v>
      </c>
      <c r="AG74" t="e">
        <f>VLOOKUP(TRIM(Table47[[#This Row],[R_8]]),Table21[#All],3,FALSE)</f>
        <v>#N/A</v>
      </c>
      <c r="AH74" t="e">
        <f>VLOOKUP(TRIM(Table47[[#This Row],[R_9]]),Table21[#All],3,FALSE)</f>
        <v>#N/A</v>
      </c>
      <c r="AI74" t="e">
        <f>VLOOKUP(TRIM(Table47[[#This Row],[R_10]]),Table21[#All],3,FALSE)</f>
        <v>#N/A</v>
      </c>
      <c r="AJ74" t="s">
        <v>460</v>
      </c>
      <c r="AK74">
        <f>VLOOKUP(TRIM(Table47[[#This Row],[S_1]]),Table24[#All],3,FALSE)</f>
        <v>1</v>
      </c>
      <c r="AL74">
        <f>VLOOKUP(TRIM(Table47[[#This Row],[S_2]]),Table24[#All],3,FALSE)</f>
        <v>2</v>
      </c>
      <c r="AM74">
        <f>VLOOKUP(TRIM(Table47[[#This Row],[S_3]]),Table24[#All],3,FALSE)</f>
        <v>4</v>
      </c>
      <c r="AN74" t="e">
        <f>VLOOKUP(TRIM(Table47[[#This Row],[S_4]]),Table24[#All],3,FALSE)</f>
        <v>#N/A</v>
      </c>
      <c r="AO74" t="e">
        <f>VLOOKUP(TRIM(Table47[[#This Row],[S_5]]),Table24[#All],3,FALSE)</f>
        <v>#N/A</v>
      </c>
      <c r="AP74" t="e">
        <f>VLOOKUP(TRIM(Table47[[#This Row],[S_6]]),Table24[#All],3,FALSE)</f>
        <v>#N/A</v>
      </c>
      <c r="AQ74" t="s">
        <v>51</v>
      </c>
      <c r="AR74">
        <f>VLOOKUP(TRIM(Table47[[#This Row],[T_1]]),Table26[#All],3,FALSE)</f>
        <v>2</v>
      </c>
      <c r="AS74" t="e">
        <f>VLOOKUP(TRIM(Table47[[#This Row],[T_2]]),Table26[#All],3,FALSE)</f>
        <v>#N/A</v>
      </c>
      <c r="AT74" t="e">
        <f>VLOOKUP(TRIM(Table47[[#This Row],[T_3]]),Table26[#All],3,FALSE)</f>
        <v>#N/A</v>
      </c>
      <c r="AU74" t="e">
        <f>VLOOKUP(TRIM(Table47[[#This Row],[T_4]]),Table26[#All],3,FALSE)</f>
        <v>#N/A</v>
      </c>
      <c r="AV74" t="e">
        <f>VLOOKUP(TRIM(Table47[[#This Row],[T_5]]),Table26[#All],3,FALSE)</f>
        <v>#N/A</v>
      </c>
      <c r="AW74" t="e">
        <f>VLOOKUP(TRIM(Table47[[#This Row],[T_6]]),Table26[#All],3,FALSE)</f>
        <v>#N/A</v>
      </c>
      <c r="AX74">
        <f>VLOOKUP(Table47[[#This Row],[U]],Table29[#All],3,FALSE)</f>
        <v>3</v>
      </c>
      <c r="AY74">
        <f>VLOOKUP(Table47[[#This Row],[V]],Table30[#All],3,FALSE)</f>
        <v>3</v>
      </c>
      <c r="AZ74" t="s">
        <v>284</v>
      </c>
      <c r="BA74">
        <f>VLOOKUP(TRIM(Table47[[#This Row],[W_1]]),Table31[#All],3,FALSE)</f>
        <v>1</v>
      </c>
      <c r="BB74">
        <f>VLOOKUP(TRIM(Table47[[#This Row],[W_2]]),Table31[#All],3,FALSE)</f>
        <v>4</v>
      </c>
      <c r="BC74">
        <f>VLOOKUP(TRIM(Table47[[#This Row],[W_3]]),Table31[#All],3,FALSE)</f>
        <v>7</v>
      </c>
      <c r="BD74" t="e">
        <f>VLOOKUP(TRIM(Table47[[#This Row],[W_4]]),Table31[#All],3,FALSE)</f>
        <v>#N/A</v>
      </c>
      <c r="BE74" t="e">
        <f>VLOOKUP(TRIM(Table47[[#This Row],[W_5]]),Table31[#All],3,FALSE)</f>
        <v>#N/A</v>
      </c>
      <c r="BF74" t="e">
        <f>VLOOKUP(TRIM(Table47[[#This Row],[W_6]]),Table31[#All],3,FALSE)</f>
        <v>#N/A</v>
      </c>
      <c r="BG74" t="e">
        <f>VLOOKUP(TRIM(Table47[[#This Row],[W_7]]),Table31[#All],3,FALSE)</f>
        <v>#N/A</v>
      </c>
      <c r="BH74" t="e">
        <f>VLOOKUP(TRIM(Table47[[#This Row],[W_8]]),Table31[#All],3,FALSE)</f>
        <v>#N/A</v>
      </c>
      <c r="BI74" t="s">
        <v>114</v>
      </c>
      <c r="BJ74">
        <f>VLOOKUP(TRIM(Table47[[#This Row],[X_1]]),Table32[#All],3,FALSE)</f>
        <v>3</v>
      </c>
      <c r="BK74" t="e">
        <f>VLOOKUP(TRIM(Table47[[#This Row],[X_2]]),Table32[#All],3,FALSE)</f>
        <v>#N/A</v>
      </c>
      <c r="BL74" t="e">
        <f>VLOOKUP(TRIM(Table47[[#This Row],[X_3]]),Table32[#All],3,FALSE)</f>
        <v>#N/A</v>
      </c>
      <c r="BM74" t="e">
        <f>VLOOKUP(TRIM(Table47[[#This Row],[X_4]]),Table32[#All],3,FALSE)</f>
        <v>#N/A</v>
      </c>
      <c r="BN74" t="e">
        <f>VLOOKUP(TRIM(Table47[[#This Row],[X_5]]),Table32[#All],3,FALSE)</f>
        <v>#N/A</v>
      </c>
      <c r="BO74" t="e">
        <f>VLOOKUP(TRIM(Table47[[#This Row],[X_6]]),Table32[#All],3,FALSE)</f>
        <v>#N/A</v>
      </c>
      <c r="BP74" t="e">
        <f>VLOOKUP(TRIM(Table47[[#This Row],[X_7]]),Table32[#All],3,FALSE)</f>
        <v>#N/A</v>
      </c>
      <c r="BQ74" t="e">
        <f>VLOOKUP(TRIM(Table47[[#This Row],[X_8]]),Table32[#All],3,FALSE)</f>
        <v>#N/A</v>
      </c>
      <c r="BR74" t="e">
        <f>VLOOKUP(TRIM(Table47[[#This Row],[X_9]]),Table32[#All],3,FALSE)</f>
        <v>#N/A</v>
      </c>
      <c r="BS74">
        <f>VLOOKUP(Table47[[#This Row],[Y]], Table33[#All], 3, FALSE)</f>
        <v>1</v>
      </c>
      <c r="BT74" t="s">
        <v>77</v>
      </c>
      <c r="BU74">
        <f>VLOOKUP(TRIM(Table47[[#This Row],[Z_1]]),Table34[#All],3,FALSE)</f>
        <v>13</v>
      </c>
      <c r="BV74" t="e">
        <f>VLOOKUP(TRIM(Table47[[#This Row],[Z_2]]),Table34[#All],3,FALSE)</f>
        <v>#N/A</v>
      </c>
      <c r="BW74" t="e">
        <f>VLOOKUP(TRIM(Table47[[#This Row],[Z_3]]),Table34[#All],3,FALSE)</f>
        <v>#N/A</v>
      </c>
      <c r="BX74" t="e">
        <f>VLOOKUP(TRIM(Table47[[#This Row],[Z_4]]),Table34[#All],3,FALSE)</f>
        <v>#N/A</v>
      </c>
      <c r="BY74" t="e">
        <f>VLOOKUP(TRIM(Table47[[#This Row],[Z_5]]),Table34[#All],3,FALSE)</f>
        <v>#N/A</v>
      </c>
      <c r="BZ74" t="e">
        <f>VLOOKUP(TRIM(Table47[[#This Row],[Z_6]]),Table34[#All],3,FALSE)</f>
        <v>#N/A</v>
      </c>
      <c r="CA74" t="e">
        <f>VLOOKUP(TRIM(Table47[[#This Row],[Z_7]]),Table34[#All],3,FALSE)</f>
        <v>#N/A</v>
      </c>
      <c r="CB74">
        <f>VLOOKUP(Table47[[#This Row],[ZA]],Table36[#All],3,FALSE)</f>
        <v>0</v>
      </c>
      <c r="CC74">
        <f>VLOOKUP(Table47[[#This Row],[ZB]],Table37[#All],3,FALSE)</f>
        <v>3</v>
      </c>
      <c r="CD74" t="s">
        <v>392</v>
      </c>
      <c r="CE74">
        <f>VLOOKUP(TRIM(Table47[[#This Row],[ZC_1]]),Table38[#All],3,FALSE)</f>
        <v>1</v>
      </c>
      <c r="CF74">
        <f>VLOOKUP(TRIM(Table47[[#This Row],[ZC_2]]),Table38[#All],3,FALSE)</f>
        <v>5</v>
      </c>
      <c r="CG74">
        <f>VLOOKUP(TRIM(Table47[[#This Row],[ZC_3]]),Table38[#All],3,FALSE)</f>
        <v>4</v>
      </c>
      <c r="CH74">
        <f>VLOOKUP(TRIM(Table47[[#This Row],[ZC_4]]),Table38[#All],3,FALSE)</f>
        <v>2</v>
      </c>
      <c r="CI74" t="e">
        <f>VLOOKUP(TRIM(Table47[[#This Row],[ZC_5]]),Table38[#All],3,FALSE)</f>
        <v>#N/A</v>
      </c>
      <c r="CJ74" t="e">
        <f>VLOOKUP(TRIM(Table47[[#This Row],[ZC_6]]),Table38[#All],3,FALSE)</f>
        <v>#N/A</v>
      </c>
      <c r="CK74" t="e">
        <f>VLOOKUP(TRIM(Table47[[#This Row],[ZC_7]]),Table38[#All],3,FALSE)</f>
        <v>#N/A</v>
      </c>
      <c r="CL74">
        <v>4</v>
      </c>
      <c r="CM74" t="s">
        <v>486</v>
      </c>
      <c r="CN74">
        <f>VLOOKUP(TRIM(Table47[[#This Row],[ZE_1]]),Table40[#All],3,FALSE)</f>
        <v>1</v>
      </c>
      <c r="CO74" s="4">
        <f>VLOOKUP(TRIM(Table47[[#This Row],[ZE_2]]),Table40[#All],3,FALSE)</f>
        <v>10</v>
      </c>
      <c r="CP74">
        <f>VLOOKUP(TRIM(Table47[[#This Row],[ZE_3]]),Table40[#All],3,FALSE)</f>
        <v>2</v>
      </c>
      <c r="CQ74" s="4">
        <f>VLOOKUP(TRIM(Table47[[#This Row],[ZE_4]]),Table40[#All],3,FALSE)</f>
        <v>8</v>
      </c>
      <c r="CR74" t="e">
        <f>VLOOKUP(TRIM(Table47[[#This Row],[ZE_5]]),Table40[#All],3,FALSE)</f>
        <v>#N/A</v>
      </c>
      <c r="CS74" t="e">
        <f>VLOOKUP(TRIM(Table47[[#This Row],[ZE_6]]),Table40[#All],3,FALSE)</f>
        <v>#N/A</v>
      </c>
      <c r="CT74" t="e">
        <f>VLOOKUP(TRIM(Table47[[#This Row],[ZE_7]]),Table40[#All],3,FALSE)</f>
        <v>#N/A</v>
      </c>
    </row>
    <row r="75" spans="1:99" x14ac:dyDescent="0.25">
      <c r="A75">
        <v>45155.811145717591</v>
      </c>
      <c r="B75" s="4">
        <f>VLOOKUP(Table47[[#This Row],[A]],Table7[#All],3, FALSE)</f>
        <v>5</v>
      </c>
      <c r="C75">
        <f>VLOOKUP(Table47[[#This Row],[B]],Table12[#All],3,FALSE)</f>
        <v>1</v>
      </c>
      <c r="D75">
        <f>VLOOKUP(Table47[[#This Row],[C]],Table14[#All],3,FALSE)</f>
        <v>1</v>
      </c>
      <c r="E75">
        <f>VLOOKUP(Table47[[#This Row],[D]],Table16[#All],3,FALSE)</f>
        <v>1</v>
      </c>
      <c r="F75">
        <f>VLOOKUP(Table47[[#This Row],[E]],Table18[#All],3,FALSE)</f>
        <v>2</v>
      </c>
      <c r="G75">
        <f>VLOOKUP(Table47[[#This Row],[F]],Table20[#All],3,FALSE)</f>
        <v>5</v>
      </c>
      <c r="H75" s="1" t="s">
        <v>130</v>
      </c>
      <c r="I75">
        <f>VLOOKUP(Table47[[#This Row],[G]],Table22[#All],3,FALSE)</f>
        <v>1</v>
      </c>
      <c r="J75" s="4" t="e">
        <f>VLOOKUP(TRIM(Table47[[#This Row],[G_2]]),Table22[#All],3,FALSE)</f>
        <v>#N/A</v>
      </c>
      <c r="K75" s="4" t="e">
        <f>VLOOKUP(TRIM(Table47[[#This Row],[G_3]]),Table22[#All],3,FALSE)</f>
        <v>#N/A</v>
      </c>
      <c r="L75" s="4" t="e">
        <f>VLOOKUP(TRIM(Table47[[#This Row],[G_4]]),Table22[#All],3,FALSE)</f>
        <v>#N/A</v>
      </c>
      <c r="M75">
        <f>VLOOKUP(Table47[[#This Row],[H]],Table23[#All],3,FALSE)</f>
        <v>1</v>
      </c>
      <c r="N75" s="1" t="s">
        <v>41</v>
      </c>
      <c r="O75">
        <f>VLOOKUP(Table47[[#This Row],[I_1]],Table25[#All], 3, FALSE)</f>
        <v>1</v>
      </c>
      <c r="P75" t="e">
        <f>VLOOKUP(TRIM(Table47[[#This Row],[I_2]]),Table25[#All], 3, FALSE)</f>
        <v>#N/A</v>
      </c>
      <c r="Q75">
        <v>1120</v>
      </c>
      <c r="R75">
        <f>VLOOKUP(TRIM(Table47[[#This Row],[K]]),Table27[#All],3,FALSE)</f>
        <v>3</v>
      </c>
      <c r="S75">
        <f>VLOOKUP(TRIM(Table47[[#This Row],[L]]),Table28[#All],3,FALSE)</f>
        <v>4</v>
      </c>
      <c r="T75">
        <f>VLOOKUP(Table47[[#This Row],[M]],Table9[#All],3,FALSE)</f>
        <v>1</v>
      </c>
      <c r="U75">
        <f>VLOOKUP(Table47[[#This Row],[N]],Table11[#All],3,FALSE)</f>
        <v>2</v>
      </c>
      <c r="V75">
        <f>VLOOKUP(Table47[[#This Row],[O]],Table15[#All],3,FALSE)</f>
        <v>2</v>
      </c>
      <c r="W75" t="s">
        <v>487</v>
      </c>
      <c r="X75">
        <f>VLOOKUP(Table47[[#This Row],[Q]],Table19[#All],3,FALSE)</f>
        <v>4</v>
      </c>
      <c r="Y75" t="s">
        <v>77</v>
      </c>
      <c r="Z75">
        <f>VLOOKUP(TRIM(Table47[[#This Row],[R_1]]),Table21[#All],3,FALSE)</f>
        <v>6</v>
      </c>
      <c r="AA75" t="e">
        <f>VLOOKUP(TRIM(Table47[[#This Row],[R_2]]),Table21[#All],3,FALSE)</f>
        <v>#N/A</v>
      </c>
      <c r="AB75" t="e">
        <f>VLOOKUP(TRIM(Table47[[#This Row],[R_3]]),Table21[#All],3,FALSE)</f>
        <v>#N/A</v>
      </c>
      <c r="AC75" t="e">
        <f>VLOOKUP(TRIM(Table47[[#This Row],[R_4]]),Table21[#All],3,FALSE)</f>
        <v>#N/A</v>
      </c>
      <c r="AD75" t="e">
        <f>VLOOKUP(TRIM(Table47[[#This Row],[R_5]]),Table21[#All],3,FALSE)</f>
        <v>#N/A</v>
      </c>
      <c r="AE75" t="e">
        <f>VLOOKUP(TRIM(Table47[[#This Row],[R_6]]),Table21[#All],3,FALSE)</f>
        <v>#N/A</v>
      </c>
      <c r="AF75" t="e">
        <f>VLOOKUP(TRIM(Table47[[#This Row],[R_7]]),Table21[#All],3,FALSE)</f>
        <v>#N/A</v>
      </c>
      <c r="AG75" t="e">
        <f>VLOOKUP(TRIM(Table47[[#This Row],[R_8]]),Table21[#All],3,FALSE)</f>
        <v>#N/A</v>
      </c>
      <c r="AH75" t="e">
        <f>VLOOKUP(TRIM(Table47[[#This Row],[R_9]]),Table21[#All],3,FALSE)</f>
        <v>#N/A</v>
      </c>
      <c r="AI75" t="e">
        <f>VLOOKUP(TRIM(Table47[[#This Row],[R_10]]),Table21[#All],3,FALSE)</f>
        <v>#N/A</v>
      </c>
      <c r="AJ75" t="s">
        <v>488</v>
      </c>
      <c r="AK75">
        <f>VLOOKUP(TRIM(Table47[[#This Row],[S_1]]),Table24[#All],3,FALSE)</f>
        <v>11</v>
      </c>
      <c r="AL75" t="e">
        <f>VLOOKUP(TRIM(Table47[[#This Row],[S_2]]),Table24[#All],3,FALSE)</f>
        <v>#N/A</v>
      </c>
      <c r="AM75" t="e">
        <f>VLOOKUP(TRIM(Table47[[#This Row],[S_3]]),Table24[#All],3,FALSE)</f>
        <v>#N/A</v>
      </c>
      <c r="AN75" t="e">
        <f>VLOOKUP(TRIM(Table47[[#This Row],[S_4]]),Table24[#All],3,FALSE)</f>
        <v>#N/A</v>
      </c>
      <c r="AO75" t="e">
        <f>VLOOKUP(TRIM(Table47[[#This Row],[S_5]]),Table24[#All],3,FALSE)</f>
        <v>#N/A</v>
      </c>
      <c r="AP75" t="e">
        <f>VLOOKUP(TRIM(Table47[[#This Row],[S_6]]),Table24[#All],3,FALSE)</f>
        <v>#N/A</v>
      </c>
      <c r="AQ75" t="s">
        <v>51</v>
      </c>
      <c r="AR75">
        <f>VLOOKUP(TRIM(Table47[[#This Row],[T_1]]),Table26[#All],3,FALSE)</f>
        <v>2</v>
      </c>
      <c r="AS75" t="e">
        <f>VLOOKUP(TRIM(Table47[[#This Row],[T_2]]),Table26[#All],3,FALSE)</f>
        <v>#N/A</v>
      </c>
      <c r="AT75" t="e">
        <f>VLOOKUP(TRIM(Table47[[#This Row],[T_3]]),Table26[#All],3,FALSE)</f>
        <v>#N/A</v>
      </c>
      <c r="AU75" t="e">
        <f>VLOOKUP(TRIM(Table47[[#This Row],[T_4]]),Table26[#All],3,FALSE)</f>
        <v>#N/A</v>
      </c>
      <c r="AV75" t="e">
        <f>VLOOKUP(TRIM(Table47[[#This Row],[T_5]]),Table26[#All],3,FALSE)</f>
        <v>#N/A</v>
      </c>
      <c r="AW75" t="e">
        <f>VLOOKUP(TRIM(Table47[[#This Row],[T_6]]),Table26[#All],3,FALSE)</f>
        <v>#N/A</v>
      </c>
      <c r="AX75">
        <f>VLOOKUP(Table47[[#This Row],[U]],Table29[#All],3,FALSE)</f>
        <v>3</v>
      </c>
      <c r="AY75">
        <f>VLOOKUP(Table47[[#This Row],[V]],Table30[#All],3,FALSE)</f>
        <v>1</v>
      </c>
      <c r="AZ75" t="s">
        <v>489</v>
      </c>
      <c r="BA75">
        <f>VLOOKUP(TRIM(Table47[[#This Row],[W_1]]),Table31[#All],3,FALSE)</f>
        <v>2</v>
      </c>
      <c r="BB75">
        <f>VLOOKUP(TRIM(Table47[[#This Row],[W_2]]),Table31[#All],3,FALSE)</f>
        <v>3</v>
      </c>
      <c r="BC75" t="e">
        <f>VLOOKUP(TRIM(Table47[[#This Row],[W_3]]),Table31[#All],3,FALSE)</f>
        <v>#N/A</v>
      </c>
      <c r="BD75" t="e">
        <f>VLOOKUP(TRIM(Table47[[#This Row],[W_4]]),Table31[#All],3,FALSE)</f>
        <v>#N/A</v>
      </c>
      <c r="BE75" t="e">
        <f>VLOOKUP(TRIM(Table47[[#This Row],[W_5]]),Table31[#All],3,FALSE)</f>
        <v>#N/A</v>
      </c>
      <c r="BF75" t="e">
        <f>VLOOKUP(TRIM(Table47[[#This Row],[W_6]]),Table31[#All],3,FALSE)</f>
        <v>#N/A</v>
      </c>
      <c r="BG75" t="e">
        <f>VLOOKUP(TRIM(Table47[[#This Row],[W_7]]),Table31[#All],3,FALSE)</f>
        <v>#N/A</v>
      </c>
      <c r="BH75" t="e">
        <f>VLOOKUP(TRIM(Table47[[#This Row],[W_8]]),Table31[#All],3,FALSE)</f>
        <v>#N/A</v>
      </c>
      <c r="BI75" t="s">
        <v>1002</v>
      </c>
      <c r="BJ75">
        <f>VLOOKUP(TRIM(Table47[[#This Row],[X_1]]),Table32[#All],3,FALSE)</f>
        <v>6</v>
      </c>
      <c r="BK75" t="e">
        <f>VLOOKUP(TRIM(Table47[[#This Row],[X_2]]),Table32[#All],3,FALSE)</f>
        <v>#N/A</v>
      </c>
      <c r="BL75" t="e">
        <f>VLOOKUP(TRIM(Table47[[#This Row],[X_3]]),Table32[#All],3,FALSE)</f>
        <v>#N/A</v>
      </c>
      <c r="BM75" t="e">
        <f>VLOOKUP(TRIM(Table47[[#This Row],[X_4]]),Table32[#All],3,FALSE)</f>
        <v>#N/A</v>
      </c>
      <c r="BN75" t="e">
        <f>VLOOKUP(TRIM(Table47[[#This Row],[X_5]]),Table32[#All],3,FALSE)</f>
        <v>#N/A</v>
      </c>
      <c r="BO75" t="e">
        <f>VLOOKUP(TRIM(Table47[[#This Row],[X_6]]),Table32[#All],3,FALSE)</f>
        <v>#N/A</v>
      </c>
      <c r="BP75" t="e">
        <f>VLOOKUP(TRIM(Table47[[#This Row],[X_7]]),Table32[#All],3,FALSE)</f>
        <v>#N/A</v>
      </c>
      <c r="BQ75" t="e">
        <f>VLOOKUP(TRIM(Table47[[#This Row],[X_8]]),Table32[#All],3,FALSE)</f>
        <v>#N/A</v>
      </c>
      <c r="BR75" t="e">
        <f>VLOOKUP(TRIM(Table47[[#This Row],[X_9]]),Table32[#All],3,FALSE)</f>
        <v>#N/A</v>
      </c>
      <c r="BS75">
        <f>VLOOKUP(Table47[[#This Row],[Y]], Table33[#All], 3, FALSE)</f>
        <v>2</v>
      </c>
      <c r="BT75" t="s">
        <v>77</v>
      </c>
      <c r="BU75">
        <f>VLOOKUP(TRIM(Table47[[#This Row],[Z_1]]),Table34[#All],3,FALSE)</f>
        <v>13</v>
      </c>
      <c r="BV75" t="e">
        <f>VLOOKUP(TRIM(Table47[[#This Row],[Z_2]]),Table34[#All],3,FALSE)</f>
        <v>#N/A</v>
      </c>
      <c r="BW75" t="e">
        <f>VLOOKUP(TRIM(Table47[[#This Row],[Z_3]]),Table34[#All],3,FALSE)</f>
        <v>#N/A</v>
      </c>
      <c r="BX75" t="e">
        <f>VLOOKUP(TRIM(Table47[[#This Row],[Z_4]]),Table34[#All],3,FALSE)</f>
        <v>#N/A</v>
      </c>
      <c r="BY75" t="e">
        <f>VLOOKUP(TRIM(Table47[[#This Row],[Z_5]]),Table34[#All],3,FALSE)</f>
        <v>#N/A</v>
      </c>
      <c r="BZ75" t="e">
        <f>VLOOKUP(TRIM(Table47[[#This Row],[Z_6]]),Table34[#All],3,FALSE)</f>
        <v>#N/A</v>
      </c>
      <c r="CA75" t="e">
        <f>VLOOKUP(TRIM(Table47[[#This Row],[Z_7]]),Table34[#All],3,FALSE)</f>
        <v>#N/A</v>
      </c>
      <c r="CB75">
        <f>VLOOKUP(Table47[[#This Row],[ZA]],Table36[#All],3,FALSE)</f>
        <v>0</v>
      </c>
      <c r="CC75">
        <f>VLOOKUP(Table47[[#This Row],[ZB]],Table37[#All],3,FALSE)</f>
        <v>3</v>
      </c>
      <c r="CD75" t="s">
        <v>375</v>
      </c>
      <c r="CE75">
        <f>VLOOKUP(TRIM(Table47[[#This Row],[ZC_1]]),Table38[#All],3,FALSE)</f>
        <v>1</v>
      </c>
      <c r="CF75">
        <f>VLOOKUP(TRIM(Table47[[#This Row],[ZC_2]]),Table38[#All],3,FALSE)</f>
        <v>5</v>
      </c>
      <c r="CG75">
        <f>VLOOKUP(TRIM(Table47[[#This Row],[ZC_3]]),Table38[#All],3,FALSE)</f>
        <v>4</v>
      </c>
      <c r="CH75">
        <f>VLOOKUP(TRIM(Table47[[#This Row],[ZC_4]]),Table38[#All],3,FALSE)</f>
        <v>3</v>
      </c>
      <c r="CI75">
        <f>VLOOKUP(TRIM(Table47[[#This Row],[ZC_5]]),Table38[#All],3,FALSE)</f>
        <v>2</v>
      </c>
      <c r="CJ75">
        <f>VLOOKUP(TRIM(Table47[[#This Row],[ZC_6]]),Table38[#All],3,FALSE)</f>
        <v>7</v>
      </c>
      <c r="CK75" t="e">
        <f>VLOOKUP(TRIM(Table47[[#This Row],[ZC_7]]),Table38[#All],3,FALSE)</f>
        <v>#N/A</v>
      </c>
      <c r="CL75">
        <v>1</v>
      </c>
      <c r="CM75" t="s">
        <v>490</v>
      </c>
      <c r="CN75">
        <f>VLOOKUP(TRIM(Table47[[#This Row],[ZE_1]]),Table40[#All],3,FALSE)</f>
        <v>7</v>
      </c>
      <c r="CO75" s="4">
        <f>VLOOKUP(TRIM(Table47[[#This Row],[ZE_2]]),Table40[#All],3,FALSE)</f>
        <v>9</v>
      </c>
      <c r="CP75">
        <f>VLOOKUP(TRIM(Table47[[#This Row],[ZE_3]]),Table40[#All],3,FALSE)</f>
        <v>11</v>
      </c>
      <c r="CQ75" s="4" t="e">
        <f>VLOOKUP(TRIM(Table47[[#This Row],[ZE_4]]),Table40[#All],3,FALSE)</f>
        <v>#N/A</v>
      </c>
      <c r="CR75" t="e">
        <f>VLOOKUP(TRIM(Table47[[#This Row],[ZE_5]]),Table40[#All],3,FALSE)</f>
        <v>#N/A</v>
      </c>
      <c r="CS75" t="e">
        <f>VLOOKUP(TRIM(Table47[[#This Row],[ZE_6]]),Table40[#All],3,FALSE)</f>
        <v>#N/A</v>
      </c>
      <c r="CT75" t="e">
        <f>VLOOKUP(TRIM(Table47[[#This Row],[ZE_7]]),Table40[#All],3,FALSE)</f>
        <v>#N/A</v>
      </c>
      <c r="CU75" t="s">
        <v>491</v>
      </c>
    </row>
    <row r="76" spans="1:99" x14ac:dyDescent="0.25">
      <c r="A76">
        <v>45155.821810717593</v>
      </c>
      <c r="B76" s="4">
        <f>VLOOKUP(Table47[[#This Row],[A]],Table7[#All],3, FALSE)</f>
        <v>3</v>
      </c>
      <c r="C76">
        <f>VLOOKUP(Table47[[#This Row],[B]],Table12[#All],3,FALSE)</f>
        <v>1</v>
      </c>
      <c r="D76">
        <f>VLOOKUP(Table47[[#This Row],[C]],Table14[#All],3,FALSE)</f>
        <v>1</v>
      </c>
      <c r="E76">
        <f>VLOOKUP(Table47[[#This Row],[D]],Table16[#All],3,FALSE)</f>
        <v>1</v>
      </c>
      <c r="F76">
        <f>VLOOKUP(Table47[[#This Row],[E]],Table18[#All],3,FALSE)</f>
        <v>1</v>
      </c>
      <c r="G76">
        <f>VLOOKUP(Table47[[#This Row],[F]],Table20[#All],3,FALSE)</f>
        <v>5</v>
      </c>
      <c r="H76" s="1" t="s">
        <v>124</v>
      </c>
      <c r="I76">
        <f>VLOOKUP(Table47[[#This Row],[G]],Table22[#All],3,FALSE)</f>
        <v>1</v>
      </c>
      <c r="J76" s="4">
        <f>VLOOKUP(TRIM(Table47[[#This Row],[G_2]]),Table22[#All],3,FALSE)</f>
        <v>2</v>
      </c>
      <c r="K76" s="4" t="e">
        <f>VLOOKUP(TRIM(Table47[[#This Row],[G_3]]),Table22[#All],3,FALSE)</f>
        <v>#N/A</v>
      </c>
      <c r="L76" s="4" t="e">
        <f>VLOOKUP(TRIM(Table47[[#This Row],[G_4]]),Table22[#All],3,FALSE)</f>
        <v>#N/A</v>
      </c>
      <c r="M76">
        <f>VLOOKUP(Table47[[#This Row],[H]],Table23[#All],3,FALSE)</f>
        <v>1</v>
      </c>
      <c r="N76" s="1" t="s">
        <v>64</v>
      </c>
      <c r="O76">
        <f>VLOOKUP(Table47[[#This Row],[I_1]],Table25[#All], 3, FALSE)</f>
        <v>1</v>
      </c>
      <c r="P76">
        <f>VLOOKUP(TRIM(Table47[[#This Row],[I_2]]),Table25[#All], 3, FALSE)</f>
        <v>2</v>
      </c>
      <c r="Q76">
        <v>576</v>
      </c>
      <c r="R76">
        <f>VLOOKUP(TRIM(Table47[[#This Row],[K]]),Table27[#All],3,FALSE)</f>
        <v>1</v>
      </c>
      <c r="S76">
        <f>VLOOKUP(TRIM(Table47[[#This Row],[L]]),Table28[#All],3,FALSE)</f>
        <v>2</v>
      </c>
      <c r="T76">
        <f>VLOOKUP(Table47[[#This Row],[M]],Table9[#All],3,FALSE)</f>
        <v>1</v>
      </c>
      <c r="U76">
        <f>VLOOKUP(Table47[[#This Row],[N]],Table11[#All],3,FALSE)</f>
        <v>3</v>
      </c>
      <c r="V76">
        <f>VLOOKUP(Table47[[#This Row],[O]],Table15[#All],3,FALSE)</f>
        <v>1</v>
      </c>
      <c r="W76" t="s">
        <v>492</v>
      </c>
      <c r="X76">
        <f>VLOOKUP(Table47[[#This Row],[Q]],Table19[#All],3,FALSE)</f>
        <v>3</v>
      </c>
      <c r="Y76" t="s">
        <v>136</v>
      </c>
      <c r="Z76">
        <f>VLOOKUP(TRIM(Table47[[#This Row],[R_1]]),Table21[#All],3,FALSE)</f>
        <v>2</v>
      </c>
      <c r="AA76" t="e">
        <f>VLOOKUP(TRIM(Table47[[#This Row],[R_2]]),Table21[#All],3,FALSE)</f>
        <v>#N/A</v>
      </c>
      <c r="AB76" t="e">
        <f>VLOOKUP(TRIM(Table47[[#This Row],[R_3]]),Table21[#All],3,FALSE)</f>
        <v>#N/A</v>
      </c>
      <c r="AC76" t="e">
        <f>VLOOKUP(TRIM(Table47[[#This Row],[R_4]]),Table21[#All],3,FALSE)</f>
        <v>#N/A</v>
      </c>
      <c r="AD76" t="e">
        <f>VLOOKUP(TRIM(Table47[[#This Row],[R_5]]),Table21[#All],3,FALSE)</f>
        <v>#N/A</v>
      </c>
      <c r="AE76" t="e">
        <f>VLOOKUP(TRIM(Table47[[#This Row],[R_6]]),Table21[#All],3,FALSE)</f>
        <v>#N/A</v>
      </c>
      <c r="AF76" t="e">
        <f>VLOOKUP(TRIM(Table47[[#This Row],[R_7]]),Table21[#All],3,FALSE)</f>
        <v>#N/A</v>
      </c>
      <c r="AG76" t="e">
        <f>VLOOKUP(TRIM(Table47[[#This Row],[R_8]]),Table21[#All],3,FALSE)</f>
        <v>#N/A</v>
      </c>
      <c r="AH76" t="e">
        <f>VLOOKUP(TRIM(Table47[[#This Row],[R_9]]),Table21[#All],3,FALSE)</f>
        <v>#N/A</v>
      </c>
      <c r="AI76" t="e">
        <f>VLOOKUP(TRIM(Table47[[#This Row],[R_10]]),Table21[#All],3,FALSE)</f>
        <v>#N/A</v>
      </c>
      <c r="AJ76" t="s">
        <v>72</v>
      </c>
      <c r="AK76">
        <f>VLOOKUP(TRIM(Table47[[#This Row],[S_1]]),Table24[#All],3,FALSE)</f>
        <v>3</v>
      </c>
      <c r="AL76">
        <f>VLOOKUP(TRIM(Table47[[#This Row],[S_2]]),Table24[#All],3,FALSE)</f>
        <v>1</v>
      </c>
      <c r="AM76">
        <f>VLOOKUP(TRIM(Table47[[#This Row],[S_3]]),Table24[#All],3,FALSE)</f>
        <v>2</v>
      </c>
      <c r="AN76">
        <f>VLOOKUP(TRIM(Table47[[#This Row],[S_4]]),Table24[#All],3,FALSE)</f>
        <v>4</v>
      </c>
      <c r="AO76" t="e">
        <f>VLOOKUP(TRIM(Table47[[#This Row],[S_5]]),Table24[#All],3,FALSE)</f>
        <v>#N/A</v>
      </c>
      <c r="AP76" t="e">
        <f>VLOOKUP(TRIM(Table47[[#This Row],[S_6]]),Table24[#All],3,FALSE)</f>
        <v>#N/A</v>
      </c>
      <c r="AQ76" t="s">
        <v>73</v>
      </c>
      <c r="AR76">
        <f>VLOOKUP(TRIM(Table47[[#This Row],[T_1]]),Table26[#All],3,FALSE)</f>
        <v>2</v>
      </c>
      <c r="AS76">
        <f>VLOOKUP(TRIM(Table47[[#This Row],[T_2]]),Table26[#All],3,FALSE)</f>
        <v>4</v>
      </c>
      <c r="AT76" t="e">
        <f>VLOOKUP(TRIM(Table47[[#This Row],[T_3]]),Table26[#All],3,FALSE)</f>
        <v>#N/A</v>
      </c>
      <c r="AU76" t="e">
        <f>VLOOKUP(TRIM(Table47[[#This Row],[T_4]]),Table26[#All],3,FALSE)</f>
        <v>#N/A</v>
      </c>
      <c r="AV76" t="e">
        <f>VLOOKUP(TRIM(Table47[[#This Row],[T_5]]),Table26[#All],3,FALSE)</f>
        <v>#N/A</v>
      </c>
      <c r="AW76" t="e">
        <f>VLOOKUP(TRIM(Table47[[#This Row],[T_6]]),Table26[#All],3,FALSE)</f>
        <v>#N/A</v>
      </c>
      <c r="AX76">
        <f>VLOOKUP(Table47[[#This Row],[U]],Table29[#All],3,FALSE)</f>
        <v>2</v>
      </c>
      <c r="AY76">
        <f>VLOOKUP(Table47[[#This Row],[V]],Table30[#All],3,FALSE)</f>
        <v>2</v>
      </c>
      <c r="AZ76" t="s">
        <v>185</v>
      </c>
      <c r="BA76">
        <f>VLOOKUP(TRIM(Table47[[#This Row],[W_1]]),Table31[#All],3,FALSE)</f>
        <v>1</v>
      </c>
      <c r="BB76">
        <f>VLOOKUP(TRIM(Table47[[#This Row],[W_2]]),Table31[#All],3,FALSE)</f>
        <v>7</v>
      </c>
      <c r="BC76" t="e">
        <f>VLOOKUP(TRIM(Table47[[#This Row],[W_3]]),Table31[#All],3,FALSE)</f>
        <v>#N/A</v>
      </c>
      <c r="BD76" t="e">
        <f>VLOOKUP(TRIM(Table47[[#This Row],[W_4]]),Table31[#All],3,FALSE)</f>
        <v>#N/A</v>
      </c>
      <c r="BE76" t="e">
        <f>VLOOKUP(TRIM(Table47[[#This Row],[W_5]]),Table31[#All],3,FALSE)</f>
        <v>#N/A</v>
      </c>
      <c r="BF76" t="e">
        <f>VLOOKUP(TRIM(Table47[[#This Row],[W_6]]),Table31[#All],3,FALSE)</f>
        <v>#N/A</v>
      </c>
      <c r="BG76" t="e">
        <f>VLOOKUP(TRIM(Table47[[#This Row],[W_7]]),Table31[#All],3,FALSE)</f>
        <v>#N/A</v>
      </c>
      <c r="BH76" t="e">
        <f>VLOOKUP(TRIM(Table47[[#This Row],[W_8]]),Table31[#All],3,FALSE)</f>
        <v>#N/A</v>
      </c>
      <c r="BI76" t="s">
        <v>1019</v>
      </c>
      <c r="BJ76">
        <f>VLOOKUP(TRIM(Table47[[#This Row],[X_1]]),Table32[#All],3,FALSE)</f>
        <v>2</v>
      </c>
      <c r="BK76">
        <f>VLOOKUP(TRIM(Table47[[#This Row],[X_2]]),Table32[#All],3,FALSE)</f>
        <v>6</v>
      </c>
      <c r="BL76" t="e">
        <f>VLOOKUP(TRIM(Table47[[#This Row],[X_3]]),Table32[#All],3,FALSE)</f>
        <v>#N/A</v>
      </c>
      <c r="BM76" t="e">
        <f>VLOOKUP(TRIM(Table47[[#This Row],[X_4]]),Table32[#All],3,FALSE)</f>
        <v>#N/A</v>
      </c>
      <c r="BN76" t="e">
        <f>VLOOKUP(TRIM(Table47[[#This Row],[X_5]]),Table32[#All],3,FALSE)</f>
        <v>#N/A</v>
      </c>
      <c r="BO76" t="e">
        <f>VLOOKUP(TRIM(Table47[[#This Row],[X_6]]),Table32[#All],3,FALSE)</f>
        <v>#N/A</v>
      </c>
      <c r="BP76" t="e">
        <f>VLOOKUP(TRIM(Table47[[#This Row],[X_7]]),Table32[#All],3,FALSE)</f>
        <v>#N/A</v>
      </c>
      <c r="BQ76" t="e">
        <f>VLOOKUP(TRIM(Table47[[#This Row],[X_8]]),Table32[#All],3,FALSE)</f>
        <v>#N/A</v>
      </c>
      <c r="BR76" t="e">
        <f>VLOOKUP(TRIM(Table47[[#This Row],[X_9]]),Table32[#All],3,FALSE)</f>
        <v>#N/A</v>
      </c>
      <c r="BS76">
        <f>VLOOKUP(Table47[[#This Row],[Y]], Table33[#All], 3, FALSE)</f>
        <v>1</v>
      </c>
      <c r="BT76" t="s">
        <v>136</v>
      </c>
      <c r="BU76">
        <f>VLOOKUP(TRIM(Table47[[#This Row],[Z_1]]),Table34[#All],3,FALSE)</f>
        <v>4</v>
      </c>
      <c r="BV76" t="e">
        <f>VLOOKUP(TRIM(Table47[[#This Row],[Z_2]]),Table34[#All],3,FALSE)</f>
        <v>#N/A</v>
      </c>
      <c r="BW76" t="e">
        <f>VLOOKUP(TRIM(Table47[[#This Row],[Z_3]]),Table34[#All],3,FALSE)</f>
        <v>#N/A</v>
      </c>
      <c r="BX76" t="e">
        <f>VLOOKUP(TRIM(Table47[[#This Row],[Z_4]]),Table34[#All],3,FALSE)</f>
        <v>#N/A</v>
      </c>
      <c r="BY76" t="e">
        <f>VLOOKUP(TRIM(Table47[[#This Row],[Z_5]]),Table34[#All],3,FALSE)</f>
        <v>#N/A</v>
      </c>
      <c r="BZ76" t="e">
        <f>VLOOKUP(TRIM(Table47[[#This Row],[Z_6]]),Table34[#All],3,FALSE)</f>
        <v>#N/A</v>
      </c>
      <c r="CA76" t="e">
        <f>VLOOKUP(TRIM(Table47[[#This Row],[Z_7]]),Table34[#All],3,FALSE)</f>
        <v>#N/A</v>
      </c>
      <c r="CB76">
        <f>VLOOKUP(Table47[[#This Row],[ZA]],Table36[#All],3,FALSE)</f>
        <v>3</v>
      </c>
      <c r="CC76">
        <f>VLOOKUP(Table47[[#This Row],[ZB]],Table37[#All],3,FALSE)</f>
        <v>4</v>
      </c>
      <c r="CD76" t="s">
        <v>494</v>
      </c>
      <c r="CE76">
        <f>VLOOKUP(TRIM(Table47[[#This Row],[ZC_1]]),Table38[#All],3,FALSE)</f>
        <v>1</v>
      </c>
      <c r="CF76">
        <f>VLOOKUP(TRIM(Table47[[#This Row],[ZC_2]]),Table38[#All],3,FALSE)</f>
        <v>4</v>
      </c>
      <c r="CG76" t="e">
        <f>VLOOKUP(TRIM(Table47[[#This Row],[ZC_3]]),Table38[#All],3,FALSE)</f>
        <v>#N/A</v>
      </c>
      <c r="CH76" t="e">
        <f>VLOOKUP(TRIM(Table47[[#This Row],[ZC_4]]),Table38[#All],3,FALSE)</f>
        <v>#N/A</v>
      </c>
      <c r="CI76" t="e">
        <f>VLOOKUP(TRIM(Table47[[#This Row],[ZC_5]]),Table38[#All],3,FALSE)</f>
        <v>#N/A</v>
      </c>
      <c r="CJ76" t="e">
        <f>VLOOKUP(TRIM(Table47[[#This Row],[ZC_6]]),Table38[#All],3,FALSE)</f>
        <v>#N/A</v>
      </c>
      <c r="CK76" t="e">
        <f>VLOOKUP(TRIM(Table47[[#This Row],[ZC_7]]),Table38[#All],3,FALSE)</f>
        <v>#N/A</v>
      </c>
      <c r="CL76">
        <v>4</v>
      </c>
      <c r="CM76" t="s">
        <v>484</v>
      </c>
      <c r="CN76">
        <f>VLOOKUP(TRIM(Table47[[#This Row],[ZE_1]]),Table40[#All],3,FALSE)</f>
        <v>3</v>
      </c>
      <c r="CO76" s="4" t="e">
        <f>VLOOKUP(TRIM(Table47[[#This Row],[ZE_2]]),Table40[#All],3,FALSE)</f>
        <v>#N/A</v>
      </c>
      <c r="CP76" t="e">
        <f>VLOOKUP(TRIM(Table47[[#This Row],[ZE_3]]),Table40[#All],3,FALSE)</f>
        <v>#N/A</v>
      </c>
      <c r="CQ76" s="4" t="e">
        <f>VLOOKUP(TRIM(Table47[[#This Row],[ZE_4]]),Table40[#All],3,FALSE)</f>
        <v>#N/A</v>
      </c>
      <c r="CR76" t="e">
        <f>VLOOKUP(TRIM(Table47[[#This Row],[ZE_5]]),Table40[#All],3,FALSE)</f>
        <v>#N/A</v>
      </c>
      <c r="CS76" t="e">
        <f>VLOOKUP(TRIM(Table47[[#This Row],[ZE_6]]),Table40[#All],3,FALSE)</f>
        <v>#N/A</v>
      </c>
      <c r="CT76" t="e">
        <f>VLOOKUP(TRIM(Table47[[#This Row],[ZE_7]]),Table40[#All],3,FALSE)</f>
        <v>#N/A</v>
      </c>
    </row>
    <row r="77" spans="1:99" x14ac:dyDescent="0.25">
      <c r="A77">
        <v>45155.823527152781</v>
      </c>
      <c r="B77" s="4">
        <f>VLOOKUP(Table47[[#This Row],[A]],Table7[#All],3, FALSE)</f>
        <v>7</v>
      </c>
      <c r="C77">
        <f>VLOOKUP(Table47[[#This Row],[B]],Table12[#All],3,FALSE)</f>
        <v>0</v>
      </c>
      <c r="D77">
        <f>VLOOKUP(Table47[[#This Row],[C]],Table14[#All],3,FALSE)</f>
        <v>1</v>
      </c>
      <c r="E77">
        <f>VLOOKUP(Table47[[#This Row],[D]],Table16[#All],3,FALSE)</f>
        <v>1</v>
      </c>
      <c r="F77">
        <f>VLOOKUP(Table47[[#This Row],[E]],Table18[#All],3,FALSE)</f>
        <v>1</v>
      </c>
      <c r="G77">
        <f>VLOOKUP(Table47[[#This Row],[F]],Table20[#All],3,FALSE)</f>
        <v>4</v>
      </c>
      <c r="H77" s="1" t="s">
        <v>124</v>
      </c>
      <c r="I77">
        <f>VLOOKUP(Table47[[#This Row],[G]],Table22[#All],3,FALSE)</f>
        <v>1</v>
      </c>
      <c r="J77" s="4">
        <f>VLOOKUP(TRIM(Table47[[#This Row],[G_2]]),Table22[#All],3,FALSE)</f>
        <v>2</v>
      </c>
      <c r="K77" s="4" t="e">
        <f>VLOOKUP(TRIM(Table47[[#This Row],[G_3]]),Table22[#All],3,FALSE)</f>
        <v>#N/A</v>
      </c>
      <c r="L77" s="4" t="e">
        <f>VLOOKUP(TRIM(Table47[[#This Row],[G_4]]),Table22[#All],3,FALSE)</f>
        <v>#N/A</v>
      </c>
      <c r="M77">
        <f>VLOOKUP(Table47[[#This Row],[H]],Table23[#All],3,FALSE)</f>
        <v>1</v>
      </c>
      <c r="N77" s="1" t="s">
        <v>64</v>
      </c>
      <c r="O77">
        <f>VLOOKUP(Table47[[#This Row],[I_1]],Table25[#All], 3, FALSE)</f>
        <v>1</v>
      </c>
      <c r="P77">
        <f>VLOOKUP(TRIM(Table47[[#This Row],[I_2]]),Table25[#All], 3, FALSE)</f>
        <v>2</v>
      </c>
      <c r="Q77">
        <v>545</v>
      </c>
      <c r="R77">
        <f>VLOOKUP(TRIM(Table47[[#This Row],[K]]),Table27[#All],3,FALSE)</f>
        <v>1</v>
      </c>
      <c r="S77">
        <f>VLOOKUP(TRIM(Table47[[#This Row],[L]]),Table28[#All],3,FALSE)</f>
        <v>1</v>
      </c>
      <c r="T77">
        <f>VLOOKUP(Table47[[#This Row],[M]],Table9[#All],3,FALSE)</f>
        <v>2</v>
      </c>
      <c r="U77">
        <f>VLOOKUP(Table47[[#This Row],[N]],Table11[#All],3,FALSE)</f>
        <v>2</v>
      </c>
      <c r="V77">
        <f>VLOOKUP(Table47[[#This Row],[O]],Table15[#All],3,FALSE)</f>
        <v>2</v>
      </c>
      <c r="W77" t="s">
        <v>495</v>
      </c>
      <c r="X77">
        <f>VLOOKUP(Table47[[#This Row],[Q]],Table19[#All],3,FALSE)</f>
        <v>3</v>
      </c>
      <c r="Y77" t="s">
        <v>928</v>
      </c>
      <c r="Z77">
        <f>VLOOKUP(TRIM(Table47[[#This Row],[R_1]]),Table21[#All],3,FALSE)</f>
        <v>2</v>
      </c>
      <c r="AA77">
        <f>VLOOKUP(TRIM(Table47[[#This Row],[R_2]]),Table21[#All],3,FALSE)</f>
        <v>5</v>
      </c>
      <c r="AB77">
        <f>VLOOKUP(TRIM(Table47[[#This Row],[R_3]]),Table21[#All],3,FALSE)</f>
        <v>8</v>
      </c>
      <c r="AC77">
        <f>VLOOKUP(TRIM(Table47[[#This Row],[R_4]]),Table21[#All],3,FALSE)</f>
        <v>7</v>
      </c>
      <c r="AD77">
        <f>VLOOKUP(TRIM(Table47[[#This Row],[R_5]]),Table21[#All],3,FALSE)</f>
        <v>12</v>
      </c>
      <c r="AE77">
        <f>VLOOKUP(TRIM(Table47[[#This Row],[R_6]]),Table21[#All],3,FALSE)</f>
        <v>16</v>
      </c>
      <c r="AF77">
        <f>VLOOKUP(TRIM(Table47[[#This Row],[R_7]]),Table21[#All],3,FALSE)</f>
        <v>3</v>
      </c>
      <c r="AG77" t="e">
        <f>VLOOKUP(TRIM(Table47[[#This Row],[R_8]]),Table21[#All],3,FALSE)</f>
        <v>#N/A</v>
      </c>
      <c r="AH77" t="e">
        <f>VLOOKUP(TRIM(Table47[[#This Row],[R_9]]),Table21[#All],3,FALSE)</f>
        <v>#N/A</v>
      </c>
      <c r="AI77" t="e">
        <f>VLOOKUP(TRIM(Table47[[#This Row],[R_10]]),Table21[#All],3,FALSE)</f>
        <v>#N/A</v>
      </c>
      <c r="AJ77" t="s">
        <v>159</v>
      </c>
      <c r="AK77">
        <f>VLOOKUP(TRIM(Table47[[#This Row],[S_1]]),Table24[#All],3,FALSE)</f>
        <v>5</v>
      </c>
      <c r="AL77">
        <f>VLOOKUP(TRIM(Table47[[#This Row],[S_2]]),Table24[#All],3,FALSE)</f>
        <v>6</v>
      </c>
      <c r="AM77">
        <f>VLOOKUP(TRIM(Table47[[#This Row],[S_3]]),Table24[#All],3,FALSE)</f>
        <v>3</v>
      </c>
      <c r="AN77">
        <f>VLOOKUP(TRIM(Table47[[#This Row],[S_4]]),Table24[#All],3,FALSE)</f>
        <v>1</v>
      </c>
      <c r="AO77">
        <f>VLOOKUP(TRIM(Table47[[#This Row],[S_5]]),Table24[#All],3,FALSE)</f>
        <v>2</v>
      </c>
      <c r="AP77">
        <f>VLOOKUP(TRIM(Table47[[#This Row],[S_6]]),Table24[#All],3,FALSE)</f>
        <v>4</v>
      </c>
      <c r="AQ77" t="s">
        <v>138</v>
      </c>
      <c r="AR77">
        <f>VLOOKUP(TRIM(Table47[[#This Row],[T_1]]),Table26[#All],3,FALSE)</f>
        <v>2</v>
      </c>
      <c r="AS77">
        <f>VLOOKUP(TRIM(Table47[[#This Row],[T_2]]),Table26[#All],3,FALSE)</f>
        <v>3</v>
      </c>
      <c r="AT77" t="e">
        <f>VLOOKUP(TRIM(Table47[[#This Row],[T_3]]),Table26[#All],3,FALSE)</f>
        <v>#N/A</v>
      </c>
      <c r="AU77" t="e">
        <f>VLOOKUP(TRIM(Table47[[#This Row],[T_4]]),Table26[#All],3,FALSE)</f>
        <v>#N/A</v>
      </c>
      <c r="AV77" t="e">
        <f>VLOOKUP(TRIM(Table47[[#This Row],[T_5]]),Table26[#All],3,FALSE)</f>
        <v>#N/A</v>
      </c>
      <c r="AW77" t="e">
        <f>VLOOKUP(TRIM(Table47[[#This Row],[T_6]]),Table26[#All],3,FALSE)</f>
        <v>#N/A</v>
      </c>
      <c r="AX77">
        <f>VLOOKUP(Table47[[#This Row],[U]],Table29[#All],3,FALSE)</f>
        <v>1</v>
      </c>
      <c r="AY77">
        <f>VLOOKUP(Table47[[#This Row],[V]],Table30[#All],3,FALSE)</f>
        <v>2</v>
      </c>
      <c r="AZ77" t="s">
        <v>151</v>
      </c>
      <c r="BA77">
        <f>VLOOKUP(TRIM(Table47[[#This Row],[W_1]]),Table31[#All],3,FALSE)</f>
        <v>1</v>
      </c>
      <c r="BB77">
        <f>VLOOKUP(TRIM(Table47[[#This Row],[W_2]]),Table31[#All],3,FALSE)</f>
        <v>2</v>
      </c>
      <c r="BC77">
        <f>VLOOKUP(TRIM(Table47[[#This Row],[W_3]]),Table31[#All],3,FALSE)</f>
        <v>4</v>
      </c>
      <c r="BD77">
        <f>VLOOKUP(TRIM(Table47[[#This Row],[W_4]]),Table31[#All],3,FALSE)</f>
        <v>3</v>
      </c>
      <c r="BE77">
        <f>VLOOKUP(TRIM(Table47[[#This Row],[W_5]]),Table31[#All],3,FALSE)</f>
        <v>7</v>
      </c>
      <c r="BF77" t="e">
        <f>VLOOKUP(TRIM(Table47[[#This Row],[W_6]]),Table31[#All],3,FALSE)</f>
        <v>#N/A</v>
      </c>
      <c r="BG77" t="e">
        <f>VLOOKUP(TRIM(Table47[[#This Row],[W_7]]),Table31[#All],3,FALSE)</f>
        <v>#N/A</v>
      </c>
      <c r="BH77" t="e">
        <f>VLOOKUP(TRIM(Table47[[#This Row],[W_8]]),Table31[#All],3,FALSE)</f>
        <v>#N/A</v>
      </c>
      <c r="BI77" t="s">
        <v>1020</v>
      </c>
      <c r="BJ77">
        <f>VLOOKUP(TRIM(Table47[[#This Row],[X_1]]),Table32[#All],3,FALSE)</f>
        <v>2</v>
      </c>
      <c r="BK77">
        <f>VLOOKUP(TRIM(Table47[[#This Row],[X_2]]),Table32[#All],3,FALSE)</f>
        <v>1</v>
      </c>
      <c r="BL77">
        <f>VLOOKUP(TRIM(Table47[[#This Row],[X_3]]),Table32[#All],3,FALSE)</f>
        <v>6</v>
      </c>
      <c r="BM77">
        <f>VLOOKUP(TRIM(Table47[[#This Row],[X_4]]),Table32[#All],3,FALSE)</f>
        <v>11</v>
      </c>
      <c r="BN77">
        <f>VLOOKUP(TRIM(Table47[[#This Row],[X_5]]),Table32[#All],3,FALSE)</f>
        <v>5</v>
      </c>
      <c r="BO77">
        <f>VLOOKUP(TRIM(Table47[[#This Row],[X_6]]),Table32[#All],3,FALSE)</f>
        <v>10</v>
      </c>
      <c r="BP77">
        <f>VLOOKUP(TRIM(Table47[[#This Row],[X_7]]),Table32[#All],3,FALSE)</f>
        <v>3</v>
      </c>
      <c r="BQ77">
        <f>VLOOKUP(TRIM(Table47[[#This Row],[X_8]]),Table32[#All],3,FALSE)</f>
        <v>4</v>
      </c>
      <c r="BR77" t="e">
        <f>VLOOKUP(TRIM(Table47[[#This Row],[X_9]]),Table32[#All],3,FALSE)</f>
        <v>#N/A</v>
      </c>
      <c r="BS77">
        <f>VLOOKUP(Table47[[#This Row],[Y]], Table33[#All], 3, FALSE)</f>
        <v>2</v>
      </c>
      <c r="BT77" t="s">
        <v>450</v>
      </c>
      <c r="BU77">
        <f>VLOOKUP(TRIM(Table47[[#This Row],[Z_1]]),Table34[#All],3,FALSE)</f>
        <v>4</v>
      </c>
      <c r="BV77">
        <f>VLOOKUP(TRIM(Table47[[#This Row],[Z_2]]),Table34[#All],3,FALSE)</f>
        <v>6</v>
      </c>
      <c r="BW77" t="e">
        <f>VLOOKUP(TRIM(Table47[[#This Row],[Z_3]]),Table34[#All],3,FALSE)</f>
        <v>#N/A</v>
      </c>
      <c r="BX77" t="e">
        <f>VLOOKUP(TRIM(Table47[[#This Row],[Z_4]]),Table34[#All],3,FALSE)</f>
        <v>#N/A</v>
      </c>
      <c r="BY77" t="e">
        <f>VLOOKUP(TRIM(Table47[[#This Row],[Z_5]]),Table34[#All],3,FALSE)</f>
        <v>#N/A</v>
      </c>
      <c r="BZ77" t="e">
        <f>VLOOKUP(TRIM(Table47[[#This Row],[Z_6]]),Table34[#All],3,FALSE)</f>
        <v>#N/A</v>
      </c>
      <c r="CA77" t="e">
        <f>VLOOKUP(TRIM(Table47[[#This Row],[Z_7]]),Table34[#All],3,FALSE)</f>
        <v>#N/A</v>
      </c>
      <c r="CB77">
        <f>VLOOKUP(Table47[[#This Row],[ZA]],Table36[#All],3,FALSE)</f>
        <v>4</v>
      </c>
      <c r="CC77">
        <f>VLOOKUP(Table47[[#This Row],[ZB]],Table37[#All],3,FALSE)</f>
        <v>4</v>
      </c>
      <c r="CD77" t="s">
        <v>162</v>
      </c>
      <c r="CE77">
        <f>VLOOKUP(TRIM(Table47[[#This Row],[ZC_1]]),Table38[#All],3,FALSE)</f>
        <v>2</v>
      </c>
      <c r="CF77" t="e">
        <f>VLOOKUP(TRIM(Table47[[#This Row],[ZC_2]]),Table38[#All],3,FALSE)</f>
        <v>#N/A</v>
      </c>
      <c r="CG77" t="e">
        <f>VLOOKUP(TRIM(Table47[[#This Row],[ZC_3]]),Table38[#All],3,FALSE)</f>
        <v>#N/A</v>
      </c>
      <c r="CH77" t="e">
        <f>VLOOKUP(TRIM(Table47[[#This Row],[ZC_4]]),Table38[#All],3,FALSE)</f>
        <v>#N/A</v>
      </c>
      <c r="CI77" t="e">
        <f>VLOOKUP(TRIM(Table47[[#This Row],[ZC_5]]),Table38[#All],3,FALSE)</f>
        <v>#N/A</v>
      </c>
      <c r="CJ77" t="e">
        <f>VLOOKUP(TRIM(Table47[[#This Row],[ZC_6]]),Table38[#All],3,FALSE)</f>
        <v>#N/A</v>
      </c>
      <c r="CK77" t="e">
        <f>VLOOKUP(TRIM(Table47[[#This Row],[ZC_7]]),Table38[#All],3,FALSE)</f>
        <v>#N/A</v>
      </c>
      <c r="CL77">
        <v>3</v>
      </c>
      <c r="CM77" t="s">
        <v>106</v>
      </c>
      <c r="CN77">
        <f>VLOOKUP(TRIM(Table47[[#This Row],[ZE_1]]),Table40[#All],3,FALSE)</f>
        <v>3</v>
      </c>
      <c r="CO77" s="4" t="e">
        <f>VLOOKUP(TRIM(Table47[[#This Row],[ZE_2]]),Table40[#All],3,FALSE)</f>
        <v>#N/A</v>
      </c>
      <c r="CP77" t="e">
        <f>VLOOKUP(TRIM(Table47[[#This Row],[ZE_3]]),Table40[#All],3,FALSE)</f>
        <v>#N/A</v>
      </c>
      <c r="CQ77" s="4" t="e">
        <f>VLOOKUP(TRIM(Table47[[#This Row],[ZE_4]]),Table40[#All],3,FALSE)</f>
        <v>#N/A</v>
      </c>
      <c r="CR77" t="e">
        <f>VLOOKUP(TRIM(Table47[[#This Row],[ZE_5]]),Table40[#All],3,FALSE)</f>
        <v>#N/A</v>
      </c>
      <c r="CS77" t="e">
        <f>VLOOKUP(TRIM(Table47[[#This Row],[ZE_6]]),Table40[#All],3,FALSE)</f>
        <v>#N/A</v>
      </c>
      <c r="CT77" t="e">
        <f>VLOOKUP(TRIM(Table47[[#This Row],[ZE_7]]),Table40[#All],3,FALSE)</f>
        <v>#N/A</v>
      </c>
    </row>
    <row r="78" spans="1:99" x14ac:dyDescent="0.25">
      <c r="A78">
        <v>45155.824235416665</v>
      </c>
      <c r="B78" s="4">
        <f>VLOOKUP(Table47[[#This Row],[A]],Table7[#All],3, FALSE)</f>
        <v>6</v>
      </c>
      <c r="C78">
        <f>VLOOKUP(Table47[[#This Row],[B]],Table12[#All],3,FALSE)</f>
        <v>1</v>
      </c>
      <c r="D78">
        <f>VLOOKUP(Table47[[#This Row],[C]],Table14[#All],3,FALSE)</f>
        <v>1</v>
      </c>
      <c r="E78">
        <f>VLOOKUP(Table47[[#This Row],[D]],Table16[#All],3,FALSE)</f>
        <v>1</v>
      </c>
      <c r="F78">
        <f>VLOOKUP(Table47[[#This Row],[E]],Table18[#All],3,FALSE)</f>
        <v>3</v>
      </c>
      <c r="G78">
        <f>VLOOKUP(Table47[[#This Row],[F]],Table20[#All],3,FALSE)</f>
        <v>1</v>
      </c>
      <c r="H78" s="1" t="s">
        <v>182</v>
      </c>
      <c r="I78">
        <f>VLOOKUP(Table47[[#This Row],[G]],Table22[#All],3,FALSE)</f>
        <v>1</v>
      </c>
      <c r="J78" s="4">
        <f>VLOOKUP(TRIM(Table47[[#This Row],[G_2]]),Table22[#All],3,FALSE)</f>
        <v>2</v>
      </c>
      <c r="K78" s="4">
        <f>VLOOKUP(TRIM(Table47[[#This Row],[G_3]]),Table22[#All],3,FALSE)</f>
        <v>4</v>
      </c>
      <c r="L78" s="4" t="e">
        <f>VLOOKUP(TRIM(Table47[[#This Row],[G_4]]),Table22[#All],3,FALSE)</f>
        <v>#N/A</v>
      </c>
      <c r="M78">
        <f>VLOOKUP(Table47[[#This Row],[H]],Table23[#All],3,FALSE)</f>
        <v>1</v>
      </c>
      <c r="N78" s="1" t="s">
        <v>64</v>
      </c>
      <c r="O78">
        <f>VLOOKUP(Table47[[#This Row],[I_1]],Table25[#All], 3, FALSE)</f>
        <v>1</v>
      </c>
      <c r="P78">
        <f>VLOOKUP(TRIM(Table47[[#This Row],[I_2]]),Table25[#All], 3, FALSE)</f>
        <v>2</v>
      </c>
      <c r="Q78">
        <v>500</v>
      </c>
      <c r="R78">
        <f>VLOOKUP(TRIM(Table47[[#This Row],[K]]),Table27[#All],3,FALSE)</f>
        <v>3</v>
      </c>
      <c r="S78">
        <f>VLOOKUP(TRIM(Table47[[#This Row],[L]]),Table28[#All],3,FALSE)</f>
        <v>2</v>
      </c>
      <c r="T78">
        <f>VLOOKUP(Table47[[#This Row],[M]],Table9[#All],3,FALSE)</f>
        <v>1</v>
      </c>
      <c r="U78">
        <f>VLOOKUP(Table47[[#This Row],[N]],Table11[#All],3,FALSE)</f>
        <v>1</v>
      </c>
      <c r="V78">
        <f>VLOOKUP(Table47[[#This Row],[O]],Table15[#All],3,FALSE)</f>
        <v>1</v>
      </c>
      <c r="W78" t="s">
        <v>498</v>
      </c>
      <c r="X78">
        <f>VLOOKUP(Table47[[#This Row],[Q]],Table19[#All],3,FALSE)</f>
        <v>4</v>
      </c>
      <c r="Y78" t="s">
        <v>136</v>
      </c>
      <c r="Z78">
        <f>VLOOKUP(TRIM(Table47[[#This Row],[R_1]]),Table21[#All],3,FALSE)</f>
        <v>2</v>
      </c>
      <c r="AA78" t="e">
        <f>VLOOKUP(TRIM(Table47[[#This Row],[R_2]]),Table21[#All],3,FALSE)</f>
        <v>#N/A</v>
      </c>
      <c r="AB78" t="e">
        <f>VLOOKUP(TRIM(Table47[[#This Row],[R_3]]),Table21[#All],3,FALSE)</f>
        <v>#N/A</v>
      </c>
      <c r="AC78" t="e">
        <f>VLOOKUP(TRIM(Table47[[#This Row],[R_4]]),Table21[#All],3,FALSE)</f>
        <v>#N/A</v>
      </c>
      <c r="AD78" t="e">
        <f>VLOOKUP(TRIM(Table47[[#This Row],[R_5]]),Table21[#All],3,FALSE)</f>
        <v>#N/A</v>
      </c>
      <c r="AE78" t="e">
        <f>VLOOKUP(TRIM(Table47[[#This Row],[R_6]]),Table21[#All],3,FALSE)</f>
        <v>#N/A</v>
      </c>
      <c r="AF78" t="e">
        <f>VLOOKUP(TRIM(Table47[[#This Row],[R_7]]),Table21[#All],3,FALSE)</f>
        <v>#N/A</v>
      </c>
      <c r="AG78" t="e">
        <f>VLOOKUP(TRIM(Table47[[#This Row],[R_8]]),Table21[#All],3,FALSE)</f>
        <v>#N/A</v>
      </c>
      <c r="AH78" t="e">
        <f>VLOOKUP(TRIM(Table47[[#This Row],[R_9]]),Table21[#All],3,FALSE)</f>
        <v>#N/A</v>
      </c>
      <c r="AI78" t="e">
        <f>VLOOKUP(TRIM(Table47[[#This Row],[R_10]]),Table21[#All],3,FALSE)</f>
        <v>#N/A</v>
      </c>
      <c r="AJ78" t="s">
        <v>499</v>
      </c>
      <c r="AK78">
        <f>VLOOKUP(TRIM(Table47[[#This Row],[S_1]]),Table24[#All],3,FALSE)</f>
        <v>6</v>
      </c>
      <c r="AL78">
        <f>VLOOKUP(TRIM(Table47[[#This Row],[S_2]]),Table24[#All],3,FALSE)</f>
        <v>12</v>
      </c>
      <c r="AM78" t="e">
        <f>VLOOKUP(TRIM(Table47[[#This Row],[S_3]]),Table24[#All],3,FALSE)</f>
        <v>#N/A</v>
      </c>
      <c r="AN78" t="e">
        <f>VLOOKUP(TRIM(Table47[[#This Row],[S_4]]),Table24[#All],3,FALSE)</f>
        <v>#N/A</v>
      </c>
      <c r="AO78" t="e">
        <f>VLOOKUP(TRIM(Table47[[#This Row],[S_5]]),Table24[#All],3,FALSE)</f>
        <v>#N/A</v>
      </c>
      <c r="AP78" t="e">
        <f>VLOOKUP(TRIM(Table47[[#This Row],[S_6]]),Table24[#All],3,FALSE)</f>
        <v>#N/A</v>
      </c>
      <c r="AQ78" t="s">
        <v>254</v>
      </c>
      <c r="AR78">
        <f>VLOOKUP(TRIM(Table47[[#This Row],[T_1]]),Table26[#All],3,FALSE)</f>
        <v>2</v>
      </c>
      <c r="AS78">
        <f>VLOOKUP(TRIM(Table47[[#This Row],[T_2]]),Table26[#All],3,FALSE)</f>
        <v>4</v>
      </c>
      <c r="AT78">
        <f>VLOOKUP(TRIM(Table47[[#This Row],[T_3]]),Table26[#All],3,FALSE)</f>
        <v>3</v>
      </c>
      <c r="AU78" t="e">
        <f>VLOOKUP(TRIM(Table47[[#This Row],[T_4]]),Table26[#All],3,FALSE)</f>
        <v>#N/A</v>
      </c>
      <c r="AV78" t="e">
        <f>VLOOKUP(TRIM(Table47[[#This Row],[T_5]]),Table26[#All],3,FALSE)</f>
        <v>#N/A</v>
      </c>
      <c r="AW78" t="e">
        <f>VLOOKUP(TRIM(Table47[[#This Row],[T_6]]),Table26[#All],3,FALSE)</f>
        <v>#N/A</v>
      </c>
      <c r="AX78">
        <f>VLOOKUP(Table47[[#This Row],[U]],Table29[#All],3,FALSE)</f>
        <v>3</v>
      </c>
      <c r="AY78">
        <f>VLOOKUP(Table47[[#This Row],[V]],Table30[#All],3,FALSE)</f>
        <v>2</v>
      </c>
      <c r="AZ78" t="s">
        <v>185</v>
      </c>
      <c r="BA78">
        <f>VLOOKUP(TRIM(Table47[[#This Row],[W_1]]),Table31[#All],3,FALSE)</f>
        <v>1</v>
      </c>
      <c r="BB78">
        <f>VLOOKUP(TRIM(Table47[[#This Row],[W_2]]),Table31[#All],3,FALSE)</f>
        <v>7</v>
      </c>
      <c r="BC78" t="e">
        <f>VLOOKUP(TRIM(Table47[[#This Row],[W_3]]),Table31[#All],3,FALSE)</f>
        <v>#N/A</v>
      </c>
      <c r="BD78" t="e">
        <f>VLOOKUP(TRIM(Table47[[#This Row],[W_4]]),Table31[#All],3,FALSE)</f>
        <v>#N/A</v>
      </c>
      <c r="BE78" t="e">
        <f>VLOOKUP(TRIM(Table47[[#This Row],[W_5]]),Table31[#All],3,FALSE)</f>
        <v>#N/A</v>
      </c>
      <c r="BF78" t="e">
        <f>VLOOKUP(TRIM(Table47[[#This Row],[W_6]]),Table31[#All],3,FALSE)</f>
        <v>#N/A</v>
      </c>
      <c r="BG78" t="e">
        <f>VLOOKUP(TRIM(Table47[[#This Row],[W_7]]),Table31[#All],3,FALSE)</f>
        <v>#N/A</v>
      </c>
      <c r="BH78" t="e">
        <f>VLOOKUP(TRIM(Table47[[#This Row],[W_8]]),Table31[#All],3,FALSE)</f>
        <v>#N/A</v>
      </c>
      <c r="BI78" t="s">
        <v>333</v>
      </c>
      <c r="BJ78">
        <f>VLOOKUP(TRIM(Table47[[#This Row],[X_1]]),Table32[#All],3,FALSE)</f>
        <v>2</v>
      </c>
      <c r="BK78">
        <f>VLOOKUP(TRIM(Table47[[#This Row],[X_2]]),Table32[#All],3,FALSE)</f>
        <v>1</v>
      </c>
      <c r="BL78">
        <f>VLOOKUP(TRIM(Table47[[#This Row],[X_3]]),Table32[#All],3,FALSE)</f>
        <v>3</v>
      </c>
      <c r="BM78" t="e">
        <f>VLOOKUP(TRIM(Table47[[#This Row],[X_4]]),Table32[#All],3,FALSE)</f>
        <v>#N/A</v>
      </c>
      <c r="BN78" t="e">
        <f>VLOOKUP(TRIM(Table47[[#This Row],[X_5]]),Table32[#All],3,FALSE)</f>
        <v>#N/A</v>
      </c>
      <c r="BO78" t="e">
        <f>VLOOKUP(TRIM(Table47[[#This Row],[X_6]]),Table32[#All],3,FALSE)</f>
        <v>#N/A</v>
      </c>
      <c r="BP78" t="e">
        <f>VLOOKUP(TRIM(Table47[[#This Row],[X_7]]),Table32[#All],3,FALSE)</f>
        <v>#N/A</v>
      </c>
      <c r="BQ78" t="e">
        <f>VLOOKUP(TRIM(Table47[[#This Row],[X_8]]),Table32[#All],3,FALSE)</f>
        <v>#N/A</v>
      </c>
      <c r="BR78" t="e">
        <f>VLOOKUP(TRIM(Table47[[#This Row],[X_9]]),Table32[#All],3,FALSE)</f>
        <v>#N/A</v>
      </c>
      <c r="BS78">
        <f>VLOOKUP(Table47[[#This Row],[Y]], Table33[#All], 3, FALSE)</f>
        <v>1</v>
      </c>
      <c r="BT78" t="s">
        <v>136</v>
      </c>
      <c r="BU78">
        <f>VLOOKUP(TRIM(Table47[[#This Row],[Z_1]]),Table34[#All],3,FALSE)</f>
        <v>4</v>
      </c>
      <c r="BV78" t="e">
        <f>VLOOKUP(TRIM(Table47[[#This Row],[Z_2]]),Table34[#All],3,FALSE)</f>
        <v>#N/A</v>
      </c>
      <c r="BW78" t="e">
        <f>VLOOKUP(TRIM(Table47[[#This Row],[Z_3]]),Table34[#All],3,FALSE)</f>
        <v>#N/A</v>
      </c>
      <c r="BX78" t="e">
        <f>VLOOKUP(TRIM(Table47[[#This Row],[Z_4]]),Table34[#All],3,FALSE)</f>
        <v>#N/A</v>
      </c>
      <c r="BY78" t="e">
        <f>VLOOKUP(TRIM(Table47[[#This Row],[Z_5]]),Table34[#All],3,FALSE)</f>
        <v>#N/A</v>
      </c>
      <c r="BZ78" t="e">
        <f>VLOOKUP(TRIM(Table47[[#This Row],[Z_6]]),Table34[#All],3,FALSE)</f>
        <v>#N/A</v>
      </c>
      <c r="CA78" t="e">
        <f>VLOOKUP(TRIM(Table47[[#This Row],[Z_7]]),Table34[#All],3,FALSE)</f>
        <v>#N/A</v>
      </c>
      <c r="CB78">
        <f>VLOOKUP(Table47[[#This Row],[ZA]],Table36[#All],3,FALSE)</f>
        <v>3</v>
      </c>
      <c r="CC78">
        <f>VLOOKUP(Table47[[#This Row],[ZB]],Table37[#All],3,FALSE)</f>
        <v>3</v>
      </c>
      <c r="CD78" t="s">
        <v>162</v>
      </c>
      <c r="CE78">
        <f>VLOOKUP(TRIM(Table47[[#This Row],[ZC_1]]),Table38[#All],3,FALSE)</f>
        <v>2</v>
      </c>
      <c r="CF78" t="e">
        <f>VLOOKUP(TRIM(Table47[[#This Row],[ZC_2]]),Table38[#All],3,FALSE)</f>
        <v>#N/A</v>
      </c>
      <c r="CG78" t="e">
        <f>VLOOKUP(TRIM(Table47[[#This Row],[ZC_3]]),Table38[#All],3,FALSE)</f>
        <v>#N/A</v>
      </c>
      <c r="CH78" t="e">
        <f>VLOOKUP(TRIM(Table47[[#This Row],[ZC_4]]),Table38[#All],3,FALSE)</f>
        <v>#N/A</v>
      </c>
      <c r="CI78" t="e">
        <f>VLOOKUP(TRIM(Table47[[#This Row],[ZC_5]]),Table38[#All],3,FALSE)</f>
        <v>#N/A</v>
      </c>
      <c r="CJ78" t="e">
        <f>VLOOKUP(TRIM(Table47[[#This Row],[ZC_6]]),Table38[#All],3,FALSE)</f>
        <v>#N/A</v>
      </c>
      <c r="CK78" t="e">
        <f>VLOOKUP(TRIM(Table47[[#This Row],[ZC_7]]),Table38[#All],3,FALSE)</f>
        <v>#N/A</v>
      </c>
      <c r="CL78">
        <v>2</v>
      </c>
      <c r="CM78" t="s">
        <v>500</v>
      </c>
      <c r="CN78">
        <f>VLOOKUP(TRIM(Table47[[#This Row],[ZE_1]]),Table40[#All],3,FALSE)</f>
        <v>1</v>
      </c>
      <c r="CO78" s="4">
        <f>VLOOKUP(TRIM(Table47[[#This Row],[ZE_2]]),Table40[#All],3,FALSE)</f>
        <v>2</v>
      </c>
      <c r="CP78">
        <f>VLOOKUP(TRIM(Table47[[#This Row],[ZE_3]]),Table40[#All],3,FALSE)</f>
        <v>4</v>
      </c>
      <c r="CQ78" s="4" t="e">
        <f>VLOOKUP(TRIM(Table47[[#This Row],[ZE_4]]),Table40[#All],3,FALSE)</f>
        <v>#N/A</v>
      </c>
      <c r="CR78" t="e">
        <f>VLOOKUP(TRIM(Table47[[#This Row],[ZE_5]]),Table40[#All],3,FALSE)</f>
        <v>#N/A</v>
      </c>
      <c r="CS78" t="e">
        <f>VLOOKUP(TRIM(Table47[[#This Row],[ZE_6]]),Table40[#All],3,FALSE)</f>
        <v>#N/A</v>
      </c>
      <c r="CT78" t="e">
        <f>VLOOKUP(TRIM(Table47[[#This Row],[ZE_7]]),Table40[#All],3,FALSE)</f>
        <v>#N/A</v>
      </c>
      <c r="CU78" t="s">
        <v>501</v>
      </c>
    </row>
    <row r="79" spans="1:99" x14ac:dyDescent="0.25">
      <c r="A79">
        <v>45155.944136041668</v>
      </c>
      <c r="B79" s="4">
        <f>VLOOKUP(Table47[[#This Row],[A]],Table7[#All],3, FALSE)</f>
        <v>5</v>
      </c>
      <c r="C79">
        <f>VLOOKUP(Table47[[#This Row],[B]],Table12[#All],3,FALSE)</f>
        <v>1</v>
      </c>
      <c r="D79">
        <f>VLOOKUP(Table47[[#This Row],[C]],Table14[#All],3,FALSE)</f>
        <v>1</v>
      </c>
      <c r="E79">
        <f>VLOOKUP(Table47[[#This Row],[D]],Table16[#All],3,FALSE)</f>
        <v>1</v>
      </c>
      <c r="F79">
        <f>VLOOKUP(Table47[[#This Row],[E]],Table18[#All],3,FALSE)</f>
        <v>1</v>
      </c>
      <c r="G79">
        <f>VLOOKUP(Table47[[#This Row],[F]],Table20[#All],3,FALSE)</f>
        <v>5</v>
      </c>
      <c r="H79" s="1" t="s">
        <v>63</v>
      </c>
      <c r="I79">
        <f>VLOOKUP(Table47[[#This Row],[G]],Table22[#All],3,FALSE)</f>
        <v>1</v>
      </c>
      <c r="J79" s="4">
        <f>VLOOKUP(TRIM(Table47[[#This Row],[G_2]]),Table22[#All],3,FALSE)</f>
        <v>3</v>
      </c>
      <c r="K79" s="4" t="e">
        <f>VLOOKUP(TRIM(Table47[[#This Row],[G_3]]),Table22[#All],3,FALSE)</f>
        <v>#N/A</v>
      </c>
      <c r="L79" s="4" t="e">
        <f>VLOOKUP(TRIM(Table47[[#This Row],[G_4]]),Table22[#All],3,FALSE)</f>
        <v>#N/A</v>
      </c>
      <c r="M79">
        <f>VLOOKUP(Table47[[#This Row],[H]],Table23[#All],3,FALSE)</f>
        <v>1</v>
      </c>
      <c r="N79" s="1" t="s">
        <v>64</v>
      </c>
      <c r="O79">
        <f>VLOOKUP(Table47[[#This Row],[I_1]],Table25[#All], 3, FALSE)</f>
        <v>1</v>
      </c>
      <c r="P79">
        <f>VLOOKUP(TRIM(Table47[[#This Row],[I_2]]),Table25[#All], 3, FALSE)</f>
        <v>2</v>
      </c>
      <c r="Q79">
        <v>1130</v>
      </c>
      <c r="R79">
        <f>VLOOKUP(TRIM(Table47[[#This Row],[K]]),Table27[#All],3,FALSE)</f>
        <v>1</v>
      </c>
      <c r="S79">
        <f>VLOOKUP(TRIM(Table47[[#This Row],[L]]),Table28[#All],3,FALSE)</f>
        <v>1</v>
      </c>
      <c r="T79">
        <f>VLOOKUP(Table47[[#This Row],[M]],Table9[#All],3,FALSE)</f>
        <v>1</v>
      </c>
      <c r="U79">
        <f>VLOOKUP(Table47[[#This Row],[N]],Table11[#All],3,FALSE)</f>
        <v>2</v>
      </c>
      <c r="V79">
        <f>VLOOKUP(Table47[[#This Row],[O]],Table15[#All],3,FALSE)</f>
        <v>2</v>
      </c>
      <c r="W79" t="s">
        <v>502</v>
      </c>
      <c r="X79">
        <f>VLOOKUP(Table47[[#This Row],[Q]],Table19[#All],3,FALSE)</f>
        <v>2</v>
      </c>
      <c r="Y79" t="s">
        <v>459</v>
      </c>
      <c r="Z79">
        <f>VLOOKUP(TRIM(Table47[[#This Row],[R_1]]),Table21[#All],3,FALSE)</f>
        <v>11</v>
      </c>
      <c r="AA79" t="e">
        <f>VLOOKUP(TRIM(Table47[[#This Row],[R_2]]),Table21[#All],3,FALSE)</f>
        <v>#N/A</v>
      </c>
      <c r="AB79" t="e">
        <f>VLOOKUP(TRIM(Table47[[#This Row],[R_3]]),Table21[#All],3,FALSE)</f>
        <v>#N/A</v>
      </c>
      <c r="AC79" t="e">
        <f>VLOOKUP(TRIM(Table47[[#This Row],[R_4]]),Table21[#All],3,FALSE)</f>
        <v>#N/A</v>
      </c>
      <c r="AD79" t="e">
        <f>VLOOKUP(TRIM(Table47[[#This Row],[R_5]]),Table21[#All],3,FALSE)</f>
        <v>#N/A</v>
      </c>
      <c r="AE79" t="e">
        <f>VLOOKUP(TRIM(Table47[[#This Row],[R_6]]),Table21[#All],3,FALSE)</f>
        <v>#N/A</v>
      </c>
      <c r="AF79" t="e">
        <f>VLOOKUP(TRIM(Table47[[#This Row],[R_7]]),Table21[#All],3,FALSE)</f>
        <v>#N/A</v>
      </c>
      <c r="AG79" t="e">
        <f>VLOOKUP(TRIM(Table47[[#This Row],[R_8]]),Table21[#All],3,FALSE)</f>
        <v>#N/A</v>
      </c>
      <c r="AH79" t="e">
        <f>VLOOKUP(TRIM(Table47[[#This Row],[R_9]]),Table21[#All],3,FALSE)</f>
        <v>#N/A</v>
      </c>
      <c r="AI79" t="e">
        <f>VLOOKUP(TRIM(Table47[[#This Row],[R_10]]),Table21[#All],3,FALSE)</f>
        <v>#N/A</v>
      </c>
      <c r="AJ79" t="s">
        <v>503</v>
      </c>
      <c r="AK79">
        <f>VLOOKUP(TRIM(Table47[[#This Row],[S_1]]),Table24[#All],3,FALSE)</f>
        <v>3</v>
      </c>
      <c r="AL79">
        <f>VLOOKUP(TRIM(Table47[[#This Row],[S_2]]),Table24[#All],3,FALSE)</f>
        <v>1</v>
      </c>
      <c r="AM79">
        <f>VLOOKUP(TRIM(Table47[[#This Row],[S_3]]),Table24[#All],3,FALSE)</f>
        <v>4</v>
      </c>
      <c r="AN79" t="e">
        <f>VLOOKUP(TRIM(Table47[[#This Row],[S_4]]),Table24[#All],3,FALSE)</f>
        <v>#N/A</v>
      </c>
      <c r="AO79" t="e">
        <f>VLOOKUP(TRIM(Table47[[#This Row],[S_5]]),Table24[#All],3,FALSE)</f>
        <v>#N/A</v>
      </c>
      <c r="AP79" t="e">
        <f>VLOOKUP(TRIM(Table47[[#This Row],[S_6]]),Table24[#All],3,FALSE)</f>
        <v>#N/A</v>
      </c>
      <c r="AQ79" t="s">
        <v>73</v>
      </c>
      <c r="AR79">
        <f>VLOOKUP(TRIM(Table47[[#This Row],[T_1]]),Table26[#All],3,FALSE)</f>
        <v>2</v>
      </c>
      <c r="AS79">
        <f>VLOOKUP(TRIM(Table47[[#This Row],[T_2]]),Table26[#All],3,FALSE)</f>
        <v>4</v>
      </c>
      <c r="AT79" t="e">
        <f>VLOOKUP(TRIM(Table47[[#This Row],[T_3]]),Table26[#All],3,FALSE)</f>
        <v>#N/A</v>
      </c>
      <c r="AU79" t="e">
        <f>VLOOKUP(TRIM(Table47[[#This Row],[T_4]]),Table26[#All],3,FALSE)</f>
        <v>#N/A</v>
      </c>
      <c r="AV79" t="e">
        <f>VLOOKUP(TRIM(Table47[[#This Row],[T_5]]),Table26[#All],3,FALSE)</f>
        <v>#N/A</v>
      </c>
      <c r="AW79" t="e">
        <f>VLOOKUP(TRIM(Table47[[#This Row],[T_6]]),Table26[#All],3,FALSE)</f>
        <v>#N/A</v>
      </c>
      <c r="AX79">
        <f>VLOOKUP(Table47[[#This Row],[U]],Table29[#All],3,FALSE)</f>
        <v>2</v>
      </c>
      <c r="AY79">
        <f>VLOOKUP(Table47[[#This Row],[V]],Table30[#All],3,FALSE)</f>
        <v>2</v>
      </c>
      <c r="AZ79" t="s">
        <v>216</v>
      </c>
      <c r="BA79">
        <f>VLOOKUP(TRIM(Table47[[#This Row],[W_1]]),Table31[#All],3,FALSE)</f>
        <v>1</v>
      </c>
      <c r="BB79">
        <f>VLOOKUP(TRIM(Table47[[#This Row],[W_2]]),Table31[#All],3,FALSE)</f>
        <v>4</v>
      </c>
      <c r="BC79" t="e">
        <f>VLOOKUP(TRIM(Table47[[#This Row],[W_3]]),Table31[#All],3,FALSE)</f>
        <v>#N/A</v>
      </c>
      <c r="BD79" t="e">
        <f>VLOOKUP(TRIM(Table47[[#This Row],[W_4]]),Table31[#All],3,FALSE)</f>
        <v>#N/A</v>
      </c>
      <c r="BE79" t="e">
        <f>VLOOKUP(TRIM(Table47[[#This Row],[W_5]]),Table31[#All],3,FALSE)</f>
        <v>#N/A</v>
      </c>
      <c r="BF79" t="e">
        <f>VLOOKUP(TRIM(Table47[[#This Row],[W_6]]),Table31[#All],3,FALSE)</f>
        <v>#N/A</v>
      </c>
      <c r="BG79" t="e">
        <f>VLOOKUP(TRIM(Table47[[#This Row],[W_7]]),Table31[#All],3,FALSE)</f>
        <v>#N/A</v>
      </c>
      <c r="BH79" t="e">
        <f>VLOOKUP(TRIM(Table47[[#This Row],[W_8]]),Table31[#All],3,FALSE)</f>
        <v>#N/A</v>
      </c>
      <c r="BI79" t="s">
        <v>504</v>
      </c>
      <c r="BJ79">
        <f>VLOOKUP(TRIM(Table47[[#This Row],[X_1]]),Table32[#All],3,FALSE)</f>
        <v>2</v>
      </c>
      <c r="BK79">
        <f>VLOOKUP(TRIM(Table47[[#This Row],[X_2]]),Table32[#All],3,FALSE)</f>
        <v>1</v>
      </c>
      <c r="BL79">
        <f>VLOOKUP(TRIM(Table47[[#This Row],[X_3]]),Table32[#All],3,FALSE)</f>
        <v>11</v>
      </c>
      <c r="BM79">
        <f>VLOOKUP(TRIM(Table47[[#This Row],[X_4]]),Table32[#All],3,FALSE)</f>
        <v>5</v>
      </c>
      <c r="BN79" t="e">
        <f>VLOOKUP(TRIM(Table47[[#This Row],[X_5]]),Table32[#All],3,FALSE)</f>
        <v>#N/A</v>
      </c>
      <c r="BO79" t="e">
        <f>VLOOKUP(TRIM(Table47[[#This Row],[X_6]]),Table32[#All],3,FALSE)</f>
        <v>#N/A</v>
      </c>
      <c r="BP79" t="e">
        <f>VLOOKUP(TRIM(Table47[[#This Row],[X_7]]),Table32[#All],3,FALSE)</f>
        <v>#N/A</v>
      </c>
      <c r="BQ79" t="e">
        <f>VLOOKUP(TRIM(Table47[[#This Row],[X_8]]),Table32[#All],3,FALSE)</f>
        <v>#N/A</v>
      </c>
      <c r="BR79" t="e">
        <f>VLOOKUP(TRIM(Table47[[#This Row],[X_9]]),Table32[#All],3,FALSE)</f>
        <v>#N/A</v>
      </c>
      <c r="BS79">
        <f>VLOOKUP(Table47[[#This Row],[Y]], Table33[#All], 3, FALSE)</f>
        <v>2</v>
      </c>
      <c r="BT79" t="s">
        <v>459</v>
      </c>
      <c r="BU79">
        <f>VLOOKUP(TRIM(Table47[[#This Row],[Z_1]]),Table34[#All],3,FALSE)</f>
        <v>9</v>
      </c>
      <c r="BV79" t="e">
        <f>VLOOKUP(TRIM(Table47[[#This Row],[Z_2]]),Table34[#All],3,FALSE)</f>
        <v>#N/A</v>
      </c>
      <c r="BW79" t="e">
        <f>VLOOKUP(TRIM(Table47[[#This Row],[Z_3]]),Table34[#All],3,FALSE)</f>
        <v>#N/A</v>
      </c>
      <c r="BX79" t="e">
        <f>VLOOKUP(TRIM(Table47[[#This Row],[Z_4]]),Table34[#All],3,FALSE)</f>
        <v>#N/A</v>
      </c>
      <c r="BY79" t="e">
        <f>VLOOKUP(TRIM(Table47[[#This Row],[Z_5]]),Table34[#All],3,FALSE)</f>
        <v>#N/A</v>
      </c>
      <c r="BZ79" t="e">
        <f>VLOOKUP(TRIM(Table47[[#This Row],[Z_6]]),Table34[#All],3,FALSE)</f>
        <v>#N/A</v>
      </c>
      <c r="CA79" t="e">
        <f>VLOOKUP(TRIM(Table47[[#This Row],[Z_7]]),Table34[#All],3,FALSE)</f>
        <v>#N/A</v>
      </c>
      <c r="CB79">
        <f>VLOOKUP(Table47[[#This Row],[ZA]],Table36[#All],3,FALSE)</f>
        <v>3</v>
      </c>
      <c r="CC79">
        <f>VLOOKUP(Table47[[#This Row],[ZB]],Table37[#All],3,FALSE)</f>
        <v>5</v>
      </c>
      <c r="CD79" t="s">
        <v>128</v>
      </c>
      <c r="CE79">
        <f>VLOOKUP(TRIM(Table47[[#This Row],[ZC_1]]),Table38[#All],3,FALSE)</f>
        <v>2</v>
      </c>
      <c r="CF79">
        <f>VLOOKUP(TRIM(Table47[[#This Row],[ZC_2]]),Table38[#All],3,FALSE)</f>
        <v>7</v>
      </c>
      <c r="CG79" t="e">
        <f>VLOOKUP(TRIM(Table47[[#This Row],[ZC_3]]),Table38[#All],3,FALSE)</f>
        <v>#N/A</v>
      </c>
      <c r="CH79" t="e">
        <f>VLOOKUP(TRIM(Table47[[#This Row],[ZC_4]]),Table38[#All],3,FALSE)</f>
        <v>#N/A</v>
      </c>
      <c r="CI79" t="e">
        <f>VLOOKUP(TRIM(Table47[[#This Row],[ZC_5]]),Table38[#All],3,FALSE)</f>
        <v>#N/A</v>
      </c>
      <c r="CJ79" t="e">
        <f>VLOOKUP(TRIM(Table47[[#This Row],[ZC_6]]),Table38[#All],3,FALSE)</f>
        <v>#N/A</v>
      </c>
      <c r="CK79" t="e">
        <f>VLOOKUP(TRIM(Table47[[#This Row],[ZC_7]]),Table38[#All],3,FALSE)</f>
        <v>#N/A</v>
      </c>
      <c r="CL79">
        <v>5</v>
      </c>
      <c r="CM79" t="s">
        <v>106</v>
      </c>
      <c r="CN79">
        <f>VLOOKUP(TRIM(Table47[[#This Row],[ZE_1]]),Table40[#All],3,FALSE)</f>
        <v>3</v>
      </c>
      <c r="CO79" s="4" t="e">
        <f>VLOOKUP(TRIM(Table47[[#This Row],[ZE_2]]),Table40[#All],3,FALSE)</f>
        <v>#N/A</v>
      </c>
      <c r="CP79" t="e">
        <f>VLOOKUP(TRIM(Table47[[#This Row],[ZE_3]]),Table40[#All],3,FALSE)</f>
        <v>#N/A</v>
      </c>
      <c r="CQ79" s="4" t="e">
        <f>VLOOKUP(TRIM(Table47[[#This Row],[ZE_4]]),Table40[#All],3,FALSE)</f>
        <v>#N/A</v>
      </c>
      <c r="CR79" t="e">
        <f>VLOOKUP(TRIM(Table47[[#This Row],[ZE_5]]),Table40[#All],3,FALSE)</f>
        <v>#N/A</v>
      </c>
      <c r="CS79" t="e">
        <f>VLOOKUP(TRIM(Table47[[#This Row],[ZE_6]]),Table40[#All],3,FALSE)</f>
        <v>#N/A</v>
      </c>
      <c r="CT79" t="e">
        <f>VLOOKUP(TRIM(Table47[[#This Row],[ZE_7]]),Table40[#All],3,FALSE)</f>
        <v>#N/A</v>
      </c>
    </row>
    <row r="80" spans="1:99" x14ac:dyDescent="0.25">
      <c r="A80">
        <v>45155.962884664354</v>
      </c>
      <c r="B80" s="4">
        <f>VLOOKUP(Table47[[#This Row],[A]],Table7[#All],3, FALSE)</f>
        <v>5</v>
      </c>
      <c r="C80">
        <f>VLOOKUP(Table47[[#This Row],[B]],Table12[#All],3,FALSE)</f>
        <v>0</v>
      </c>
      <c r="D80">
        <f>VLOOKUP(Table47[[#This Row],[C]],Table14[#All],3,FALSE)</f>
        <v>2</v>
      </c>
      <c r="E80">
        <f>VLOOKUP(Table47[[#This Row],[D]],Table16[#All],3,FALSE)</f>
        <v>1</v>
      </c>
      <c r="F80">
        <f>VLOOKUP(Table47[[#This Row],[E]],Table18[#All],3,FALSE)</f>
        <v>1</v>
      </c>
      <c r="G80">
        <f>VLOOKUP(Table47[[#This Row],[F]],Table20[#All],3,FALSE)</f>
        <v>6</v>
      </c>
      <c r="H80" s="1" t="s">
        <v>130</v>
      </c>
      <c r="I80">
        <f>VLOOKUP(Table47[[#This Row],[G]],Table22[#All],3,FALSE)</f>
        <v>1</v>
      </c>
      <c r="J80" s="4" t="e">
        <f>VLOOKUP(TRIM(Table47[[#This Row],[G_2]]),Table22[#All],3,FALSE)</f>
        <v>#N/A</v>
      </c>
      <c r="K80" s="4" t="e">
        <f>VLOOKUP(TRIM(Table47[[#This Row],[G_3]]),Table22[#All],3,FALSE)</f>
        <v>#N/A</v>
      </c>
      <c r="L80" s="4" t="e">
        <f>VLOOKUP(TRIM(Table47[[#This Row],[G_4]]),Table22[#All],3,FALSE)</f>
        <v>#N/A</v>
      </c>
      <c r="M80">
        <f>VLOOKUP(Table47[[#This Row],[H]],Table23[#All],3,FALSE)</f>
        <v>1</v>
      </c>
      <c r="N80" s="1" t="s">
        <v>41</v>
      </c>
      <c r="O80">
        <f>VLOOKUP(Table47[[#This Row],[I_1]],Table25[#All], 3, FALSE)</f>
        <v>1</v>
      </c>
      <c r="P80" t="e">
        <f>VLOOKUP(TRIM(Table47[[#This Row],[I_2]]),Table25[#All], 3, FALSE)</f>
        <v>#N/A</v>
      </c>
      <c r="Q80">
        <v>1104</v>
      </c>
      <c r="R80">
        <f>VLOOKUP(TRIM(Table47[[#This Row],[K]]),Table27[#All],3,FALSE)</f>
        <v>1</v>
      </c>
      <c r="S80">
        <f>VLOOKUP(TRIM(Table47[[#This Row],[L]]),Table28[#All],3,FALSE)</f>
        <v>1</v>
      </c>
      <c r="T80">
        <f>VLOOKUP(Table47[[#This Row],[M]],Table9[#All],3,FALSE)</f>
        <v>1</v>
      </c>
      <c r="U80">
        <f>VLOOKUP(Table47[[#This Row],[N]],Table11[#All],3,FALSE)</f>
        <v>2</v>
      </c>
      <c r="V80">
        <f>VLOOKUP(Table47[[#This Row],[O]],Table15[#All],3,FALSE)</f>
        <v>1</v>
      </c>
      <c r="W80" t="s">
        <v>506</v>
      </c>
      <c r="X80">
        <f>VLOOKUP(Table47[[#This Row],[Q]],Table19[#All],3,FALSE)</f>
        <v>3</v>
      </c>
      <c r="Y80" t="s">
        <v>433</v>
      </c>
      <c r="Z80">
        <f>VLOOKUP(TRIM(Table47[[#This Row],[R_1]]),Table21[#All],3,FALSE)</f>
        <v>5</v>
      </c>
      <c r="AA80" t="e">
        <f>VLOOKUP(TRIM(Table47[[#This Row],[R_2]]),Table21[#All],3,FALSE)</f>
        <v>#N/A</v>
      </c>
      <c r="AB80" t="e">
        <f>VLOOKUP(TRIM(Table47[[#This Row],[R_3]]),Table21[#All],3,FALSE)</f>
        <v>#N/A</v>
      </c>
      <c r="AC80" t="e">
        <f>VLOOKUP(TRIM(Table47[[#This Row],[R_4]]),Table21[#All],3,FALSE)</f>
        <v>#N/A</v>
      </c>
      <c r="AD80" t="e">
        <f>VLOOKUP(TRIM(Table47[[#This Row],[R_5]]),Table21[#All],3,FALSE)</f>
        <v>#N/A</v>
      </c>
      <c r="AE80" t="e">
        <f>VLOOKUP(TRIM(Table47[[#This Row],[R_6]]),Table21[#All],3,FALSE)</f>
        <v>#N/A</v>
      </c>
      <c r="AF80" t="e">
        <f>VLOOKUP(TRIM(Table47[[#This Row],[R_7]]),Table21[#All],3,FALSE)</f>
        <v>#N/A</v>
      </c>
      <c r="AG80" t="e">
        <f>VLOOKUP(TRIM(Table47[[#This Row],[R_8]]),Table21[#All],3,FALSE)</f>
        <v>#N/A</v>
      </c>
      <c r="AH80" t="e">
        <f>VLOOKUP(TRIM(Table47[[#This Row],[R_9]]),Table21[#All],3,FALSE)</f>
        <v>#N/A</v>
      </c>
      <c r="AI80" t="e">
        <f>VLOOKUP(TRIM(Table47[[#This Row],[R_10]]),Table21[#All],3,FALSE)</f>
        <v>#N/A</v>
      </c>
      <c r="AJ80" t="s">
        <v>507</v>
      </c>
      <c r="AK80">
        <f>VLOOKUP(TRIM(Table47[[#This Row],[S_1]]),Table24[#All],3,FALSE)</f>
        <v>5</v>
      </c>
      <c r="AL80" t="e">
        <f>VLOOKUP(TRIM(Table47[[#This Row],[S_2]]),Table24[#All],3,FALSE)</f>
        <v>#N/A</v>
      </c>
      <c r="AM80" t="e">
        <f>VLOOKUP(TRIM(Table47[[#This Row],[S_3]]),Table24[#All],3,FALSE)</f>
        <v>#N/A</v>
      </c>
      <c r="AN80" t="e">
        <f>VLOOKUP(TRIM(Table47[[#This Row],[S_4]]),Table24[#All],3,FALSE)</f>
        <v>#N/A</v>
      </c>
      <c r="AO80" t="e">
        <f>VLOOKUP(TRIM(Table47[[#This Row],[S_5]]),Table24[#All],3,FALSE)</f>
        <v>#N/A</v>
      </c>
      <c r="AP80" t="e">
        <f>VLOOKUP(TRIM(Table47[[#This Row],[S_6]]),Table24[#All],3,FALSE)</f>
        <v>#N/A</v>
      </c>
      <c r="AQ80" t="s">
        <v>51</v>
      </c>
      <c r="AR80">
        <f>VLOOKUP(TRIM(Table47[[#This Row],[T_1]]),Table26[#All],3,FALSE)</f>
        <v>2</v>
      </c>
      <c r="AS80" t="e">
        <f>VLOOKUP(TRIM(Table47[[#This Row],[T_2]]),Table26[#All],3,FALSE)</f>
        <v>#N/A</v>
      </c>
      <c r="AT80" t="e">
        <f>VLOOKUP(TRIM(Table47[[#This Row],[T_3]]),Table26[#All],3,FALSE)</f>
        <v>#N/A</v>
      </c>
      <c r="AU80" t="e">
        <f>VLOOKUP(TRIM(Table47[[#This Row],[T_4]]),Table26[#All],3,FALSE)</f>
        <v>#N/A</v>
      </c>
      <c r="AV80" t="e">
        <f>VLOOKUP(TRIM(Table47[[#This Row],[T_5]]),Table26[#All],3,FALSE)</f>
        <v>#N/A</v>
      </c>
      <c r="AW80" t="e">
        <f>VLOOKUP(TRIM(Table47[[#This Row],[T_6]]),Table26[#All],3,FALSE)</f>
        <v>#N/A</v>
      </c>
      <c r="AX80">
        <f>VLOOKUP(Table47[[#This Row],[U]],Table29[#All],3,FALSE)</f>
        <v>3</v>
      </c>
      <c r="AY80">
        <f>VLOOKUP(Table47[[#This Row],[V]],Table30[#All],3,FALSE)</f>
        <v>2</v>
      </c>
      <c r="AZ80" t="s">
        <v>101</v>
      </c>
      <c r="BA80">
        <f>VLOOKUP(TRIM(Table47[[#This Row],[W_1]]),Table31[#All],3,FALSE)</f>
        <v>1</v>
      </c>
      <c r="BB80" t="e">
        <f>VLOOKUP(TRIM(Table47[[#This Row],[W_2]]),Table31[#All],3,FALSE)</f>
        <v>#N/A</v>
      </c>
      <c r="BC80" t="e">
        <f>VLOOKUP(TRIM(Table47[[#This Row],[W_3]]),Table31[#All],3,FALSE)</f>
        <v>#N/A</v>
      </c>
      <c r="BD80" t="e">
        <f>VLOOKUP(TRIM(Table47[[#This Row],[W_4]]),Table31[#All],3,FALSE)</f>
        <v>#N/A</v>
      </c>
      <c r="BE80" t="e">
        <f>VLOOKUP(TRIM(Table47[[#This Row],[W_5]]),Table31[#All],3,FALSE)</f>
        <v>#N/A</v>
      </c>
      <c r="BF80" t="e">
        <f>VLOOKUP(TRIM(Table47[[#This Row],[W_6]]),Table31[#All],3,FALSE)</f>
        <v>#N/A</v>
      </c>
      <c r="BG80" t="e">
        <f>VLOOKUP(TRIM(Table47[[#This Row],[W_7]]),Table31[#All],3,FALSE)</f>
        <v>#N/A</v>
      </c>
      <c r="BH80" t="e">
        <f>VLOOKUP(TRIM(Table47[[#This Row],[W_8]]),Table31[#All],3,FALSE)</f>
        <v>#N/A</v>
      </c>
      <c r="BI80" t="s">
        <v>75</v>
      </c>
      <c r="BJ80">
        <f>VLOOKUP(TRIM(Table47[[#This Row],[X_1]]),Table32[#All],3,FALSE)</f>
        <v>1</v>
      </c>
      <c r="BK80" t="e">
        <f>VLOOKUP(TRIM(Table47[[#This Row],[X_2]]),Table32[#All],3,FALSE)</f>
        <v>#N/A</v>
      </c>
      <c r="BL80" t="e">
        <f>VLOOKUP(TRIM(Table47[[#This Row],[X_3]]),Table32[#All],3,FALSE)</f>
        <v>#N/A</v>
      </c>
      <c r="BM80" t="e">
        <f>VLOOKUP(TRIM(Table47[[#This Row],[X_4]]),Table32[#All],3,FALSE)</f>
        <v>#N/A</v>
      </c>
      <c r="BN80" t="e">
        <f>VLOOKUP(TRIM(Table47[[#This Row],[X_5]]),Table32[#All],3,FALSE)</f>
        <v>#N/A</v>
      </c>
      <c r="BO80" t="e">
        <f>VLOOKUP(TRIM(Table47[[#This Row],[X_6]]),Table32[#All],3,FALSE)</f>
        <v>#N/A</v>
      </c>
      <c r="BP80" t="e">
        <f>VLOOKUP(TRIM(Table47[[#This Row],[X_7]]),Table32[#All],3,FALSE)</f>
        <v>#N/A</v>
      </c>
      <c r="BQ80" t="e">
        <f>VLOOKUP(TRIM(Table47[[#This Row],[X_8]]),Table32[#All],3,FALSE)</f>
        <v>#N/A</v>
      </c>
      <c r="BR80" t="e">
        <f>VLOOKUP(TRIM(Table47[[#This Row],[X_9]]),Table32[#All],3,FALSE)</f>
        <v>#N/A</v>
      </c>
      <c r="BS80">
        <f>VLOOKUP(Table47[[#This Row],[Y]], Table33[#All], 3, FALSE)</f>
        <v>1</v>
      </c>
      <c r="BT80" t="s">
        <v>317</v>
      </c>
      <c r="BU80">
        <f>VLOOKUP(TRIM(Table47[[#This Row],[Z_1]]),Table34[#All],3,FALSE)</f>
        <v>16</v>
      </c>
      <c r="BV80">
        <f>VLOOKUP(TRIM(Table47[[#This Row],[Z_2]]),Table34[#All],3,FALSE)</f>
        <v>5</v>
      </c>
      <c r="BW80" t="e">
        <f>VLOOKUP(TRIM(Table47[[#This Row],[Z_3]]),Table34[#All],3,FALSE)</f>
        <v>#N/A</v>
      </c>
      <c r="BX80" t="e">
        <f>VLOOKUP(TRIM(Table47[[#This Row],[Z_4]]),Table34[#All],3,FALSE)</f>
        <v>#N/A</v>
      </c>
      <c r="BY80" t="e">
        <f>VLOOKUP(TRIM(Table47[[#This Row],[Z_5]]),Table34[#All],3,FALSE)</f>
        <v>#N/A</v>
      </c>
      <c r="BZ80" t="e">
        <f>VLOOKUP(TRIM(Table47[[#This Row],[Z_6]]),Table34[#All],3,FALSE)</f>
        <v>#N/A</v>
      </c>
      <c r="CA80" t="e">
        <f>VLOOKUP(TRIM(Table47[[#This Row],[Z_7]]),Table34[#All],3,FALSE)</f>
        <v>#N/A</v>
      </c>
      <c r="CB80">
        <f>VLOOKUP(Table47[[#This Row],[ZA]],Table36[#All],3,FALSE)</f>
        <v>0</v>
      </c>
      <c r="CC80">
        <f>VLOOKUP(Table47[[#This Row],[ZB]],Table37[#All],3,FALSE)</f>
        <v>1</v>
      </c>
      <c r="CD80" t="s">
        <v>494</v>
      </c>
      <c r="CE80">
        <f>VLOOKUP(TRIM(Table47[[#This Row],[ZC_1]]),Table38[#All],3,FALSE)</f>
        <v>1</v>
      </c>
      <c r="CF80">
        <f>VLOOKUP(TRIM(Table47[[#This Row],[ZC_2]]),Table38[#All],3,FALSE)</f>
        <v>4</v>
      </c>
      <c r="CG80" t="e">
        <f>VLOOKUP(TRIM(Table47[[#This Row],[ZC_3]]),Table38[#All],3,FALSE)</f>
        <v>#N/A</v>
      </c>
      <c r="CH80" t="e">
        <f>VLOOKUP(TRIM(Table47[[#This Row],[ZC_4]]),Table38[#All],3,FALSE)</f>
        <v>#N/A</v>
      </c>
      <c r="CI80" t="e">
        <f>VLOOKUP(TRIM(Table47[[#This Row],[ZC_5]]),Table38[#All],3,FALSE)</f>
        <v>#N/A</v>
      </c>
      <c r="CJ80" t="e">
        <f>VLOOKUP(TRIM(Table47[[#This Row],[ZC_6]]),Table38[#All],3,FALSE)</f>
        <v>#N/A</v>
      </c>
      <c r="CK80" t="e">
        <f>VLOOKUP(TRIM(Table47[[#This Row],[ZC_7]]),Table38[#All],3,FALSE)</f>
        <v>#N/A</v>
      </c>
      <c r="CL80">
        <v>3</v>
      </c>
      <c r="CM80" t="s">
        <v>181</v>
      </c>
      <c r="CN80">
        <f>VLOOKUP(TRIM(Table47[[#This Row],[ZE_1]]),Table40[#All],3,FALSE)</f>
        <v>5</v>
      </c>
      <c r="CO80" s="4" t="e">
        <f>VLOOKUP(TRIM(Table47[[#This Row],[ZE_2]]),Table40[#All],3,FALSE)</f>
        <v>#N/A</v>
      </c>
      <c r="CP80" t="e">
        <f>VLOOKUP(TRIM(Table47[[#This Row],[ZE_3]]),Table40[#All],3,FALSE)</f>
        <v>#N/A</v>
      </c>
      <c r="CQ80" s="4" t="e">
        <f>VLOOKUP(TRIM(Table47[[#This Row],[ZE_4]]),Table40[#All],3,FALSE)</f>
        <v>#N/A</v>
      </c>
      <c r="CR80" t="e">
        <f>VLOOKUP(TRIM(Table47[[#This Row],[ZE_5]]),Table40[#All],3,FALSE)</f>
        <v>#N/A</v>
      </c>
      <c r="CS80" t="e">
        <f>VLOOKUP(TRIM(Table47[[#This Row],[ZE_6]]),Table40[#All],3,FALSE)</f>
        <v>#N/A</v>
      </c>
      <c r="CT80" t="e">
        <f>VLOOKUP(TRIM(Table47[[#This Row],[ZE_7]]),Table40[#All],3,FALSE)</f>
        <v>#N/A</v>
      </c>
    </row>
    <row r="81" spans="1:99" x14ac:dyDescent="0.25">
      <c r="A81">
        <v>45156.005959351853</v>
      </c>
      <c r="B81" s="4">
        <f>VLOOKUP(Table47[[#This Row],[A]],Table7[#All],3, FALSE)</f>
        <v>6</v>
      </c>
      <c r="C81">
        <f>VLOOKUP(Table47[[#This Row],[B]],Table12[#All],3,FALSE)</f>
        <v>1</v>
      </c>
      <c r="D81">
        <f>VLOOKUP(Table47[[#This Row],[C]],Table14[#All],3,FALSE)</f>
        <v>1</v>
      </c>
      <c r="E81">
        <f>VLOOKUP(Table47[[#This Row],[D]],Table16[#All],3,FALSE)</f>
        <v>1</v>
      </c>
      <c r="F81">
        <f>VLOOKUP(Table47[[#This Row],[E]],Table18[#All],3,FALSE)</f>
        <v>1</v>
      </c>
      <c r="G81">
        <f>VLOOKUP(Table47[[#This Row],[F]],Table20[#All],3,FALSE)</f>
        <v>2</v>
      </c>
      <c r="H81" s="1" t="s">
        <v>130</v>
      </c>
      <c r="I81">
        <f>VLOOKUP(Table47[[#This Row],[G]],Table22[#All],3,FALSE)</f>
        <v>1</v>
      </c>
      <c r="J81" s="4" t="e">
        <f>VLOOKUP(TRIM(Table47[[#This Row],[G_2]]),Table22[#All],3,FALSE)</f>
        <v>#N/A</v>
      </c>
      <c r="K81" s="4" t="e">
        <f>VLOOKUP(TRIM(Table47[[#This Row],[G_3]]),Table22[#All],3,FALSE)</f>
        <v>#N/A</v>
      </c>
      <c r="L81" s="4" t="e">
        <f>VLOOKUP(TRIM(Table47[[#This Row],[G_4]]),Table22[#All],3,FALSE)</f>
        <v>#N/A</v>
      </c>
      <c r="M81">
        <f>VLOOKUP(Table47[[#This Row],[H]],Table23[#All],3,FALSE)</f>
        <v>1</v>
      </c>
      <c r="N81" s="1" t="s">
        <v>64</v>
      </c>
      <c r="O81">
        <f>VLOOKUP(Table47[[#This Row],[I_1]],Table25[#All], 3, FALSE)</f>
        <v>1</v>
      </c>
      <c r="P81">
        <f>VLOOKUP(TRIM(Table47[[#This Row],[I_2]]),Table25[#All], 3, FALSE)</f>
        <v>2</v>
      </c>
      <c r="Q81">
        <v>1100</v>
      </c>
      <c r="R81">
        <f>VLOOKUP(TRIM(Table47[[#This Row],[K]]),Table27[#All],3,FALSE)</f>
        <v>1</v>
      </c>
      <c r="S81">
        <f>VLOOKUP(TRIM(Table47[[#This Row],[L]]),Table28[#All],3,FALSE)</f>
        <v>4</v>
      </c>
      <c r="T81">
        <f>VLOOKUP(Table47[[#This Row],[M]],Table9[#All],3,FALSE)</f>
        <v>1</v>
      </c>
      <c r="U81">
        <f>VLOOKUP(Table47[[#This Row],[N]],Table11[#All],3,FALSE)</f>
        <v>3</v>
      </c>
      <c r="V81">
        <f>VLOOKUP(Table47[[#This Row],[O]],Table15[#All],3,FALSE)</f>
        <v>1</v>
      </c>
      <c r="W81" t="s">
        <v>508</v>
      </c>
      <c r="X81">
        <f>VLOOKUP(Table47[[#This Row],[Q]],Table19[#All],3,FALSE)</f>
        <v>6</v>
      </c>
      <c r="Y81" t="s">
        <v>509</v>
      </c>
      <c r="Z81">
        <f>VLOOKUP(TRIM(Table47[[#This Row],[R_1]]),Table21[#All],3,FALSE)</f>
        <v>2</v>
      </c>
      <c r="AA81">
        <f>VLOOKUP(TRIM(Table47[[#This Row],[R_2]]),Table21[#All],3,FALSE)</f>
        <v>9</v>
      </c>
      <c r="AB81">
        <f>VLOOKUP(TRIM(Table47[[#This Row],[R_3]]),Table21[#All],3,FALSE)</f>
        <v>8</v>
      </c>
      <c r="AC81">
        <f>VLOOKUP(TRIM(Table47[[#This Row],[R_4]]),Table21[#All],3,FALSE)</f>
        <v>11</v>
      </c>
      <c r="AD81">
        <f>VLOOKUP(TRIM(Table47[[#This Row],[R_5]]),Table21[#All],3,FALSE)</f>
        <v>16</v>
      </c>
      <c r="AE81" t="e">
        <f>VLOOKUP(TRIM(Table47[[#This Row],[R_6]]),Table21[#All],3,FALSE)</f>
        <v>#N/A</v>
      </c>
      <c r="AF81" t="e">
        <f>VLOOKUP(TRIM(Table47[[#This Row],[R_7]]),Table21[#All],3,FALSE)</f>
        <v>#N/A</v>
      </c>
      <c r="AG81" t="e">
        <f>VLOOKUP(TRIM(Table47[[#This Row],[R_8]]),Table21[#All],3,FALSE)</f>
        <v>#N/A</v>
      </c>
      <c r="AH81" t="e">
        <f>VLOOKUP(TRIM(Table47[[#This Row],[R_9]]),Table21[#All],3,FALSE)</f>
        <v>#N/A</v>
      </c>
      <c r="AI81" t="e">
        <f>VLOOKUP(TRIM(Table47[[#This Row],[R_10]]),Table21[#All],3,FALSE)</f>
        <v>#N/A</v>
      </c>
      <c r="AJ81" t="s">
        <v>72</v>
      </c>
      <c r="AK81">
        <f>VLOOKUP(TRIM(Table47[[#This Row],[S_1]]),Table24[#All],3,FALSE)</f>
        <v>3</v>
      </c>
      <c r="AL81">
        <f>VLOOKUP(TRIM(Table47[[#This Row],[S_2]]),Table24[#All],3,FALSE)</f>
        <v>1</v>
      </c>
      <c r="AM81">
        <f>VLOOKUP(TRIM(Table47[[#This Row],[S_3]]),Table24[#All],3,FALSE)</f>
        <v>2</v>
      </c>
      <c r="AN81">
        <f>VLOOKUP(TRIM(Table47[[#This Row],[S_4]]),Table24[#All],3,FALSE)</f>
        <v>4</v>
      </c>
      <c r="AO81" t="e">
        <f>VLOOKUP(TRIM(Table47[[#This Row],[S_5]]),Table24[#All],3,FALSE)</f>
        <v>#N/A</v>
      </c>
      <c r="AP81" t="e">
        <f>VLOOKUP(TRIM(Table47[[#This Row],[S_6]]),Table24[#All],3,FALSE)</f>
        <v>#N/A</v>
      </c>
      <c r="AQ81" t="s">
        <v>73</v>
      </c>
      <c r="AR81">
        <f>VLOOKUP(TRIM(Table47[[#This Row],[T_1]]),Table26[#All],3,FALSE)</f>
        <v>2</v>
      </c>
      <c r="AS81">
        <f>VLOOKUP(TRIM(Table47[[#This Row],[T_2]]),Table26[#All],3,FALSE)</f>
        <v>4</v>
      </c>
      <c r="AT81" t="e">
        <f>VLOOKUP(TRIM(Table47[[#This Row],[T_3]]),Table26[#All],3,FALSE)</f>
        <v>#N/A</v>
      </c>
      <c r="AU81" t="e">
        <f>VLOOKUP(TRIM(Table47[[#This Row],[T_4]]),Table26[#All],3,FALSE)</f>
        <v>#N/A</v>
      </c>
      <c r="AV81" t="e">
        <f>VLOOKUP(TRIM(Table47[[#This Row],[T_5]]),Table26[#All],3,FALSE)</f>
        <v>#N/A</v>
      </c>
      <c r="AW81" t="e">
        <f>VLOOKUP(TRIM(Table47[[#This Row],[T_6]]),Table26[#All],3,FALSE)</f>
        <v>#N/A</v>
      </c>
      <c r="AX81">
        <f>VLOOKUP(Table47[[#This Row],[U]],Table29[#All],3,FALSE)</f>
        <v>2</v>
      </c>
      <c r="AY81">
        <f>VLOOKUP(Table47[[#This Row],[V]],Table30[#All],3,FALSE)</f>
        <v>2</v>
      </c>
      <c r="AZ81" t="s">
        <v>54</v>
      </c>
      <c r="BA81">
        <f>VLOOKUP(TRIM(Table47[[#This Row],[W_1]]),Table31[#All],3,FALSE)</f>
        <v>1</v>
      </c>
      <c r="BB81">
        <f>VLOOKUP(TRIM(Table47[[#This Row],[W_2]]),Table31[#All],3,FALSE)</f>
        <v>3</v>
      </c>
      <c r="BC81">
        <f>VLOOKUP(TRIM(Table47[[#This Row],[W_3]]),Table31[#All],3,FALSE)</f>
        <v>7</v>
      </c>
      <c r="BD81" t="e">
        <f>VLOOKUP(TRIM(Table47[[#This Row],[W_4]]),Table31[#All],3,FALSE)</f>
        <v>#N/A</v>
      </c>
      <c r="BE81" t="e">
        <f>VLOOKUP(TRIM(Table47[[#This Row],[W_5]]),Table31[#All],3,FALSE)</f>
        <v>#N/A</v>
      </c>
      <c r="BF81" t="e">
        <f>VLOOKUP(TRIM(Table47[[#This Row],[W_6]]),Table31[#All],3,FALSE)</f>
        <v>#N/A</v>
      </c>
      <c r="BG81" t="e">
        <f>VLOOKUP(TRIM(Table47[[#This Row],[W_7]]),Table31[#All],3,FALSE)</f>
        <v>#N/A</v>
      </c>
      <c r="BH81" t="e">
        <f>VLOOKUP(TRIM(Table47[[#This Row],[W_8]]),Table31[#All],3,FALSE)</f>
        <v>#N/A</v>
      </c>
      <c r="BI81" t="s">
        <v>510</v>
      </c>
      <c r="BJ81">
        <f>VLOOKUP(TRIM(Table47[[#This Row],[X_1]]),Table32[#All],3,FALSE)</f>
        <v>2</v>
      </c>
      <c r="BK81">
        <f>VLOOKUP(TRIM(Table47[[#This Row],[X_2]]),Table32[#All],3,FALSE)</f>
        <v>1</v>
      </c>
      <c r="BL81">
        <f>VLOOKUP(TRIM(Table47[[#This Row],[X_3]]),Table32[#All],3,FALSE)</f>
        <v>10</v>
      </c>
      <c r="BM81">
        <f>VLOOKUP(TRIM(Table47[[#This Row],[X_4]]),Table32[#All],3,FALSE)</f>
        <v>12</v>
      </c>
      <c r="BN81">
        <f>VLOOKUP(TRIM(Table47[[#This Row],[X_5]]),Table32[#All],3,FALSE)</f>
        <v>3</v>
      </c>
      <c r="BO81">
        <f>VLOOKUP(TRIM(Table47[[#This Row],[X_6]]),Table32[#All],3,FALSE)</f>
        <v>4</v>
      </c>
      <c r="BP81" t="e">
        <f>VLOOKUP(TRIM(Table47[[#This Row],[X_7]]),Table32[#All],3,FALSE)</f>
        <v>#N/A</v>
      </c>
      <c r="BQ81" t="e">
        <f>VLOOKUP(TRIM(Table47[[#This Row],[X_8]]),Table32[#All],3,FALSE)</f>
        <v>#N/A</v>
      </c>
      <c r="BR81" t="e">
        <f>VLOOKUP(TRIM(Table47[[#This Row],[X_9]]),Table32[#All],3,FALSE)</f>
        <v>#N/A</v>
      </c>
      <c r="BS81">
        <f>VLOOKUP(Table47[[#This Row],[Y]], Table33[#All], 3, FALSE)</f>
        <v>2</v>
      </c>
      <c r="BT81" t="s">
        <v>77</v>
      </c>
      <c r="BU81">
        <f>VLOOKUP(TRIM(Table47[[#This Row],[Z_1]]),Table34[#All],3,FALSE)</f>
        <v>13</v>
      </c>
      <c r="BV81" t="e">
        <f>VLOOKUP(TRIM(Table47[[#This Row],[Z_2]]),Table34[#All],3,FALSE)</f>
        <v>#N/A</v>
      </c>
      <c r="BW81" t="e">
        <f>VLOOKUP(TRIM(Table47[[#This Row],[Z_3]]),Table34[#All],3,FALSE)</f>
        <v>#N/A</v>
      </c>
      <c r="BX81" t="e">
        <f>VLOOKUP(TRIM(Table47[[#This Row],[Z_4]]),Table34[#All],3,FALSE)</f>
        <v>#N/A</v>
      </c>
      <c r="BY81" t="e">
        <f>VLOOKUP(TRIM(Table47[[#This Row],[Z_5]]),Table34[#All],3,FALSE)</f>
        <v>#N/A</v>
      </c>
      <c r="BZ81" t="e">
        <f>VLOOKUP(TRIM(Table47[[#This Row],[Z_6]]),Table34[#All],3,FALSE)</f>
        <v>#N/A</v>
      </c>
      <c r="CA81" t="e">
        <f>VLOOKUP(TRIM(Table47[[#This Row],[Z_7]]),Table34[#All],3,FALSE)</f>
        <v>#N/A</v>
      </c>
      <c r="CB81">
        <f>VLOOKUP(Table47[[#This Row],[ZA]],Table36[#All],3,FALSE)</f>
        <v>2</v>
      </c>
      <c r="CC81">
        <f>VLOOKUP(Table47[[#This Row],[ZB]],Table37[#All],3,FALSE)</f>
        <v>4</v>
      </c>
      <c r="CD81" t="s">
        <v>511</v>
      </c>
      <c r="CE81">
        <f>VLOOKUP(TRIM(Table47[[#This Row],[ZC_1]]),Table38[#All],3,FALSE)</f>
        <v>6</v>
      </c>
      <c r="CF81">
        <f>VLOOKUP(TRIM(Table47[[#This Row],[ZC_2]]),Table38[#All],3,FALSE)</f>
        <v>3</v>
      </c>
      <c r="CG81">
        <f>VLOOKUP(TRIM(Table47[[#This Row],[ZC_3]]),Table38[#All],3,FALSE)</f>
        <v>2</v>
      </c>
      <c r="CH81" t="e">
        <f>VLOOKUP(TRIM(Table47[[#This Row],[ZC_4]]),Table38[#All],3,FALSE)</f>
        <v>#N/A</v>
      </c>
      <c r="CI81" t="e">
        <f>VLOOKUP(TRIM(Table47[[#This Row],[ZC_5]]),Table38[#All],3,FALSE)</f>
        <v>#N/A</v>
      </c>
      <c r="CJ81" t="e">
        <f>VLOOKUP(TRIM(Table47[[#This Row],[ZC_6]]),Table38[#All],3,FALSE)</f>
        <v>#N/A</v>
      </c>
      <c r="CK81" t="e">
        <f>VLOOKUP(TRIM(Table47[[#This Row],[ZC_7]]),Table38[#All],3,FALSE)</f>
        <v>#N/A</v>
      </c>
      <c r="CL81">
        <v>5</v>
      </c>
      <c r="CM81" t="s">
        <v>512</v>
      </c>
      <c r="CN81">
        <f>VLOOKUP(TRIM(Table47[[#This Row],[ZE_1]]),Table40[#All],3,FALSE)</f>
        <v>1</v>
      </c>
      <c r="CO81" s="4">
        <f>VLOOKUP(TRIM(Table47[[#This Row],[ZE_2]]),Table40[#All],3,FALSE)</f>
        <v>6</v>
      </c>
      <c r="CP81">
        <f>VLOOKUP(TRIM(Table47[[#This Row],[ZE_3]]),Table40[#All],3,FALSE)</f>
        <v>2</v>
      </c>
      <c r="CQ81" s="4">
        <f>VLOOKUP(TRIM(Table47[[#This Row],[ZE_4]]),Table40[#All],3,FALSE)</f>
        <v>11</v>
      </c>
      <c r="CR81" t="e">
        <f>VLOOKUP(TRIM(Table47[[#This Row],[ZE_5]]),Table40[#All],3,FALSE)</f>
        <v>#N/A</v>
      </c>
      <c r="CS81" t="e">
        <f>VLOOKUP(TRIM(Table47[[#This Row],[ZE_6]]),Table40[#All],3,FALSE)</f>
        <v>#N/A</v>
      </c>
      <c r="CT81" t="e">
        <f>VLOOKUP(TRIM(Table47[[#This Row],[ZE_7]]),Table40[#All],3,FALSE)</f>
        <v>#N/A</v>
      </c>
    </row>
    <row r="82" spans="1:99" x14ac:dyDescent="0.25">
      <c r="A82">
        <v>45156.006715243057</v>
      </c>
      <c r="B82" s="4">
        <f>VLOOKUP(Table47[[#This Row],[A]],Table7[#All],3, FALSE)</f>
        <v>5</v>
      </c>
      <c r="C82">
        <f>VLOOKUP(Table47[[#This Row],[B]],Table12[#All],3,FALSE)</f>
        <v>1</v>
      </c>
      <c r="D82">
        <f>VLOOKUP(Table47[[#This Row],[C]],Table14[#All],3,FALSE)</f>
        <v>1</v>
      </c>
      <c r="E82">
        <f>VLOOKUP(Table47[[#This Row],[D]],Table16[#All],3,FALSE)</f>
        <v>1</v>
      </c>
      <c r="F82">
        <f>VLOOKUP(Table47[[#This Row],[E]],Table18[#All],3,FALSE)</f>
        <v>1</v>
      </c>
      <c r="G82">
        <f>VLOOKUP(Table47[[#This Row],[F]],Table20[#All],3,FALSE)</f>
        <v>6</v>
      </c>
      <c r="H82" s="1" t="s">
        <v>130</v>
      </c>
      <c r="I82">
        <f>VLOOKUP(Table47[[#This Row],[G]],Table22[#All],3,FALSE)</f>
        <v>1</v>
      </c>
      <c r="J82" s="4" t="e">
        <f>VLOOKUP(TRIM(Table47[[#This Row],[G_2]]),Table22[#All],3,FALSE)</f>
        <v>#N/A</v>
      </c>
      <c r="K82" s="4" t="e">
        <f>VLOOKUP(TRIM(Table47[[#This Row],[G_3]]),Table22[#All],3,FALSE)</f>
        <v>#N/A</v>
      </c>
      <c r="L82" s="4" t="e">
        <f>VLOOKUP(TRIM(Table47[[#This Row],[G_4]]),Table22[#All],3,FALSE)</f>
        <v>#N/A</v>
      </c>
      <c r="M82">
        <f>VLOOKUP(Table47[[#This Row],[H]],Table23[#All],3,FALSE)</f>
        <v>1</v>
      </c>
      <c r="N82" s="1" t="s">
        <v>41</v>
      </c>
      <c r="O82">
        <f>VLOOKUP(Table47[[#This Row],[I_1]],Table25[#All], 3, FALSE)</f>
        <v>1</v>
      </c>
      <c r="P82" t="e">
        <f>VLOOKUP(TRIM(Table47[[#This Row],[I_2]]),Table25[#All], 3, FALSE)</f>
        <v>#N/A</v>
      </c>
      <c r="Q82">
        <v>1072</v>
      </c>
      <c r="R82">
        <f>VLOOKUP(TRIM(Table47[[#This Row],[K]]),Table27[#All],3,FALSE)</f>
        <v>3</v>
      </c>
      <c r="S82">
        <f>VLOOKUP(TRIM(Table47[[#This Row],[L]]),Table28[#All],3,FALSE)</f>
        <v>2</v>
      </c>
      <c r="T82">
        <f>VLOOKUP(Table47[[#This Row],[M]],Table9[#All],3,FALSE)</f>
        <v>3</v>
      </c>
      <c r="U82">
        <f>VLOOKUP(Table47[[#This Row],[N]],Table11[#All],3,FALSE)</f>
        <v>4</v>
      </c>
      <c r="V82">
        <f>VLOOKUP(Table47[[#This Row],[O]],Table15[#All],3,FALSE)</f>
        <v>2</v>
      </c>
      <c r="W82" t="s">
        <v>513</v>
      </c>
      <c r="X82">
        <f>VLOOKUP(Table47[[#This Row],[Q]],Table19[#All],3,FALSE)</f>
        <v>2</v>
      </c>
      <c r="Y82" t="s">
        <v>103</v>
      </c>
      <c r="Z82">
        <f>VLOOKUP(TRIM(Table47[[#This Row],[R_1]]),Table21[#All],3,FALSE)</f>
        <v>7</v>
      </c>
      <c r="AA82" t="e">
        <f>VLOOKUP(TRIM(Table47[[#This Row],[R_2]]),Table21[#All],3,FALSE)</f>
        <v>#N/A</v>
      </c>
      <c r="AB82" t="e">
        <f>VLOOKUP(TRIM(Table47[[#This Row],[R_3]]),Table21[#All],3,FALSE)</f>
        <v>#N/A</v>
      </c>
      <c r="AC82" t="e">
        <f>VLOOKUP(TRIM(Table47[[#This Row],[R_4]]),Table21[#All],3,FALSE)</f>
        <v>#N/A</v>
      </c>
      <c r="AD82" t="e">
        <f>VLOOKUP(TRIM(Table47[[#This Row],[R_5]]),Table21[#All],3,FALSE)</f>
        <v>#N/A</v>
      </c>
      <c r="AE82" t="e">
        <f>VLOOKUP(TRIM(Table47[[#This Row],[R_6]]),Table21[#All],3,FALSE)</f>
        <v>#N/A</v>
      </c>
      <c r="AF82" t="e">
        <f>VLOOKUP(TRIM(Table47[[#This Row],[R_7]]),Table21[#All],3,FALSE)</f>
        <v>#N/A</v>
      </c>
      <c r="AG82" t="e">
        <f>VLOOKUP(TRIM(Table47[[#This Row],[R_8]]),Table21[#All],3,FALSE)</f>
        <v>#N/A</v>
      </c>
      <c r="AH82" t="e">
        <f>VLOOKUP(TRIM(Table47[[#This Row],[R_9]]),Table21[#All],3,FALSE)</f>
        <v>#N/A</v>
      </c>
      <c r="AI82" t="e">
        <f>VLOOKUP(TRIM(Table47[[#This Row],[R_10]]),Table21[#All],3,FALSE)</f>
        <v>#N/A</v>
      </c>
      <c r="AJ82" t="s">
        <v>72</v>
      </c>
      <c r="AK82">
        <f>VLOOKUP(TRIM(Table47[[#This Row],[S_1]]),Table24[#All],3,FALSE)</f>
        <v>3</v>
      </c>
      <c r="AL82">
        <f>VLOOKUP(TRIM(Table47[[#This Row],[S_2]]),Table24[#All],3,FALSE)</f>
        <v>1</v>
      </c>
      <c r="AM82">
        <f>VLOOKUP(TRIM(Table47[[#This Row],[S_3]]),Table24[#All],3,FALSE)</f>
        <v>2</v>
      </c>
      <c r="AN82">
        <f>VLOOKUP(TRIM(Table47[[#This Row],[S_4]]),Table24[#All],3,FALSE)</f>
        <v>4</v>
      </c>
      <c r="AO82" t="e">
        <f>VLOOKUP(TRIM(Table47[[#This Row],[S_5]]),Table24[#All],3,FALSE)</f>
        <v>#N/A</v>
      </c>
      <c r="AP82" t="e">
        <f>VLOOKUP(TRIM(Table47[[#This Row],[S_6]]),Table24[#All],3,FALSE)</f>
        <v>#N/A</v>
      </c>
      <c r="AQ82" t="s">
        <v>194</v>
      </c>
      <c r="AR82">
        <f>VLOOKUP(TRIM(Table47[[#This Row],[T_1]]),Table26[#All],3,FALSE)</f>
        <v>3</v>
      </c>
      <c r="AS82" t="e">
        <f>VLOOKUP(TRIM(Table47[[#This Row],[T_2]]),Table26[#All],3,FALSE)</f>
        <v>#N/A</v>
      </c>
      <c r="AT82" t="e">
        <f>VLOOKUP(TRIM(Table47[[#This Row],[T_3]]),Table26[#All],3,FALSE)</f>
        <v>#N/A</v>
      </c>
      <c r="AU82" t="e">
        <f>VLOOKUP(TRIM(Table47[[#This Row],[T_4]]),Table26[#All],3,FALSE)</f>
        <v>#N/A</v>
      </c>
      <c r="AV82" t="e">
        <f>VLOOKUP(TRIM(Table47[[#This Row],[T_5]]),Table26[#All],3,FALSE)</f>
        <v>#N/A</v>
      </c>
      <c r="AW82" t="e">
        <f>VLOOKUP(TRIM(Table47[[#This Row],[T_6]]),Table26[#All],3,FALSE)</f>
        <v>#N/A</v>
      </c>
      <c r="AX82">
        <f>VLOOKUP(Table47[[#This Row],[U]],Table29[#All],3,FALSE)</f>
        <v>1</v>
      </c>
      <c r="AY82">
        <f>VLOOKUP(Table47[[#This Row],[V]],Table30[#All],3,FALSE)</f>
        <v>3</v>
      </c>
      <c r="AZ82" t="s">
        <v>167</v>
      </c>
      <c r="BA82">
        <f>VLOOKUP(TRIM(Table47[[#This Row],[W_1]]),Table31[#All],3,FALSE)</f>
        <v>1</v>
      </c>
      <c r="BB82">
        <f>VLOOKUP(TRIM(Table47[[#This Row],[W_2]]),Table31[#All],3,FALSE)</f>
        <v>3</v>
      </c>
      <c r="BC82" t="e">
        <f>VLOOKUP(TRIM(Table47[[#This Row],[W_3]]),Table31[#All],3,FALSE)</f>
        <v>#N/A</v>
      </c>
      <c r="BD82" t="e">
        <f>VLOOKUP(TRIM(Table47[[#This Row],[W_4]]),Table31[#All],3,FALSE)</f>
        <v>#N/A</v>
      </c>
      <c r="BE82" t="e">
        <f>VLOOKUP(TRIM(Table47[[#This Row],[W_5]]),Table31[#All],3,FALSE)</f>
        <v>#N/A</v>
      </c>
      <c r="BF82" t="e">
        <f>VLOOKUP(TRIM(Table47[[#This Row],[W_6]]),Table31[#All],3,FALSE)</f>
        <v>#N/A</v>
      </c>
      <c r="BG82" t="e">
        <f>VLOOKUP(TRIM(Table47[[#This Row],[W_7]]),Table31[#All],3,FALSE)</f>
        <v>#N/A</v>
      </c>
      <c r="BH82" t="e">
        <f>VLOOKUP(TRIM(Table47[[#This Row],[W_8]]),Table31[#All],3,FALSE)</f>
        <v>#N/A</v>
      </c>
      <c r="BI82" t="s">
        <v>514</v>
      </c>
      <c r="BJ82">
        <f>VLOOKUP(TRIM(Table47[[#This Row],[X_1]]),Table32[#All],3,FALSE)</f>
        <v>2</v>
      </c>
      <c r="BK82">
        <f>VLOOKUP(TRIM(Table47[[#This Row],[X_2]]),Table32[#All],3,FALSE)</f>
        <v>1</v>
      </c>
      <c r="BL82">
        <f>VLOOKUP(TRIM(Table47[[#This Row],[X_3]]),Table32[#All],3,FALSE)</f>
        <v>11</v>
      </c>
      <c r="BM82">
        <f>VLOOKUP(TRIM(Table47[[#This Row],[X_4]]),Table32[#All],3,FALSE)</f>
        <v>5</v>
      </c>
      <c r="BN82">
        <f>VLOOKUP(TRIM(Table47[[#This Row],[X_5]]),Table32[#All],3,FALSE)</f>
        <v>10</v>
      </c>
      <c r="BO82">
        <f>VLOOKUP(TRIM(Table47[[#This Row],[X_6]]),Table32[#All],3,FALSE)</f>
        <v>3</v>
      </c>
      <c r="BP82">
        <f>VLOOKUP(TRIM(Table47[[#This Row],[X_7]]),Table32[#All],3,FALSE)</f>
        <v>4</v>
      </c>
      <c r="BQ82" t="e">
        <f>VLOOKUP(TRIM(Table47[[#This Row],[X_8]]),Table32[#All],3,FALSE)</f>
        <v>#N/A</v>
      </c>
      <c r="BR82" t="e">
        <f>VLOOKUP(TRIM(Table47[[#This Row],[X_9]]),Table32[#All],3,FALSE)</f>
        <v>#N/A</v>
      </c>
      <c r="BS82">
        <f>VLOOKUP(Table47[[#This Row],[Y]], Table33[#All], 3, FALSE)</f>
        <v>1</v>
      </c>
      <c r="BT82" t="s">
        <v>103</v>
      </c>
      <c r="BU82">
        <f>VLOOKUP(TRIM(Table47[[#This Row],[Z_1]]),Table34[#All],3,FALSE)</f>
        <v>6</v>
      </c>
      <c r="BV82" t="e">
        <f>VLOOKUP(TRIM(Table47[[#This Row],[Z_2]]),Table34[#All],3,FALSE)</f>
        <v>#N/A</v>
      </c>
      <c r="BW82" t="e">
        <f>VLOOKUP(TRIM(Table47[[#This Row],[Z_3]]),Table34[#All],3,FALSE)</f>
        <v>#N/A</v>
      </c>
      <c r="BX82" t="e">
        <f>VLOOKUP(TRIM(Table47[[#This Row],[Z_4]]),Table34[#All],3,FALSE)</f>
        <v>#N/A</v>
      </c>
      <c r="BY82" t="e">
        <f>VLOOKUP(TRIM(Table47[[#This Row],[Z_5]]),Table34[#All],3,FALSE)</f>
        <v>#N/A</v>
      </c>
      <c r="BZ82" t="e">
        <f>VLOOKUP(TRIM(Table47[[#This Row],[Z_6]]),Table34[#All],3,FALSE)</f>
        <v>#N/A</v>
      </c>
      <c r="CA82" t="e">
        <f>VLOOKUP(TRIM(Table47[[#This Row],[Z_7]]),Table34[#All],3,FALSE)</f>
        <v>#N/A</v>
      </c>
      <c r="CB82">
        <f>VLOOKUP(Table47[[#This Row],[ZA]],Table36[#All],3,FALSE)</f>
        <v>2</v>
      </c>
      <c r="CC82">
        <f>VLOOKUP(Table47[[#This Row],[ZB]],Table37[#All],3,FALSE)</f>
        <v>3</v>
      </c>
      <c r="CD82" t="s">
        <v>515</v>
      </c>
      <c r="CE82">
        <f>VLOOKUP(TRIM(Table47[[#This Row],[ZC_1]]),Table38[#All],3,FALSE)</f>
        <v>1</v>
      </c>
      <c r="CF82">
        <f>VLOOKUP(TRIM(Table47[[#This Row],[ZC_2]]),Table38[#All],3,FALSE)</f>
        <v>2</v>
      </c>
      <c r="CG82" t="e">
        <f>VLOOKUP(TRIM(Table47[[#This Row],[ZC_3]]),Table38[#All],3,FALSE)</f>
        <v>#N/A</v>
      </c>
      <c r="CH82" t="e">
        <f>VLOOKUP(TRIM(Table47[[#This Row],[ZC_4]]),Table38[#All],3,FALSE)</f>
        <v>#N/A</v>
      </c>
      <c r="CI82" t="e">
        <f>VLOOKUP(TRIM(Table47[[#This Row],[ZC_5]]),Table38[#All],3,FALSE)</f>
        <v>#N/A</v>
      </c>
      <c r="CJ82" t="e">
        <f>VLOOKUP(TRIM(Table47[[#This Row],[ZC_6]]),Table38[#All],3,FALSE)</f>
        <v>#N/A</v>
      </c>
      <c r="CK82" t="e">
        <f>VLOOKUP(TRIM(Table47[[#This Row],[ZC_7]]),Table38[#All],3,FALSE)</f>
        <v>#N/A</v>
      </c>
      <c r="CL82">
        <v>1</v>
      </c>
      <c r="CM82" t="s">
        <v>106</v>
      </c>
      <c r="CN82">
        <f>VLOOKUP(TRIM(Table47[[#This Row],[ZE_1]]),Table40[#All],3,FALSE)</f>
        <v>3</v>
      </c>
      <c r="CO82" s="4" t="e">
        <f>VLOOKUP(TRIM(Table47[[#This Row],[ZE_2]]),Table40[#All],3,FALSE)</f>
        <v>#N/A</v>
      </c>
      <c r="CP82" t="e">
        <f>VLOOKUP(TRIM(Table47[[#This Row],[ZE_3]]),Table40[#All],3,FALSE)</f>
        <v>#N/A</v>
      </c>
      <c r="CQ82" s="4" t="e">
        <f>VLOOKUP(TRIM(Table47[[#This Row],[ZE_4]]),Table40[#All],3,FALSE)</f>
        <v>#N/A</v>
      </c>
      <c r="CR82" t="e">
        <f>VLOOKUP(TRIM(Table47[[#This Row],[ZE_5]]),Table40[#All],3,FALSE)</f>
        <v>#N/A</v>
      </c>
      <c r="CS82" t="e">
        <f>VLOOKUP(TRIM(Table47[[#This Row],[ZE_6]]),Table40[#All],3,FALSE)</f>
        <v>#N/A</v>
      </c>
      <c r="CT82" t="e">
        <f>VLOOKUP(TRIM(Table47[[#This Row],[ZE_7]]),Table40[#All],3,FALSE)</f>
        <v>#N/A</v>
      </c>
    </row>
    <row r="83" spans="1:99" x14ac:dyDescent="0.25">
      <c r="A83">
        <v>45156.010856018518</v>
      </c>
      <c r="B83" s="4">
        <f>VLOOKUP(Table47[[#This Row],[A]],Table7[#All],3, FALSE)</f>
        <v>5</v>
      </c>
      <c r="C83">
        <f>VLOOKUP(Table47[[#This Row],[B]],Table12[#All],3,FALSE)</f>
        <v>1</v>
      </c>
      <c r="D83">
        <f>VLOOKUP(Table47[[#This Row],[C]],Table14[#All],3,FALSE)</f>
        <v>1</v>
      </c>
      <c r="E83">
        <f>VLOOKUP(Table47[[#This Row],[D]],Table16[#All],3,FALSE)</f>
        <v>1</v>
      </c>
      <c r="F83">
        <f>VLOOKUP(Table47[[#This Row],[E]],Table18[#All],3,FALSE)</f>
        <v>1</v>
      </c>
      <c r="G83">
        <f>VLOOKUP(Table47[[#This Row],[F]],Table20[#All],3,FALSE)</f>
        <v>5</v>
      </c>
      <c r="H83" s="1" t="s">
        <v>63</v>
      </c>
      <c r="I83">
        <f>VLOOKUP(Table47[[#This Row],[G]],Table22[#All],3,FALSE)</f>
        <v>1</v>
      </c>
      <c r="J83" s="4">
        <f>VLOOKUP(TRIM(Table47[[#This Row],[G_2]]),Table22[#All],3,FALSE)</f>
        <v>3</v>
      </c>
      <c r="K83" s="4" t="e">
        <f>VLOOKUP(TRIM(Table47[[#This Row],[G_3]]),Table22[#All],3,FALSE)</f>
        <v>#N/A</v>
      </c>
      <c r="L83" s="4" t="e">
        <f>VLOOKUP(TRIM(Table47[[#This Row],[G_4]]),Table22[#All],3,FALSE)</f>
        <v>#N/A</v>
      </c>
      <c r="M83">
        <f>VLOOKUP(Table47[[#This Row],[H]],Table23[#All],3,FALSE)</f>
        <v>1</v>
      </c>
      <c r="N83" s="1" t="s">
        <v>41</v>
      </c>
      <c r="O83">
        <f>VLOOKUP(Table47[[#This Row],[I_1]],Table25[#All], 3, FALSE)</f>
        <v>1</v>
      </c>
      <c r="P83" t="e">
        <f>VLOOKUP(TRIM(Table47[[#This Row],[I_2]]),Table25[#All], 3, FALSE)</f>
        <v>#N/A</v>
      </c>
      <c r="Q83">
        <v>1125</v>
      </c>
      <c r="R83">
        <f>VLOOKUP(TRIM(Table47[[#This Row],[K]]),Table27[#All],3,FALSE)</f>
        <v>1</v>
      </c>
      <c r="S83">
        <f>VLOOKUP(TRIM(Table47[[#This Row],[L]]),Table28[#All],3,FALSE)</f>
        <v>1</v>
      </c>
      <c r="T83">
        <f>VLOOKUP(Table47[[#This Row],[M]],Table9[#All],3,FALSE)</f>
        <v>3</v>
      </c>
      <c r="U83">
        <f>VLOOKUP(Table47[[#This Row],[N]],Table11[#All],3,FALSE)</f>
        <v>4</v>
      </c>
      <c r="V83">
        <f>VLOOKUP(Table47[[#This Row],[O]],Table15[#All],3,FALSE)</f>
        <v>1</v>
      </c>
      <c r="W83" t="s">
        <v>516</v>
      </c>
      <c r="X83">
        <f>VLOOKUP(Table47[[#This Row],[Q]],Table19[#All],3,FALSE)</f>
        <v>4</v>
      </c>
      <c r="Y83" t="s">
        <v>517</v>
      </c>
      <c r="Z83">
        <f>VLOOKUP(TRIM(Table47[[#This Row],[R_1]]),Table21[#All],3,FALSE)</f>
        <v>2</v>
      </c>
      <c r="AA83">
        <f>VLOOKUP(TRIM(Table47[[#This Row],[R_2]]),Table21[#All],3,FALSE)</f>
        <v>9</v>
      </c>
      <c r="AB83">
        <f>VLOOKUP(TRIM(Table47[[#This Row],[R_3]]),Table21[#All],3,FALSE)</f>
        <v>11</v>
      </c>
      <c r="AC83" t="e">
        <f>VLOOKUP(TRIM(Table47[[#This Row],[R_4]]),Table21[#All],3,FALSE)</f>
        <v>#N/A</v>
      </c>
      <c r="AD83" t="e">
        <f>VLOOKUP(TRIM(Table47[[#This Row],[R_5]]),Table21[#All],3,FALSE)</f>
        <v>#N/A</v>
      </c>
      <c r="AE83" t="e">
        <f>VLOOKUP(TRIM(Table47[[#This Row],[R_6]]),Table21[#All],3,FALSE)</f>
        <v>#N/A</v>
      </c>
      <c r="AF83" t="e">
        <f>VLOOKUP(TRIM(Table47[[#This Row],[R_7]]),Table21[#All],3,FALSE)</f>
        <v>#N/A</v>
      </c>
      <c r="AG83" t="e">
        <f>VLOOKUP(TRIM(Table47[[#This Row],[R_8]]),Table21[#All],3,FALSE)</f>
        <v>#N/A</v>
      </c>
      <c r="AH83" t="e">
        <f>VLOOKUP(TRIM(Table47[[#This Row],[R_9]]),Table21[#All],3,FALSE)</f>
        <v>#N/A</v>
      </c>
      <c r="AI83" t="e">
        <f>VLOOKUP(TRIM(Table47[[#This Row],[R_10]]),Table21[#All],3,FALSE)</f>
        <v>#N/A</v>
      </c>
      <c r="AJ83" t="s">
        <v>72</v>
      </c>
      <c r="AK83">
        <f>VLOOKUP(TRIM(Table47[[#This Row],[S_1]]),Table24[#All],3,FALSE)</f>
        <v>3</v>
      </c>
      <c r="AL83">
        <f>VLOOKUP(TRIM(Table47[[#This Row],[S_2]]),Table24[#All],3,FALSE)</f>
        <v>1</v>
      </c>
      <c r="AM83">
        <f>VLOOKUP(TRIM(Table47[[#This Row],[S_3]]),Table24[#All],3,FALSE)</f>
        <v>2</v>
      </c>
      <c r="AN83">
        <f>VLOOKUP(TRIM(Table47[[#This Row],[S_4]]),Table24[#All],3,FALSE)</f>
        <v>4</v>
      </c>
      <c r="AO83" t="e">
        <f>VLOOKUP(TRIM(Table47[[#This Row],[S_5]]),Table24[#All],3,FALSE)</f>
        <v>#N/A</v>
      </c>
      <c r="AP83" t="e">
        <f>VLOOKUP(TRIM(Table47[[#This Row],[S_6]]),Table24[#All],3,FALSE)</f>
        <v>#N/A</v>
      </c>
      <c r="AQ83" t="s">
        <v>518</v>
      </c>
      <c r="AR83">
        <f>VLOOKUP(TRIM(Table47[[#This Row],[T_1]]),Table26[#All],3,FALSE)</f>
        <v>2</v>
      </c>
      <c r="AS83">
        <f>VLOOKUP(TRIM(Table47[[#This Row],[T_2]]),Table26[#All],3,FALSE)</f>
        <v>4</v>
      </c>
      <c r="AT83">
        <f>VLOOKUP(TRIM(Table47[[#This Row],[T_3]]),Table26[#All],3,FALSE)</f>
        <v>1</v>
      </c>
      <c r="AU83" t="e">
        <f>VLOOKUP(TRIM(Table47[[#This Row],[T_4]]),Table26[#All],3,FALSE)</f>
        <v>#N/A</v>
      </c>
      <c r="AV83" t="e">
        <f>VLOOKUP(TRIM(Table47[[#This Row],[T_5]]),Table26[#All],3,FALSE)</f>
        <v>#N/A</v>
      </c>
      <c r="AW83" t="e">
        <f>VLOOKUP(TRIM(Table47[[#This Row],[T_6]]),Table26[#All],3,FALSE)</f>
        <v>#N/A</v>
      </c>
      <c r="AX83">
        <f>VLOOKUP(Table47[[#This Row],[U]],Table29[#All],3,FALSE)</f>
        <v>1</v>
      </c>
      <c r="AY83">
        <f>VLOOKUP(Table47[[#This Row],[V]],Table30[#All],3,FALSE)</f>
        <v>3</v>
      </c>
      <c r="AZ83" t="s">
        <v>261</v>
      </c>
      <c r="BA83">
        <f>VLOOKUP(TRIM(Table47[[#This Row],[W_1]]),Table31[#All],3,FALSE)</f>
        <v>1</v>
      </c>
      <c r="BB83">
        <f>VLOOKUP(TRIM(Table47[[#This Row],[W_2]]),Table31[#All],3,FALSE)</f>
        <v>2</v>
      </c>
      <c r="BC83">
        <f>VLOOKUP(TRIM(Table47[[#This Row],[W_3]]),Table31[#All],3,FALSE)</f>
        <v>4</v>
      </c>
      <c r="BD83" t="e">
        <f>VLOOKUP(TRIM(Table47[[#This Row],[W_4]]),Table31[#All],3,FALSE)</f>
        <v>#N/A</v>
      </c>
      <c r="BE83" t="e">
        <f>VLOOKUP(TRIM(Table47[[#This Row],[W_5]]),Table31[#All],3,FALSE)</f>
        <v>#N/A</v>
      </c>
      <c r="BF83" t="e">
        <f>VLOOKUP(TRIM(Table47[[#This Row],[W_6]]),Table31[#All],3,FALSE)</f>
        <v>#N/A</v>
      </c>
      <c r="BG83" t="e">
        <f>VLOOKUP(TRIM(Table47[[#This Row],[W_7]]),Table31[#All],3,FALSE)</f>
        <v>#N/A</v>
      </c>
      <c r="BH83" t="e">
        <f>VLOOKUP(TRIM(Table47[[#This Row],[W_8]]),Table31[#All],3,FALSE)</f>
        <v>#N/A</v>
      </c>
      <c r="BI83" t="s">
        <v>1021</v>
      </c>
      <c r="BJ83">
        <f>VLOOKUP(TRIM(Table47[[#This Row],[X_1]]),Table32[#All],3,FALSE)</f>
        <v>1</v>
      </c>
      <c r="BK83">
        <f>VLOOKUP(TRIM(Table47[[#This Row],[X_2]]),Table32[#All],3,FALSE)</f>
        <v>6</v>
      </c>
      <c r="BL83">
        <f>VLOOKUP(TRIM(Table47[[#This Row],[X_3]]),Table32[#All],3,FALSE)</f>
        <v>5</v>
      </c>
      <c r="BM83">
        <f>VLOOKUP(TRIM(Table47[[#This Row],[X_4]]),Table32[#All],3,FALSE)</f>
        <v>10</v>
      </c>
      <c r="BN83">
        <f>VLOOKUP(TRIM(Table47[[#This Row],[X_5]]),Table32[#All],3,FALSE)</f>
        <v>3</v>
      </c>
      <c r="BO83" t="e">
        <f>VLOOKUP(TRIM(Table47[[#This Row],[X_6]]),Table32[#All],3,FALSE)</f>
        <v>#N/A</v>
      </c>
      <c r="BP83" t="e">
        <f>VLOOKUP(TRIM(Table47[[#This Row],[X_7]]),Table32[#All],3,FALSE)</f>
        <v>#N/A</v>
      </c>
      <c r="BQ83" t="e">
        <f>VLOOKUP(TRIM(Table47[[#This Row],[X_8]]),Table32[#All],3,FALSE)</f>
        <v>#N/A</v>
      </c>
      <c r="BR83" t="e">
        <f>VLOOKUP(TRIM(Table47[[#This Row],[X_9]]),Table32[#All],3,FALSE)</f>
        <v>#N/A</v>
      </c>
      <c r="BS83">
        <f>VLOOKUP(Table47[[#This Row],[Y]], Table33[#All], 3, FALSE)</f>
        <v>2</v>
      </c>
      <c r="BT83" t="s">
        <v>136</v>
      </c>
      <c r="BU83">
        <f>VLOOKUP(TRIM(Table47[[#This Row],[Z_1]]),Table34[#All],3,FALSE)</f>
        <v>4</v>
      </c>
      <c r="BV83" t="e">
        <f>VLOOKUP(TRIM(Table47[[#This Row],[Z_2]]),Table34[#All],3,FALSE)</f>
        <v>#N/A</v>
      </c>
      <c r="BW83" t="e">
        <f>VLOOKUP(TRIM(Table47[[#This Row],[Z_3]]),Table34[#All],3,FALSE)</f>
        <v>#N/A</v>
      </c>
      <c r="BX83" t="e">
        <f>VLOOKUP(TRIM(Table47[[#This Row],[Z_4]]),Table34[#All],3,FALSE)</f>
        <v>#N/A</v>
      </c>
      <c r="BY83" t="e">
        <f>VLOOKUP(TRIM(Table47[[#This Row],[Z_5]]),Table34[#All],3,FALSE)</f>
        <v>#N/A</v>
      </c>
      <c r="BZ83" t="e">
        <f>VLOOKUP(TRIM(Table47[[#This Row],[Z_6]]),Table34[#All],3,FALSE)</f>
        <v>#N/A</v>
      </c>
      <c r="CA83" t="e">
        <f>VLOOKUP(TRIM(Table47[[#This Row],[Z_7]]),Table34[#All],3,FALSE)</f>
        <v>#N/A</v>
      </c>
      <c r="CB83">
        <f>VLOOKUP(Table47[[#This Row],[ZA]],Table36[#All],3,FALSE)</f>
        <v>5</v>
      </c>
      <c r="CC83">
        <f>VLOOKUP(Table47[[#This Row],[ZB]],Table37[#All],3,FALSE)</f>
        <v>5</v>
      </c>
      <c r="CD83" t="s">
        <v>424</v>
      </c>
      <c r="CE83">
        <f>VLOOKUP(TRIM(Table47[[#This Row],[ZC_1]]),Table38[#All],3,FALSE)</f>
        <v>1</v>
      </c>
      <c r="CF83">
        <f>VLOOKUP(TRIM(Table47[[#This Row],[ZC_2]]),Table38[#All],3,FALSE)</f>
        <v>5</v>
      </c>
      <c r="CG83">
        <f>VLOOKUP(TRIM(Table47[[#This Row],[ZC_3]]),Table38[#All],3,FALSE)</f>
        <v>4</v>
      </c>
      <c r="CH83" t="e">
        <f>VLOOKUP(TRIM(Table47[[#This Row],[ZC_4]]),Table38[#All],3,FALSE)</f>
        <v>#N/A</v>
      </c>
      <c r="CI83" t="e">
        <f>VLOOKUP(TRIM(Table47[[#This Row],[ZC_5]]),Table38[#All],3,FALSE)</f>
        <v>#N/A</v>
      </c>
      <c r="CJ83" t="e">
        <f>VLOOKUP(TRIM(Table47[[#This Row],[ZC_6]]),Table38[#All],3,FALSE)</f>
        <v>#N/A</v>
      </c>
      <c r="CK83" t="e">
        <f>VLOOKUP(TRIM(Table47[[#This Row],[ZC_7]]),Table38[#All],3,FALSE)</f>
        <v>#N/A</v>
      </c>
      <c r="CL83">
        <v>4</v>
      </c>
      <c r="CM83" t="s">
        <v>520</v>
      </c>
      <c r="CN83">
        <f>VLOOKUP(TRIM(Table47[[#This Row],[ZE_1]]),Table40[#All],3,FALSE)</f>
        <v>1</v>
      </c>
      <c r="CO83" s="4">
        <f>VLOOKUP(TRIM(Table47[[#This Row],[ZE_2]]),Table40[#All],3,FALSE)</f>
        <v>5</v>
      </c>
      <c r="CP83">
        <f>VLOOKUP(TRIM(Table47[[#This Row],[ZE_3]]),Table40[#All],3,FALSE)</f>
        <v>6</v>
      </c>
      <c r="CQ83" s="4">
        <f>VLOOKUP(TRIM(Table47[[#This Row],[ZE_4]]),Table40[#All],3,FALSE)</f>
        <v>2</v>
      </c>
      <c r="CR83">
        <f>VLOOKUP(TRIM(Table47[[#This Row],[ZE_5]]),Table40[#All],3,FALSE)</f>
        <v>8</v>
      </c>
      <c r="CS83" t="e">
        <f>VLOOKUP(TRIM(Table47[[#This Row],[ZE_6]]),Table40[#All],3,FALSE)</f>
        <v>#N/A</v>
      </c>
      <c r="CT83" t="e">
        <f>VLOOKUP(TRIM(Table47[[#This Row],[ZE_7]]),Table40[#All],3,FALSE)</f>
        <v>#N/A</v>
      </c>
    </row>
    <row r="84" spans="1:99" x14ac:dyDescent="0.25">
      <c r="A84">
        <v>45156.020101608796</v>
      </c>
      <c r="B84" s="4">
        <f>VLOOKUP(Table47[[#This Row],[A]],Table7[#All],3, FALSE)</f>
        <v>6</v>
      </c>
      <c r="C84">
        <f>VLOOKUP(Table47[[#This Row],[B]],Table12[#All],3,FALSE)</f>
        <v>1</v>
      </c>
      <c r="D84">
        <f>VLOOKUP(Table47[[#This Row],[C]],Table14[#All],3,FALSE)</f>
        <v>1</v>
      </c>
      <c r="E84">
        <f>VLOOKUP(Table47[[#This Row],[D]],Table16[#All],3,FALSE)</f>
        <v>3</v>
      </c>
      <c r="F84">
        <f>VLOOKUP(Table47[[#This Row],[E]],Table18[#All],3,FALSE)</f>
        <v>1</v>
      </c>
      <c r="G84">
        <f>VLOOKUP(Table47[[#This Row],[F]],Table20[#All],3,FALSE)</f>
        <v>1</v>
      </c>
      <c r="H84" s="1" t="s">
        <v>130</v>
      </c>
      <c r="I84">
        <f>VLOOKUP(Table47[[#This Row],[G]],Table22[#All],3,FALSE)</f>
        <v>1</v>
      </c>
      <c r="J84" s="4" t="e">
        <f>VLOOKUP(TRIM(Table47[[#This Row],[G_2]]),Table22[#All],3,FALSE)</f>
        <v>#N/A</v>
      </c>
      <c r="K84" s="4" t="e">
        <f>VLOOKUP(TRIM(Table47[[#This Row],[G_3]]),Table22[#All],3,FALSE)</f>
        <v>#N/A</v>
      </c>
      <c r="L84" s="4" t="e">
        <f>VLOOKUP(TRIM(Table47[[#This Row],[G_4]]),Table22[#All],3,FALSE)</f>
        <v>#N/A</v>
      </c>
      <c r="M84">
        <f>VLOOKUP(Table47[[#This Row],[H]],Table23[#All],3,FALSE)</f>
        <v>1</v>
      </c>
      <c r="N84" s="1" t="s">
        <v>41</v>
      </c>
      <c r="O84">
        <f>VLOOKUP(Table47[[#This Row],[I_1]],Table25[#All], 3, FALSE)</f>
        <v>1</v>
      </c>
      <c r="P84" t="e">
        <f>VLOOKUP(TRIM(Table47[[#This Row],[I_2]]),Table25[#All], 3, FALSE)</f>
        <v>#N/A</v>
      </c>
      <c r="Q84">
        <v>1050</v>
      </c>
      <c r="R84">
        <f>VLOOKUP(TRIM(Table47[[#This Row],[K]]),Table27[#All],3,FALSE)</f>
        <v>2</v>
      </c>
      <c r="S84">
        <f>VLOOKUP(TRIM(Table47[[#This Row],[L]]),Table28[#All],3,FALSE)</f>
        <v>2</v>
      </c>
      <c r="T84">
        <f>VLOOKUP(Table47[[#This Row],[M]],Table9[#All],3,FALSE)</f>
        <v>3</v>
      </c>
      <c r="U84">
        <f>VLOOKUP(Table47[[#This Row],[N]],Table11[#All],3,FALSE)</f>
        <v>3</v>
      </c>
      <c r="V84">
        <f>VLOOKUP(Table47[[#This Row],[O]],Table15[#All],3,FALSE)</f>
        <v>3</v>
      </c>
      <c r="W84" t="s">
        <v>521</v>
      </c>
      <c r="X84">
        <f>VLOOKUP(Table47[[#This Row],[Q]],Table19[#All],3,FALSE)</f>
        <v>3</v>
      </c>
      <c r="Y84" t="s">
        <v>522</v>
      </c>
      <c r="Z84">
        <f>VLOOKUP(TRIM(Table47[[#This Row],[R_1]]),Table21[#All],3,FALSE)</f>
        <v>8</v>
      </c>
      <c r="AA84" t="e">
        <f>VLOOKUP(TRIM(Table47[[#This Row],[R_2]]),Table21[#All],3,FALSE)</f>
        <v>#N/A</v>
      </c>
      <c r="AB84" t="e">
        <f>VLOOKUP(TRIM(Table47[[#This Row],[R_3]]),Table21[#All],3,FALSE)</f>
        <v>#N/A</v>
      </c>
      <c r="AC84" t="e">
        <f>VLOOKUP(TRIM(Table47[[#This Row],[R_4]]),Table21[#All],3,FALSE)</f>
        <v>#N/A</v>
      </c>
      <c r="AD84" t="e">
        <f>VLOOKUP(TRIM(Table47[[#This Row],[R_5]]),Table21[#All],3,FALSE)</f>
        <v>#N/A</v>
      </c>
      <c r="AE84" t="e">
        <f>VLOOKUP(TRIM(Table47[[#This Row],[R_6]]),Table21[#All],3,FALSE)</f>
        <v>#N/A</v>
      </c>
      <c r="AF84" t="e">
        <f>VLOOKUP(TRIM(Table47[[#This Row],[R_7]]),Table21[#All],3,FALSE)</f>
        <v>#N/A</v>
      </c>
      <c r="AG84" t="e">
        <f>VLOOKUP(TRIM(Table47[[#This Row],[R_8]]),Table21[#All],3,FALSE)</f>
        <v>#N/A</v>
      </c>
      <c r="AH84" t="e">
        <f>VLOOKUP(TRIM(Table47[[#This Row],[R_9]]),Table21[#All],3,FALSE)</f>
        <v>#N/A</v>
      </c>
      <c r="AI84" t="e">
        <f>VLOOKUP(TRIM(Table47[[#This Row],[R_10]]),Table21[#All],3,FALSE)</f>
        <v>#N/A</v>
      </c>
      <c r="AJ84" t="s">
        <v>111</v>
      </c>
      <c r="AK84">
        <f>VLOOKUP(TRIM(Table47[[#This Row],[S_1]]),Table24[#All],3,FALSE)</f>
        <v>1</v>
      </c>
      <c r="AL84" t="e">
        <f>VLOOKUP(TRIM(Table47[[#This Row],[S_2]]),Table24[#All],3,FALSE)</f>
        <v>#N/A</v>
      </c>
      <c r="AM84" t="e">
        <f>VLOOKUP(TRIM(Table47[[#This Row],[S_3]]),Table24[#All],3,FALSE)</f>
        <v>#N/A</v>
      </c>
      <c r="AN84" t="e">
        <f>VLOOKUP(TRIM(Table47[[#This Row],[S_4]]),Table24[#All],3,FALSE)</f>
        <v>#N/A</v>
      </c>
      <c r="AO84" t="e">
        <f>VLOOKUP(TRIM(Table47[[#This Row],[S_5]]),Table24[#All],3,FALSE)</f>
        <v>#N/A</v>
      </c>
      <c r="AP84" t="e">
        <f>VLOOKUP(TRIM(Table47[[#This Row],[S_6]]),Table24[#All],3,FALSE)</f>
        <v>#N/A</v>
      </c>
      <c r="AQ84" t="s">
        <v>311</v>
      </c>
      <c r="AR84">
        <f>VLOOKUP(TRIM(Table47[[#This Row],[T_1]]),Table26[#All],3,FALSE)</f>
        <v>4</v>
      </c>
      <c r="AS84" t="e">
        <f>VLOOKUP(TRIM(Table47[[#This Row],[T_2]]),Table26[#All],3,FALSE)</f>
        <v>#N/A</v>
      </c>
      <c r="AT84" t="e">
        <f>VLOOKUP(TRIM(Table47[[#This Row],[T_3]]),Table26[#All],3,FALSE)</f>
        <v>#N/A</v>
      </c>
      <c r="AU84" t="e">
        <f>VLOOKUP(TRIM(Table47[[#This Row],[T_4]]),Table26[#All],3,FALSE)</f>
        <v>#N/A</v>
      </c>
      <c r="AV84" t="e">
        <f>VLOOKUP(TRIM(Table47[[#This Row],[T_5]]),Table26[#All],3,FALSE)</f>
        <v>#N/A</v>
      </c>
      <c r="AW84" t="e">
        <f>VLOOKUP(TRIM(Table47[[#This Row],[T_6]]),Table26[#All],3,FALSE)</f>
        <v>#N/A</v>
      </c>
      <c r="AX84">
        <f>VLOOKUP(Table47[[#This Row],[U]],Table29[#All],3,FALSE)</f>
        <v>3</v>
      </c>
      <c r="AY84">
        <f>VLOOKUP(Table47[[#This Row],[V]],Table30[#All],3,FALSE)</f>
        <v>3</v>
      </c>
      <c r="AZ84" t="s">
        <v>101</v>
      </c>
      <c r="BA84">
        <f>VLOOKUP(TRIM(Table47[[#This Row],[W_1]]),Table31[#All],3,FALSE)</f>
        <v>1</v>
      </c>
      <c r="BB84" t="e">
        <f>VLOOKUP(TRIM(Table47[[#This Row],[W_2]]),Table31[#All],3,FALSE)</f>
        <v>#N/A</v>
      </c>
      <c r="BC84" t="e">
        <f>VLOOKUP(TRIM(Table47[[#This Row],[W_3]]),Table31[#All],3,FALSE)</f>
        <v>#N/A</v>
      </c>
      <c r="BD84" t="e">
        <f>VLOOKUP(TRIM(Table47[[#This Row],[W_4]]),Table31[#All],3,FALSE)</f>
        <v>#N/A</v>
      </c>
      <c r="BE84" t="e">
        <f>VLOOKUP(TRIM(Table47[[#This Row],[W_5]]),Table31[#All],3,FALSE)</f>
        <v>#N/A</v>
      </c>
      <c r="BF84" t="e">
        <f>VLOOKUP(TRIM(Table47[[#This Row],[W_6]]),Table31[#All],3,FALSE)</f>
        <v>#N/A</v>
      </c>
      <c r="BG84" t="e">
        <f>VLOOKUP(TRIM(Table47[[#This Row],[W_7]]),Table31[#All],3,FALSE)</f>
        <v>#N/A</v>
      </c>
      <c r="BH84" t="e">
        <f>VLOOKUP(TRIM(Table47[[#This Row],[W_8]]),Table31[#All],3,FALSE)</f>
        <v>#N/A</v>
      </c>
      <c r="BI84" t="s">
        <v>75</v>
      </c>
      <c r="BJ84">
        <f>VLOOKUP(TRIM(Table47[[#This Row],[X_1]]),Table32[#All],3,FALSE)</f>
        <v>1</v>
      </c>
      <c r="BK84" t="e">
        <f>VLOOKUP(TRIM(Table47[[#This Row],[X_2]]),Table32[#All],3,FALSE)</f>
        <v>#N/A</v>
      </c>
      <c r="BL84" t="e">
        <f>VLOOKUP(TRIM(Table47[[#This Row],[X_3]]),Table32[#All],3,FALSE)</f>
        <v>#N/A</v>
      </c>
      <c r="BM84" t="e">
        <f>VLOOKUP(TRIM(Table47[[#This Row],[X_4]]),Table32[#All],3,FALSE)</f>
        <v>#N/A</v>
      </c>
      <c r="BN84" t="e">
        <f>VLOOKUP(TRIM(Table47[[#This Row],[X_5]]),Table32[#All],3,FALSE)</f>
        <v>#N/A</v>
      </c>
      <c r="BO84" t="e">
        <f>VLOOKUP(TRIM(Table47[[#This Row],[X_6]]),Table32[#All],3,FALSE)</f>
        <v>#N/A</v>
      </c>
      <c r="BP84" t="e">
        <f>VLOOKUP(TRIM(Table47[[#This Row],[X_7]]),Table32[#All],3,FALSE)</f>
        <v>#N/A</v>
      </c>
      <c r="BQ84" t="e">
        <f>VLOOKUP(TRIM(Table47[[#This Row],[X_8]]),Table32[#All],3,FALSE)</f>
        <v>#N/A</v>
      </c>
      <c r="BR84" t="e">
        <f>VLOOKUP(TRIM(Table47[[#This Row],[X_9]]),Table32[#All],3,FALSE)</f>
        <v>#N/A</v>
      </c>
      <c r="BS84">
        <f>VLOOKUP(Table47[[#This Row],[Y]], Table33[#All], 3, FALSE)</f>
        <v>1</v>
      </c>
      <c r="BT84" t="s">
        <v>77</v>
      </c>
      <c r="BU84">
        <f>VLOOKUP(TRIM(Table47[[#This Row],[Z_1]]),Table34[#All],3,FALSE)</f>
        <v>13</v>
      </c>
      <c r="BV84" t="e">
        <f>VLOOKUP(TRIM(Table47[[#This Row],[Z_2]]),Table34[#All],3,FALSE)</f>
        <v>#N/A</v>
      </c>
      <c r="BW84" t="e">
        <f>VLOOKUP(TRIM(Table47[[#This Row],[Z_3]]),Table34[#All],3,FALSE)</f>
        <v>#N/A</v>
      </c>
      <c r="BX84" t="e">
        <f>VLOOKUP(TRIM(Table47[[#This Row],[Z_4]]),Table34[#All],3,FALSE)</f>
        <v>#N/A</v>
      </c>
      <c r="BY84" t="e">
        <f>VLOOKUP(TRIM(Table47[[#This Row],[Z_5]]),Table34[#All],3,FALSE)</f>
        <v>#N/A</v>
      </c>
      <c r="BZ84" t="e">
        <f>VLOOKUP(TRIM(Table47[[#This Row],[Z_6]]),Table34[#All],3,FALSE)</f>
        <v>#N/A</v>
      </c>
      <c r="CA84" t="e">
        <f>VLOOKUP(TRIM(Table47[[#This Row],[Z_7]]),Table34[#All],3,FALSE)</f>
        <v>#N/A</v>
      </c>
      <c r="CB84">
        <f>VLOOKUP(Table47[[#This Row],[ZA]],Table36[#All],3,FALSE)</f>
        <v>0</v>
      </c>
      <c r="CC84">
        <f>VLOOKUP(Table47[[#This Row],[ZB]],Table37[#All],3,FALSE)</f>
        <v>4</v>
      </c>
      <c r="CD84" t="s">
        <v>461</v>
      </c>
      <c r="CE84">
        <f>VLOOKUP(TRIM(Table47[[#This Row],[ZC_1]]),Table38[#All],3,FALSE)</f>
        <v>6</v>
      </c>
      <c r="CF84" t="e">
        <f>VLOOKUP(TRIM(Table47[[#This Row],[ZC_2]]),Table38[#All],3,FALSE)</f>
        <v>#N/A</v>
      </c>
      <c r="CG84" t="e">
        <f>VLOOKUP(TRIM(Table47[[#This Row],[ZC_3]]),Table38[#All],3,FALSE)</f>
        <v>#N/A</v>
      </c>
      <c r="CH84" t="e">
        <f>VLOOKUP(TRIM(Table47[[#This Row],[ZC_4]]),Table38[#All],3,FALSE)</f>
        <v>#N/A</v>
      </c>
      <c r="CI84" t="e">
        <f>VLOOKUP(TRIM(Table47[[#This Row],[ZC_5]]),Table38[#All],3,FALSE)</f>
        <v>#N/A</v>
      </c>
      <c r="CJ84" t="e">
        <f>VLOOKUP(TRIM(Table47[[#This Row],[ZC_6]]),Table38[#All],3,FALSE)</f>
        <v>#N/A</v>
      </c>
      <c r="CK84" t="e">
        <f>VLOOKUP(TRIM(Table47[[#This Row],[ZC_7]]),Table38[#All],3,FALSE)</f>
        <v>#N/A</v>
      </c>
      <c r="CL84">
        <v>1</v>
      </c>
      <c r="CM84" t="s">
        <v>106</v>
      </c>
      <c r="CN84">
        <f>VLOOKUP(TRIM(Table47[[#This Row],[ZE_1]]),Table40[#All],3,FALSE)</f>
        <v>3</v>
      </c>
      <c r="CO84" s="4" t="e">
        <f>VLOOKUP(TRIM(Table47[[#This Row],[ZE_2]]),Table40[#All],3,FALSE)</f>
        <v>#N/A</v>
      </c>
      <c r="CP84" t="e">
        <f>VLOOKUP(TRIM(Table47[[#This Row],[ZE_3]]),Table40[#All],3,FALSE)</f>
        <v>#N/A</v>
      </c>
      <c r="CQ84" s="4" t="e">
        <f>VLOOKUP(TRIM(Table47[[#This Row],[ZE_4]]),Table40[#All],3,FALSE)</f>
        <v>#N/A</v>
      </c>
      <c r="CR84" t="e">
        <f>VLOOKUP(TRIM(Table47[[#This Row],[ZE_5]]),Table40[#All],3,FALSE)</f>
        <v>#N/A</v>
      </c>
      <c r="CS84" t="e">
        <f>VLOOKUP(TRIM(Table47[[#This Row],[ZE_6]]),Table40[#All],3,FALSE)</f>
        <v>#N/A</v>
      </c>
      <c r="CT84" t="e">
        <f>VLOOKUP(TRIM(Table47[[#This Row],[ZE_7]]),Table40[#All],3,FALSE)</f>
        <v>#N/A</v>
      </c>
    </row>
    <row r="85" spans="1:99" x14ac:dyDescent="0.25">
      <c r="A85">
        <v>45156.032251655095</v>
      </c>
      <c r="B85" s="4">
        <f>VLOOKUP(Table47[[#This Row],[A]],Table7[#All],3, FALSE)</f>
        <v>6</v>
      </c>
      <c r="C85">
        <f>VLOOKUP(Table47[[#This Row],[B]],Table12[#All],3,FALSE)</f>
        <v>0</v>
      </c>
      <c r="D85">
        <f>VLOOKUP(Table47[[#This Row],[C]],Table14[#All],3,FALSE)</f>
        <v>1</v>
      </c>
      <c r="E85">
        <f>VLOOKUP(Table47[[#This Row],[D]],Table16[#All],3,FALSE)</f>
        <v>3</v>
      </c>
      <c r="F85">
        <f>VLOOKUP(Table47[[#This Row],[E]],Table18[#All],3,FALSE)</f>
        <v>1</v>
      </c>
      <c r="G85">
        <f>VLOOKUP(Table47[[#This Row],[F]],Table20[#All],3,FALSE)</f>
        <v>1</v>
      </c>
      <c r="H85" s="1" t="s">
        <v>130</v>
      </c>
      <c r="I85">
        <f>VLOOKUP(Table47[[#This Row],[G]],Table22[#All],3,FALSE)</f>
        <v>1</v>
      </c>
      <c r="J85" s="4" t="e">
        <f>VLOOKUP(TRIM(Table47[[#This Row],[G_2]]),Table22[#All],3,FALSE)</f>
        <v>#N/A</v>
      </c>
      <c r="K85" s="4" t="e">
        <f>VLOOKUP(TRIM(Table47[[#This Row],[G_3]]),Table22[#All],3,FALSE)</f>
        <v>#N/A</v>
      </c>
      <c r="L85" s="4" t="e">
        <f>VLOOKUP(TRIM(Table47[[#This Row],[G_4]]),Table22[#All],3,FALSE)</f>
        <v>#N/A</v>
      </c>
      <c r="M85">
        <f>VLOOKUP(Table47[[#This Row],[H]],Table23[#All],3,FALSE)</f>
        <v>1</v>
      </c>
      <c r="N85" s="1" t="s">
        <v>41</v>
      </c>
      <c r="O85">
        <f>VLOOKUP(Table47[[#This Row],[I_1]],Table25[#All], 3, FALSE)</f>
        <v>1</v>
      </c>
      <c r="P85" t="e">
        <f>VLOOKUP(TRIM(Table47[[#This Row],[I_2]]),Table25[#All], 3, FALSE)</f>
        <v>#N/A</v>
      </c>
      <c r="Q85">
        <v>1000</v>
      </c>
      <c r="R85">
        <f>VLOOKUP(TRIM(Table47[[#This Row],[K]]),Table27[#All],3,FALSE)</f>
        <v>2</v>
      </c>
      <c r="S85">
        <f>VLOOKUP(TRIM(Table47[[#This Row],[L]]),Table28[#All],3,FALSE)</f>
        <v>1</v>
      </c>
      <c r="T85">
        <f>VLOOKUP(Table47[[#This Row],[M]],Table9[#All],3,FALSE)</f>
        <v>1</v>
      </c>
      <c r="U85">
        <f>VLOOKUP(Table47[[#This Row],[N]],Table11[#All],3,FALSE)</f>
        <v>1</v>
      </c>
      <c r="V85">
        <f>VLOOKUP(Table47[[#This Row],[O]],Table15[#All],3,FALSE)</f>
        <v>1</v>
      </c>
      <c r="W85" t="s">
        <v>523</v>
      </c>
      <c r="X85">
        <f>VLOOKUP(Table47[[#This Row],[Q]],Table19[#All],3,FALSE)</f>
        <v>2</v>
      </c>
      <c r="Y85" t="s">
        <v>136</v>
      </c>
      <c r="Z85">
        <f>VLOOKUP(TRIM(Table47[[#This Row],[R_1]]),Table21[#All],3,FALSE)</f>
        <v>2</v>
      </c>
      <c r="AA85" t="e">
        <f>VLOOKUP(TRIM(Table47[[#This Row],[R_2]]),Table21[#All],3,FALSE)</f>
        <v>#N/A</v>
      </c>
      <c r="AB85" t="e">
        <f>VLOOKUP(TRIM(Table47[[#This Row],[R_3]]),Table21[#All],3,FALSE)</f>
        <v>#N/A</v>
      </c>
      <c r="AC85" t="e">
        <f>VLOOKUP(TRIM(Table47[[#This Row],[R_4]]),Table21[#All],3,FALSE)</f>
        <v>#N/A</v>
      </c>
      <c r="AD85" t="e">
        <f>VLOOKUP(TRIM(Table47[[#This Row],[R_5]]),Table21[#All],3,FALSE)</f>
        <v>#N/A</v>
      </c>
      <c r="AE85" t="e">
        <f>VLOOKUP(TRIM(Table47[[#This Row],[R_6]]),Table21[#All],3,FALSE)</f>
        <v>#N/A</v>
      </c>
      <c r="AF85" t="e">
        <f>VLOOKUP(TRIM(Table47[[#This Row],[R_7]]),Table21[#All],3,FALSE)</f>
        <v>#N/A</v>
      </c>
      <c r="AG85" t="e">
        <f>VLOOKUP(TRIM(Table47[[#This Row],[R_8]]),Table21[#All],3,FALSE)</f>
        <v>#N/A</v>
      </c>
      <c r="AH85" t="e">
        <f>VLOOKUP(TRIM(Table47[[#This Row],[R_9]]),Table21[#All],3,FALSE)</f>
        <v>#N/A</v>
      </c>
      <c r="AI85" t="e">
        <f>VLOOKUP(TRIM(Table47[[#This Row],[R_10]]),Table21[#All],3,FALSE)</f>
        <v>#N/A</v>
      </c>
      <c r="AJ85" t="s">
        <v>111</v>
      </c>
      <c r="AK85">
        <f>VLOOKUP(TRIM(Table47[[#This Row],[S_1]]),Table24[#All],3,FALSE)</f>
        <v>1</v>
      </c>
      <c r="AL85" t="e">
        <f>VLOOKUP(TRIM(Table47[[#This Row],[S_2]]),Table24[#All],3,FALSE)</f>
        <v>#N/A</v>
      </c>
      <c r="AM85" t="e">
        <f>VLOOKUP(TRIM(Table47[[#This Row],[S_3]]),Table24[#All],3,FALSE)</f>
        <v>#N/A</v>
      </c>
      <c r="AN85" t="e">
        <f>VLOOKUP(TRIM(Table47[[#This Row],[S_4]]),Table24[#All],3,FALSE)</f>
        <v>#N/A</v>
      </c>
      <c r="AO85" t="e">
        <f>VLOOKUP(TRIM(Table47[[#This Row],[S_5]]),Table24[#All],3,FALSE)</f>
        <v>#N/A</v>
      </c>
      <c r="AP85" t="e">
        <f>VLOOKUP(TRIM(Table47[[#This Row],[S_6]]),Table24[#All],3,FALSE)</f>
        <v>#N/A</v>
      </c>
      <c r="AQ85" t="s">
        <v>311</v>
      </c>
      <c r="AR85">
        <f>VLOOKUP(TRIM(Table47[[#This Row],[T_1]]),Table26[#All],3,FALSE)</f>
        <v>4</v>
      </c>
      <c r="AS85" t="e">
        <f>VLOOKUP(TRIM(Table47[[#This Row],[T_2]]),Table26[#All],3,FALSE)</f>
        <v>#N/A</v>
      </c>
      <c r="AT85" t="e">
        <f>VLOOKUP(TRIM(Table47[[#This Row],[T_3]]),Table26[#All],3,FALSE)</f>
        <v>#N/A</v>
      </c>
      <c r="AU85" t="e">
        <f>VLOOKUP(TRIM(Table47[[#This Row],[T_4]]),Table26[#All],3,FALSE)</f>
        <v>#N/A</v>
      </c>
      <c r="AV85" t="e">
        <f>VLOOKUP(TRIM(Table47[[#This Row],[T_5]]),Table26[#All],3,FALSE)</f>
        <v>#N/A</v>
      </c>
      <c r="AW85" t="e">
        <f>VLOOKUP(TRIM(Table47[[#This Row],[T_6]]),Table26[#All],3,FALSE)</f>
        <v>#N/A</v>
      </c>
      <c r="AX85">
        <f>VLOOKUP(Table47[[#This Row],[U]],Table29[#All],3,FALSE)</f>
        <v>3</v>
      </c>
      <c r="AY85">
        <f>VLOOKUP(Table47[[#This Row],[V]],Table30[#All],3,FALSE)</f>
        <v>2</v>
      </c>
      <c r="AZ85" t="s">
        <v>101</v>
      </c>
      <c r="BA85">
        <f>VLOOKUP(TRIM(Table47[[#This Row],[W_1]]),Table31[#All],3,FALSE)</f>
        <v>1</v>
      </c>
      <c r="BB85" t="e">
        <f>VLOOKUP(TRIM(Table47[[#This Row],[W_2]]),Table31[#All],3,FALSE)</f>
        <v>#N/A</v>
      </c>
      <c r="BC85" t="e">
        <f>VLOOKUP(TRIM(Table47[[#This Row],[W_3]]),Table31[#All],3,FALSE)</f>
        <v>#N/A</v>
      </c>
      <c r="BD85" t="e">
        <f>VLOOKUP(TRIM(Table47[[#This Row],[W_4]]),Table31[#All],3,FALSE)</f>
        <v>#N/A</v>
      </c>
      <c r="BE85" t="e">
        <f>VLOOKUP(TRIM(Table47[[#This Row],[W_5]]),Table31[#All],3,FALSE)</f>
        <v>#N/A</v>
      </c>
      <c r="BF85" t="e">
        <f>VLOOKUP(TRIM(Table47[[#This Row],[W_6]]),Table31[#All],3,FALSE)</f>
        <v>#N/A</v>
      </c>
      <c r="BG85" t="e">
        <f>VLOOKUP(TRIM(Table47[[#This Row],[W_7]]),Table31[#All],3,FALSE)</f>
        <v>#N/A</v>
      </c>
      <c r="BH85" t="e">
        <f>VLOOKUP(TRIM(Table47[[#This Row],[W_8]]),Table31[#All],3,FALSE)</f>
        <v>#N/A</v>
      </c>
      <c r="BI85" t="s">
        <v>75</v>
      </c>
      <c r="BJ85">
        <f>VLOOKUP(TRIM(Table47[[#This Row],[X_1]]),Table32[#All],3,FALSE)</f>
        <v>1</v>
      </c>
      <c r="BK85" t="e">
        <f>VLOOKUP(TRIM(Table47[[#This Row],[X_2]]),Table32[#All],3,FALSE)</f>
        <v>#N/A</v>
      </c>
      <c r="BL85" t="e">
        <f>VLOOKUP(TRIM(Table47[[#This Row],[X_3]]),Table32[#All],3,FALSE)</f>
        <v>#N/A</v>
      </c>
      <c r="BM85" t="e">
        <f>VLOOKUP(TRIM(Table47[[#This Row],[X_4]]),Table32[#All],3,FALSE)</f>
        <v>#N/A</v>
      </c>
      <c r="BN85" t="e">
        <f>VLOOKUP(TRIM(Table47[[#This Row],[X_5]]),Table32[#All],3,FALSE)</f>
        <v>#N/A</v>
      </c>
      <c r="BO85" t="e">
        <f>VLOOKUP(TRIM(Table47[[#This Row],[X_6]]),Table32[#All],3,FALSE)</f>
        <v>#N/A</v>
      </c>
      <c r="BP85" t="e">
        <f>VLOOKUP(TRIM(Table47[[#This Row],[X_7]]),Table32[#All],3,FALSE)</f>
        <v>#N/A</v>
      </c>
      <c r="BQ85" t="e">
        <f>VLOOKUP(TRIM(Table47[[#This Row],[X_8]]),Table32[#All],3,FALSE)</f>
        <v>#N/A</v>
      </c>
      <c r="BR85" t="e">
        <f>VLOOKUP(TRIM(Table47[[#This Row],[X_9]]),Table32[#All],3,FALSE)</f>
        <v>#N/A</v>
      </c>
      <c r="BS85">
        <f>VLOOKUP(Table47[[#This Row],[Y]], Table33[#All], 3, FALSE)</f>
        <v>1</v>
      </c>
      <c r="BT85" t="s">
        <v>136</v>
      </c>
      <c r="BU85">
        <f>VLOOKUP(TRIM(Table47[[#This Row],[Z_1]]),Table34[#All],3,FALSE)</f>
        <v>4</v>
      </c>
      <c r="BV85" t="e">
        <f>VLOOKUP(TRIM(Table47[[#This Row],[Z_2]]),Table34[#All],3,FALSE)</f>
        <v>#N/A</v>
      </c>
      <c r="BW85" t="e">
        <f>VLOOKUP(TRIM(Table47[[#This Row],[Z_3]]),Table34[#All],3,FALSE)</f>
        <v>#N/A</v>
      </c>
      <c r="BX85" t="e">
        <f>VLOOKUP(TRIM(Table47[[#This Row],[Z_4]]),Table34[#All],3,FALSE)</f>
        <v>#N/A</v>
      </c>
      <c r="BY85" t="e">
        <f>VLOOKUP(TRIM(Table47[[#This Row],[Z_5]]),Table34[#All],3,FALSE)</f>
        <v>#N/A</v>
      </c>
      <c r="BZ85" t="e">
        <f>VLOOKUP(TRIM(Table47[[#This Row],[Z_6]]),Table34[#All],3,FALSE)</f>
        <v>#N/A</v>
      </c>
      <c r="CA85" t="e">
        <f>VLOOKUP(TRIM(Table47[[#This Row],[Z_7]]),Table34[#All],3,FALSE)</f>
        <v>#N/A</v>
      </c>
      <c r="CB85">
        <f>VLOOKUP(Table47[[#This Row],[ZA]],Table36[#All],3,FALSE)</f>
        <v>5</v>
      </c>
      <c r="CC85">
        <f>VLOOKUP(Table47[[#This Row],[ZB]],Table37[#All],3,FALSE)</f>
        <v>4</v>
      </c>
      <c r="CD85" t="s">
        <v>147</v>
      </c>
      <c r="CE85">
        <f>VLOOKUP(TRIM(Table47[[#This Row],[ZC_1]]),Table38[#All],3,FALSE)</f>
        <v>1</v>
      </c>
      <c r="CF85" t="e">
        <f>VLOOKUP(TRIM(Table47[[#This Row],[ZC_2]]),Table38[#All],3,FALSE)</f>
        <v>#N/A</v>
      </c>
      <c r="CG85" t="e">
        <f>VLOOKUP(TRIM(Table47[[#This Row],[ZC_3]]),Table38[#All],3,FALSE)</f>
        <v>#N/A</v>
      </c>
      <c r="CH85" t="e">
        <f>VLOOKUP(TRIM(Table47[[#This Row],[ZC_4]]),Table38[#All],3,FALSE)</f>
        <v>#N/A</v>
      </c>
      <c r="CI85" t="e">
        <f>VLOOKUP(TRIM(Table47[[#This Row],[ZC_5]]),Table38[#All],3,FALSE)</f>
        <v>#N/A</v>
      </c>
      <c r="CJ85" t="e">
        <f>VLOOKUP(TRIM(Table47[[#This Row],[ZC_6]]),Table38[#All],3,FALSE)</f>
        <v>#N/A</v>
      </c>
      <c r="CK85" t="e">
        <f>VLOOKUP(TRIM(Table47[[#This Row],[ZC_7]]),Table38[#All],3,FALSE)</f>
        <v>#N/A</v>
      </c>
      <c r="CL85">
        <v>5</v>
      </c>
      <c r="CM85" t="s">
        <v>345</v>
      </c>
      <c r="CN85">
        <f>VLOOKUP(TRIM(Table47[[#This Row],[ZE_1]]),Table40[#All],3,FALSE)</f>
        <v>1</v>
      </c>
      <c r="CO85" s="4" t="e">
        <f>VLOOKUP(TRIM(Table47[[#This Row],[ZE_2]]),Table40[#All],3,FALSE)</f>
        <v>#N/A</v>
      </c>
      <c r="CP85" t="e">
        <f>VLOOKUP(TRIM(Table47[[#This Row],[ZE_3]]),Table40[#All],3,FALSE)</f>
        <v>#N/A</v>
      </c>
      <c r="CQ85" s="4" t="e">
        <f>VLOOKUP(TRIM(Table47[[#This Row],[ZE_4]]),Table40[#All],3,FALSE)</f>
        <v>#N/A</v>
      </c>
      <c r="CR85" t="e">
        <f>VLOOKUP(TRIM(Table47[[#This Row],[ZE_5]]),Table40[#All],3,FALSE)</f>
        <v>#N/A</v>
      </c>
      <c r="CS85" t="e">
        <f>VLOOKUP(TRIM(Table47[[#This Row],[ZE_6]]),Table40[#All],3,FALSE)</f>
        <v>#N/A</v>
      </c>
      <c r="CT85" t="e">
        <f>VLOOKUP(TRIM(Table47[[#This Row],[ZE_7]]),Table40[#All],3,FALSE)</f>
        <v>#N/A</v>
      </c>
    </row>
    <row r="86" spans="1:99" x14ac:dyDescent="0.25">
      <c r="A86">
        <v>45156.354515231476</v>
      </c>
      <c r="B86" s="4">
        <f>VLOOKUP(Table47[[#This Row],[A]],Table7[#All],3, FALSE)</f>
        <v>7</v>
      </c>
      <c r="C86">
        <f>VLOOKUP(Table47[[#This Row],[B]],Table12[#All],3,FALSE)</f>
        <v>1</v>
      </c>
      <c r="D86">
        <f>VLOOKUP(Table47[[#This Row],[C]],Table14[#All],3,FALSE)</f>
        <v>1</v>
      </c>
      <c r="E86">
        <f>VLOOKUP(Table47[[#This Row],[D]],Table16[#All],3,FALSE)</f>
        <v>1</v>
      </c>
      <c r="F86">
        <f>VLOOKUP(Table47[[#This Row],[E]],Table18[#All],3,FALSE)</f>
        <v>1</v>
      </c>
      <c r="G86">
        <f>VLOOKUP(Table47[[#This Row],[F]],Table20[#All],3,FALSE)</f>
        <v>1</v>
      </c>
      <c r="H86" s="1" t="s">
        <v>130</v>
      </c>
      <c r="I86">
        <f>VLOOKUP(Table47[[#This Row],[G]],Table22[#All],3,FALSE)</f>
        <v>1</v>
      </c>
      <c r="J86" s="4" t="e">
        <f>VLOOKUP(TRIM(Table47[[#This Row],[G_2]]),Table22[#All],3,FALSE)</f>
        <v>#N/A</v>
      </c>
      <c r="K86" s="4" t="e">
        <f>VLOOKUP(TRIM(Table47[[#This Row],[G_3]]),Table22[#All],3,FALSE)</f>
        <v>#N/A</v>
      </c>
      <c r="L86" s="4" t="e">
        <f>VLOOKUP(TRIM(Table47[[#This Row],[G_4]]),Table22[#All],3,FALSE)</f>
        <v>#N/A</v>
      </c>
      <c r="M86">
        <f>VLOOKUP(Table47[[#This Row],[H]],Table23[#All],3,FALSE)</f>
        <v>1</v>
      </c>
      <c r="N86" s="1" t="s">
        <v>64</v>
      </c>
      <c r="O86">
        <f>VLOOKUP(Table47[[#This Row],[I_1]],Table25[#All], 3, FALSE)</f>
        <v>1</v>
      </c>
      <c r="P86">
        <f>VLOOKUP(TRIM(Table47[[#This Row],[I_2]]),Table25[#All], 3, FALSE)</f>
        <v>2</v>
      </c>
      <c r="Q86">
        <v>1123</v>
      </c>
      <c r="R86">
        <f>VLOOKUP(TRIM(Table47[[#This Row],[K]]),Table27[#All],3,FALSE)</f>
        <v>1</v>
      </c>
      <c r="S86">
        <f>VLOOKUP(TRIM(Table47[[#This Row],[L]]),Table28[#All],3,FALSE)</f>
        <v>1</v>
      </c>
      <c r="T86">
        <f>VLOOKUP(Table47[[#This Row],[M]],Table9[#All],3,FALSE)</f>
        <v>3</v>
      </c>
      <c r="U86">
        <f>VLOOKUP(Table47[[#This Row],[N]],Table11[#All],3,FALSE)</f>
        <v>4</v>
      </c>
      <c r="V86">
        <f>VLOOKUP(Table47[[#This Row],[O]],Table15[#All],3,FALSE)</f>
        <v>3</v>
      </c>
      <c r="W86" t="s">
        <v>524</v>
      </c>
      <c r="X86">
        <f>VLOOKUP(Table47[[#This Row],[Q]],Table19[#All],3,FALSE)</f>
        <v>6</v>
      </c>
      <c r="Y86" t="s">
        <v>103</v>
      </c>
      <c r="Z86">
        <f>VLOOKUP(TRIM(Table47[[#This Row],[R_1]]),Table21[#All],3,FALSE)</f>
        <v>7</v>
      </c>
      <c r="AA86" t="e">
        <f>VLOOKUP(TRIM(Table47[[#This Row],[R_2]]),Table21[#All],3,FALSE)</f>
        <v>#N/A</v>
      </c>
      <c r="AB86" t="e">
        <f>VLOOKUP(TRIM(Table47[[#This Row],[R_3]]),Table21[#All],3,FALSE)</f>
        <v>#N/A</v>
      </c>
      <c r="AC86" t="e">
        <f>VLOOKUP(TRIM(Table47[[#This Row],[R_4]]),Table21[#All],3,FALSE)</f>
        <v>#N/A</v>
      </c>
      <c r="AD86" t="e">
        <f>VLOOKUP(TRIM(Table47[[#This Row],[R_5]]),Table21[#All],3,FALSE)</f>
        <v>#N/A</v>
      </c>
      <c r="AE86" t="e">
        <f>VLOOKUP(TRIM(Table47[[#This Row],[R_6]]),Table21[#All],3,FALSE)</f>
        <v>#N/A</v>
      </c>
      <c r="AF86" t="e">
        <f>VLOOKUP(TRIM(Table47[[#This Row],[R_7]]),Table21[#All],3,FALSE)</f>
        <v>#N/A</v>
      </c>
      <c r="AG86" t="e">
        <f>VLOOKUP(TRIM(Table47[[#This Row],[R_8]]),Table21[#All],3,FALSE)</f>
        <v>#N/A</v>
      </c>
      <c r="AH86" t="e">
        <f>VLOOKUP(TRIM(Table47[[#This Row],[R_9]]),Table21[#All],3,FALSE)</f>
        <v>#N/A</v>
      </c>
      <c r="AI86" t="e">
        <f>VLOOKUP(TRIM(Table47[[#This Row],[R_10]]),Table21[#All],3,FALSE)</f>
        <v>#N/A</v>
      </c>
      <c r="AJ86" t="s">
        <v>72</v>
      </c>
      <c r="AK86">
        <f>VLOOKUP(TRIM(Table47[[#This Row],[S_1]]),Table24[#All],3,FALSE)</f>
        <v>3</v>
      </c>
      <c r="AL86">
        <f>VLOOKUP(TRIM(Table47[[#This Row],[S_2]]),Table24[#All],3,FALSE)</f>
        <v>1</v>
      </c>
      <c r="AM86">
        <f>VLOOKUP(TRIM(Table47[[#This Row],[S_3]]),Table24[#All],3,FALSE)</f>
        <v>2</v>
      </c>
      <c r="AN86">
        <f>VLOOKUP(TRIM(Table47[[#This Row],[S_4]]),Table24[#All],3,FALSE)</f>
        <v>4</v>
      </c>
      <c r="AO86" t="e">
        <f>VLOOKUP(TRIM(Table47[[#This Row],[S_5]]),Table24[#All],3,FALSE)</f>
        <v>#N/A</v>
      </c>
      <c r="AP86" t="e">
        <f>VLOOKUP(TRIM(Table47[[#This Row],[S_6]]),Table24[#All],3,FALSE)</f>
        <v>#N/A</v>
      </c>
      <c r="AQ86" t="s">
        <v>73</v>
      </c>
      <c r="AR86">
        <f>VLOOKUP(TRIM(Table47[[#This Row],[T_1]]),Table26[#All],3,FALSE)</f>
        <v>2</v>
      </c>
      <c r="AS86">
        <f>VLOOKUP(TRIM(Table47[[#This Row],[T_2]]),Table26[#All],3,FALSE)</f>
        <v>4</v>
      </c>
      <c r="AT86" t="e">
        <f>VLOOKUP(TRIM(Table47[[#This Row],[T_3]]),Table26[#All],3,FALSE)</f>
        <v>#N/A</v>
      </c>
      <c r="AU86" t="e">
        <f>VLOOKUP(TRIM(Table47[[#This Row],[T_4]]),Table26[#All],3,FALSE)</f>
        <v>#N/A</v>
      </c>
      <c r="AV86" t="e">
        <f>VLOOKUP(TRIM(Table47[[#This Row],[T_5]]),Table26[#All],3,FALSE)</f>
        <v>#N/A</v>
      </c>
      <c r="AW86" t="e">
        <f>VLOOKUP(TRIM(Table47[[#This Row],[T_6]]),Table26[#All],3,FALSE)</f>
        <v>#N/A</v>
      </c>
      <c r="AX86">
        <f>VLOOKUP(Table47[[#This Row],[U]],Table29[#All],3,FALSE)</f>
        <v>2</v>
      </c>
      <c r="AY86">
        <f>VLOOKUP(Table47[[#This Row],[V]],Table30[#All],3,FALSE)</f>
        <v>3</v>
      </c>
      <c r="AZ86" t="s">
        <v>482</v>
      </c>
      <c r="BA86">
        <f>VLOOKUP(TRIM(Table47[[#This Row],[W_1]]),Table31[#All],3,FALSE)</f>
        <v>1</v>
      </c>
      <c r="BB86">
        <f>VLOOKUP(TRIM(Table47[[#This Row],[W_2]]),Table31[#All],3,FALSE)</f>
        <v>2</v>
      </c>
      <c r="BC86">
        <f>VLOOKUP(TRIM(Table47[[#This Row],[W_3]]),Table31[#All],3,FALSE)</f>
        <v>4</v>
      </c>
      <c r="BD86">
        <f>VLOOKUP(TRIM(Table47[[#This Row],[W_4]]),Table31[#All],3,FALSE)</f>
        <v>3</v>
      </c>
      <c r="BE86" t="e">
        <f>VLOOKUP(TRIM(Table47[[#This Row],[W_5]]),Table31[#All],3,FALSE)</f>
        <v>#N/A</v>
      </c>
      <c r="BF86" t="e">
        <f>VLOOKUP(TRIM(Table47[[#This Row],[W_6]]),Table31[#All],3,FALSE)</f>
        <v>#N/A</v>
      </c>
      <c r="BG86" t="e">
        <f>VLOOKUP(TRIM(Table47[[#This Row],[W_7]]),Table31[#All],3,FALSE)</f>
        <v>#N/A</v>
      </c>
      <c r="BH86" t="e">
        <f>VLOOKUP(TRIM(Table47[[#This Row],[W_8]]),Table31[#All],3,FALSE)</f>
        <v>#N/A</v>
      </c>
      <c r="BI86" t="s">
        <v>525</v>
      </c>
      <c r="BJ86">
        <f>VLOOKUP(TRIM(Table47[[#This Row],[X_1]]),Table32[#All],3,FALSE)</f>
        <v>2</v>
      </c>
      <c r="BK86">
        <f>VLOOKUP(TRIM(Table47[[#This Row],[X_2]]),Table32[#All],3,FALSE)</f>
        <v>1</v>
      </c>
      <c r="BL86">
        <f>VLOOKUP(TRIM(Table47[[#This Row],[X_3]]),Table32[#All],3,FALSE)</f>
        <v>11</v>
      </c>
      <c r="BM86" t="e">
        <f>VLOOKUP(TRIM(Table47[[#This Row],[X_4]]),Table32[#All],3,FALSE)</f>
        <v>#N/A</v>
      </c>
      <c r="BN86" t="e">
        <f>VLOOKUP(TRIM(Table47[[#This Row],[X_5]]),Table32[#All],3,FALSE)</f>
        <v>#N/A</v>
      </c>
      <c r="BO86" t="e">
        <f>VLOOKUP(TRIM(Table47[[#This Row],[X_6]]),Table32[#All],3,FALSE)</f>
        <v>#N/A</v>
      </c>
      <c r="BP86" t="e">
        <f>VLOOKUP(TRIM(Table47[[#This Row],[X_7]]),Table32[#All],3,FALSE)</f>
        <v>#N/A</v>
      </c>
      <c r="BQ86" t="e">
        <f>VLOOKUP(TRIM(Table47[[#This Row],[X_8]]),Table32[#All],3,FALSE)</f>
        <v>#N/A</v>
      </c>
      <c r="BR86" t="e">
        <f>VLOOKUP(TRIM(Table47[[#This Row],[X_9]]),Table32[#All],3,FALSE)</f>
        <v>#N/A</v>
      </c>
      <c r="BS86">
        <f>VLOOKUP(Table47[[#This Row],[Y]], Table33[#All], 3, FALSE)</f>
        <v>2</v>
      </c>
      <c r="BT86" t="s">
        <v>103</v>
      </c>
      <c r="BU86">
        <f>VLOOKUP(TRIM(Table47[[#This Row],[Z_1]]),Table34[#All],3,FALSE)</f>
        <v>6</v>
      </c>
      <c r="BV86" t="e">
        <f>VLOOKUP(TRIM(Table47[[#This Row],[Z_2]]),Table34[#All],3,FALSE)</f>
        <v>#N/A</v>
      </c>
      <c r="BW86" t="e">
        <f>VLOOKUP(TRIM(Table47[[#This Row],[Z_3]]),Table34[#All],3,FALSE)</f>
        <v>#N/A</v>
      </c>
      <c r="BX86" t="e">
        <f>VLOOKUP(TRIM(Table47[[#This Row],[Z_4]]),Table34[#All],3,FALSE)</f>
        <v>#N/A</v>
      </c>
      <c r="BY86" t="e">
        <f>VLOOKUP(TRIM(Table47[[#This Row],[Z_5]]),Table34[#All],3,FALSE)</f>
        <v>#N/A</v>
      </c>
      <c r="BZ86" t="e">
        <f>VLOOKUP(TRIM(Table47[[#This Row],[Z_6]]),Table34[#All],3,FALSE)</f>
        <v>#N/A</v>
      </c>
      <c r="CA86" t="e">
        <f>VLOOKUP(TRIM(Table47[[#This Row],[Z_7]]),Table34[#All],3,FALSE)</f>
        <v>#N/A</v>
      </c>
      <c r="CB86">
        <f>VLOOKUP(Table47[[#This Row],[ZA]],Table36[#All],3,FALSE)</f>
        <v>7</v>
      </c>
      <c r="CC86">
        <f>VLOOKUP(Table47[[#This Row],[ZB]],Table37[#All],3,FALSE)</f>
        <v>3</v>
      </c>
      <c r="CD86" t="s">
        <v>115</v>
      </c>
      <c r="CE86">
        <f>VLOOKUP(TRIM(Table47[[#This Row],[ZC_1]]),Table38[#All],3,FALSE)</f>
        <v>1</v>
      </c>
      <c r="CF86">
        <f>VLOOKUP(TRIM(Table47[[#This Row],[ZC_2]]),Table38[#All],3,FALSE)</f>
        <v>2</v>
      </c>
      <c r="CG86">
        <f>VLOOKUP(TRIM(Table47[[#This Row],[ZC_3]]),Table38[#All],3,FALSE)</f>
        <v>7</v>
      </c>
      <c r="CH86" t="e">
        <f>VLOOKUP(TRIM(Table47[[#This Row],[ZC_4]]),Table38[#All],3,FALSE)</f>
        <v>#N/A</v>
      </c>
      <c r="CI86" t="e">
        <f>VLOOKUP(TRIM(Table47[[#This Row],[ZC_5]]),Table38[#All],3,FALSE)</f>
        <v>#N/A</v>
      </c>
      <c r="CJ86" t="e">
        <f>VLOOKUP(TRIM(Table47[[#This Row],[ZC_6]]),Table38[#All],3,FALSE)</f>
        <v>#N/A</v>
      </c>
      <c r="CK86" t="e">
        <f>VLOOKUP(TRIM(Table47[[#This Row],[ZC_7]]),Table38[#All],3,FALSE)</f>
        <v>#N/A</v>
      </c>
      <c r="CL86">
        <v>4</v>
      </c>
      <c r="CM86" t="s">
        <v>106</v>
      </c>
      <c r="CN86">
        <f>VLOOKUP(TRIM(Table47[[#This Row],[ZE_1]]),Table40[#All],3,FALSE)</f>
        <v>3</v>
      </c>
      <c r="CO86" s="4" t="e">
        <f>VLOOKUP(TRIM(Table47[[#This Row],[ZE_2]]),Table40[#All],3,FALSE)</f>
        <v>#N/A</v>
      </c>
      <c r="CP86" t="e">
        <f>VLOOKUP(TRIM(Table47[[#This Row],[ZE_3]]),Table40[#All],3,FALSE)</f>
        <v>#N/A</v>
      </c>
      <c r="CQ86" s="4" t="e">
        <f>VLOOKUP(TRIM(Table47[[#This Row],[ZE_4]]),Table40[#All],3,FALSE)</f>
        <v>#N/A</v>
      </c>
      <c r="CR86" t="e">
        <f>VLOOKUP(TRIM(Table47[[#This Row],[ZE_5]]),Table40[#All],3,FALSE)</f>
        <v>#N/A</v>
      </c>
      <c r="CS86" t="e">
        <f>VLOOKUP(TRIM(Table47[[#This Row],[ZE_6]]),Table40[#All],3,FALSE)</f>
        <v>#N/A</v>
      </c>
      <c r="CT86" t="e">
        <f>VLOOKUP(TRIM(Table47[[#This Row],[ZE_7]]),Table40[#All],3,FALSE)</f>
        <v>#N/A</v>
      </c>
      <c r="CU86" t="s">
        <v>526</v>
      </c>
    </row>
    <row r="87" spans="1:99" x14ac:dyDescent="0.25">
      <c r="A87">
        <v>45156.374905706019</v>
      </c>
      <c r="B87" s="4">
        <f>VLOOKUP(Table47[[#This Row],[A]],Table7[#All],3, FALSE)</f>
        <v>5</v>
      </c>
      <c r="C87">
        <f>VLOOKUP(Table47[[#This Row],[B]],Table12[#All],3,FALSE)</f>
        <v>1</v>
      </c>
      <c r="D87">
        <f>VLOOKUP(Table47[[#This Row],[C]],Table14[#All],3,FALSE)</f>
        <v>1</v>
      </c>
      <c r="E87">
        <f>VLOOKUP(Table47[[#This Row],[D]],Table16[#All],3,FALSE)</f>
        <v>1</v>
      </c>
      <c r="F87">
        <f>VLOOKUP(Table47[[#This Row],[E]],Table18[#All],3,FALSE)</f>
        <v>1</v>
      </c>
      <c r="G87">
        <f>VLOOKUP(Table47[[#This Row],[F]],Table20[#All],3,FALSE)</f>
        <v>4</v>
      </c>
      <c r="H87" s="1" t="s">
        <v>82</v>
      </c>
      <c r="I87">
        <f>VLOOKUP(Table47[[#This Row],[G]],Table22[#All],3,FALSE)</f>
        <v>1</v>
      </c>
      <c r="J87" s="4">
        <f>VLOOKUP(TRIM(Table47[[#This Row],[G_2]]),Table22[#All],3,FALSE)</f>
        <v>2</v>
      </c>
      <c r="K87" s="4">
        <f>VLOOKUP(TRIM(Table47[[#This Row],[G_3]]),Table22[#All],3,FALSE)</f>
        <v>3</v>
      </c>
      <c r="L87" s="4" t="e">
        <f>VLOOKUP(TRIM(Table47[[#This Row],[G_4]]),Table22[#All],3,FALSE)</f>
        <v>#N/A</v>
      </c>
      <c r="M87">
        <f>VLOOKUP(Table47[[#This Row],[H]],Table23[#All],3,FALSE)</f>
        <v>1</v>
      </c>
      <c r="N87" s="1" t="s">
        <v>41</v>
      </c>
      <c r="O87">
        <f>VLOOKUP(Table47[[#This Row],[I_1]],Table25[#All], 3, FALSE)</f>
        <v>1</v>
      </c>
      <c r="P87" t="e">
        <f>VLOOKUP(TRIM(Table47[[#This Row],[I_2]]),Table25[#All], 3, FALSE)</f>
        <v>#N/A</v>
      </c>
      <c r="Q87">
        <v>1193</v>
      </c>
      <c r="R87">
        <f>VLOOKUP(TRIM(Table47[[#This Row],[K]]),Table27[#All],3,FALSE)</f>
        <v>1</v>
      </c>
      <c r="S87">
        <f>VLOOKUP(TRIM(Table47[[#This Row],[L]]),Table28[#All],3,FALSE)</f>
        <v>1</v>
      </c>
      <c r="T87">
        <f>VLOOKUP(Table47[[#This Row],[M]],Table9[#All],3,FALSE)</f>
        <v>3</v>
      </c>
      <c r="U87">
        <f>VLOOKUP(Table47[[#This Row],[N]],Table11[#All],3,FALSE)</f>
        <v>5</v>
      </c>
      <c r="V87">
        <f>VLOOKUP(Table47[[#This Row],[O]],Table15[#All],3,FALSE)</f>
        <v>1</v>
      </c>
      <c r="W87" t="s">
        <v>407</v>
      </c>
      <c r="X87">
        <f>VLOOKUP(Table47[[#This Row],[Q]],Table19[#All],3,FALSE)</f>
        <v>2</v>
      </c>
      <c r="Y87" t="s">
        <v>527</v>
      </c>
      <c r="Z87">
        <f>VLOOKUP(TRIM(Table47[[#This Row],[R_1]]),Table21[#All],3,FALSE)</f>
        <v>5</v>
      </c>
      <c r="AA87">
        <f>VLOOKUP(TRIM(Table47[[#This Row],[R_2]]),Table21[#All],3,FALSE)</f>
        <v>3</v>
      </c>
      <c r="AB87">
        <f>VLOOKUP(TRIM(Table47[[#This Row],[R_3]]),Table21[#All],3,FALSE)</f>
        <v>0</v>
      </c>
      <c r="AC87" t="e">
        <f>VLOOKUP(TRIM(Table47[[#This Row],[R_4]]),Table21[#All],3,FALSE)</f>
        <v>#N/A</v>
      </c>
      <c r="AD87" t="e">
        <f>VLOOKUP(TRIM(Table47[[#This Row],[R_5]]),Table21[#All],3,FALSE)</f>
        <v>#N/A</v>
      </c>
      <c r="AE87" t="e">
        <f>VLOOKUP(TRIM(Table47[[#This Row],[R_6]]),Table21[#All],3,FALSE)</f>
        <v>#N/A</v>
      </c>
      <c r="AF87" t="e">
        <f>VLOOKUP(TRIM(Table47[[#This Row],[R_7]]),Table21[#All],3,FALSE)</f>
        <v>#N/A</v>
      </c>
      <c r="AG87" t="e">
        <f>VLOOKUP(TRIM(Table47[[#This Row],[R_8]]),Table21[#All],3,FALSE)</f>
        <v>#N/A</v>
      </c>
      <c r="AH87" t="e">
        <f>VLOOKUP(TRIM(Table47[[#This Row],[R_9]]),Table21[#All],3,FALSE)</f>
        <v>#N/A</v>
      </c>
      <c r="AI87" t="e">
        <f>VLOOKUP(TRIM(Table47[[#This Row],[R_10]]),Table21[#All],3,FALSE)</f>
        <v>#N/A</v>
      </c>
      <c r="AJ87" t="s">
        <v>72</v>
      </c>
      <c r="AK87">
        <f>VLOOKUP(TRIM(Table47[[#This Row],[S_1]]),Table24[#All],3,FALSE)</f>
        <v>3</v>
      </c>
      <c r="AL87">
        <f>VLOOKUP(TRIM(Table47[[#This Row],[S_2]]),Table24[#All],3,FALSE)</f>
        <v>1</v>
      </c>
      <c r="AM87">
        <f>VLOOKUP(TRIM(Table47[[#This Row],[S_3]]),Table24[#All],3,FALSE)</f>
        <v>2</v>
      </c>
      <c r="AN87">
        <f>VLOOKUP(TRIM(Table47[[#This Row],[S_4]]),Table24[#All],3,FALSE)</f>
        <v>4</v>
      </c>
      <c r="AO87" t="e">
        <f>VLOOKUP(TRIM(Table47[[#This Row],[S_5]]),Table24[#All],3,FALSE)</f>
        <v>#N/A</v>
      </c>
      <c r="AP87" t="e">
        <f>VLOOKUP(TRIM(Table47[[#This Row],[S_6]]),Table24[#All],3,FALSE)</f>
        <v>#N/A</v>
      </c>
      <c r="AQ87" t="s">
        <v>51</v>
      </c>
      <c r="AR87">
        <f>VLOOKUP(TRIM(Table47[[#This Row],[T_1]]),Table26[#All],3,FALSE)</f>
        <v>2</v>
      </c>
      <c r="AS87" t="e">
        <f>VLOOKUP(TRIM(Table47[[#This Row],[T_2]]),Table26[#All],3,FALSE)</f>
        <v>#N/A</v>
      </c>
      <c r="AT87" t="e">
        <f>VLOOKUP(TRIM(Table47[[#This Row],[T_3]]),Table26[#All],3,FALSE)</f>
        <v>#N/A</v>
      </c>
      <c r="AU87" t="e">
        <f>VLOOKUP(TRIM(Table47[[#This Row],[T_4]]),Table26[#All],3,FALSE)</f>
        <v>#N/A</v>
      </c>
      <c r="AV87" t="e">
        <f>VLOOKUP(TRIM(Table47[[#This Row],[T_5]]),Table26[#All],3,FALSE)</f>
        <v>#N/A</v>
      </c>
      <c r="AW87" t="e">
        <f>VLOOKUP(TRIM(Table47[[#This Row],[T_6]]),Table26[#All],3,FALSE)</f>
        <v>#N/A</v>
      </c>
      <c r="AX87">
        <f>VLOOKUP(Table47[[#This Row],[U]],Table29[#All],3,FALSE)</f>
        <v>1</v>
      </c>
      <c r="AY87">
        <f>VLOOKUP(Table47[[#This Row],[V]],Table30[#All],3,FALSE)</f>
        <v>2</v>
      </c>
      <c r="AZ87" t="s">
        <v>528</v>
      </c>
      <c r="BA87">
        <f>VLOOKUP(TRIM(Table47[[#This Row],[W_1]]),Table31[#All],3,FALSE)</f>
        <v>1</v>
      </c>
      <c r="BB87">
        <f>VLOOKUP(TRIM(Table47[[#This Row],[W_2]]),Table31[#All],3,FALSE)</f>
        <v>2</v>
      </c>
      <c r="BC87">
        <f>VLOOKUP(TRIM(Table47[[#This Row],[W_3]]),Table31[#All],3,FALSE)</f>
        <v>4</v>
      </c>
      <c r="BD87">
        <f>VLOOKUP(TRIM(Table47[[#This Row],[W_4]]),Table31[#All],3,FALSE)</f>
        <v>7</v>
      </c>
      <c r="BE87" t="e">
        <f>VLOOKUP(TRIM(Table47[[#This Row],[W_5]]),Table31[#All],3,FALSE)</f>
        <v>#N/A</v>
      </c>
      <c r="BF87" t="e">
        <f>VLOOKUP(TRIM(Table47[[#This Row],[W_6]]),Table31[#All],3,FALSE)</f>
        <v>#N/A</v>
      </c>
      <c r="BG87" t="e">
        <f>VLOOKUP(TRIM(Table47[[#This Row],[W_7]]),Table31[#All],3,FALSE)</f>
        <v>#N/A</v>
      </c>
      <c r="BH87" t="e">
        <f>VLOOKUP(TRIM(Table47[[#This Row],[W_8]]),Table31[#All],3,FALSE)</f>
        <v>#N/A</v>
      </c>
      <c r="BI87" t="s">
        <v>1022</v>
      </c>
      <c r="BJ87">
        <f>VLOOKUP(TRIM(Table47[[#This Row],[X_1]]),Table32[#All],3,FALSE)</f>
        <v>1</v>
      </c>
      <c r="BK87">
        <f>VLOOKUP(TRIM(Table47[[#This Row],[X_2]]),Table32[#All],3,FALSE)</f>
        <v>6</v>
      </c>
      <c r="BL87">
        <f>VLOOKUP(TRIM(Table47[[#This Row],[X_3]]),Table32[#All],3,FALSE)</f>
        <v>3</v>
      </c>
      <c r="BM87" t="e">
        <f>VLOOKUP(TRIM(Table47[[#This Row],[X_4]]),Table32[#All],3,FALSE)</f>
        <v>#N/A</v>
      </c>
      <c r="BN87" t="e">
        <f>VLOOKUP(TRIM(Table47[[#This Row],[X_5]]),Table32[#All],3,FALSE)</f>
        <v>#N/A</v>
      </c>
      <c r="BO87" t="e">
        <f>VLOOKUP(TRIM(Table47[[#This Row],[X_6]]),Table32[#All],3,FALSE)</f>
        <v>#N/A</v>
      </c>
      <c r="BP87" t="e">
        <f>VLOOKUP(TRIM(Table47[[#This Row],[X_7]]),Table32[#All],3,FALSE)</f>
        <v>#N/A</v>
      </c>
      <c r="BQ87" t="e">
        <f>VLOOKUP(TRIM(Table47[[#This Row],[X_8]]),Table32[#All],3,FALSE)</f>
        <v>#N/A</v>
      </c>
      <c r="BR87" t="e">
        <f>VLOOKUP(TRIM(Table47[[#This Row],[X_9]]),Table32[#All],3,FALSE)</f>
        <v>#N/A</v>
      </c>
      <c r="BS87">
        <f>VLOOKUP(Table47[[#This Row],[Y]], Table33[#All], 3, FALSE)</f>
        <v>2</v>
      </c>
      <c r="BT87" t="s">
        <v>77</v>
      </c>
      <c r="BU87">
        <f>VLOOKUP(TRIM(Table47[[#This Row],[Z_1]]),Table34[#All],3,FALSE)</f>
        <v>13</v>
      </c>
      <c r="BV87" t="e">
        <f>VLOOKUP(TRIM(Table47[[#This Row],[Z_2]]),Table34[#All],3,FALSE)</f>
        <v>#N/A</v>
      </c>
      <c r="BW87" t="e">
        <f>VLOOKUP(TRIM(Table47[[#This Row],[Z_3]]),Table34[#All],3,FALSE)</f>
        <v>#N/A</v>
      </c>
      <c r="BX87" t="e">
        <f>VLOOKUP(TRIM(Table47[[#This Row],[Z_4]]),Table34[#All],3,FALSE)</f>
        <v>#N/A</v>
      </c>
      <c r="BY87" t="e">
        <f>VLOOKUP(TRIM(Table47[[#This Row],[Z_5]]),Table34[#All],3,FALSE)</f>
        <v>#N/A</v>
      </c>
      <c r="BZ87" t="e">
        <f>VLOOKUP(TRIM(Table47[[#This Row],[Z_6]]),Table34[#All],3,FALSE)</f>
        <v>#N/A</v>
      </c>
      <c r="CA87" t="e">
        <f>VLOOKUP(TRIM(Table47[[#This Row],[Z_7]]),Table34[#All],3,FALSE)</f>
        <v>#N/A</v>
      </c>
      <c r="CB87">
        <f>VLOOKUP(Table47[[#This Row],[ZA]],Table36[#All],3,FALSE)</f>
        <v>8</v>
      </c>
      <c r="CC87">
        <f>VLOOKUP(Table47[[#This Row],[ZB]],Table37[#All],3,FALSE)</f>
        <v>4</v>
      </c>
      <c r="CD87" t="s">
        <v>530</v>
      </c>
      <c r="CE87">
        <f>VLOOKUP(TRIM(Table47[[#This Row],[ZC_1]]),Table38[#All],3,FALSE)</f>
        <v>5</v>
      </c>
      <c r="CF87">
        <f>VLOOKUP(TRIM(Table47[[#This Row],[ZC_2]]),Table38[#All],3,FALSE)</f>
        <v>6</v>
      </c>
      <c r="CG87">
        <f>VLOOKUP(TRIM(Table47[[#This Row],[ZC_3]]),Table38[#All],3,FALSE)</f>
        <v>3</v>
      </c>
      <c r="CH87">
        <f>VLOOKUP(TRIM(Table47[[#This Row],[ZC_4]]),Table38[#All],3,FALSE)</f>
        <v>2</v>
      </c>
      <c r="CI87">
        <f>VLOOKUP(TRIM(Table47[[#This Row],[ZC_5]]),Table38[#All],3,FALSE)</f>
        <v>7</v>
      </c>
      <c r="CJ87" t="e">
        <f>VLOOKUP(TRIM(Table47[[#This Row],[ZC_6]]),Table38[#All],3,FALSE)</f>
        <v>#N/A</v>
      </c>
      <c r="CK87" t="e">
        <f>VLOOKUP(TRIM(Table47[[#This Row],[ZC_7]]),Table38[#All],3,FALSE)</f>
        <v>#N/A</v>
      </c>
      <c r="CL87">
        <v>5</v>
      </c>
      <c r="CM87" t="s">
        <v>106</v>
      </c>
      <c r="CN87">
        <f>VLOOKUP(TRIM(Table47[[#This Row],[ZE_1]]),Table40[#All],3,FALSE)</f>
        <v>3</v>
      </c>
      <c r="CO87" s="4" t="e">
        <f>VLOOKUP(TRIM(Table47[[#This Row],[ZE_2]]),Table40[#All],3,FALSE)</f>
        <v>#N/A</v>
      </c>
      <c r="CP87" t="e">
        <f>VLOOKUP(TRIM(Table47[[#This Row],[ZE_3]]),Table40[#All],3,FALSE)</f>
        <v>#N/A</v>
      </c>
      <c r="CQ87" s="4" t="e">
        <f>VLOOKUP(TRIM(Table47[[#This Row],[ZE_4]]),Table40[#All],3,FALSE)</f>
        <v>#N/A</v>
      </c>
      <c r="CR87" t="e">
        <f>VLOOKUP(TRIM(Table47[[#This Row],[ZE_5]]),Table40[#All],3,FALSE)</f>
        <v>#N/A</v>
      </c>
      <c r="CS87" t="e">
        <f>VLOOKUP(TRIM(Table47[[#This Row],[ZE_6]]),Table40[#All],3,FALSE)</f>
        <v>#N/A</v>
      </c>
      <c r="CT87" t="e">
        <f>VLOOKUP(TRIM(Table47[[#This Row],[ZE_7]]),Table40[#All],3,FALSE)</f>
        <v>#N/A</v>
      </c>
      <c r="CU87" t="s">
        <v>531</v>
      </c>
    </row>
    <row r="88" spans="1:99" x14ac:dyDescent="0.25">
      <c r="A88">
        <v>45156.412259108794</v>
      </c>
      <c r="B88" s="4">
        <f>VLOOKUP(Table47[[#This Row],[A]],Table7[#All],3, FALSE)</f>
        <v>5</v>
      </c>
      <c r="C88">
        <f>VLOOKUP(Table47[[#This Row],[B]],Table12[#All],3,FALSE)</f>
        <v>1</v>
      </c>
      <c r="D88">
        <f>VLOOKUP(Table47[[#This Row],[C]],Table14[#All],3,FALSE)</f>
        <v>1</v>
      </c>
      <c r="E88">
        <f>VLOOKUP(Table47[[#This Row],[D]],Table16[#All],3,FALSE)</f>
        <v>1</v>
      </c>
      <c r="F88">
        <f>VLOOKUP(Table47[[#This Row],[E]],Table18[#All],3,FALSE)</f>
        <v>1</v>
      </c>
      <c r="G88">
        <f>VLOOKUP(Table47[[#This Row],[F]],Table20[#All],3,FALSE)</f>
        <v>3</v>
      </c>
      <c r="H88" s="1" t="s">
        <v>63</v>
      </c>
      <c r="I88">
        <f>VLOOKUP(Table47[[#This Row],[G]],Table22[#All],3,FALSE)</f>
        <v>1</v>
      </c>
      <c r="J88" s="4">
        <f>VLOOKUP(TRIM(Table47[[#This Row],[G_2]]),Table22[#All],3,FALSE)</f>
        <v>3</v>
      </c>
      <c r="K88" s="4" t="e">
        <f>VLOOKUP(TRIM(Table47[[#This Row],[G_3]]),Table22[#All],3,FALSE)</f>
        <v>#N/A</v>
      </c>
      <c r="L88" s="4" t="e">
        <f>VLOOKUP(TRIM(Table47[[#This Row],[G_4]]),Table22[#All],3,FALSE)</f>
        <v>#N/A</v>
      </c>
      <c r="M88">
        <f>VLOOKUP(Table47[[#This Row],[H]],Table23[#All],3,FALSE)</f>
        <v>1</v>
      </c>
      <c r="N88" s="1" t="s">
        <v>41</v>
      </c>
      <c r="O88">
        <f>VLOOKUP(Table47[[#This Row],[I_1]],Table25[#All], 3, FALSE)</f>
        <v>1</v>
      </c>
      <c r="P88" t="e">
        <f>VLOOKUP(TRIM(Table47[[#This Row],[I_2]]),Table25[#All], 3, FALSE)</f>
        <v>#N/A</v>
      </c>
      <c r="Q88">
        <v>1156</v>
      </c>
      <c r="R88">
        <f>VLOOKUP(TRIM(Table47[[#This Row],[K]]),Table27[#All],3,FALSE)</f>
        <v>1</v>
      </c>
      <c r="S88">
        <f>VLOOKUP(TRIM(Table47[[#This Row],[L]]),Table28[#All],3,FALSE)</f>
        <v>1</v>
      </c>
      <c r="T88">
        <f>VLOOKUP(Table47[[#This Row],[M]],Table9[#All],3,FALSE)</f>
        <v>2</v>
      </c>
      <c r="U88">
        <f>VLOOKUP(Table47[[#This Row],[N]],Table11[#All],3,FALSE)</f>
        <v>2</v>
      </c>
      <c r="V88">
        <f>VLOOKUP(Table47[[#This Row],[O]],Table15[#All],3,FALSE)</f>
        <v>1</v>
      </c>
      <c r="W88" t="s">
        <v>532</v>
      </c>
      <c r="X88">
        <f>VLOOKUP(Table47[[#This Row],[Q]],Table19[#All],3,FALSE)</f>
        <v>2</v>
      </c>
      <c r="Y88" t="s">
        <v>533</v>
      </c>
      <c r="Z88">
        <f>VLOOKUP(TRIM(Table47[[#This Row],[R_1]]),Table21[#All],3,FALSE)</f>
        <v>8</v>
      </c>
      <c r="AA88">
        <f>VLOOKUP(TRIM(Table47[[#This Row],[R_2]]),Table21[#All],3,FALSE)</f>
        <v>7</v>
      </c>
      <c r="AB88" t="e">
        <f>VLOOKUP(TRIM(Table47[[#This Row],[R_3]]),Table21[#All],3,FALSE)</f>
        <v>#N/A</v>
      </c>
      <c r="AC88" t="e">
        <f>VLOOKUP(TRIM(Table47[[#This Row],[R_4]]),Table21[#All],3,FALSE)</f>
        <v>#N/A</v>
      </c>
      <c r="AD88" t="e">
        <f>VLOOKUP(TRIM(Table47[[#This Row],[R_5]]),Table21[#All],3,FALSE)</f>
        <v>#N/A</v>
      </c>
      <c r="AE88" t="e">
        <f>VLOOKUP(TRIM(Table47[[#This Row],[R_6]]),Table21[#All],3,FALSE)</f>
        <v>#N/A</v>
      </c>
      <c r="AF88" t="e">
        <f>VLOOKUP(TRIM(Table47[[#This Row],[R_7]]),Table21[#All],3,FALSE)</f>
        <v>#N/A</v>
      </c>
      <c r="AG88" t="e">
        <f>VLOOKUP(TRIM(Table47[[#This Row],[R_8]]),Table21[#All],3,FALSE)</f>
        <v>#N/A</v>
      </c>
      <c r="AH88" t="e">
        <f>VLOOKUP(TRIM(Table47[[#This Row],[R_9]]),Table21[#All],3,FALSE)</f>
        <v>#N/A</v>
      </c>
      <c r="AI88" t="e">
        <f>VLOOKUP(TRIM(Table47[[#This Row],[R_10]]),Table21[#All],3,FALSE)</f>
        <v>#N/A</v>
      </c>
      <c r="AJ88" t="s">
        <v>253</v>
      </c>
      <c r="AK88">
        <f>VLOOKUP(TRIM(Table47[[#This Row],[S_1]]),Table24[#All],3,FALSE)</f>
        <v>6</v>
      </c>
      <c r="AL88">
        <f>VLOOKUP(TRIM(Table47[[#This Row],[S_2]]),Table24[#All],3,FALSE)</f>
        <v>3</v>
      </c>
      <c r="AM88">
        <f>VLOOKUP(TRIM(Table47[[#This Row],[S_3]]),Table24[#All],3,FALSE)</f>
        <v>1</v>
      </c>
      <c r="AN88">
        <f>VLOOKUP(TRIM(Table47[[#This Row],[S_4]]),Table24[#All],3,FALSE)</f>
        <v>2</v>
      </c>
      <c r="AO88" t="e">
        <f>VLOOKUP(TRIM(Table47[[#This Row],[S_5]]),Table24[#All],3,FALSE)</f>
        <v>#N/A</v>
      </c>
      <c r="AP88" t="e">
        <f>VLOOKUP(TRIM(Table47[[#This Row],[S_6]]),Table24[#All],3,FALSE)</f>
        <v>#N/A</v>
      </c>
      <c r="AQ88" t="s">
        <v>73</v>
      </c>
      <c r="AR88">
        <f>VLOOKUP(TRIM(Table47[[#This Row],[T_1]]),Table26[#All],3,FALSE)</f>
        <v>2</v>
      </c>
      <c r="AS88">
        <f>VLOOKUP(TRIM(Table47[[#This Row],[T_2]]),Table26[#All],3,FALSE)</f>
        <v>4</v>
      </c>
      <c r="AT88" t="e">
        <f>VLOOKUP(TRIM(Table47[[#This Row],[T_3]]),Table26[#All],3,FALSE)</f>
        <v>#N/A</v>
      </c>
      <c r="AU88" t="e">
        <f>VLOOKUP(TRIM(Table47[[#This Row],[T_4]]),Table26[#All],3,FALSE)</f>
        <v>#N/A</v>
      </c>
      <c r="AV88" t="e">
        <f>VLOOKUP(TRIM(Table47[[#This Row],[T_5]]),Table26[#All],3,FALSE)</f>
        <v>#N/A</v>
      </c>
      <c r="AW88" t="e">
        <f>VLOOKUP(TRIM(Table47[[#This Row],[T_6]]),Table26[#All],3,FALSE)</f>
        <v>#N/A</v>
      </c>
      <c r="AX88">
        <f>VLOOKUP(Table47[[#This Row],[U]],Table29[#All],3,FALSE)</f>
        <v>1</v>
      </c>
      <c r="AY88">
        <f>VLOOKUP(Table47[[#This Row],[V]],Table30[#All],3,FALSE)</f>
        <v>2</v>
      </c>
      <c r="AZ88" t="s">
        <v>167</v>
      </c>
      <c r="BA88">
        <f>VLOOKUP(TRIM(Table47[[#This Row],[W_1]]),Table31[#All],3,FALSE)</f>
        <v>1</v>
      </c>
      <c r="BB88">
        <f>VLOOKUP(TRIM(Table47[[#This Row],[W_2]]),Table31[#All],3,FALSE)</f>
        <v>3</v>
      </c>
      <c r="BC88" t="e">
        <f>VLOOKUP(TRIM(Table47[[#This Row],[W_3]]),Table31[#All],3,FALSE)</f>
        <v>#N/A</v>
      </c>
      <c r="BD88" t="e">
        <f>VLOOKUP(TRIM(Table47[[#This Row],[W_4]]),Table31[#All],3,FALSE)</f>
        <v>#N/A</v>
      </c>
      <c r="BE88" t="e">
        <f>VLOOKUP(TRIM(Table47[[#This Row],[W_5]]),Table31[#All],3,FALSE)</f>
        <v>#N/A</v>
      </c>
      <c r="BF88" t="e">
        <f>VLOOKUP(TRIM(Table47[[#This Row],[W_6]]),Table31[#All],3,FALSE)</f>
        <v>#N/A</v>
      </c>
      <c r="BG88" t="e">
        <f>VLOOKUP(TRIM(Table47[[#This Row],[W_7]]),Table31[#All],3,FALSE)</f>
        <v>#N/A</v>
      </c>
      <c r="BH88" t="e">
        <f>VLOOKUP(TRIM(Table47[[#This Row],[W_8]]),Table31[#All],3,FALSE)</f>
        <v>#N/A</v>
      </c>
      <c r="BI88" t="s">
        <v>534</v>
      </c>
      <c r="BJ88">
        <f>VLOOKUP(TRIM(Table47[[#This Row],[X_1]]),Table32[#All],3,FALSE)</f>
        <v>1</v>
      </c>
      <c r="BK88">
        <f>VLOOKUP(TRIM(Table47[[#This Row],[X_2]]),Table32[#All],3,FALSE)</f>
        <v>11</v>
      </c>
      <c r="BL88">
        <f>VLOOKUP(TRIM(Table47[[#This Row],[X_3]]),Table32[#All],3,FALSE)</f>
        <v>5</v>
      </c>
      <c r="BM88">
        <f>VLOOKUP(TRIM(Table47[[#This Row],[X_4]]),Table32[#All],3,FALSE)</f>
        <v>10</v>
      </c>
      <c r="BN88">
        <f>VLOOKUP(TRIM(Table47[[#This Row],[X_5]]),Table32[#All],3,FALSE)</f>
        <v>3</v>
      </c>
      <c r="BO88">
        <f>VLOOKUP(TRIM(Table47[[#This Row],[X_6]]),Table32[#All],3,FALSE)</f>
        <v>4</v>
      </c>
      <c r="BP88" t="e">
        <f>VLOOKUP(TRIM(Table47[[#This Row],[X_7]]),Table32[#All],3,FALSE)</f>
        <v>#N/A</v>
      </c>
      <c r="BQ88" t="e">
        <f>VLOOKUP(TRIM(Table47[[#This Row],[X_8]]),Table32[#All],3,FALSE)</f>
        <v>#N/A</v>
      </c>
      <c r="BR88" t="e">
        <f>VLOOKUP(TRIM(Table47[[#This Row],[X_9]]),Table32[#All],3,FALSE)</f>
        <v>#N/A</v>
      </c>
      <c r="BS88">
        <f>VLOOKUP(Table47[[#This Row],[Y]], Table33[#All], 3, FALSE)</f>
        <v>2</v>
      </c>
      <c r="BT88" t="s">
        <v>103</v>
      </c>
      <c r="BU88">
        <f>VLOOKUP(TRIM(Table47[[#This Row],[Z_1]]),Table34[#All],3,FALSE)</f>
        <v>6</v>
      </c>
      <c r="BV88" t="e">
        <f>VLOOKUP(TRIM(Table47[[#This Row],[Z_2]]),Table34[#All],3,FALSE)</f>
        <v>#N/A</v>
      </c>
      <c r="BW88" t="e">
        <f>VLOOKUP(TRIM(Table47[[#This Row],[Z_3]]),Table34[#All],3,FALSE)</f>
        <v>#N/A</v>
      </c>
      <c r="BX88" t="e">
        <f>VLOOKUP(TRIM(Table47[[#This Row],[Z_4]]),Table34[#All],3,FALSE)</f>
        <v>#N/A</v>
      </c>
      <c r="BY88" t="e">
        <f>VLOOKUP(TRIM(Table47[[#This Row],[Z_5]]),Table34[#All],3,FALSE)</f>
        <v>#N/A</v>
      </c>
      <c r="BZ88" t="e">
        <f>VLOOKUP(TRIM(Table47[[#This Row],[Z_6]]),Table34[#All],3,FALSE)</f>
        <v>#N/A</v>
      </c>
      <c r="CA88" t="e">
        <f>VLOOKUP(TRIM(Table47[[#This Row],[Z_7]]),Table34[#All],3,FALSE)</f>
        <v>#N/A</v>
      </c>
      <c r="CB88">
        <f>VLOOKUP(Table47[[#This Row],[ZA]],Table36[#All],3,FALSE)</f>
        <v>7</v>
      </c>
      <c r="CC88">
        <f>VLOOKUP(Table47[[#This Row],[ZB]],Table37[#All],3,FALSE)</f>
        <v>1</v>
      </c>
      <c r="CD88" t="s">
        <v>535</v>
      </c>
      <c r="CE88">
        <f>VLOOKUP(TRIM(Table47[[#This Row],[ZC_1]]),Table38[#All],3,FALSE)</f>
        <v>8</v>
      </c>
      <c r="CF88" t="e">
        <f>VLOOKUP(TRIM(Table47[[#This Row],[ZC_2]]),Table38[#All],3,FALSE)</f>
        <v>#N/A</v>
      </c>
      <c r="CG88" t="e">
        <f>VLOOKUP(TRIM(Table47[[#This Row],[ZC_3]]),Table38[#All],3,FALSE)</f>
        <v>#N/A</v>
      </c>
      <c r="CH88" t="e">
        <f>VLOOKUP(TRIM(Table47[[#This Row],[ZC_4]]),Table38[#All],3,FALSE)</f>
        <v>#N/A</v>
      </c>
      <c r="CI88" t="e">
        <f>VLOOKUP(TRIM(Table47[[#This Row],[ZC_5]]),Table38[#All],3,FALSE)</f>
        <v>#N/A</v>
      </c>
      <c r="CJ88" t="e">
        <f>VLOOKUP(TRIM(Table47[[#This Row],[ZC_6]]),Table38[#All],3,FALSE)</f>
        <v>#N/A</v>
      </c>
      <c r="CK88" t="e">
        <f>VLOOKUP(TRIM(Table47[[#This Row],[ZC_7]]),Table38[#All],3,FALSE)</f>
        <v>#N/A</v>
      </c>
      <c r="CL88">
        <v>3</v>
      </c>
      <c r="CM88" t="s">
        <v>106</v>
      </c>
      <c r="CN88">
        <f>VLOOKUP(TRIM(Table47[[#This Row],[ZE_1]]),Table40[#All],3,FALSE)</f>
        <v>3</v>
      </c>
      <c r="CO88" s="4" t="e">
        <f>VLOOKUP(TRIM(Table47[[#This Row],[ZE_2]]),Table40[#All],3,FALSE)</f>
        <v>#N/A</v>
      </c>
      <c r="CP88" t="e">
        <f>VLOOKUP(TRIM(Table47[[#This Row],[ZE_3]]),Table40[#All],3,FALSE)</f>
        <v>#N/A</v>
      </c>
      <c r="CQ88" s="4" t="e">
        <f>VLOOKUP(TRIM(Table47[[#This Row],[ZE_4]]),Table40[#All],3,FALSE)</f>
        <v>#N/A</v>
      </c>
      <c r="CR88" t="e">
        <f>VLOOKUP(TRIM(Table47[[#This Row],[ZE_5]]),Table40[#All],3,FALSE)</f>
        <v>#N/A</v>
      </c>
      <c r="CS88" t="e">
        <f>VLOOKUP(TRIM(Table47[[#This Row],[ZE_6]]),Table40[#All],3,FALSE)</f>
        <v>#N/A</v>
      </c>
      <c r="CT88" t="e">
        <f>VLOOKUP(TRIM(Table47[[#This Row],[ZE_7]]),Table40[#All],3,FALSE)</f>
        <v>#N/A</v>
      </c>
    </row>
    <row r="89" spans="1:99" x14ac:dyDescent="0.25">
      <c r="A89">
        <v>45156.478081608795</v>
      </c>
      <c r="B89" s="4">
        <f>VLOOKUP(Table47[[#This Row],[A]],Table7[#All],3, FALSE)</f>
        <v>7</v>
      </c>
      <c r="C89">
        <f>VLOOKUP(Table47[[#This Row],[B]],Table12[#All],3,FALSE)</f>
        <v>1</v>
      </c>
      <c r="D89">
        <f>VLOOKUP(Table47[[#This Row],[C]],Table14[#All],3,FALSE)</f>
        <v>1</v>
      </c>
      <c r="E89">
        <f>VLOOKUP(Table47[[#This Row],[D]],Table16[#All],3,FALSE)</f>
        <v>1</v>
      </c>
      <c r="F89">
        <f>VLOOKUP(Table47[[#This Row],[E]],Table18[#All],3,FALSE)</f>
        <v>1</v>
      </c>
      <c r="G89">
        <f>VLOOKUP(Table47[[#This Row],[F]],Table20[#All],3,FALSE)</f>
        <v>2</v>
      </c>
      <c r="H89" s="1" t="s">
        <v>63</v>
      </c>
      <c r="I89">
        <f>VLOOKUP(Table47[[#This Row],[G]],Table22[#All],3,FALSE)</f>
        <v>1</v>
      </c>
      <c r="J89" s="4">
        <f>VLOOKUP(TRIM(Table47[[#This Row],[G_2]]),Table22[#All],3,FALSE)</f>
        <v>3</v>
      </c>
      <c r="K89" s="4" t="e">
        <f>VLOOKUP(TRIM(Table47[[#This Row],[G_3]]),Table22[#All],3,FALSE)</f>
        <v>#N/A</v>
      </c>
      <c r="L89" s="4" t="e">
        <f>VLOOKUP(TRIM(Table47[[#This Row],[G_4]]),Table22[#All],3,FALSE)</f>
        <v>#N/A</v>
      </c>
      <c r="M89">
        <f>VLOOKUP(Table47[[#This Row],[H]],Table23[#All],3,FALSE)</f>
        <v>1</v>
      </c>
      <c r="N89" s="1" t="s">
        <v>41</v>
      </c>
      <c r="O89">
        <f>VLOOKUP(Table47[[#This Row],[I_1]],Table25[#All], 3, FALSE)</f>
        <v>1</v>
      </c>
      <c r="P89" t="e">
        <f>VLOOKUP(TRIM(Table47[[#This Row],[I_2]]),Table25[#All], 3, FALSE)</f>
        <v>#N/A</v>
      </c>
      <c r="Q89">
        <v>1200</v>
      </c>
      <c r="R89">
        <f>VLOOKUP(TRIM(Table47[[#This Row],[K]]),Table27[#All],3,FALSE)</f>
        <v>1</v>
      </c>
      <c r="S89">
        <f>VLOOKUP(TRIM(Table47[[#This Row],[L]]),Table28[#All],3,FALSE)</f>
        <v>2</v>
      </c>
      <c r="T89">
        <f>VLOOKUP(Table47[[#This Row],[M]],Table9[#All],3,FALSE)</f>
        <v>2</v>
      </c>
      <c r="U89">
        <f>VLOOKUP(Table47[[#This Row],[N]],Table11[#All],3,FALSE)</f>
        <v>3</v>
      </c>
      <c r="V89">
        <f>VLOOKUP(Table47[[#This Row],[O]],Table15[#All],3,FALSE)</f>
        <v>2</v>
      </c>
      <c r="W89" t="s">
        <v>536</v>
      </c>
      <c r="X89">
        <f>VLOOKUP(Table47[[#This Row],[Q]],Table19[#All],3,FALSE)</f>
        <v>5</v>
      </c>
      <c r="Y89" t="s">
        <v>537</v>
      </c>
      <c r="Z89">
        <f>VLOOKUP(TRIM(Table47[[#This Row],[R_1]]),Table21[#All],3,FALSE)</f>
        <v>5</v>
      </c>
      <c r="AA89">
        <f>VLOOKUP(TRIM(Table47[[#This Row],[R_2]]),Table21[#All],3,FALSE)</f>
        <v>8</v>
      </c>
      <c r="AB89">
        <f>VLOOKUP(TRIM(Table47[[#This Row],[R_3]]),Table21[#All],3,FALSE)</f>
        <v>7</v>
      </c>
      <c r="AC89">
        <f>VLOOKUP(TRIM(Table47[[#This Row],[R_4]]),Table21[#All],3,FALSE)</f>
        <v>15</v>
      </c>
      <c r="AD89" t="e">
        <f>VLOOKUP(TRIM(Table47[[#This Row],[R_5]]),Table21[#All],3,FALSE)</f>
        <v>#N/A</v>
      </c>
      <c r="AE89" t="e">
        <f>VLOOKUP(TRIM(Table47[[#This Row],[R_6]]),Table21[#All],3,FALSE)</f>
        <v>#N/A</v>
      </c>
      <c r="AF89" t="e">
        <f>VLOOKUP(TRIM(Table47[[#This Row],[R_7]]),Table21[#All],3,FALSE)</f>
        <v>#N/A</v>
      </c>
      <c r="AG89" t="e">
        <f>VLOOKUP(TRIM(Table47[[#This Row],[R_8]]),Table21[#All],3,FALSE)</f>
        <v>#N/A</v>
      </c>
      <c r="AH89" t="e">
        <f>VLOOKUP(TRIM(Table47[[#This Row],[R_9]]),Table21[#All],3,FALSE)</f>
        <v>#N/A</v>
      </c>
      <c r="AI89" t="e">
        <f>VLOOKUP(TRIM(Table47[[#This Row],[R_10]]),Table21[#All],3,FALSE)</f>
        <v>#N/A</v>
      </c>
      <c r="AJ89" t="s">
        <v>166</v>
      </c>
      <c r="AK89">
        <f>VLOOKUP(TRIM(Table47[[#This Row],[S_1]]),Table24[#All],3,FALSE)</f>
        <v>5</v>
      </c>
      <c r="AL89">
        <f>VLOOKUP(TRIM(Table47[[#This Row],[S_2]]),Table24[#All],3,FALSE)</f>
        <v>3</v>
      </c>
      <c r="AM89">
        <f>VLOOKUP(TRIM(Table47[[#This Row],[S_3]]),Table24[#All],3,FALSE)</f>
        <v>1</v>
      </c>
      <c r="AN89">
        <f>VLOOKUP(TRIM(Table47[[#This Row],[S_4]]),Table24[#All],3,FALSE)</f>
        <v>2</v>
      </c>
      <c r="AO89">
        <f>VLOOKUP(TRIM(Table47[[#This Row],[S_5]]),Table24[#All],3,FALSE)</f>
        <v>4</v>
      </c>
      <c r="AP89" t="e">
        <f>VLOOKUP(TRIM(Table47[[#This Row],[S_6]]),Table24[#All],3,FALSE)</f>
        <v>#N/A</v>
      </c>
      <c r="AQ89" t="s">
        <v>51</v>
      </c>
      <c r="AR89">
        <f>VLOOKUP(TRIM(Table47[[#This Row],[T_1]]),Table26[#All],3,FALSE)</f>
        <v>2</v>
      </c>
      <c r="AS89" t="e">
        <f>VLOOKUP(TRIM(Table47[[#This Row],[T_2]]),Table26[#All],3,FALSE)</f>
        <v>#N/A</v>
      </c>
      <c r="AT89" t="e">
        <f>VLOOKUP(TRIM(Table47[[#This Row],[T_3]]),Table26[#All],3,FALSE)</f>
        <v>#N/A</v>
      </c>
      <c r="AU89" t="e">
        <f>VLOOKUP(TRIM(Table47[[#This Row],[T_4]]),Table26[#All],3,FALSE)</f>
        <v>#N/A</v>
      </c>
      <c r="AV89" t="e">
        <f>VLOOKUP(TRIM(Table47[[#This Row],[T_5]]),Table26[#All],3,FALSE)</f>
        <v>#N/A</v>
      </c>
      <c r="AW89" t="e">
        <f>VLOOKUP(TRIM(Table47[[#This Row],[T_6]]),Table26[#All],3,FALSE)</f>
        <v>#N/A</v>
      </c>
      <c r="AX89">
        <f>VLOOKUP(Table47[[#This Row],[U]],Table29[#All],3,FALSE)</f>
        <v>2</v>
      </c>
      <c r="AY89">
        <f>VLOOKUP(Table47[[#This Row],[V]],Table30[#All],3,FALSE)</f>
        <v>1</v>
      </c>
      <c r="AZ89" t="s">
        <v>261</v>
      </c>
      <c r="BA89">
        <f>VLOOKUP(TRIM(Table47[[#This Row],[W_1]]),Table31[#All],3,FALSE)</f>
        <v>1</v>
      </c>
      <c r="BB89">
        <f>VLOOKUP(TRIM(Table47[[#This Row],[W_2]]),Table31[#All],3,FALSE)</f>
        <v>2</v>
      </c>
      <c r="BC89">
        <f>VLOOKUP(TRIM(Table47[[#This Row],[W_3]]),Table31[#All],3,FALSE)</f>
        <v>4</v>
      </c>
      <c r="BD89" t="e">
        <f>VLOOKUP(TRIM(Table47[[#This Row],[W_4]]),Table31[#All],3,FALSE)</f>
        <v>#N/A</v>
      </c>
      <c r="BE89" t="e">
        <f>VLOOKUP(TRIM(Table47[[#This Row],[W_5]]),Table31[#All],3,FALSE)</f>
        <v>#N/A</v>
      </c>
      <c r="BF89" t="e">
        <f>VLOOKUP(TRIM(Table47[[#This Row],[W_6]]),Table31[#All],3,FALSE)</f>
        <v>#N/A</v>
      </c>
      <c r="BG89" t="e">
        <f>VLOOKUP(TRIM(Table47[[#This Row],[W_7]]),Table31[#All],3,FALSE)</f>
        <v>#N/A</v>
      </c>
      <c r="BH89" t="e">
        <f>VLOOKUP(TRIM(Table47[[#This Row],[W_8]]),Table31[#All],3,FALSE)</f>
        <v>#N/A</v>
      </c>
      <c r="BI89" t="s">
        <v>140</v>
      </c>
      <c r="BJ89">
        <f>VLOOKUP(TRIM(Table47[[#This Row],[X_1]]),Table32[#All],3,FALSE)</f>
        <v>2</v>
      </c>
      <c r="BK89">
        <f>VLOOKUP(TRIM(Table47[[#This Row],[X_2]]),Table32[#All],3,FALSE)</f>
        <v>1</v>
      </c>
      <c r="BL89">
        <f>VLOOKUP(TRIM(Table47[[#This Row],[X_3]]),Table32[#All],3,FALSE)</f>
        <v>11</v>
      </c>
      <c r="BM89">
        <f>VLOOKUP(TRIM(Table47[[#This Row],[X_4]]),Table32[#All],3,FALSE)</f>
        <v>5</v>
      </c>
      <c r="BN89">
        <f>VLOOKUP(TRIM(Table47[[#This Row],[X_5]]),Table32[#All],3,FALSE)</f>
        <v>10</v>
      </c>
      <c r="BO89">
        <f>VLOOKUP(TRIM(Table47[[#This Row],[X_6]]),Table32[#All],3,FALSE)</f>
        <v>3</v>
      </c>
      <c r="BP89" t="e">
        <f>VLOOKUP(TRIM(Table47[[#This Row],[X_7]]),Table32[#All],3,FALSE)</f>
        <v>#N/A</v>
      </c>
      <c r="BQ89" t="e">
        <f>VLOOKUP(TRIM(Table47[[#This Row],[X_8]]),Table32[#All],3,FALSE)</f>
        <v>#N/A</v>
      </c>
      <c r="BR89" t="e">
        <f>VLOOKUP(TRIM(Table47[[#This Row],[X_9]]),Table32[#All],3,FALSE)</f>
        <v>#N/A</v>
      </c>
      <c r="BS89">
        <f>VLOOKUP(Table47[[#This Row],[Y]], Table33[#All], 3, FALSE)</f>
        <v>2</v>
      </c>
      <c r="BT89" t="s">
        <v>538</v>
      </c>
      <c r="BU89">
        <f>VLOOKUP(TRIM(Table47[[#This Row],[Z_1]]),Table34[#All],3,FALSE)</f>
        <v>6</v>
      </c>
      <c r="BV89">
        <f>VLOOKUP(TRIM(Table47[[#This Row],[Z_2]]),Table34[#All],3,FALSE)</f>
        <v>11</v>
      </c>
      <c r="BW89" t="e">
        <f>VLOOKUP(TRIM(Table47[[#This Row],[Z_3]]),Table34[#All],3,FALSE)</f>
        <v>#N/A</v>
      </c>
      <c r="BX89" t="e">
        <f>VLOOKUP(TRIM(Table47[[#This Row],[Z_4]]),Table34[#All],3,FALSE)</f>
        <v>#N/A</v>
      </c>
      <c r="BY89" t="e">
        <f>VLOOKUP(TRIM(Table47[[#This Row],[Z_5]]),Table34[#All],3,FALSE)</f>
        <v>#N/A</v>
      </c>
      <c r="BZ89" t="e">
        <f>VLOOKUP(TRIM(Table47[[#This Row],[Z_6]]),Table34[#All],3,FALSE)</f>
        <v>#N/A</v>
      </c>
      <c r="CA89" t="e">
        <f>VLOOKUP(TRIM(Table47[[#This Row],[Z_7]]),Table34[#All],3,FALSE)</f>
        <v>#N/A</v>
      </c>
      <c r="CB89">
        <f>VLOOKUP(Table47[[#This Row],[ZA]],Table36[#All],3,FALSE)</f>
        <v>8</v>
      </c>
      <c r="CC89">
        <f>VLOOKUP(Table47[[#This Row],[ZB]],Table37[#All],3,FALSE)</f>
        <v>3</v>
      </c>
      <c r="CD89" t="s">
        <v>147</v>
      </c>
      <c r="CE89">
        <f>VLOOKUP(TRIM(Table47[[#This Row],[ZC_1]]),Table38[#All],3,FALSE)</f>
        <v>1</v>
      </c>
      <c r="CF89" t="e">
        <f>VLOOKUP(TRIM(Table47[[#This Row],[ZC_2]]),Table38[#All],3,FALSE)</f>
        <v>#N/A</v>
      </c>
      <c r="CG89" t="e">
        <f>VLOOKUP(TRIM(Table47[[#This Row],[ZC_3]]),Table38[#All],3,FALSE)</f>
        <v>#N/A</v>
      </c>
      <c r="CH89" t="e">
        <f>VLOOKUP(TRIM(Table47[[#This Row],[ZC_4]]),Table38[#All],3,FALSE)</f>
        <v>#N/A</v>
      </c>
      <c r="CI89" t="e">
        <f>VLOOKUP(TRIM(Table47[[#This Row],[ZC_5]]),Table38[#All],3,FALSE)</f>
        <v>#N/A</v>
      </c>
      <c r="CJ89" t="e">
        <f>VLOOKUP(TRIM(Table47[[#This Row],[ZC_6]]),Table38[#All],3,FALSE)</f>
        <v>#N/A</v>
      </c>
      <c r="CK89" t="e">
        <f>VLOOKUP(TRIM(Table47[[#This Row],[ZC_7]]),Table38[#All],3,FALSE)</f>
        <v>#N/A</v>
      </c>
      <c r="CL89">
        <v>3</v>
      </c>
      <c r="CM89" t="s">
        <v>106</v>
      </c>
      <c r="CN89">
        <f>VLOOKUP(TRIM(Table47[[#This Row],[ZE_1]]),Table40[#All],3,FALSE)</f>
        <v>3</v>
      </c>
      <c r="CO89" s="4" t="e">
        <f>VLOOKUP(TRIM(Table47[[#This Row],[ZE_2]]),Table40[#All],3,FALSE)</f>
        <v>#N/A</v>
      </c>
      <c r="CP89" t="e">
        <f>VLOOKUP(TRIM(Table47[[#This Row],[ZE_3]]),Table40[#All],3,FALSE)</f>
        <v>#N/A</v>
      </c>
      <c r="CQ89" s="4" t="e">
        <f>VLOOKUP(TRIM(Table47[[#This Row],[ZE_4]]),Table40[#All],3,FALSE)</f>
        <v>#N/A</v>
      </c>
      <c r="CR89" t="e">
        <f>VLOOKUP(TRIM(Table47[[#This Row],[ZE_5]]),Table40[#All],3,FALSE)</f>
        <v>#N/A</v>
      </c>
      <c r="CS89" t="e">
        <f>VLOOKUP(TRIM(Table47[[#This Row],[ZE_6]]),Table40[#All],3,FALSE)</f>
        <v>#N/A</v>
      </c>
      <c r="CT89" t="e">
        <f>VLOOKUP(TRIM(Table47[[#This Row],[ZE_7]]),Table40[#All],3,FALSE)</f>
        <v>#N/A</v>
      </c>
    </row>
    <row r="90" spans="1:99" x14ac:dyDescent="0.25">
      <c r="A90">
        <v>45156.581224884256</v>
      </c>
      <c r="B90" s="4">
        <f>VLOOKUP(Table47[[#This Row],[A]],Table7[#All],3, FALSE)</f>
        <v>7</v>
      </c>
      <c r="C90">
        <f>VLOOKUP(Table47[[#This Row],[B]],Table12[#All],3,FALSE)</f>
        <v>1</v>
      </c>
      <c r="D90">
        <f>VLOOKUP(Table47[[#This Row],[C]],Table14[#All],3,FALSE)</f>
        <v>1</v>
      </c>
      <c r="E90">
        <f>VLOOKUP(Table47[[#This Row],[D]],Table16[#All],3,FALSE)</f>
        <v>1</v>
      </c>
      <c r="F90">
        <f>VLOOKUP(Table47[[#This Row],[E]],Table18[#All],3,FALSE)</f>
        <v>1</v>
      </c>
      <c r="G90">
        <f>VLOOKUP(Table47[[#This Row],[F]],Table20[#All],3,FALSE)</f>
        <v>4</v>
      </c>
      <c r="H90" s="1" t="s">
        <v>130</v>
      </c>
      <c r="I90">
        <f>VLOOKUP(Table47[[#This Row],[G]],Table22[#All],3,FALSE)</f>
        <v>1</v>
      </c>
      <c r="J90" s="4" t="e">
        <f>VLOOKUP(TRIM(Table47[[#This Row],[G_2]]),Table22[#All],3,FALSE)</f>
        <v>#N/A</v>
      </c>
      <c r="K90" s="4" t="e">
        <f>VLOOKUP(TRIM(Table47[[#This Row],[G_3]]),Table22[#All],3,FALSE)</f>
        <v>#N/A</v>
      </c>
      <c r="L90" s="4" t="e">
        <f>VLOOKUP(TRIM(Table47[[#This Row],[G_4]]),Table22[#All],3,FALSE)</f>
        <v>#N/A</v>
      </c>
      <c r="M90">
        <f>VLOOKUP(Table47[[#This Row],[H]],Table23[#All],3,FALSE)</f>
        <v>1</v>
      </c>
      <c r="N90" s="1" t="s">
        <v>41</v>
      </c>
      <c r="O90">
        <f>VLOOKUP(Table47[[#This Row],[I_1]],Table25[#All], 3, FALSE)</f>
        <v>1</v>
      </c>
      <c r="P90" t="e">
        <f>VLOOKUP(TRIM(Table47[[#This Row],[I_2]]),Table25[#All], 3, FALSE)</f>
        <v>#N/A</v>
      </c>
      <c r="Q90">
        <v>1190</v>
      </c>
      <c r="R90">
        <f>VLOOKUP(TRIM(Table47[[#This Row],[K]]),Table27[#All],3,FALSE)</f>
        <v>1</v>
      </c>
      <c r="S90">
        <f>VLOOKUP(TRIM(Table47[[#This Row],[L]]),Table28[#All],3,FALSE)</f>
        <v>2</v>
      </c>
      <c r="T90">
        <f>VLOOKUP(Table47[[#This Row],[M]],Table9[#All],3,FALSE)</f>
        <v>2</v>
      </c>
      <c r="U90">
        <f>VLOOKUP(Table47[[#This Row],[N]],Table11[#All],3,FALSE)</f>
        <v>4</v>
      </c>
      <c r="V90">
        <f>VLOOKUP(Table47[[#This Row],[O]],Table15[#All],3,FALSE)</f>
        <v>3</v>
      </c>
      <c r="W90" t="s">
        <v>539</v>
      </c>
      <c r="X90">
        <f>VLOOKUP(Table47[[#This Row],[Q]],Table19[#All],3,FALSE)</f>
        <v>2</v>
      </c>
      <c r="Y90" t="s">
        <v>929</v>
      </c>
      <c r="Z90">
        <f>VLOOKUP(TRIM(Table47[[#This Row],[R_1]]),Table21[#All],3,FALSE)</f>
        <v>2</v>
      </c>
      <c r="AA90">
        <f>VLOOKUP(TRIM(Table47[[#This Row],[R_2]]),Table21[#All],3,FALSE)</f>
        <v>7</v>
      </c>
      <c r="AB90">
        <f>VLOOKUP(TRIM(Table47[[#This Row],[R_3]]),Table21[#All],3,FALSE)</f>
        <v>16</v>
      </c>
      <c r="AC90">
        <f>VLOOKUP(TRIM(Table47[[#This Row],[R_4]]),Table21[#All],3,FALSE)</f>
        <v>13</v>
      </c>
      <c r="AD90">
        <f>VLOOKUP(TRIM(Table47[[#This Row],[R_5]]),Table21[#All],3,FALSE)</f>
        <v>3</v>
      </c>
      <c r="AE90">
        <f>VLOOKUP(TRIM(Table47[[#This Row],[R_6]]),Table21[#All],3,FALSE)</f>
        <v>1</v>
      </c>
      <c r="AF90" t="e">
        <f>VLOOKUP(TRIM(Table47[[#This Row],[R_7]]),Table21[#All],3,FALSE)</f>
        <v>#N/A</v>
      </c>
      <c r="AG90" t="e">
        <f>VLOOKUP(TRIM(Table47[[#This Row],[R_8]]),Table21[#All],3,FALSE)</f>
        <v>#N/A</v>
      </c>
      <c r="AH90" t="e">
        <f>VLOOKUP(TRIM(Table47[[#This Row],[R_9]]),Table21[#All],3,FALSE)</f>
        <v>#N/A</v>
      </c>
      <c r="AI90" t="e">
        <f>VLOOKUP(TRIM(Table47[[#This Row],[R_10]]),Table21[#All],3,FALSE)</f>
        <v>#N/A</v>
      </c>
      <c r="AJ90" t="s">
        <v>159</v>
      </c>
      <c r="AK90">
        <f>VLOOKUP(TRIM(Table47[[#This Row],[S_1]]),Table24[#All],3,FALSE)</f>
        <v>5</v>
      </c>
      <c r="AL90">
        <f>VLOOKUP(TRIM(Table47[[#This Row],[S_2]]),Table24[#All],3,FALSE)</f>
        <v>6</v>
      </c>
      <c r="AM90">
        <f>VLOOKUP(TRIM(Table47[[#This Row],[S_3]]),Table24[#All],3,FALSE)</f>
        <v>3</v>
      </c>
      <c r="AN90">
        <f>VLOOKUP(TRIM(Table47[[#This Row],[S_4]]),Table24[#All],3,FALSE)</f>
        <v>1</v>
      </c>
      <c r="AO90">
        <f>VLOOKUP(TRIM(Table47[[#This Row],[S_5]]),Table24[#All],3,FALSE)</f>
        <v>2</v>
      </c>
      <c r="AP90">
        <f>VLOOKUP(TRIM(Table47[[#This Row],[S_6]]),Table24[#All],3,FALSE)</f>
        <v>4</v>
      </c>
      <c r="AQ90" t="s">
        <v>51</v>
      </c>
      <c r="AR90">
        <f>VLOOKUP(TRIM(Table47[[#This Row],[T_1]]),Table26[#All],3,FALSE)</f>
        <v>2</v>
      </c>
      <c r="AS90" t="e">
        <f>VLOOKUP(TRIM(Table47[[#This Row],[T_2]]),Table26[#All],3,FALSE)</f>
        <v>#N/A</v>
      </c>
      <c r="AT90" t="e">
        <f>VLOOKUP(TRIM(Table47[[#This Row],[T_3]]),Table26[#All],3,FALSE)</f>
        <v>#N/A</v>
      </c>
      <c r="AU90" t="e">
        <f>VLOOKUP(TRIM(Table47[[#This Row],[T_4]]),Table26[#All],3,FALSE)</f>
        <v>#N/A</v>
      </c>
      <c r="AV90" t="e">
        <f>VLOOKUP(TRIM(Table47[[#This Row],[T_5]]),Table26[#All],3,FALSE)</f>
        <v>#N/A</v>
      </c>
      <c r="AW90" t="e">
        <f>VLOOKUP(TRIM(Table47[[#This Row],[T_6]]),Table26[#All],3,FALSE)</f>
        <v>#N/A</v>
      </c>
      <c r="AX90">
        <f>VLOOKUP(Table47[[#This Row],[U]],Table29[#All],3,FALSE)</f>
        <v>1</v>
      </c>
      <c r="AY90">
        <f>VLOOKUP(Table47[[#This Row],[V]],Table30[#All],3,FALSE)</f>
        <v>2</v>
      </c>
      <c r="AZ90" t="s">
        <v>151</v>
      </c>
      <c r="BA90">
        <f>VLOOKUP(TRIM(Table47[[#This Row],[W_1]]),Table31[#All],3,FALSE)</f>
        <v>1</v>
      </c>
      <c r="BB90">
        <f>VLOOKUP(TRIM(Table47[[#This Row],[W_2]]),Table31[#All],3,FALSE)</f>
        <v>2</v>
      </c>
      <c r="BC90">
        <f>VLOOKUP(TRIM(Table47[[#This Row],[W_3]]),Table31[#All],3,FALSE)</f>
        <v>4</v>
      </c>
      <c r="BD90">
        <f>VLOOKUP(TRIM(Table47[[#This Row],[W_4]]),Table31[#All],3,FALSE)</f>
        <v>3</v>
      </c>
      <c r="BE90">
        <f>VLOOKUP(TRIM(Table47[[#This Row],[W_5]]),Table31[#All],3,FALSE)</f>
        <v>7</v>
      </c>
      <c r="BF90" t="e">
        <f>VLOOKUP(TRIM(Table47[[#This Row],[W_6]]),Table31[#All],3,FALSE)</f>
        <v>#N/A</v>
      </c>
      <c r="BG90" t="e">
        <f>VLOOKUP(TRIM(Table47[[#This Row],[W_7]]),Table31[#All],3,FALSE)</f>
        <v>#N/A</v>
      </c>
      <c r="BH90" t="e">
        <f>VLOOKUP(TRIM(Table47[[#This Row],[W_8]]),Table31[#All],3,FALSE)</f>
        <v>#N/A</v>
      </c>
      <c r="BI90" t="s">
        <v>999</v>
      </c>
      <c r="BJ90">
        <f>VLOOKUP(TRIM(Table47[[#This Row],[X_1]]),Table32[#All],3,FALSE)</f>
        <v>2</v>
      </c>
      <c r="BK90">
        <f>VLOOKUP(TRIM(Table47[[#This Row],[X_2]]),Table32[#All],3,FALSE)</f>
        <v>1</v>
      </c>
      <c r="BL90">
        <f>VLOOKUP(TRIM(Table47[[#This Row],[X_3]]),Table32[#All],3,FALSE)</f>
        <v>6</v>
      </c>
      <c r="BM90">
        <f>VLOOKUP(TRIM(Table47[[#This Row],[X_4]]),Table32[#All],3,FALSE)</f>
        <v>11</v>
      </c>
      <c r="BN90">
        <f>VLOOKUP(TRIM(Table47[[#This Row],[X_5]]),Table32[#All],3,FALSE)</f>
        <v>5</v>
      </c>
      <c r="BO90">
        <f>VLOOKUP(TRIM(Table47[[#This Row],[X_6]]),Table32[#All],3,FALSE)</f>
        <v>10</v>
      </c>
      <c r="BP90">
        <f>VLOOKUP(TRIM(Table47[[#This Row],[X_7]]),Table32[#All],3,FALSE)</f>
        <v>3</v>
      </c>
      <c r="BQ90" t="e">
        <f>VLOOKUP(TRIM(Table47[[#This Row],[X_8]]),Table32[#All],3,FALSE)</f>
        <v>#N/A</v>
      </c>
      <c r="BR90" t="e">
        <f>VLOOKUP(TRIM(Table47[[#This Row],[X_9]]),Table32[#All],3,FALSE)</f>
        <v>#N/A</v>
      </c>
      <c r="BS90">
        <f>VLOOKUP(Table47[[#This Row],[Y]], Table33[#All], 3, FALSE)</f>
        <v>2</v>
      </c>
      <c r="BT90" t="s">
        <v>541</v>
      </c>
      <c r="BU90">
        <f>VLOOKUP(TRIM(Table47[[#This Row],[Z_1]]),Table34[#All],3,FALSE)</f>
        <v>4</v>
      </c>
      <c r="BV90">
        <f>VLOOKUP(TRIM(Table47[[#This Row],[Z_2]]),Table34[#All],3,FALSE)</f>
        <v>6</v>
      </c>
      <c r="BW90">
        <f>VLOOKUP(TRIM(Table47[[#This Row],[Z_3]]),Table34[#All],3,FALSE)</f>
        <v>11</v>
      </c>
      <c r="BX90" t="e">
        <f>VLOOKUP(TRIM(Table47[[#This Row],[Z_4]]),Table34[#All],3,FALSE)</f>
        <v>#N/A</v>
      </c>
      <c r="BY90" t="e">
        <f>VLOOKUP(TRIM(Table47[[#This Row],[Z_5]]),Table34[#All],3,FALSE)</f>
        <v>#N/A</v>
      </c>
      <c r="BZ90" t="e">
        <f>VLOOKUP(TRIM(Table47[[#This Row],[Z_6]]),Table34[#All],3,FALSE)</f>
        <v>#N/A</v>
      </c>
      <c r="CA90" t="e">
        <f>VLOOKUP(TRIM(Table47[[#This Row],[Z_7]]),Table34[#All],3,FALSE)</f>
        <v>#N/A</v>
      </c>
      <c r="CB90">
        <f>VLOOKUP(Table47[[#This Row],[ZA]],Table36[#All],3,FALSE)</f>
        <v>8</v>
      </c>
      <c r="CC90">
        <f>VLOOKUP(Table47[[#This Row],[ZB]],Table37[#All],3,FALSE)</f>
        <v>4</v>
      </c>
      <c r="CD90" t="s">
        <v>542</v>
      </c>
      <c r="CE90">
        <f>VLOOKUP(TRIM(Table47[[#This Row],[ZC_1]]),Table38[#All],3,FALSE)</f>
        <v>8</v>
      </c>
      <c r="CF90" t="e">
        <f>VLOOKUP(TRIM(Table47[[#This Row],[ZC_2]]),Table38[#All],3,FALSE)</f>
        <v>#N/A</v>
      </c>
      <c r="CG90" t="e">
        <f>VLOOKUP(TRIM(Table47[[#This Row],[ZC_3]]),Table38[#All],3,FALSE)</f>
        <v>#N/A</v>
      </c>
      <c r="CH90" t="e">
        <f>VLOOKUP(TRIM(Table47[[#This Row],[ZC_4]]),Table38[#All],3,FALSE)</f>
        <v>#N/A</v>
      </c>
      <c r="CI90" t="e">
        <f>VLOOKUP(TRIM(Table47[[#This Row],[ZC_5]]),Table38[#All],3,FALSE)</f>
        <v>#N/A</v>
      </c>
      <c r="CJ90" t="e">
        <f>VLOOKUP(TRIM(Table47[[#This Row],[ZC_6]]),Table38[#All],3,FALSE)</f>
        <v>#N/A</v>
      </c>
      <c r="CK90" t="e">
        <f>VLOOKUP(TRIM(Table47[[#This Row],[ZC_7]]),Table38[#All],3,FALSE)</f>
        <v>#N/A</v>
      </c>
      <c r="CL90">
        <v>3</v>
      </c>
      <c r="CM90" t="s">
        <v>106</v>
      </c>
      <c r="CN90">
        <f>VLOOKUP(TRIM(Table47[[#This Row],[ZE_1]]),Table40[#All],3,FALSE)</f>
        <v>3</v>
      </c>
      <c r="CO90" s="4" t="e">
        <f>VLOOKUP(TRIM(Table47[[#This Row],[ZE_2]]),Table40[#All],3,FALSE)</f>
        <v>#N/A</v>
      </c>
      <c r="CP90" t="e">
        <f>VLOOKUP(TRIM(Table47[[#This Row],[ZE_3]]),Table40[#All],3,FALSE)</f>
        <v>#N/A</v>
      </c>
      <c r="CQ90" s="4" t="e">
        <f>VLOOKUP(TRIM(Table47[[#This Row],[ZE_4]]),Table40[#All],3,FALSE)</f>
        <v>#N/A</v>
      </c>
      <c r="CR90" t="e">
        <f>VLOOKUP(TRIM(Table47[[#This Row],[ZE_5]]),Table40[#All],3,FALSE)</f>
        <v>#N/A</v>
      </c>
      <c r="CS90" t="e">
        <f>VLOOKUP(TRIM(Table47[[#This Row],[ZE_6]]),Table40[#All],3,FALSE)</f>
        <v>#N/A</v>
      </c>
      <c r="CT90" t="e">
        <f>VLOOKUP(TRIM(Table47[[#This Row],[ZE_7]]),Table40[#All],3,FALSE)</f>
        <v>#N/A</v>
      </c>
    </row>
    <row r="91" spans="1:99" x14ac:dyDescent="0.25">
      <c r="A91">
        <v>45156.649803749999</v>
      </c>
      <c r="B91" s="4">
        <f>VLOOKUP(Table47[[#This Row],[A]],Table7[#All],3, FALSE)</f>
        <v>7</v>
      </c>
      <c r="C91">
        <f>VLOOKUP(Table47[[#This Row],[B]],Table12[#All],3,FALSE)</f>
        <v>1</v>
      </c>
      <c r="D91">
        <f>VLOOKUP(Table47[[#This Row],[C]],Table14[#All],3,FALSE)</f>
        <v>1</v>
      </c>
      <c r="E91">
        <f>VLOOKUP(Table47[[#This Row],[D]],Table16[#All],3,FALSE)</f>
        <v>1</v>
      </c>
      <c r="F91">
        <f>VLOOKUP(Table47[[#This Row],[E]],Table18[#All],3,FALSE)</f>
        <v>1</v>
      </c>
      <c r="G91">
        <f>VLOOKUP(Table47[[#This Row],[F]],Table20[#All],3,FALSE)</f>
        <v>3</v>
      </c>
      <c r="H91" s="1" t="s">
        <v>130</v>
      </c>
      <c r="I91">
        <f>VLOOKUP(Table47[[#This Row],[G]],Table22[#All],3,FALSE)</f>
        <v>1</v>
      </c>
      <c r="J91" s="4" t="e">
        <f>VLOOKUP(TRIM(Table47[[#This Row],[G_2]]),Table22[#All],3,FALSE)</f>
        <v>#N/A</v>
      </c>
      <c r="K91" s="4" t="e">
        <f>VLOOKUP(TRIM(Table47[[#This Row],[G_3]]),Table22[#All],3,FALSE)</f>
        <v>#N/A</v>
      </c>
      <c r="L91" s="4" t="e">
        <f>VLOOKUP(TRIM(Table47[[#This Row],[G_4]]),Table22[#All],3,FALSE)</f>
        <v>#N/A</v>
      </c>
      <c r="M91">
        <f>VLOOKUP(Table47[[#This Row],[H]],Table23[#All],3,FALSE)</f>
        <v>1</v>
      </c>
      <c r="N91" s="1" t="s">
        <v>41</v>
      </c>
      <c r="O91">
        <f>VLOOKUP(Table47[[#This Row],[I_1]],Table25[#All], 3, FALSE)</f>
        <v>1</v>
      </c>
      <c r="P91" t="e">
        <f>VLOOKUP(TRIM(Table47[[#This Row],[I_2]]),Table25[#All], 3, FALSE)</f>
        <v>#N/A</v>
      </c>
      <c r="Q91">
        <v>1180</v>
      </c>
      <c r="R91">
        <f>VLOOKUP(TRIM(Table47[[#This Row],[K]]),Table27[#All],3,FALSE)</f>
        <v>1</v>
      </c>
      <c r="S91">
        <f>VLOOKUP(TRIM(Table47[[#This Row],[L]]),Table28[#All],3,FALSE)</f>
        <v>1</v>
      </c>
      <c r="T91">
        <f>VLOOKUP(Table47[[#This Row],[M]],Table9[#All],3,FALSE)</f>
        <v>3</v>
      </c>
      <c r="U91">
        <f>VLOOKUP(Table47[[#This Row],[N]],Table11[#All],3,FALSE)</f>
        <v>2</v>
      </c>
      <c r="V91">
        <f>VLOOKUP(Table47[[#This Row],[O]],Table15[#All],3,FALSE)</f>
        <v>1</v>
      </c>
      <c r="W91" t="s">
        <v>474</v>
      </c>
      <c r="X91">
        <f>VLOOKUP(Table47[[#This Row],[Q]],Table19[#All],3,FALSE)</f>
        <v>2</v>
      </c>
      <c r="Y91" t="s">
        <v>543</v>
      </c>
      <c r="Z91">
        <f>VLOOKUP(TRIM(Table47[[#This Row],[R_1]]),Table21[#All],3,FALSE)</f>
        <v>2</v>
      </c>
      <c r="AA91">
        <f>VLOOKUP(TRIM(Table47[[#This Row],[R_2]]),Table21[#All],3,FALSE)</f>
        <v>4</v>
      </c>
      <c r="AB91" t="e">
        <f>VLOOKUP(TRIM(Table47[[#This Row],[R_3]]),Table21[#All],3,FALSE)</f>
        <v>#N/A</v>
      </c>
      <c r="AC91" t="e">
        <f>VLOOKUP(TRIM(Table47[[#This Row],[R_4]]),Table21[#All],3,FALSE)</f>
        <v>#N/A</v>
      </c>
      <c r="AD91" t="e">
        <f>VLOOKUP(TRIM(Table47[[#This Row],[R_5]]),Table21[#All],3,FALSE)</f>
        <v>#N/A</v>
      </c>
      <c r="AE91" t="e">
        <f>VLOOKUP(TRIM(Table47[[#This Row],[R_6]]),Table21[#All],3,FALSE)</f>
        <v>#N/A</v>
      </c>
      <c r="AF91" t="e">
        <f>VLOOKUP(TRIM(Table47[[#This Row],[R_7]]),Table21[#All],3,FALSE)</f>
        <v>#N/A</v>
      </c>
      <c r="AG91" t="e">
        <f>VLOOKUP(TRIM(Table47[[#This Row],[R_8]]),Table21[#All],3,FALSE)</f>
        <v>#N/A</v>
      </c>
      <c r="AH91" t="e">
        <f>VLOOKUP(TRIM(Table47[[#This Row],[R_9]]),Table21[#All],3,FALSE)</f>
        <v>#N/A</v>
      </c>
      <c r="AI91" t="e">
        <f>VLOOKUP(TRIM(Table47[[#This Row],[R_10]]),Table21[#All],3,FALSE)</f>
        <v>#N/A</v>
      </c>
      <c r="AJ91" t="s">
        <v>72</v>
      </c>
      <c r="AK91">
        <f>VLOOKUP(TRIM(Table47[[#This Row],[S_1]]),Table24[#All],3,FALSE)</f>
        <v>3</v>
      </c>
      <c r="AL91">
        <f>VLOOKUP(TRIM(Table47[[#This Row],[S_2]]),Table24[#All],3,FALSE)</f>
        <v>1</v>
      </c>
      <c r="AM91">
        <f>VLOOKUP(TRIM(Table47[[#This Row],[S_3]]),Table24[#All],3,FALSE)</f>
        <v>2</v>
      </c>
      <c r="AN91">
        <f>VLOOKUP(TRIM(Table47[[#This Row],[S_4]]),Table24[#All],3,FALSE)</f>
        <v>4</v>
      </c>
      <c r="AO91" t="e">
        <f>VLOOKUP(TRIM(Table47[[#This Row],[S_5]]),Table24[#All],3,FALSE)</f>
        <v>#N/A</v>
      </c>
      <c r="AP91" t="e">
        <f>VLOOKUP(TRIM(Table47[[#This Row],[S_6]]),Table24[#All],3,FALSE)</f>
        <v>#N/A</v>
      </c>
      <c r="AQ91" t="s">
        <v>51</v>
      </c>
      <c r="AR91">
        <f>VLOOKUP(TRIM(Table47[[#This Row],[T_1]]),Table26[#All],3,FALSE)</f>
        <v>2</v>
      </c>
      <c r="AS91" t="e">
        <f>VLOOKUP(TRIM(Table47[[#This Row],[T_2]]),Table26[#All],3,FALSE)</f>
        <v>#N/A</v>
      </c>
      <c r="AT91" t="e">
        <f>VLOOKUP(TRIM(Table47[[#This Row],[T_3]]),Table26[#All],3,FALSE)</f>
        <v>#N/A</v>
      </c>
      <c r="AU91" t="e">
        <f>VLOOKUP(TRIM(Table47[[#This Row],[T_4]]),Table26[#All],3,FALSE)</f>
        <v>#N/A</v>
      </c>
      <c r="AV91" t="e">
        <f>VLOOKUP(TRIM(Table47[[#This Row],[T_5]]),Table26[#All],3,FALSE)</f>
        <v>#N/A</v>
      </c>
      <c r="AW91" t="e">
        <f>VLOOKUP(TRIM(Table47[[#This Row],[T_6]]),Table26[#All],3,FALSE)</f>
        <v>#N/A</v>
      </c>
      <c r="AX91">
        <f>VLOOKUP(Table47[[#This Row],[U]],Table29[#All],3,FALSE)</f>
        <v>3</v>
      </c>
      <c r="AY91">
        <f>VLOOKUP(Table47[[#This Row],[V]],Table30[#All],3,FALSE)</f>
        <v>3</v>
      </c>
      <c r="AZ91" t="s">
        <v>357</v>
      </c>
      <c r="BA91">
        <f>VLOOKUP(TRIM(Table47[[#This Row],[W_1]]),Table31[#All],3,FALSE)</f>
        <v>1</v>
      </c>
      <c r="BB91">
        <f>VLOOKUP(TRIM(Table47[[#This Row],[W_2]]),Table31[#All],3,FALSE)</f>
        <v>4</v>
      </c>
      <c r="BC91">
        <f>VLOOKUP(TRIM(Table47[[#This Row],[W_3]]),Table31[#All],3,FALSE)</f>
        <v>3</v>
      </c>
      <c r="BD91">
        <f>VLOOKUP(TRIM(Table47[[#This Row],[W_4]]),Table31[#All],3,FALSE)</f>
        <v>7</v>
      </c>
      <c r="BE91" t="e">
        <f>VLOOKUP(TRIM(Table47[[#This Row],[W_5]]),Table31[#All],3,FALSE)</f>
        <v>#N/A</v>
      </c>
      <c r="BF91" t="e">
        <f>VLOOKUP(TRIM(Table47[[#This Row],[W_6]]),Table31[#All],3,FALSE)</f>
        <v>#N/A</v>
      </c>
      <c r="BG91" t="e">
        <f>VLOOKUP(TRIM(Table47[[#This Row],[W_7]]),Table31[#All],3,FALSE)</f>
        <v>#N/A</v>
      </c>
      <c r="BH91" t="e">
        <f>VLOOKUP(TRIM(Table47[[#This Row],[W_8]]),Table31[#All],3,FALSE)</f>
        <v>#N/A</v>
      </c>
      <c r="BI91" t="s">
        <v>544</v>
      </c>
      <c r="BJ91">
        <f>VLOOKUP(TRIM(Table47[[#This Row],[X_1]]),Table32[#All],3,FALSE)</f>
        <v>1</v>
      </c>
      <c r="BK91">
        <f>VLOOKUP(TRIM(Table47[[#This Row],[X_2]]),Table32[#All],3,FALSE)</f>
        <v>3</v>
      </c>
      <c r="BL91" t="e">
        <f>VLOOKUP(TRIM(Table47[[#This Row],[X_3]]),Table32[#All],3,FALSE)</f>
        <v>#N/A</v>
      </c>
      <c r="BM91" t="e">
        <f>VLOOKUP(TRIM(Table47[[#This Row],[X_4]]),Table32[#All],3,FALSE)</f>
        <v>#N/A</v>
      </c>
      <c r="BN91" t="e">
        <f>VLOOKUP(TRIM(Table47[[#This Row],[X_5]]),Table32[#All],3,FALSE)</f>
        <v>#N/A</v>
      </c>
      <c r="BO91" t="e">
        <f>VLOOKUP(TRIM(Table47[[#This Row],[X_6]]),Table32[#All],3,FALSE)</f>
        <v>#N/A</v>
      </c>
      <c r="BP91" t="e">
        <f>VLOOKUP(TRIM(Table47[[#This Row],[X_7]]),Table32[#All],3,FALSE)</f>
        <v>#N/A</v>
      </c>
      <c r="BQ91" t="e">
        <f>VLOOKUP(TRIM(Table47[[#This Row],[X_8]]),Table32[#All],3,FALSE)</f>
        <v>#N/A</v>
      </c>
      <c r="BR91" t="e">
        <f>VLOOKUP(TRIM(Table47[[#This Row],[X_9]]),Table32[#All],3,FALSE)</f>
        <v>#N/A</v>
      </c>
      <c r="BS91">
        <f>VLOOKUP(Table47[[#This Row],[Y]], Table33[#All], 3, FALSE)</f>
        <v>1</v>
      </c>
      <c r="BT91" t="s">
        <v>342</v>
      </c>
      <c r="BU91">
        <f>VLOOKUP(TRIM(Table47[[#This Row],[Z_1]]),Table34[#All],3,FALSE)</f>
        <v>5</v>
      </c>
      <c r="BV91" t="e">
        <f>VLOOKUP(TRIM(Table47[[#This Row],[Z_2]]),Table34[#All],3,FALSE)</f>
        <v>#N/A</v>
      </c>
      <c r="BW91" t="e">
        <f>VLOOKUP(TRIM(Table47[[#This Row],[Z_3]]),Table34[#All],3,FALSE)</f>
        <v>#N/A</v>
      </c>
      <c r="BX91" t="e">
        <f>VLOOKUP(TRIM(Table47[[#This Row],[Z_4]]),Table34[#All],3,FALSE)</f>
        <v>#N/A</v>
      </c>
      <c r="BY91" t="e">
        <f>VLOOKUP(TRIM(Table47[[#This Row],[Z_5]]),Table34[#All],3,FALSE)</f>
        <v>#N/A</v>
      </c>
      <c r="BZ91" t="e">
        <f>VLOOKUP(TRIM(Table47[[#This Row],[Z_6]]),Table34[#All],3,FALSE)</f>
        <v>#N/A</v>
      </c>
      <c r="CA91" t="e">
        <f>VLOOKUP(TRIM(Table47[[#This Row],[Z_7]]),Table34[#All],3,FALSE)</f>
        <v>#N/A</v>
      </c>
      <c r="CB91">
        <f>VLOOKUP(Table47[[#This Row],[ZA]],Table36[#All],3,FALSE)</f>
        <v>4</v>
      </c>
      <c r="CC91">
        <f>VLOOKUP(Table47[[#This Row],[ZB]],Table37[#All],3,FALSE)</f>
        <v>3</v>
      </c>
      <c r="CD91" t="s">
        <v>392</v>
      </c>
      <c r="CE91">
        <f>VLOOKUP(TRIM(Table47[[#This Row],[ZC_1]]),Table38[#All],3,FALSE)</f>
        <v>1</v>
      </c>
      <c r="CF91">
        <f>VLOOKUP(TRIM(Table47[[#This Row],[ZC_2]]),Table38[#All],3,FALSE)</f>
        <v>5</v>
      </c>
      <c r="CG91">
        <f>VLOOKUP(TRIM(Table47[[#This Row],[ZC_3]]),Table38[#All],3,FALSE)</f>
        <v>4</v>
      </c>
      <c r="CH91">
        <f>VLOOKUP(TRIM(Table47[[#This Row],[ZC_4]]),Table38[#All],3,FALSE)</f>
        <v>2</v>
      </c>
      <c r="CI91" t="e">
        <f>VLOOKUP(TRIM(Table47[[#This Row],[ZC_5]]),Table38[#All],3,FALSE)</f>
        <v>#N/A</v>
      </c>
      <c r="CJ91" t="e">
        <f>VLOOKUP(TRIM(Table47[[#This Row],[ZC_6]]),Table38[#All],3,FALSE)</f>
        <v>#N/A</v>
      </c>
      <c r="CK91" t="e">
        <f>VLOOKUP(TRIM(Table47[[#This Row],[ZC_7]]),Table38[#All],3,FALSE)</f>
        <v>#N/A</v>
      </c>
      <c r="CL91">
        <v>3</v>
      </c>
      <c r="CM91" t="s">
        <v>545</v>
      </c>
      <c r="CN91">
        <f>VLOOKUP(TRIM(Table47[[#This Row],[ZE_1]]),Table40[#All],3,FALSE)</f>
        <v>6</v>
      </c>
      <c r="CO91" s="4">
        <f>VLOOKUP(TRIM(Table47[[#This Row],[ZE_2]]),Table40[#All],3,FALSE)</f>
        <v>2</v>
      </c>
      <c r="CP91">
        <f>VLOOKUP(TRIM(Table47[[#This Row],[ZE_3]]),Table40[#All],3,FALSE)</f>
        <v>8</v>
      </c>
      <c r="CQ91" s="4" t="e">
        <f>VLOOKUP(TRIM(Table47[[#This Row],[ZE_4]]),Table40[#All],3,FALSE)</f>
        <v>#N/A</v>
      </c>
      <c r="CR91" t="e">
        <f>VLOOKUP(TRIM(Table47[[#This Row],[ZE_5]]),Table40[#All],3,FALSE)</f>
        <v>#N/A</v>
      </c>
      <c r="CS91" t="e">
        <f>VLOOKUP(TRIM(Table47[[#This Row],[ZE_6]]),Table40[#All],3,FALSE)</f>
        <v>#N/A</v>
      </c>
      <c r="CT91" t="e">
        <f>VLOOKUP(TRIM(Table47[[#This Row],[ZE_7]]),Table40[#All],3,FALSE)</f>
        <v>#N/A</v>
      </c>
    </row>
    <row r="92" spans="1:99" x14ac:dyDescent="0.25">
      <c r="A92">
        <v>45156.742080358796</v>
      </c>
      <c r="B92" s="4">
        <f>VLOOKUP(Table47[[#This Row],[A]],Table7[#All],3, FALSE)</f>
        <v>3</v>
      </c>
      <c r="C92">
        <f>VLOOKUP(Table47[[#This Row],[B]],Table12[#All],3,FALSE)</f>
        <v>1</v>
      </c>
      <c r="D92">
        <f>VLOOKUP(Table47[[#This Row],[C]],Table14[#All],3,FALSE)</f>
        <v>1</v>
      </c>
      <c r="E92">
        <f>VLOOKUP(Table47[[#This Row],[D]],Table16[#All],3,FALSE)</f>
        <v>1</v>
      </c>
      <c r="F92">
        <f>VLOOKUP(Table47[[#This Row],[E]],Table18[#All],3,FALSE)</f>
        <v>1</v>
      </c>
      <c r="G92">
        <f>VLOOKUP(Table47[[#This Row],[F]],Table20[#All],3,FALSE)</f>
        <v>3</v>
      </c>
      <c r="H92" s="1" t="s">
        <v>130</v>
      </c>
      <c r="I92">
        <f>VLOOKUP(Table47[[#This Row],[G]],Table22[#All],3,FALSE)</f>
        <v>1</v>
      </c>
      <c r="J92" s="4" t="e">
        <f>VLOOKUP(TRIM(Table47[[#This Row],[G_2]]),Table22[#All],3,FALSE)</f>
        <v>#N/A</v>
      </c>
      <c r="K92" s="4" t="e">
        <f>VLOOKUP(TRIM(Table47[[#This Row],[G_3]]),Table22[#All],3,FALSE)</f>
        <v>#N/A</v>
      </c>
      <c r="L92" s="4" t="e">
        <f>VLOOKUP(TRIM(Table47[[#This Row],[G_4]]),Table22[#All],3,FALSE)</f>
        <v>#N/A</v>
      </c>
      <c r="M92">
        <f>VLOOKUP(Table47[[#This Row],[H]],Table23[#All],3,FALSE)</f>
        <v>1</v>
      </c>
      <c r="N92" s="1" t="s">
        <v>41</v>
      </c>
      <c r="O92">
        <f>VLOOKUP(Table47[[#This Row],[I_1]],Table25[#All], 3, FALSE)</f>
        <v>1</v>
      </c>
      <c r="P92" t="e">
        <f>VLOOKUP(TRIM(Table47[[#This Row],[I_2]]),Table25[#All], 3, FALSE)</f>
        <v>#N/A</v>
      </c>
      <c r="Q92">
        <v>901</v>
      </c>
      <c r="R92">
        <f>VLOOKUP(TRIM(Table47[[#This Row],[K]]),Table27[#All],3,FALSE)</f>
        <v>5</v>
      </c>
      <c r="S92">
        <f>VLOOKUP(TRIM(Table47[[#This Row],[L]]),Table28[#All],3,FALSE)</f>
        <v>3</v>
      </c>
      <c r="T92">
        <f>VLOOKUP(Table47[[#This Row],[M]],Table9[#All],3,FALSE)</f>
        <v>3</v>
      </c>
      <c r="U92">
        <f>VLOOKUP(Table47[[#This Row],[N]],Table11[#All],3,FALSE)</f>
        <v>2</v>
      </c>
      <c r="V92">
        <f>VLOOKUP(Table47[[#This Row],[O]],Table15[#All],3,FALSE)</f>
        <v>1</v>
      </c>
      <c r="W92" t="s">
        <v>546</v>
      </c>
      <c r="X92">
        <f>VLOOKUP(Table47[[#This Row],[Q]],Table19[#All],3,FALSE)</f>
        <v>2</v>
      </c>
      <c r="Y92" t="s">
        <v>547</v>
      </c>
      <c r="Z92">
        <f>VLOOKUP(TRIM(Table47[[#This Row],[R_1]]),Table21[#All],3,FALSE)</f>
        <v>11</v>
      </c>
      <c r="AA92">
        <f>VLOOKUP(TRIM(Table47[[#This Row],[R_2]]),Table21[#All],3,FALSE)</f>
        <v>12</v>
      </c>
      <c r="AB92" t="e">
        <f>VLOOKUP(TRIM(Table47[[#This Row],[R_3]]),Table21[#All],3,FALSE)</f>
        <v>#N/A</v>
      </c>
      <c r="AC92" t="e">
        <f>VLOOKUP(TRIM(Table47[[#This Row],[R_4]]),Table21[#All],3,FALSE)</f>
        <v>#N/A</v>
      </c>
      <c r="AD92" t="e">
        <f>VLOOKUP(TRIM(Table47[[#This Row],[R_5]]),Table21[#All],3,FALSE)</f>
        <v>#N/A</v>
      </c>
      <c r="AE92" t="e">
        <f>VLOOKUP(TRIM(Table47[[#This Row],[R_6]]),Table21[#All],3,FALSE)</f>
        <v>#N/A</v>
      </c>
      <c r="AF92" t="e">
        <f>VLOOKUP(TRIM(Table47[[#This Row],[R_7]]),Table21[#All],3,FALSE)</f>
        <v>#N/A</v>
      </c>
      <c r="AG92" t="e">
        <f>VLOOKUP(TRIM(Table47[[#This Row],[R_8]]),Table21[#All],3,FALSE)</f>
        <v>#N/A</v>
      </c>
      <c r="AH92" t="e">
        <f>VLOOKUP(TRIM(Table47[[#This Row],[R_9]]),Table21[#All],3,FALSE)</f>
        <v>#N/A</v>
      </c>
      <c r="AI92" t="e">
        <f>VLOOKUP(TRIM(Table47[[#This Row],[R_10]]),Table21[#All],3,FALSE)</f>
        <v>#N/A</v>
      </c>
      <c r="AJ92" t="s">
        <v>119</v>
      </c>
      <c r="AK92">
        <f>VLOOKUP(TRIM(Table47[[#This Row],[S_1]]),Table24[#All],3,FALSE)</f>
        <v>3</v>
      </c>
      <c r="AL92">
        <f>VLOOKUP(TRIM(Table47[[#This Row],[S_2]]),Table24[#All],3,FALSE)</f>
        <v>1</v>
      </c>
      <c r="AM92">
        <f>VLOOKUP(TRIM(Table47[[#This Row],[S_3]]),Table24[#All],3,FALSE)</f>
        <v>2</v>
      </c>
      <c r="AN92" t="e">
        <f>VLOOKUP(TRIM(Table47[[#This Row],[S_4]]),Table24[#All],3,FALSE)</f>
        <v>#N/A</v>
      </c>
      <c r="AO92" t="e">
        <f>VLOOKUP(TRIM(Table47[[#This Row],[S_5]]),Table24[#All],3,FALSE)</f>
        <v>#N/A</v>
      </c>
      <c r="AP92" t="e">
        <f>VLOOKUP(TRIM(Table47[[#This Row],[S_6]]),Table24[#All],3,FALSE)</f>
        <v>#N/A</v>
      </c>
      <c r="AQ92" t="s">
        <v>73</v>
      </c>
      <c r="AR92">
        <f>VLOOKUP(TRIM(Table47[[#This Row],[T_1]]),Table26[#All],3,FALSE)</f>
        <v>2</v>
      </c>
      <c r="AS92">
        <f>VLOOKUP(TRIM(Table47[[#This Row],[T_2]]),Table26[#All],3,FALSE)</f>
        <v>4</v>
      </c>
      <c r="AT92" t="e">
        <f>VLOOKUP(TRIM(Table47[[#This Row],[T_3]]),Table26[#All],3,FALSE)</f>
        <v>#N/A</v>
      </c>
      <c r="AU92" t="e">
        <f>VLOOKUP(TRIM(Table47[[#This Row],[T_4]]),Table26[#All],3,FALSE)</f>
        <v>#N/A</v>
      </c>
      <c r="AV92" t="e">
        <f>VLOOKUP(TRIM(Table47[[#This Row],[T_5]]),Table26[#All],3,FALSE)</f>
        <v>#N/A</v>
      </c>
      <c r="AW92" t="e">
        <f>VLOOKUP(TRIM(Table47[[#This Row],[T_6]]),Table26[#All],3,FALSE)</f>
        <v>#N/A</v>
      </c>
      <c r="AX92">
        <f>VLOOKUP(Table47[[#This Row],[U]],Table29[#All],3,FALSE)</f>
        <v>3</v>
      </c>
      <c r="AY92">
        <f>VLOOKUP(Table47[[#This Row],[V]],Table30[#All],3,FALSE)</f>
        <v>3</v>
      </c>
      <c r="AZ92" t="s">
        <v>548</v>
      </c>
      <c r="BA92">
        <f>VLOOKUP(TRIM(Table47[[#This Row],[W_1]]),Table31[#All],3,FALSE)</f>
        <v>8</v>
      </c>
      <c r="BB92" t="e">
        <f>VLOOKUP(TRIM(Table47[[#This Row],[W_2]]),Table31[#All],3,FALSE)</f>
        <v>#N/A</v>
      </c>
      <c r="BC92" t="e">
        <f>VLOOKUP(TRIM(Table47[[#This Row],[W_3]]),Table31[#All],3,FALSE)</f>
        <v>#N/A</v>
      </c>
      <c r="BD92" t="e">
        <f>VLOOKUP(TRIM(Table47[[#This Row],[W_4]]),Table31[#All],3,FALSE)</f>
        <v>#N/A</v>
      </c>
      <c r="BE92" t="e">
        <f>VLOOKUP(TRIM(Table47[[#This Row],[W_5]]),Table31[#All],3,FALSE)</f>
        <v>#N/A</v>
      </c>
      <c r="BF92" t="e">
        <f>VLOOKUP(TRIM(Table47[[#This Row],[W_6]]),Table31[#All],3,FALSE)</f>
        <v>#N/A</v>
      </c>
      <c r="BG92" t="e">
        <f>VLOOKUP(TRIM(Table47[[#This Row],[W_7]]),Table31[#All],3,FALSE)</f>
        <v>#N/A</v>
      </c>
      <c r="BH92" t="e">
        <f>VLOOKUP(TRIM(Table47[[#This Row],[W_8]]),Table31[#All],3,FALSE)</f>
        <v>#N/A</v>
      </c>
      <c r="BI92" t="s">
        <v>114</v>
      </c>
      <c r="BJ92">
        <f>VLOOKUP(TRIM(Table47[[#This Row],[X_1]]),Table32[#All],3,FALSE)</f>
        <v>3</v>
      </c>
      <c r="BK92" t="e">
        <f>VLOOKUP(TRIM(Table47[[#This Row],[X_2]]),Table32[#All],3,FALSE)</f>
        <v>#N/A</v>
      </c>
      <c r="BL92" t="e">
        <f>VLOOKUP(TRIM(Table47[[#This Row],[X_3]]),Table32[#All],3,FALSE)</f>
        <v>#N/A</v>
      </c>
      <c r="BM92" t="e">
        <f>VLOOKUP(TRIM(Table47[[#This Row],[X_4]]),Table32[#All],3,FALSE)</f>
        <v>#N/A</v>
      </c>
      <c r="BN92" t="e">
        <f>VLOOKUP(TRIM(Table47[[#This Row],[X_5]]),Table32[#All],3,FALSE)</f>
        <v>#N/A</v>
      </c>
      <c r="BO92" t="e">
        <f>VLOOKUP(TRIM(Table47[[#This Row],[X_6]]),Table32[#All],3,FALSE)</f>
        <v>#N/A</v>
      </c>
      <c r="BP92" t="e">
        <f>VLOOKUP(TRIM(Table47[[#This Row],[X_7]]),Table32[#All],3,FALSE)</f>
        <v>#N/A</v>
      </c>
      <c r="BQ92" t="e">
        <f>VLOOKUP(TRIM(Table47[[#This Row],[X_8]]),Table32[#All],3,FALSE)</f>
        <v>#N/A</v>
      </c>
      <c r="BR92" t="e">
        <f>VLOOKUP(TRIM(Table47[[#This Row],[X_9]]),Table32[#All],3,FALSE)</f>
        <v>#N/A</v>
      </c>
      <c r="BS92">
        <f>VLOOKUP(Table47[[#This Row],[Y]], Table33[#All], 3, FALSE)</f>
        <v>1</v>
      </c>
      <c r="BT92" t="s">
        <v>77</v>
      </c>
      <c r="BU92">
        <f>VLOOKUP(TRIM(Table47[[#This Row],[Z_1]]),Table34[#All],3,FALSE)</f>
        <v>13</v>
      </c>
      <c r="BV92" t="e">
        <f>VLOOKUP(TRIM(Table47[[#This Row],[Z_2]]),Table34[#All],3,FALSE)</f>
        <v>#N/A</v>
      </c>
      <c r="BW92" t="e">
        <f>VLOOKUP(TRIM(Table47[[#This Row],[Z_3]]),Table34[#All],3,FALSE)</f>
        <v>#N/A</v>
      </c>
      <c r="BX92" t="e">
        <f>VLOOKUP(TRIM(Table47[[#This Row],[Z_4]]),Table34[#All],3,FALSE)</f>
        <v>#N/A</v>
      </c>
      <c r="BY92" t="e">
        <f>VLOOKUP(TRIM(Table47[[#This Row],[Z_5]]),Table34[#All],3,FALSE)</f>
        <v>#N/A</v>
      </c>
      <c r="BZ92" t="e">
        <f>VLOOKUP(TRIM(Table47[[#This Row],[Z_6]]),Table34[#All],3,FALSE)</f>
        <v>#N/A</v>
      </c>
      <c r="CA92" t="e">
        <f>VLOOKUP(TRIM(Table47[[#This Row],[Z_7]]),Table34[#All],3,FALSE)</f>
        <v>#N/A</v>
      </c>
      <c r="CB92">
        <f>VLOOKUP(Table47[[#This Row],[ZA]],Table36[#All],3,FALSE)</f>
        <v>0</v>
      </c>
      <c r="CC92">
        <f>VLOOKUP(Table47[[#This Row],[ZB]],Table37[#All],3,FALSE)</f>
        <v>3</v>
      </c>
      <c r="CD92" t="s">
        <v>549</v>
      </c>
      <c r="CE92">
        <f>VLOOKUP(TRIM(Table47[[#This Row],[ZC_1]]),Table38[#All],3,FALSE)</f>
        <v>1</v>
      </c>
      <c r="CF92">
        <f>VLOOKUP(TRIM(Table47[[#This Row],[ZC_2]]),Table38[#All],3,FALSE)</f>
        <v>5</v>
      </c>
      <c r="CG92">
        <f>VLOOKUP(TRIM(Table47[[#This Row],[ZC_3]]),Table38[#All],3,FALSE)</f>
        <v>3</v>
      </c>
      <c r="CH92">
        <f>VLOOKUP(TRIM(Table47[[#This Row],[ZC_4]]),Table38[#All],3,FALSE)</f>
        <v>2</v>
      </c>
      <c r="CI92" t="e">
        <f>VLOOKUP(TRIM(Table47[[#This Row],[ZC_5]]),Table38[#All],3,FALSE)</f>
        <v>#N/A</v>
      </c>
      <c r="CJ92" t="e">
        <f>VLOOKUP(TRIM(Table47[[#This Row],[ZC_6]]),Table38[#All],3,FALSE)</f>
        <v>#N/A</v>
      </c>
      <c r="CK92" t="e">
        <f>VLOOKUP(TRIM(Table47[[#This Row],[ZC_7]]),Table38[#All],3,FALSE)</f>
        <v>#N/A</v>
      </c>
      <c r="CL92">
        <v>3</v>
      </c>
      <c r="CM92" t="s">
        <v>393</v>
      </c>
      <c r="CN92">
        <f>VLOOKUP(TRIM(Table47[[#This Row],[ZE_1]]),Table40[#All],3,FALSE)</f>
        <v>3</v>
      </c>
      <c r="CO92" s="4">
        <f>VLOOKUP(TRIM(Table47[[#This Row],[ZE_2]]),Table40[#All],3,FALSE)</f>
        <v>1</v>
      </c>
      <c r="CP92" t="e">
        <f>VLOOKUP(TRIM(Table47[[#This Row],[ZE_3]]),Table40[#All],3,FALSE)</f>
        <v>#N/A</v>
      </c>
      <c r="CQ92" s="4" t="e">
        <f>VLOOKUP(TRIM(Table47[[#This Row],[ZE_4]]),Table40[#All],3,FALSE)</f>
        <v>#N/A</v>
      </c>
      <c r="CR92" t="e">
        <f>VLOOKUP(TRIM(Table47[[#This Row],[ZE_5]]),Table40[#All],3,FALSE)</f>
        <v>#N/A</v>
      </c>
      <c r="CS92" t="e">
        <f>VLOOKUP(TRIM(Table47[[#This Row],[ZE_6]]),Table40[#All],3,FALSE)</f>
        <v>#N/A</v>
      </c>
      <c r="CT92" t="e">
        <f>VLOOKUP(TRIM(Table47[[#This Row],[ZE_7]]),Table40[#All],3,FALSE)</f>
        <v>#N/A</v>
      </c>
    </row>
    <row r="93" spans="1:99" x14ac:dyDescent="0.25">
      <c r="A93">
        <v>45156.809771990738</v>
      </c>
      <c r="B93" s="4">
        <f>VLOOKUP(Table47[[#This Row],[A]],Table7[#All],3, FALSE)</f>
        <v>5</v>
      </c>
      <c r="C93">
        <f>VLOOKUP(Table47[[#This Row],[B]],Table12[#All],3,FALSE)</f>
        <v>1</v>
      </c>
      <c r="D93">
        <f>VLOOKUP(Table47[[#This Row],[C]],Table14[#All],3,FALSE)</f>
        <v>1</v>
      </c>
      <c r="E93">
        <f>VLOOKUP(Table47[[#This Row],[D]],Table16[#All],3,FALSE)</f>
        <v>1</v>
      </c>
      <c r="F93">
        <f>VLOOKUP(Table47[[#This Row],[E]],Table18[#All],3,FALSE)</f>
        <v>1</v>
      </c>
      <c r="G93">
        <f>VLOOKUP(Table47[[#This Row],[F]],Table20[#All],3,FALSE)</f>
        <v>6</v>
      </c>
      <c r="H93" s="1" t="s">
        <v>213</v>
      </c>
      <c r="I93">
        <f>VLOOKUP(Table47[[#This Row],[G]],Table22[#All],3,FALSE)</f>
        <v>2</v>
      </c>
      <c r="J93" s="4" t="e">
        <f>VLOOKUP(TRIM(Table47[[#This Row],[G_2]]),Table22[#All],3,FALSE)</f>
        <v>#N/A</v>
      </c>
      <c r="K93" s="4" t="e">
        <f>VLOOKUP(TRIM(Table47[[#This Row],[G_3]]),Table22[#All],3,FALSE)</f>
        <v>#N/A</v>
      </c>
      <c r="L93" s="4" t="e">
        <f>VLOOKUP(TRIM(Table47[[#This Row],[G_4]]),Table22[#All],3,FALSE)</f>
        <v>#N/A</v>
      </c>
      <c r="M93">
        <f>VLOOKUP(Table47[[#This Row],[H]],Table23[#All],3,FALSE)</f>
        <v>1</v>
      </c>
      <c r="N93" s="1" t="s">
        <v>41</v>
      </c>
      <c r="O93">
        <f>VLOOKUP(Table47[[#This Row],[I_1]],Table25[#All], 3, FALSE)</f>
        <v>1</v>
      </c>
      <c r="P93" t="e">
        <f>VLOOKUP(TRIM(Table47[[#This Row],[I_2]]),Table25[#All], 3, FALSE)</f>
        <v>#N/A</v>
      </c>
      <c r="Q93">
        <v>1010</v>
      </c>
      <c r="R93">
        <f>VLOOKUP(TRIM(Table47[[#This Row],[K]]),Table27[#All],3,FALSE)</f>
        <v>2</v>
      </c>
      <c r="S93">
        <f>VLOOKUP(TRIM(Table47[[#This Row],[L]]),Table28[#All],3,FALSE)</f>
        <v>2</v>
      </c>
      <c r="T93">
        <f>VLOOKUP(Table47[[#This Row],[M]],Table9[#All],3,FALSE)</f>
        <v>1</v>
      </c>
      <c r="U93">
        <f>VLOOKUP(Table47[[#This Row],[N]],Table11[#All],3,FALSE)</f>
        <v>2</v>
      </c>
      <c r="V93">
        <f>VLOOKUP(Table47[[#This Row],[O]],Table15[#All],3,FALSE)</f>
        <v>1</v>
      </c>
      <c r="W93" t="s">
        <v>550</v>
      </c>
      <c r="X93">
        <f>VLOOKUP(Table47[[#This Row],[Q]],Table19[#All],3,FALSE)</f>
        <v>2</v>
      </c>
      <c r="Y93" t="s">
        <v>136</v>
      </c>
      <c r="Z93">
        <f>VLOOKUP(TRIM(Table47[[#This Row],[R_1]]),Table21[#All],3,FALSE)</f>
        <v>2</v>
      </c>
      <c r="AA93" t="e">
        <f>VLOOKUP(TRIM(Table47[[#This Row],[R_2]]),Table21[#All],3,FALSE)</f>
        <v>#N/A</v>
      </c>
      <c r="AB93" t="e">
        <f>VLOOKUP(TRIM(Table47[[#This Row],[R_3]]),Table21[#All],3,FALSE)</f>
        <v>#N/A</v>
      </c>
      <c r="AC93" t="e">
        <f>VLOOKUP(TRIM(Table47[[#This Row],[R_4]]),Table21[#All],3,FALSE)</f>
        <v>#N/A</v>
      </c>
      <c r="AD93" t="e">
        <f>VLOOKUP(TRIM(Table47[[#This Row],[R_5]]),Table21[#All],3,FALSE)</f>
        <v>#N/A</v>
      </c>
      <c r="AE93" t="e">
        <f>VLOOKUP(TRIM(Table47[[#This Row],[R_6]]),Table21[#All],3,FALSE)</f>
        <v>#N/A</v>
      </c>
      <c r="AF93" t="e">
        <f>VLOOKUP(TRIM(Table47[[#This Row],[R_7]]),Table21[#All],3,FALSE)</f>
        <v>#N/A</v>
      </c>
      <c r="AG93" t="e">
        <f>VLOOKUP(TRIM(Table47[[#This Row],[R_8]]),Table21[#All],3,FALSE)</f>
        <v>#N/A</v>
      </c>
      <c r="AH93" t="e">
        <f>VLOOKUP(TRIM(Table47[[#This Row],[R_9]]),Table21[#All],3,FALSE)</f>
        <v>#N/A</v>
      </c>
      <c r="AI93" t="e">
        <f>VLOOKUP(TRIM(Table47[[#This Row],[R_10]]),Table21[#All],3,FALSE)</f>
        <v>#N/A</v>
      </c>
      <c r="AJ93" t="s">
        <v>224</v>
      </c>
      <c r="AK93">
        <f>VLOOKUP(TRIM(Table47[[#This Row],[S_1]]),Table24[#All],3,FALSE)</f>
        <v>3</v>
      </c>
      <c r="AL93">
        <f>VLOOKUP(TRIM(Table47[[#This Row],[S_2]]),Table24[#All],3,FALSE)</f>
        <v>1</v>
      </c>
      <c r="AM93" t="e">
        <f>VLOOKUP(TRIM(Table47[[#This Row],[S_3]]),Table24[#All],3,FALSE)</f>
        <v>#N/A</v>
      </c>
      <c r="AN93" t="e">
        <f>VLOOKUP(TRIM(Table47[[#This Row],[S_4]]),Table24[#All],3,FALSE)</f>
        <v>#N/A</v>
      </c>
      <c r="AO93" t="e">
        <f>VLOOKUP(TRIM(Table47[[#This Row],[S_5]]),Table24[#All],3,FALSE)</f>
        <v>#N/A</v>
      </c>
      <c r="AP93" t="e">
        <f>VLOOKUP(TRIM(Table47[[#This Row],[S_6]]),Table24[#All],3,FALSE)</f>
        <v>#N/A</v>
      </c>
      <c r="AQ93" t="s">
        <v>51</v>
      </c>
      <c r="AR93">
        <f>VLOOKUP(TRIM(Table47[[#This Row],[T_1]]),Table26[#All],3,FALSE)</f>
        <v>2</v>
      </c>
      <c r="AS93" t="e">
        <f>VLOOKUP(TRIM(Table47[[#This Row],[T_2]]),Table26[#All],3,FALSE)</f>
        <v>#N/A</v>
      </c>
      <c r="AT93" t="e">
        <f>VLOOKUP(TRIM(Table47[[#This Row],[T_3]]),Table26[#All],3,FALSE)</f>
        <v>#N/A</v>
      </c>
      <c r="AU93" t="e">
        <f>VLOOKUP(TRIM(Table47[[#This Row],[T_4]]),Table26[#All],3,FALSE)</f>
        <v>#N/A</v>
      </c>
      <c r="AV93" t="e">
        <f>VLOOKUP(TRIM(Table47[[#This Row],[T_5]]),Table26[#All],3,FALSE)</f>
        <v>#N/A</v>
      </c>
      <c r="AW93" t="e">
        <f>VLOOKUP(TRIM(Table47[[#This Row],[T_6]]),Table26[#All],3,FALSE)</f>
        <v>#N/A</v>
      </c>
      <c r="AX93">
        <f>VLOOKUP(Table47[[#This Row],[U]],Table29[#All],3,FALSE)</f>
        <v>2</v>
      </c>
      <c r="AY93">
        <f>VLOOKUP(Table47[[#This Row],[V]],Table30[#All],3,FALSE)</f>
        <v>1</v>
      </c>
      <c r="AZ93" t="s">
        <v>551</v>
      </c>
      <c r="BA93">
        <f>VLOOKUP(TRIM(Table47[[#This Row],[W_1]]),Table31[#All],3,FALSE)</f>
        <v>2</v>
      </c>
      <c r="BB93">
        <f>VLOOKUP(TRIM(Table47[[#This Row],[W_2]]),Table31[#All],3,FALSE)</f>
        <v>4</v>
      </c>
      <c r="BC93">
        <f>VLOOKUP(TRIM(Table47[[#This Row],[W_3]]),Table31[#All],3,FALSE)</f>
        <v>7</v>
      </c>
      <c r="BD93" t="e">
        <f>VLOOKUP(TRIM(Table47[[#This Row],[W_4]]),Table31[#All],3,FALSE)</f>
        <v>#N/A</v>
      </c>
      <c r="BE93" t="e">
        <f>VLOOKUP(TRIM(Table47[[#This Row],[W_5]]),Table31[#All],3,FALSE)</f>
        <v>#N/A</v>
      </c>
      <c r="BF93" t="e">
        <f>VLOOKUP(TRIM(Table47[[#This Row],[W_6]]),Table31[#All],3,FALSE)</f>
        <v>#N/A</v>
      </c>
      <c r="BG93" t="e">
        <f>VLOOKUP(TRIM(Table47[[#This Row],[W_7]]),Table31[#All],3,FALSE)</f>
        <v>#N/A</v>
      </c>
      <c r="BH93" t="e">
        <f>VLOOKUP(TRIM(Table47[[#This Row],[W_8]]),Table31[#All],3,FALSE)</f>
        <v>#N/A</v>
      </c>
      <c r="BI93" t="s">
        <v>552</v>
      </c>
      <c r="BJ93">
        <f>VLOOKUP(TRIM(Table47[[#This Row],[X_1]]),Table32[#All],3,FALSE)</f>
        <v>2</v>
      </c>
      <c r="BK93">
        <f>VLOOKUP(TRIM(Table47[[#This Row],[X_2]]),Table32[#All],3,FALSE)</f>
        <v>5</v>
      </c>
      <c r="BL93">
        <f>VLOOKUP(TRIM(Table47[[#This Row],[X_3]]),Table32[#All],3,FALSE)</f>
        <v>10</v>
      </c>
      <c r="BM93">
        <f>VLOOKUP(TRIM(Table47[[#This Row],[X_4]]),Table32[#All],3,FALSE)</f>
        <v>3</v>
      </c>
      <c r="BN93" t="e">
        <f>VLOOKUP(TRIM(Table47[[#This Row],[X_5]]),Table32[#All],3,FALSE)</f>
        <v>#N/A</v>
      </c>
      <c r="BO93" t="e">
        <f>VLOOKUP(TRIM(Table47[[#This Row],[X_6]]),Table32[#All],3,FALSE)</f>
        <v>#N/A</v>
      </c>
      <c r="BP93" t="e">
        <f>VLOOKUP(TRIM(Table47[[#This Row],[X_7]]),Table32[#All],3,FALSE)</f>
        <v>#N/A</v>
      </c>
      <c r="BQ93" t="e">
        <f>VLOOKUP(TRIM(Table47[[#This Row],[X_8]]),Table32[#All],3,FALSE)</f>
        <v>#N/A</v>
      </c>
      <c r="BR93" t="e">
        <f>VLOOKUP(TRIM(Table47[[#This Row],[X_9]]),Table32[#All],3,FALSE)</f>
        <v>#N/A</v>
      </c>
      <c r="BS93">
        <f>VLOOKUP(Table47[[#This Row],[Y]], Table33[#All], 3, FALSE)</f>
        <v>1</v>
      </c>
      <c r="BT93" t="s">
        <v>293</v>
      </c>
      <c r="BU93">
        <f>VLOOKUP(TRIM(Table47[[#This Row],[Z_1]]),Table34[#All],3,FALSE)</f>
        <v>7</v>
      </c>
      <c r="BV93" t="e">
        <f>VLOOKUP(TRIM(Table47[[#This Row],[Z_2]]),Table34[#All],3,FALSE)</f>
        <v>#N/A</v>
      </c>
      <c r="BW93" t="e">
        <f>VLOOKUP(TRIM(Table47[[#This Row],[Z_3]]),Table34[#All],3,FALSE)</f>
        <v>#N/A</v>
      </c>
      <c r="BX93" t="e">
        <f>VLOOKUP(TRIM(Table47[[#This Row],[Z_4]]),Table34[#All],3,FALSE)</f>
        <v>#N/A</v>
      </c>
      <c r="BY93" t="e">
        <f>VLOOKUP(TRIM(Table47[[#This Row],[Z_5]]),Table34[#All],3,FALSE)</f>
        <v>#N/A</v>
      </c>
      <c r="BZ93" t="e">
        <f>VLOOKUP(TRIM(Table47[[#This Row],[Z_6]]),Table34[#All],3,FALSE)</f>
        <v>#N/A</v>
      </c>
      <c r="CA93" t="e">
        <f>VLOOKUP(TRIM(Table47[[#This Row],[Z_7]]),Table34[#All],3,FALSE)</f>
        <v>#N/A</v>
      </c>
      <c r="CB93">
        <f>VLOOKUP(Table47[[#This Row],[ZA]],Table36[#All],3,FALSE)</f>
        <v>3</v>
      </c>
      <c r="CC93">
        <f>VLOOKUP(Table47[[#This Row],[ZB]],Table37[#All],3,FALSE)</f>
        <v>4</v>
      </c>
      <c r="CD93" t="s">
        <v>515</v>
      </c>
      <c r="CE93">
        <f>VLOOKUP(TRIM(Table47[[#This Row],[ZC_1]]),Table38[#All],3,FALSE)</f>
        <v>1</v>
      </c>
      <c r="CF93">
        <f>VLOOKUP(TRIM(Table47[[#This Row],[ZC_2]]),Table38[#All],3,FALSE)</f>
        <v>2</v>
      </c>
      <c r="CG93" t="e">
        <f>VLOOKUP(TRIM(Table47[[#This Row],[ZC_3]]),Table38[#All],3,FALSE)</f>
        <v>#N/A</v>
      </c>
      <c r="CH93" t="e">
        <f>VLOOKUP(TRIM(Table47[[#This Row],[ZC_4]]),Table38[#All],3,FALSE)</f>
        <v>#N/A</v>
      </c>
      <c r="CI93" t="e">
        <f>VLOOKUP(TRIM(Table47[[#This Row],[ZC_5]]),Table38[#All],3,FALSE)</f>
        <v>#N/A</v>
      </c>
      <c r="CJ93" t="e">
        <f>VLOOKUP(TRIM(Table47[[#This Row],[ZC_6]]),Table38[#All],3,FALSE)</f>
        <v>#N/A</v>
      </c>
      <c r="CK93" t="e">
        <f>VLOOKUP(TRIM(Table47[[#This Row],[ZC_7]]),Table38[#All],3,FALSE)</f>
        <v>#N/A</v>
      </c>
      <c r="CL93">
        <v>1</v>
      </c>
      <c r="CM93" t="s">
        <v>181</v>
      </c>
      <c r="CN93">
        <f>VLOOKUP(TRIM(Table47[[#This Row],[ZE_1]]),Table40[#All],3,FALSE)</f>
        <v>5</v>
      </c>
      <c r="CO93" s="4" t="e">
        <f>VLOOKUP(TRIM(Table47[[#This Row],[ZE_2]]),Table40[#All],3,FALSE)</f>
        <v>#N/A</v>
      </c>
      <c r="CP93" t="e">
        <f>VLOOKUP(TRIM(Table47[[#This Row],[ZE_3]]),Table40[#All],3,FALSE)</f>
        <v>#N/A</v>
      </c>
      <c r="CQ93" s="4" t="e">
        <f>VLOOKUP(TRIM(Table47[[#This Row],[ZE_4]]),Table40[#All],3,FALSE)</f>
        <v>#N/A</v>
      </c>
      <c r="CR93" t="e">
        <f>VLOOKUP(TRIM(Table47[[#This Row],[ZE_5]]),Table40[#All],3,FALSE)</f>
        <v>#N/A</v>
      </c>
      <c r="CS93" t="e">
        <f>VLOOKUP(TRIM(Table47[[#This Row],[ZE_6]]),Table40[#All],3,FALSE)</f>
        <v>#N/A</v>
      </c>
      <c r="CT93" t="e">
        <f>VLOOKUP(TRIM(Table47[[#This Row],[ZE_7]]),Table40[#All],3,FALSE)</f>
        <v>#N/A</v>
      </c>
    </row>
    <row r="94" spans="1:99" x14ac:dyDescent="0.25">
      <c r="A94">
        <v>45156.813430300928</v>
      </c>
      <c r="B94" s="4">
        <f>VLOOKUP(Table47[[#This Row],[A]],Table7[#All],3, FALSE)</f>
        <v>5</v>
      </c>
      <c r="C94">
        <f>VLOOKUP(Table47[[#This Row],[B]],Table12[#All],3,FALSE)</f>
        <v>1</v>
      </c>
      <c r="D94">
        <f>VLOOKUP(Table47[[#This Row],[C]],Table14[#All],3,FALSE)</f>
        <v>1</v>
      </c>
      <c r="E94">
        <f>VLOOKUP(Table47[[#This Row],[D]],Table16[#All],3,FALSE)</f>
        <v>1</v>
      </c>
      <c r="F94">
        <f>VLOOKUP(Table47[[#This Row],[E]],Table18[#All],3,FALSE)</f>
        <v>1</v>
      </c>
      <c r="G94">
        <f>VLOOKUP(Table47[[#This Row],[F]],Table20[#All],3,FALSE)</f>
        <v>5</v>
      </c>
      <c r="H94" s="1" t="s">
        <v>124</v>
      </c>
      <c r="I94">
        <f>VLOOKUP(Table47[[#This Row],[G]],Table22[#All],3,FALSE)</f>
        <v>1</v>
      </c>
      <c r="J94" s="4">
        <f>VLOOKUP(TRIM(Table47[[#This Row],[G_2]]),Table22[#All],3,FALSE)</f>
        <v>2</v>
      </c>
      <c r="K94" s="4" t="e">
        <f>VLOOKUP(TRIM(Table47[[#This Row],[G_3]]),Table22[#All],3,FALSE)</f>
        <v>#N/A</v>
      </c>
      <c r="L94" s="4" t="e">
        <f>VLOOKUP(TRIM(Table47[[#This Row],[G_4]]),Table22[#All],3,FALSE)</f>
        <v>#N/A</v>
      </c>
      <c r="M94">
        <f>VLOOKUP(Table47[[#This Row],[H]],Table23[#All],3,FALSE)</f>
        <v>1</v>
      </c>
      <c r="N94" s="1" t="s">
        <v>41</v>
      </c>
      <c r="O94">
        <f>VLOOKUP(Table47[[#This Row],[I_1]],Table25[#All], 3, FALSE)</f>
        <v>1</v>
      </c>
      <c r="P94" t="e">
        <f>VLOOKUP(TRIM(Table47[[#This Row],[I_2]]),Table25[#All], 3, FALSE)</f>
        <v>#N/A</v>
      </c>
      <c r="Q94">
        <v>1190</v>
      </c>
      <c r="R94">
        <f>VLOOKUP(TRIM(Table47[[#This Row],[K]]),Table27[#All],3,FALSE)</f>
        <v>1</v>
      </c>
      <c r="S94">
        <f>VLOOKUP(TRIM(Table47[[#This Row],[L]]),Table28[#All],3,FALSE)</f>
        <v>2</v>
      </c>
      <c r="T94">
        <f>VLOOKUP(Table47[[#This Row],[M]],Table9[#All],3,FALSE)</f>
        <v>1</v>
      </c>
      <c r="U94">
        <f>VLOOKUP(Table47[[#This Row],[N]],Table11[#All],3,FALSE)</f>
        <v>3</v>
      </c>
      <c r="V94">
        <f>VLOOKUP(Table47[[#This Row],[O]],Table15[#All],3,FALSE)</f>
        <v>3</v>
      </c>
      <c r="W94" t="s">
        <v>553</v>
      </c>
      <c r="X94">
        <f>VLOOKUP(Table47[[#This Row],[Q]],Table19[#All],3,FALSE)</f>
        <v>2</v>
      </c>
      <c r="Y94" t="s">
        <v>930</v>
      </c>
      <c r="Z94">
        <f>VLOOKUP(TRIM(Table47[[#This Row],[R_1]]),Table21[#All],3,FALSE)</f>
        <v>2</v>
      </c>
      <c r="AA94">
        <f>VLOOKUP(TRIM(Table47[[#This Row],[R_2]]),Table21[#All],3,FALSE)</f>
        <v>7</v>
      </c>
      <c r="AB94">
        <f>VLOOKUP(TRIM(Table47[[#This Row],[R_3]]),Table21[#All],3,FALSE)</f>
        <v>3</v>
      </c>
      <c r="AC94" t="e">
        <f>VLOOKUP(TRIM(Table47[[#This Row],[R_4]]),Table21[#All],3,FALSE)</f>
        <v>#N/A</v>
      </c>
      <c r="AD94" t="e">
        <f>VLOOKUP(TRIM(Table47[[#This Row],[R_5]]),Table21[#All],3,FALSE)</f>
        <v>#N/A</v>
      </c>
      <c r="AE94" t="e">
        <f>VLOOKUP(TRIM(Table47[[#This Row],[R_6]]),Table21[#All],3,FALSE)</f>
        <v>#N/A</v>
      </c>
      <c r="AF94" t="e">
        <f>VLOOKUP(TRIM(Table47[[#This Row],[R_7]]),Table21[#All],3,FALSE)</f>
        <v>#N/A</v>
      </c>
      <c r="AG94" t="e">
        <f>VLOOKUP(TRIM(Table47[[#This Row],[R_8]]),Table21[#All],3,FALSE)</f>
        <v>#N/A</v>
      </c>
      <c r="AH94" t="e">
        <f>VLOOKUP(TRIM(Table47[[#This Row],[R_9]]),Table21[#All],3,FALSE)</f>
        <v>#N/A</v>
      </c>
      <c r="AI94" t="e">
        <f>VLOOKUP(TRIM(Table47[[#This Row],[R_10]]),Table21[#All],3,FALSE)</f>
        <v>#N/A</v>
      </c>
      <c r="AJ94" t="s">
        <v>119</v>
      </c>
      <c r="AK94">
        <f>VLOOKUP(TRIM(Table47[[#This Row],[S_1]]),Table24[#All],3,FALSE)</f>
        <v>3</v>
      </c>
      <c r="AL94">
        <f>VLOOKUP(TRIM(Table47[[#This Row],[S_2]]),Table24[#All],3,FALSE)</f>
        <v>1</v>
      </c>
      <c r="AM94">
        <f>VLOOKUP(TRIM(Table47[[#This Row],[S_3]]),Table24[#All],3,FALSE)</f>
        <v>2</v>
      </c>
      <c r="AN94" t="e">
        <f>VLOOKUP(TRIM(Table47[[#This Row],[S_4]]),Table24[#All],3,FALSE)</f>
        <v>#N/A</v>
      </c>
      <c r="AO94" t="e">
        <f>VLOOKUP(TRIM(Table47[[#This Row],[S_5]]),Table24[#All],3,FALSE)</f>
        <v>#N/A</v>
      </c>
      <c r="AP94" t="e">
        <f>VLOOKUP(TRIM(Table47[[#This Row],[S_6]]),Table24[#All],3,FALSE)</f>
        <v>#N/A</v>
      </c>
      <c r="AQ94" t="s">
        <v>73</v>
      </c>
      <c r="AR94">
        <f>VLOOKUP(TRIM(Table47[[#This Row],[T_1]]),Table26[#All],3,FALSE)</f>
        <v>2</v>
      </c>
      <c r="AS94">
        <f>VLOOKUP(TRIM(Table47[[#This Row],[T_2]]),Table26[#All],3,FALSE)</f>
        <v>4</v>
      </c>
      <c r="AT94" t="e">
        <f>VLOOKUP(TRIM(Table47[[#This Row],[T_3]]),Table26[#All],3,FALSE)</f>
        <v>#N/A</v>
      </c>
      <c r="AU94" t="e">
        <f>VLOOKUP(TRIM(Table47[[#This Row],[T_4]]),Table26[#All],3,FALSE)</f>
        <v>#N/A</v>
      </c>
      <c r="AV94" t="e">
        <f>VLOOKUP(TRIM(Table47[[#This Row],[T_5]]),Table26[#All],3,FALSE)</f>
        <v>#N/A</v>
      </c>
      <c r="AW94" t="e">
        <f>VLOOKUP(TRIM(Table47[[#This Row],[T_6]]),Table26[#All],3,FALSE)</f>
        <v>#N/A</v>
      </c>
      <c r="AX94">
        <f>VLOOKUP(Table47[[#This Row],[U]],Table29[#All],3,FALSE)</f>
        <v>3</v>
      </c>
      <c r="AY94">
        <f>VLOOKUP(Table47[[#This Row],[V]],Table30[#All],3,FALSE)</f>
        <v>2</v>
      </c>
      <c r="AZ94" t="s">
        <v>268</v>
      </c>
      <c r="BA94">
        <f>VLOOKUP(TRIM(Table47[[#This Row],[W_1]]),Table31[#All],3,FALSE)</f>
        <v>2</v>
      </c>
      <c r="BB94">
        <f>VLOOKUP(TRIM(Table47[[#This Row],[W_2]]),Table31[#All],3,FALSE)</f>
        <v>4</v>
      </c>
      <c r="BC94">
        <f>VLOOKUP(TRIM(Table47[[#This Row],[W_3]]),Table31[#All],3,FALSE)</f>
        <v>3</v>
      </c>
      <c r="BD94" t="e">
        <f>VLOOKUP(TRIM(Table47[[#This Row],[W_4]]),Table31[#All],3,FALSE)</f>
        <v>#N/A</v>
      </c>
      <c r="BE94" t="e">
        <f>VLOOKUP(TRIM(Table47[[#This Row],[W_5]]),Table31[#All],3,FALSE)</f>
        <v>#N/A</v>
      </c>
      <c r="BF94" t="e">
        <f>VLOOKUP(TRIM(Table47[[#This Row],[W_6]]),Table31[#All],3,FALSE)</f>
        <v>#N/A</v>
      </c>
      <c r="BG94" t="e">
        <f>VLOOKUP(TRIM(Table47[[#This Row],[W_7]]),Table31[#All],3,FALSE)</f>
        <v>#N/A</v>
      </c>
      <c r="BH94" t="e">
        <f>VLOOKUP(TRIM(Table47[[#This Row],[W_8]]),Table31[#All],3,FALSE)</f>
        <v>#N/A</v>
      </c>
      <c r="BI94" t="s">
        <v>295</v>
      </c>
      <c r="BJ94">
        <f>VLOOKUP(TRIM(Table47[[#This Row],[X_1]]),Table32[#All],3,FALSE)</f>
        <v>2</v>
      </c>
      <c r="BK94">
        <f>VLOOKUP(TRIM(Table47[[#This Row],[X_2]]),Table32[#All],3,FALSE)</f>
        <v>1</v>
      </c>
      <c r="BL94" t="e">
        <f>VLOOKUP(TRIM(Table47[[#This Row],[X_3]]),Table32[#All],3,FALSE)</f>
        <v>#N/A</v>
      </c>
      <c r="BM94" t="e">
        <f>VLOOKUP(TRIM(Table47[[#This Row],[X_4]]),Table32[#All],3,FALSE)</f>
        <v>#N/A</v>
      </c>
      <c r="BN94" t="e">
        <f>VLOOKUP(TRIM(Table47[[#This Row],[X_5]]),Table32[#All],3,FALSE)</f>
        <v>#N/A</v>
      </c>
      <c r="BO94" t="e">
        <f>VLOOKUP(TRIM(Table47[[#This Row],[X_6]]),Table32[#All],3,FALSE)</f>
        <v>#N/A</v>
      </c>
      <c r="BP94" t="e">
        <f>VLOOKUP(TRIM(Table47[[#This Row],[X_7]]),Table32[#All],3,FALSE)</f>
        <v>#N/A</v>
      </c>
      <c r="BQ94" t="e">
        <f>VLOOKUP(TRIM(Table47[[#This Row],[X_8]]),Table32[#All],3,FALSE)</f>
        <v>#N/A</v>
      </c>
      <c r="BR94" t="e">
        <f>VLOOKUP(TRIM(Table47[[#This Row],[X_9]]),Table32[#All],3,FALSE)</f>
        <v>#N/A</v>
      </c>
      <c r="BS94">
        <f>VLOOKUP(Table47[[#This Row],[Y]], Table33[#All], 3, FALSE)</f>
        <v>3</v>
      </c>
      <c r="BT94" t="s">
        <v>103</v>
      </c>
      <c r="BU94">
        <f>VLOOKUP(TRIM(Table47[[#This Row],[Z_1]]),Table34[#All],3,FALSE)</f>
        <v>6</v>
      </c>
      <c r="BV94" t="e">
        <f>VLOOKUP(TRIM(Table47[[#This Row],[Z_2]]),Table34[#All],3,FALSE)</f>
        <v>#N/A</v>
      </c>
      <c r="BW94" t="e">
        <f>VLOOKUP(TRIM(Table47[[#This Row],[Z_3]]),Table34[#All],3,FALSE)</f>
        <v>#N/A</v>
      </c>
      <c r="BX94" t="e">
        <f>VLOOKUP(TRIM(Table47[[#This Row],[Z_4]]),Table34[#All],3,FALSE)</f>
        <v>#N/A</v>
      </c>
      <c r="BY94" t="e">
        <f>VLOOKUP(TRIM(Table47[[#This Row],[Z_5]]),Table34[#All],3,FALSE)</f>
        <v>#N/A</v>
      </c>
      <c r="BZ94" t="e">
        <f>VLOOKUP(TRIM(Table47[[#This Row],[Z_6]]),Table34[#All],3,FALSE)</f>
        <v>#N/A</v>
      </c>
      <c r="CA94" t="e">
        <f>VLOOKUP(TRIM(Table47[[#This Row],[Z_7]]),Table34[#All],3,FALSE)</f>
        <v>#N/A</v>
      </c>
      <c r="CB94">
        <f>VLOOKUP(Table47[[#This Row],[ZA]],Table36[#All],3,FALSE)</f>
        <v>1</v>
      </c>
      <c r="CC94">
        <f>VLOOKUP(Table47[[#This Row],[ZB]],Table37[#All],3,FALSE)</f>
        <v>3</v>
      </c>
      <c r="CD94" t="s">
        <v>229</v>
      </c>
      <c r="CE94">
        <f>VLOOKUP(TRIM(Table47[[#This Row],[ZC_1]]),Table38[#All],3,FALSE)</f>
        <v>1</v>
      </c>
      <c r="CF94">
        <f>VLOOKUP(TRIM(Table47[[#This Row],[ZC_2]]),Table38[#All],3,FALSE)</f>
        <v>4</v>
      </c>
      <c r="CG94">
        <f>VLOOKUP(TRIM(Table47[[#This Row],[ZC_3]]),Table38[#All],3,FALSE)</f>
        <v>2</v>
      </c>
      <c r="CH94" t="e">
        <f>VLOOKUP(TRIM(Table47[[#This Row],[ZC_4]]),Table38[#All],3,FALSE)</f>
        <v>#N/A</v>
      </c>
      <c r="CI94" t="e">
        <f>VLOOKUP(TRIM(Table47[[#This Row],[ZC_5]]),Table38[#All],3,FALSE)</f>
        <v>#N/A</v>
      </c>
      <c r="CJ94" t="e">
        <f>VLOOKUP(TRIM(Table47[[#This Row],[ZC_6]]),Table38[#All],3,FALSE)</f>
        <v>#N/A</v>
      </c>
      <c r="CK94" t="e">
        <f>VLOOKUP(TRIM(Table47[[#This Row],[ZC_7]]),Table38[#All],3,FALSE)</f>
        <v>#N/A</v>
      </c>
      <c r="CL94">
        <v>3</v>
      </c>
      <c r="CM94" t="s">
        <v>106</v>
      </c>
      <c r="CN94">
        <f>VLOOKUP(TRIM(Table47[[#This Row],[ZE_1]]),Table40[#All],3,FALSE)</f>
        <v>3</v>
      </c>
      <c r="CO94" s="4" t="e">
        <f>VLOOKUP(TRIM(Table47[[#This Row],[ZE_2]]),Table40[#All],3,FALSE)</f>
        <v>#N/A</v>
      </c>
      <c r="CP94" t="e">
        <f>VLOOKUP(TRIM(Table47[[#This Row],[ZE_3]]),Table40[#All],3,FALSE)</f>
        <v>#N/A</v>
      </c>
      <c r="CQ94" s="4" t="e">
        <f>VLOOKUP(TRIM(Table47[[#This Row],[ZE_4]]),Table40[#All],3,FALSE)</f>
        <v>#N/A</v>
      </c>
      <c r="CR94" t="e">
        <f>VLOOKUP(TRIM(Table47[[#This Row],[ZE_5]]),Table40[#All],3,FALSE)</f>
        <v>#N/A</v>
      </c>
      <c r="CS94" t="e">
        <f>VLOOKUP(TRIM(Table47[[#This Row],[ZE_6]]),Table40[#All],3,FALSE)</f>
        <v>#N/A</v>
      </c>
      <c r="CT94" t="e">
        <f>VLOOKUP(TRIM(Table47[[#This Row],[ZE_7]]),Table40[#All],3,FALSE)</f>
        <v>#N/A</v>
      </c>
    </row>
    <row r="95" spans="1:99" x14ac:dyDescent="0.25">
      <c r="A95">
        <v>45156.817216423609</v>
      </c>
      <c r="B95" s="4">
        <f>VLOOKUP(Table47[[#This Row],[A]],Table7[#All],3, FALSE)</f>
        <v>7</v>
      </c>
      <c r="C95">
        <f>VLOOKUP(Table47[[#This Row],[B]],Table12[#All],3,FALSE)</f>
        <v>1</v>
      </c>
      <c r="D95">
        <f>VLOOKUP(Table47[[#This Row],[C]],Table14[#All],3,FALSE)</f>
        <v>1</v>
      </c>
      <c r="E95">
        <f>VLOOKUP(Table47[[#This Row],[D]],Table16[#All],3,FALSE)</f>
        <v>1</v>
      </c>
      <c r="F95">
        <f>VLOOKUP(Table47[[#This Row],[E]],Table18[#All],3,FALSE)</f>
        <v>1</v>
      </c>
      <c r="G95">
        <f>VLOOKUP(Table47[[#This Row],[F]],Table20[#All],3,FALSE)</f>
        <v>4</v>
      </c>
      <c r="H95" s="1" t="s">
        <v>63</v>
      </c>
      <c r="I95">
        <f>VLOOKUP(Table47[[#This Row],[G]],Table22[#All],3,FALSE)</f>
        <v>1</v>
      </c>
      <c r="J95" s="4">
        <f>VLOOKUP(TRIM(Table47[[#This Row],[G_2]]),Table22[#All],3,FALSE)</f>
        <v>3</v>
      </c>
      <c r="K95" s="4" t="e">
        <f>VLOOKUP(TRIM(Table47[[#This Row],[G_3]]),Table22[#All],3,FALSE)</f>
        <v>#N/A</v>
      </c>
      <c r="L95" s="4" t="e">
        <f>VLOOKUP(TRIM(Table47[[#This Row],[G_4]]),Table22[#All],3,FALSE)</f>
        <v>#N/A</v>
      </c>
      <c r="M95">
        <f>VLOOKUP(Table47[[#This Row],[H]],Table23[#All],3,FALSE)</f>
        <v>1</v>
      </c>
      <c r="N95" s="1" t="s">
        <v>64</v>
      </c>
      <c r="O95">
        <f>VLOOKUP(Table47[[#This Row],[I_1]],Table25[#All], 3, FALSE)</f>
        <v>1</v>
      </c>
      <c r="P95">
        <f>VLOOKUP(TRIM(Table47[[#This Row],[I_2]]),Table25[#All], 3, FALSE)</f>
        <v>2</v>
      </c>
      <c r="Q95">
        <v>1140</v>
      </c>
      <c r="R95">
        <f>VLOOKUP(TRIM(Table47[[#This Row],[K]]),Table27[#All],3,FALSE)</f>
        <v>1</v>
      </c>
      <c r="S95">
        <f>VLOOKUP(TRIM(Table47[[#This Row],[L]]),Table28[#All],3,FALSE)</f>
        <v>1</v>
      </c>
      <c r="T95">
        <f>VLOOKUP(Table47[[#This Row],[M]],Table9[#All],3,FALSE)</f>
        <v>3</v>
      </c>
      <c r="U95">
        <f>VLOOKUP(Table47[[#This Row],[N]],Table11[#All],3,FALSE)</f>
        <v>2</v>
      </c>
      <c r="V95">
        <f>VLOOKUP(Table47[[#This Row],[O]],Table15[#All],3,FALSE)</f>
        <v>1</v>
      </c>
      <c r="W95" t="s">
        <v>339</v>
      </c>
      <c r="X95">
        <f>VLOOKUP(Table47[[#This Row],[Q]],Table19[#All],3,FALSE)</f>
        <v>2</v>
      </c>
      <c r="Y95" t="s">
        <v>110</v>
      </c>
      <c r="Z95">
        <f>VLOOKUP(TRIM(Table47[[#This Row],[R_1]]),Table21[#All],3,FALSE)</f>
        <v>5</v>
      </c>
      <c r="AA95">
        <f>VLOOKUP(TRIM(Table47[[#This Row],[R_2]]),Table21[#All],3,FALSE)</f>
        <v>7</v>
      </c>
      <c r="AB95" t="e">
        <f>VLOOKUP(TRIM(Table47[[#This Row],[R_3]]),Table21[#All],3,FALSE)</f>
        <v>#N/A</v>
      </c>
      <c r="AC95" t="e">
        <f>VLOOKUP(TRIM(Table47[[#This Row],[R_4]]),Table21[#All],3,FALSE)</f>
        <v>#N/A</v>
      </c>
      <c r="AD95" t="e">
        <f>VLOOKUP(TRIM(Table47[[#This Row],[R_5]]),Table21[#All],3,FALSE)</f>
        <v>#N/A</v>
      </c>
      <c r="AE95" t="e">
        <f>VLOOKUP(TRIM(Table47[[#This Row],[R_6]]),Table21[#All],3,FALSE)</f>
        <v>#N/A</v>
      </c>
      <c r="AF95" t="e">
        <f>VLOOKUP(TRIM(Table47[[#This Row],[R_7]]),Table21[#All],3,FALSE)</f>
        <v>#N/A</v>
      </c>
      <c r="AG95" t="e">
        <f>VLOOKUP(TRIM(Table47[[#This Row],[R_8]]),Table21[#All],3,FALSE)</f>
        <v>#N/A</v>
      </c>
      <c r="AH95" t="e">
        <f>VLOOKUP(TRIM(Table47[[#This Row],[R_9]]),Table21[#All],3,FALSE)</f>
        <v>#N/A</v>
      </c>
      <c r="AI95" t="e">
        <f>VLOOKUP(TRIM(Table47[[#This Row],[R_10]]),Table21[#All],3,FALSE)</f>
        <v>#N/A</v>
      </c>
      <c r="AJ95" t="s">
        <v>137</v>
      </c>
      <c r="AK95">
        <f>VLOOKUP(TRIM(Table47[[#This Row],[S_1]]),Table24[#All],3,FALSE)</f>
        <v>1</v>
      </c>
      <c r="AL95">
        <f>VLOOKUP(TRIM(Table47[[#This Row],[S_2]]),Table24[#All],3,FALSE)</f>
        <v>2</v>
      </c>
      <c r="AM95" t="e">
        <f>VLOOKUP(TRIM(Table47[[#This Row],[S_3]]),Table24[#All],3,FALSE)</f>
        <v>#N/A</v>
      </c>
      <c r="AN95" t="e">
        <f>VLOOKUP(TRIM(Table47[[#This Row],[S_4]]),Table24[#All],3,FALSE)</f>
        <v>#N/A</v>
      </c>
      <c r="AO95" t="e">
        <f>VLOOKUP(TRIM(Table47[[#This Row],[S_5]]),Table24[#All],3,FALSE)</f>
        <v>#N/A</v>
      </c>
      <c r="AP95" t="e">
        <f>VLOOKUP(TRIM(Table47[[#This Row],[S_6]]),Table24[#All],3,FALSE)</f>
        <v>#N/A</v>
      </c>
      <c r="AQ95" t="s">
        <v>73</v>
      </c>
      <c r="AR95">
        <f>VLOOKUP(TRIM(Table47[[#This Row],[T_1]]),Table26[#All],3,FALSE)</f>
        <v>2</v>
      </c>
      <c r="AS95">
        <f>VLOOKUP(TRIM(Table47[[#This Row],[T_2]]),Table26[#All],3,FALSE)</f>
        <v>4</v>
      </c>
      <c r="AT95" t="e">
        <f>VLOOKUP(TRIM(Table47[[#This Row],[T_3]]),Table26[#All],3,FALSE)</f>
        <v>#N/A</v>
      </c>
      <c r="AU95" t="e">
        <f>VLOOKUP(TRIM(Table47[[#This Row],[T_4]]),Table26[#All],3,FALSE)</f>
        <v>#N/A</v>
      </c>
      <c r="AV95" t="e">
        <f>VLOOKUP(TRIM(Table47[[#This Row],[T_5]]),Table26[#All],3,FALSE)</f>
        <v>#N/A</v>
      </c>
      <c r="AW95" t="e">
        <f>VLOOKUP(TRIM(Table47[[#This Row],[T_6]]),Table26[#All],3,FALSE)</f>
        <v>#N/A</v>
      </c>
      <c r="AX95">
        <f>VLOOKUP(Table47[[#This Row],[U]],Table29[#All],3,FALSE)</f>
        <v>1</v>
      </c>
      <c r="AY95">
        <f>VLOOKUP(Table47[[#This Row],[V]],Table30[#All],3,FALSE)</f>
        <v>2</v>
      </c>
      <c r="AZ95" t="s">
        <v>185</v>
      </c>
      <c r="BA95">
        <f>VLOOKUP(TRIM(Table47[[#This Row],[W_1]]),Table31[#All],3,FALSE)</f>
        <v>1</v>
      </c>
      <c r="BB95">
        <f>VLOOKUP(TRIM(Table47[[#This Row],[W_2]]),Table31[#All],3,FALSE)</f>
        <v>7</v>
      </c>
      <c r="BC95" t="e">
        <f>VLOOKUP(TRIM(Table47[[#This Row],[W_3]]),Table31[#All],3,FALSE)</f>
        <v>#N/A</v>
      </c>
      <c r="BD95" t="e">
        <f>VLOOKUP(TRIM(Table47[[#This Row],[W_4]]),Table31[#All],3,FALSE)</f>
        <v>#N/A</v>
      </c>
      <c r="BE95" t="e">
        <f>VLOOKUP(TRIM(Table47[[#This Row],[W_5]]),Table31[#All],3,FALSE)</f>
        <v>#N/A</v>
      </c>
      <c r="BF95" t="e">
        <f>VLOOKUP(TRIM(Table47[[#This Row],[W_6]]),Table31[#All],3,FALSE)</f>
        <v>#N/A</v>
      </c>
      <c r="BG95" t="e">
        <f>VLOOKUP(TRIM(Table47[[#This Row],[W_7]]),Table31[#All],3,FALSE)</f>
        <v>#N/A</v>
      </c>
      <c r="BH95" t="e">
        <f>VLOOKUP(TRIM(Table47[[#This Row],[W_8]]),Table31[#All],3,FALSE)</f>
        <v>#N/A</v>
      </c>
      <c r="BI95" t="s">
        <v>544</v>
      </c>
      <c r="BJ95">
        <f>VLOOKUP(TRIM(Table47[[#This Row],[X_1]]),Table32[#All],3,FALSE)</f>
        <v>1</v>
      </c>
      <c r="BK95">
        <f>VLOOKUP(TRIM(Table47[[#This Row],[X_2]]),Table32[#All],3,FALSE)</f>
        <v>3</v>
      </c>
      <c r="BL95" t="e">
        <f>VLOOKUP(TRIM(Table47[[#This Row],[X_3]]),Table32[#All],3,FALSE)</f>
        <v>#N/A</v>
      </c>
      <c r="BM95" t="e">
        <f>VLOOKUP(TRIM(Table47[[#This Row],[X_4]]),Table32[#All],3,FALSE)</f>
        <v>#N/A</v>
      </c>
      <c r="BN95" t="e">
        <f>VLOOKUP(TRIM(Table47[[#This Row],[X_5]]),Table32[#All],3,FALSE)</f>
        <v>#N/A</v>
      </c>
      <c r="BO95" t="e">
        <f>VLOOKUP(TRIM(Table47[[#This Row],[X_6]]),Table32[#All],3,FALSE)</f>
        <v>#N/A</v>
      </c>
      <c r="BP95" t="e">
        <f>VLOOKUP(TRIM(Table47[[#This Row],[X_7]]),Table32[#All],3,FALSE)</f>
        <v>#N/A</v>
      </c>
      <c r="BQ95" t="e">
        <f>VLOOKUP(TRIM(Table47[[#This Row],[X_8]]),Table32[#All],3,FALSE)</f>
        <v>#N/A</v>
      </c>
      <c r="BR95" t="e">
        <f>VLOOKUP(TRIM(Table47[[#This Row],[X_9]]),Table32[#All],3,FALSE)</f>
        <v>#N/A</v>
      </c>
      <c r="BS95">
        <f>VLOOKUP(Table47[[#This Row],[Y]], Table33[#All], 3, FALSE)</f>
        <v>2</v>
      </c>
      <c r="BT95" t="s">
        <v>450</v>
      </c>
      <c r="BU95">
        <f>VLOOKUP(TRIM(Table47[[#This Row],[Z_1]]),Table34[#All],3,FALSE)</f>
        <v>4</v>
      </c>
      <c r="BV95">
        <f>VLOOKUP(TRIM(Table47[[#This Row],[Z_2]]),Table34[#All],3,FALSE)</f>
        <v>6</v>
      </c>
      <c r="BW95" t="e">
        <f>VLOOKUP(TRIM(Table47[[#This Row],[Z_3]]),Table34[#All],3,FALSE)</f>
        <v>#N/A</v>
      </c>
      <c r="BX95" t="e">
        <f>VLOOKUP(TRIM(Table47[[#This Row],[Z_4]]),Table34[#All],3,FALSE)</f>
        <v>#N/A</v>
      </c>
      <c r="BY95" t="e">
        <f>VLOOKUP(TRIM(Table47[[#This Row],[Z_5]]),Table34[#All],3,FALSE)</f>
        <v>#N/A</v>
      </c>
      <c r="BZ95" t="e">
        <f>VLOOKUP(TRIM(Table47[[#This Row],[Z_6]]),Table34[#All],3,FALSE)</f>
        <v>#N/A</v>
      </c>
      <c r="CA95" t="e">
        <f>VLOOKUP(TRIM(Table47[[#This Row],[Z_7]]),Table34[#All],3,FALSE)</f>
        <v>#N/A</v>
      </c>
      <c r="CB95">
        <f>VLOOKUP(Table47[[#This Row],[ZA]],Table36[#All],3,FALSE)</f>
        <v>8</v>
      </c>
      <c r="CC95">
        <f>VLOOKUP(Table47[[#This Row],[ZB]],Table37[#All],3,FALSE)</f>
        <v>4</v>
      </c>
      <c r="CD95" t="s">
        <v>115</v>
      </c>
      <c r="CE95">
        <f>VLOOKUP(TRIM(Table47[[#This Row],[ZC_1]]),Table38[#All],3,FALSE)</f>
        <v>1</v>
      </c>
      <c r="CF95">
        <f>VLOOKUP(TRIM(Table47[[#This Row],[ZC_2]]),Table38[#All],3,FALSE)</f>
        <v>2</v>
      </c>
      <c r="CG95">
        <f>VLOOKUP(TRIM(Table47[[#This Row],[ZC_3]]),Table38[#All],3,FALSE)</f>
        <v>7</v>
      </c>
      <c r="CH95" t="e">
        <f>VLOOKUP(TRIM(Table47[[#This Row],[ZC_4]]),Table38[#All],3,FALSE)</f>
        <v>#N/A</v>
      </c>
      <c r="CI95" t="e">
        <f>VLOOKUP(TRIM(Table47[[#This Row],[ZC_5]]),Table38[#All],3,FALSE)</f>
        <v>#N/A</v>
      </c>
      <c r="CJ95" t="e">
        <f>VLOOKUP(TRIM(Table47[[#This Row],[ZC_6]]),Table38[#All],3,FALSE)</f>
        <v>#N/A</v>
      </c>
      <c r="CK95" t="e">
        <f>VLOOKUP(TRIM(Table47[[#This Row],[ZC_7]]),Table38[#All],3,FALSE)</f>
        <v>#N/A</v>
      </c>
      <c r="CL95">
        <v>2</v>
      </c>
      <c r="CM95" t="s">
        <v>106</v>
      </c>
      <c r="CN95">
        <f>VLOOKUP(TRIM(Table47[[#This Row],[ZE_1]]),Table40[#All],3,FALSE)</f>
        <v>3</v>
      </c>
      <c r="CO95" s="4" t="e">
        <f>VLOOKUP(TRIM(Table47[[#This Row],[ZE_2]]),Table40[#All],3,FALSE)</f>
        <v>#N/A</v>
      </c>
      <c r="CP95" t="e">
        <f>VLOOKUP(TRIM(Table47[[#This Row],[ZE_3]]),Table40[#All],3,FALSE)</f>
        <v>#N/A</v>
      </c>
      <c r="CQ95" s="4" t="e">
        <f>VLOOKUP(TRIM(Table47[[#This Row],[ZE_4]]),Table40[#All],3,FALSE)</f>
        <v>#N/A</v>
      </c>
      <c r="CR95" t="e">
        <f>VLOOKUP(TRIM(Table47[[#This Row],[ZE_5]]),Table40[#All],3,FALSE)</f>
        <v>#N/A</v>
      </c>
      <c r="CS95" t="e">
        <f>VLOOKUP(TRIM(Table47[[#This Row],[ZE_6]]),Table40[#All],3,FALSE)</f>
        <v>#N/A</v>
      </c>
      <c r="CT95" t="e">
        <f>VLOOKUP(TRIM(Table47[[#This Row],[ZE_7]]),Table40[#All],3,FALSE)</f>
        <v>#N/A</v>
      </c>
      <c r="CU95" t="s">
        <v>555</v>
      </c>
    </row>
    <row r="96" spans="1:99" x14ac:dyDescent="0.25">
      <c r="A96">
        <v>45156.819362083334</v>
      </c>
      <c r="B96" s="4">
        <f>VLOOKUP(Table47[[#This Row],[A]],Table7[#All],3, FALSE)</f>
        <v>6</v>
      </c>
      <c r="C96">
        <f>VLOOKUP(Table47[[#This Row],[B]],Table12[#All],3,FALSE)</f>
        <v>1</v>
      </c>
      <c r="D96">
        <f>VLOOKUP(Table47[[#This Row],[C]],Table14[#All],3,FALSE)</f>
        <v>1</v>
      </c>
      <c r="E96">
        <f>VLOOKUP(Table47[[#This Row],[D]],Table16[#All],3,FALSE)</f>
        <v>1</v>
      </c>
      <c r="F96">
        <f>VLOOKUP(Table47[[#This Row],[E]],Table18[#All],3,FALSE)</f>
        <v>1</v>
      </c>
      <c r="G96">
        <f>VLOOKUP(Table47[[#This Row],[F]],Table20[#All],3,FALSE)</f>
        <v>2</v>
      </c>
      <c r="H96" s="1" t="s">
        <v>124</v>
      </c>
      <c r="I96">
        <f>VLOOKUP(Table47[[#This Row],[G]],Table22[#All],3,FALSE)</f>
        <v>1</v>
      </c>
      <c r="J96" s="4">
        <f>VLOOKUP(TRIM(Table47[[#This Row],[G_2]]),Table22[#All],3,FALSE)</f>
        <v>2</v>
      </c>
      <c r="K96" s="4" t="e">
        <f>VLOOKUP(TRIM(Table47[[#This Row],[G_3]]),Table22[#All],3,FALSE)</f>
        <v>#N/A</v>
      </c>
      <c r="L96" s="4" t="e">
        <f>VLOOKUP(TRIM(Table47[[#This Row],[G_4]]),Table22[#All],3,FALSE)</f>
        <v>#N/A</v>
      </c>
      <c r="M96">
        <f>VLOOKUP(Table47[[#This Row],[H]],Table23[#All],3,FALSE)</f>
        <v>1</v>
      </c>
      <c r="N96" s="1" t="s">
        <v>125</v>
      </c>
      <c r="O96">
        <f>VLOOKUP(Table47[[#This Row],[I_1]],Table25[#All], 3, FALSE)</f>
        <v>2</v>
      </c>
      <c r="P96" t="e">
        <f>VLOOKUP(TRIM(Table47[[#This Row],[I_2]]),Table25[#All], 3, FALSE)</f>
        <v>#N/A</v>
      </c>
      <c r="Q96">
        <v>1120</v>
      </c>
      <c r="R96">
        <f>VLOOKUP(TRIM(Table47[[#This Row],[K]]),Table27[#All],3,FALSE)</f>
        <v>1</v>
      </c>
      <c r="S96">
        <f>VLOOKUP(TRIM(Table47[[#This Row],[L]]),Table28[#All],3,FALSE)</f>
        <v>2</v>
      </c>
      <c r="T96">
        <f>VLOOKUP(Table47[[#This Row],[M]],Table9[#All],3,FALSE)</f>
        <v>1</v>
      </c>
      <c r="U96">
        <f>VLOOKUP(Table47[[#This Row],[N]],Table11[#All],3,FALSE)</f>
        <v>2</v>
      </c>
      <c r="V96">
        <f>VLOOKUP(Table47[[#This Row],[O]],Table15[#All],3,FALSE)</f>
        <v>2</v>
      </c>
      <c r="W96" t="s">
        <v>556</v>
      </c>
      <c r="X96">
        <f>VLOOKUP(Table47[[#This Row],[Q]],Table19[#All],3,FALSE)</f>
        <v>2</v>
      </c>
      <c r="Y96" t="s">
        <v>233</v>
      </c>
      <c r="Z96">
        <f>VLOOKUP(TRIM(Table47[[#This Row],[R_1]]),Table21[#All],3,FALSE)</f>
        <v>6</v>
      </c>
      <c r="AA96">
        <f>VLOOKUP(TRIM(Table47[[#This Row],[R_2]]),Table21[#All],3,FALSE)</f>
        <v>2</v>
      </c>
      <c r="AB96" t="e">
        <f>VLOOKUP(TRIM(Table47[[#This Row],[R_3]]),Table21[#All],3,FALSE)</f>
        <v>#N/A</v>
      </c>
      <c r="AC96" t="e">
        <f>VLOOKUP(TRIM(Table47[[#This Row],[R_4]]),Table21[#All],3,FALSE)</f>
        <v>#N/A</v>
      </c>
      <c r="AD96" t="e">
        <f>VLOOKUP(TRIM(Table47[[#This Row],[R_5]]),Table21[#All],3,FALSE)</f>
        <v>#N/A</v>
      </c>
      <c r="AE96" t="e">
        <f>VLOOKUP(TRIM(Table47[[#This Row],[R_6]]),Table21[#All],3,FALSE)</f>
        <v>#N/A</v>
      </c>
      <c r="AF96" t="e">
        <f>VLOOKUP(TRIM(Table47[[#This Row],[R_7]]),Table21[#All],3,FALSE)</f>
        <v>#N/A</v>
      </c>
      <c r="AG96" t="e">
        <f>VLOOKUP(TRIM(Table47[[#This Row],[R_8]]),Table21[#All],3,FALSE)</f>
        <v>#N/A</v>
      </c>
      <c r="AH96" t="e">
        <f>VLOOKUP(TRIM(Table47[[#This Row],[R_9]]),Table21[#All],3,FALSE)</f>
        <v>#N/A</v>
      </c>
      <c r="AI96" t="e">
        <f>VLOOKUP(TRIM(Table47[[#This Row],[R_10]]),Table21[#All],3,FALSE)</f>
        <v>#N/A</v>
      </c>
      <c r="AJ96" t="s">
        <v>557</v>
      </c>
      <c r="AK96">
        <f>VLOOKUP(TRIM(Table47[[#This Row],[S_1]]),Table24[#All],3,FALSE)</f>
        <v>5</v>
      </c>
      <c r="AL96">
        <f>VLOOKUP(TRIM(Table47[[#This Row],[S_2]]),Table24[#All],3,FALSE)</f>
        <v>3</v>
      </c>
      <c r="AM96">
        <f>VLOOKUP(TRIM(Table47[[#This Row],[S_3]]),Table24[#All],3,FALSE)</f>
        <v>1</v>
      </c>
      <c r="AN96">
        <f>VLOOKUP(TRIM(Table47[[#This Row],[S_4]]),Table24[#All],3,FALSE)</f>
        <v>2</v>
      </c>
      <c r="AO96" t="e">
        <f>VLOOKUP(TRIM(Table47[[#This Row],[S_5]]),Table24[#All],3,FALSE)</f>
        <v>#N/A</v>
      </c>
      <c r="AP96" t="e">
        <f>VLOOKUP(TRIM(Table47[[#This Row],[S_6]]),Table24[#All],3,FALSE)</f>
        <v>#N/A</v>
      </c>
      <c r="AQ96" t="s">
        <v>51</v>
      </c>
      <c r="AR96">
        <f>VLOOKUP(TRIM(Table47[[#This Row],[T_1]]),Table26[#All],3,FALSE)</f>
        <v>2</v>
      </c>
      <c r="AS96" t="e">
        <f>VLOOKUP(TRIM(Table47[[#This Row],[T_2]]),Table26[#All],3,FALSE)</f>
        <v>#N/A</v>
      </c>
      <c r="AT96" t="e">
        <f>VLOOKUP(TRIM(Table47[[#This Row],[T_3]]),Table26[#All],3,FALSE)</f>
        <v>#N/A</v>
      </c>
      <c r="AU96" t="e">
        <f>VLOOKUP(TRIM(Table47[[#This Row],[T_4]]),Table26[#All],3,FALSE)</f>
        <v>#N/A</v>
      </c>
      <c r="AV96" t="e">
        <f>VLOOKUP(TRIM(Table47[[#This Row],[T_5]]),Table26[#All],3,FALSE)</f>
        <v>#N/A</v>
      </c>
      <c r="AW96" t="e">
        <f>VLOOKUP(TRIM(Table47[[#This Row],[T_6]]),Table26[#All],3,FALSE)</f>
        <v>#N/A</v>
      </c>
      <c r="AX96">
        <f>VLOOKUP(Table47[[#This Row],[U]],Table29[#All],3,FALSE)</f>
        <v>2</v>
      </c>
      <c r="AY96">
        <f>VLOOKUP(Table47[[#This Row],[V]],Table30[#All],3,FALSE)</f>
        <v>1</v>
      </c>
      <c r="AZ96" t="s">
        <v>101</v>
      </c>
      <c r="BA96">
        <f>VLOOKUP(TRIM(Table47[[#This Row],[W_1]]),Table31[#All],3,FALSE)</f>
        <v>1</v>
      </c>
      <c r="BB96" t="e">
        <f>VLOOKUP(TRIM(Table47[[#This Row],[W_2]]),Table31[#All],3,FALSE)</f>
        <v>#N/A</v>
      </c>
      <c r="BC96" t="e">
        <f>VLOOKUP(TRIM(Table47[[#This Row],[W_3]]),Table31[#All],3,FALSE)</f>
        <v>#N/A</v>
      </c>
      <c r="BD96" t="e">
        <f>VLOOKUP(TRIM(Table47[[#This Row],[W_4]]),Table31[#All],3,FALSE)</f>
        <v>#N/A</v>
      </c>
      <c r="BE96" t="e">
        <f>VLOOKUP(TRIM(Table47[[#This Row],[W_5]]),Table31[#All],3,FALSE)</f>
        <v>#N/A</v>
      </c>
      <c r="BF96" t="e">
        <f>VLOOKUP(TRIM(Table47[[#This Row],[W_6]]),Table31[#All],3,FALSE)</f>
        <v>#N/A</v>
      </c>
      <c r="BG96" t="e">
        <f>VLOOKUP(TRIM(Table47[[#This Row],[W_7]]),Table31[#All],3,FALSE)</f>
        <v>#N/A</v>
      </c>
      <c r="BH96" t="e">
        <f>VLOOKUP(TRIM(Table47[[#This Row],[W_8]]),Table31[#All],3,FALSE)</f>
        <v>#N/A</v>
      </c>
      <c r="BI96" t="s">
        <v>102</v>
      </c>
      <c r="BJ96">
        <f>VLOOKUP(TRIM(Table47[[#This Row],[X_1]]),Table32[#All],3,FALSE)</f>
        <v>2</v>
      </c>
      <c r="BK96" t="e">
        <f>VLOOKUP(TRIM(Table47[[#This Row],[X_2]]),Table32[#All],3,FALSE)</f>
        <v>#N/A</v>
      </c>
      <c r="BL96" t="e">
        <f>VLOOKUP(TRIM(Table47[[#This Row],[X_3]]),Table32[#All],3,FALSE)</f>
        <v>#N/A</v>
      </c>
      <c r="BM96" t="e">
        <f>VLOOKUP(TRIM(Table47[[#This Row],[X_4]]),Table32[#All],3,FALSE)</f>
        <v>#N/A</v>
      </c>
      <c r="BN96" t="e">
        <f>VLOOKUP(TRIM(Table47[[#This Row],[X_5]]),Table32[#All],3,FALSE)</f>
        <v>#N/A</v>
      </c>
      <c r="BO96" t="e">
        <f>VLOOKUP(TRIM(Table47[[#This Row],[X_6]]),Table32[#All],3,FALSE)</f>
        <v>#N/A</v>
      </c>
      <c r="BP96" t="e">
        <f>VLOOKUP(TRIM(Table47[[#This Row],[X_7]]),Table32[#All],3,FALSE)</f>
        <v>#N/A</v>
      </c>
      <c r="BQ96" t="e">
        <f>VLOOKUP(TRIM(Table47[[#This Row],[X_8]]),Table32[#All],3,FALSE)</f>
        <v>#N/A</v>
      </c>
      <c r="BR96" t="e">
        <f>VLOOKUP(TRIM(Table47[[#This Row],[X_9]]),Table32[#All],3,FALSE)</f>
        <v>#N/A</v>
      </c>
      <c r="BS96">
        <f>VLOOKUP(Table47[[#This Row],[Y]], Table33[#All], 3, FALSE)</f>
        <v>1</v>
      </c>
      <c r="BT96" t="s">
        <v>558</v>
      </c>
      <c r="BU96">
        <f>VLOOKUP(TRIM(Table47[[#This Row],[Z_1]]),Table34[#All],3,FALSE)</f>
        <v>5</v>
      </c>
      <c r="BV96">
        <f>VLOOKUP(TRIM(Table47[[#This Row],[Z_2]]),Table34[#All],3,FALSE)</f>
        <v>12</v>
      </c>
      <c r="BW96">
        <f>VLOOKUP(TRIM(Table47[[#This Row],[Z_3]]),Table34[#All],3,FALSE)</f>
        <v>7</v>
      </c>
      <c r="BX96">
        <f>VLOOKUP(TRIM(Table47[[#This Row],[Z_4]]),Table34[#All],3,FALSE)</f>
        <v>6</v>
      </c>
      <c r="BY96" t="e">
        <f>VLOOKUP(TRIM(Table47[[#This Row],[Z_5]]),Table34[#All],3,FALSE)</f>
        <v>#N/A</v>
      </c>
      <c r="BZ96" t="e">
        <f>VLOOKUP(TRIM(Table47[[#This Row],[Z_6]]),Table34[#All],3,FALSE)</f>
        <v>#N/A</v>
      </c>
      <c r="CA96" t="e">
        <f>VLOOKUP(TRIM(Table47[[#This Row],[Z_7]]),Table34[#All],3,FALSE)</f>
        <v>#N/A</v>
      </c>
      <c r="CB96">
        <f>VLOOKUP(Table47[[#This Row],[ZA]],Table36[#All],3,FALSE)</f>
        <v>7</v>
      </c>
      <c r="CC96">
        <f>VLOOKUP(Table47[[#This Row],[ZB]],Table37[#All],3,FALSE)</f>
        <v>3</v>
      </c>
      <c r="CD96" t="s">
        <v>79</v>
      </c>
      <c r="CE96">
        <f>VLOOKUP(TRIM(Table47[[#This Row],[ZC_1]]),Table38[#All],3,FALSE)</f>
        <v>1</v>
      </c>
      <c r="CF96">
        <f>VLOOKUP(TRIM(Table47[[#This Row],[ZC_2]]),Table38[#All],3,FALSE)</f>
        <v>7</v>
      </c>
      <c r="CG96" t="e">
        <f>VLOOKUP(TRIM(Table47[[#This Row],[ZC_3]]),Table38[#All],3,FALSE)</f>
        <v>#N/A</v>
      </c>
      <c r="CH96" t="e">
        <f>VLOOKUP(TRIM(Table47[[#This Row],[ZC_4]]),Table38[#All],3,FALSE)</f>
        <v>#N/A</v>
      </c>
      <c r="CI96" t="e">
        <f>VLOOKUP(TRIM(Table47[[#This Row],[ZC_5]]),Table38[#All],3,FALSE)</f>
        <v>#N/A</v>
      </c>
      <c r="CJ96" t="e">
        <f>VLOOKUP(TRIM(Table47[[#This Row],[ZC_6]]),Table38[#All],3,FALSE)</f>
        <v>#N/A</v>
      </c>
      <c r="CK96" t="e">
        <f>VLOOKUP(TRIM(Table47[[#This Row],[ZC_7]]),Table38[#All],3,FALSE)</f>
        <v>#N/A</v>
      </c>
      <c r="CL96">
        <v>3</v>
      </c>
      <c r="CM96" t="s">
        <v>94</v>
      </c>
      <c r="CN96">
        <f>VLOOKUP(TRIM(Table47[[#This Row],[ZE_1]]),Table40[#All],3,FALSE)</f>
        <v>2</v>
      </c>
      <c r="CO96" s="4" t="e">
        <f>VLOOKUP(TRIM(Table47[[#This Row],[ZE_2]]),Table40[#All],3,FALSE)</f>
        <v>#N/A</v>
      </c>
      <c r="CP96" t="e">
        <f>VLOOKUP(TRIM(Table47[[#This Row],[ZE_3]]),Table40[#All],3,FALSE)</f>
        <v>#N/A</v>
      </c>
      <c r="CQ96" s="4" t="e">
        <f>VLOOKUP(TRIM(Table47[[#This Row],[ZE_4]]),Table40[#All],3,FALSE)</f>
        <v>#N/A</v>
      </c>
      <c r="CR96" t="e">
        <f>VLOOKUP(TRIM(Table47[[#This Row],[ZE_5]]),Table40[#All],3,FALSE)</f>
        <v>#N/A</v>
      </c>
      <c r="CS96" t="e">
        <f>VLOOKUP(TRIM(Table47[[#This Row],[ZE_6]]),Table40[#All],3,FALSE)</f>
        <v>#N/A</v>
      </c>
      <c r="CT96" t="e">
        <f>VLOOKUP(TRIM(Table47[[#This Row],[ZE_7]]),Table40[#All],3,FALSE)</f>
        <v>#N/A</v>
      </c>
      <c r="CU96" t="s">
        <v>559</v>
      </c>
    </row>
    <row r="97" spans="1:99" x14ac:dyDescent="0.25">
      <c r="A97">
        <v>45156.891383530092</v>
      </c>
      <c r="B97" s="4">
        <f>VLOOKUP(Table47[[#This Row],[A]],Table7[#All],3, FALSE)</f>
        <v>5</v>
      </c>
      <c r="C97">
        <f>VLOOKUP(Table47[[#This Row],[B]],Table12[#All],3,FALSE)</f>
        <v>1</v>
      </c>
      <c r="D97">
        <f>VLOOKUP(Table47[[#This Row],[C]],Table14[#All],3,FALSE)</f>
        <v>4</v>
      </c>
      <c r="E97">
        <f>VLOOKUP(Table47[[#This Row],[D]],Table16[#All],3,FALSE)</f>
        <v>1</v>
      </c>
      <c r="F97">
        <f>VLOOKUP(Table47[[#This Row],[E]],Table18[#All],3,FALSE)</f>
        <v>1</v>
      </c>
      <c r="G97">
        <f>VLOOKUP(Table47[[#This Row],[F]],Table20[#All],3,FALSE)</f>
        <v>2</v>
      </c>
      <c r="H97" s="1" t="s">
        <v>124</v>
      </c>
      <c r="I97">
        <f>VLOOKUP(Table47[[#This Row],[G]],Table22[#All],3,FALSE)</f>
        <v>1</v>
      </c>
      <c r="J97" s="4">
        <f>VLOOKUP(TRIM(Table47[[#This Row],[G_2]]),Table22[#All],3,FALSE)</f>
        <v>2</v>
      </c>
      <c r="K97" s="4" t="e">
        <f>VLOOKUP(TRIM(Table47[[#This Row],[G_3]]),Table22[#All],3,FALSE)</f>
        <v>#N/A</v>
      </c>
      <c r="L97" s="4" t="e">
        <f>VLOOKUP(TRIM(Table47[[#This Row],[G_4]]),Table22[#All],3,FALSE)</f>
        <v>#N/A</v>
      </c>
      <c r="M97">
        <f>VLOOKUP(Table47[[#This Row],[H]],Table23[#All],3,FALSE)</f>
        <v>1</v>
      </c>
      <c r="N97" s="1" t="s">
        <v>64</v>
      </c>
      <c r="O97">
        <f>VLOOKUP(Table47[[#This Row],[I_1]],Table25[#All], 3, FALSE)</f>
        <v>1</v>
      </c>
      <c r="P97">
        <f>VLOOKUP(TRIM(Table47[[#This Row],[I_2]]),Table25[#All], 3, FALSE)</f>
        <v>2</v>
      </c>
      <c r="Q97">
        <v>1166</v>
      </c>
      <c r="R97">
        <f>VLOOKUP(TRIM(Table47[[#This Row],[K]]),Table27[#All],3,FALSE)</f>
        <v>1</v>
      </c>
      <c r="S97">
        <f>VLOOKUP(TRIM(Table47[[#This Row],[L]]),Table28[#All],3,FALSE)</f>
        <v>2</v>
      </c>
      <c r="T97">
        <f>VLOOKUP(Table47[[#This Row],[M]],Table9[#All],3,FALSE)</f>
        <v>3</v>
      </c>
      <c r="U97">
        <f>VLOOKUP(Table47[[#This Row],[N]],Table11[#All],3,FALSE)</f>
        <v>4</v>
      </c>
      <c r="V97">
        <f>VLOOKUP(Table47[[#This Row],[O]],Table15[#All],3,FALSE)</f>
        <v>2</v>
      </c>
      <c r="W97" t="s">
        <v>561</v>
      </c>
      <c r="X97">
        <f>VLOOKUP(Table47[[#This Row],[Q]],Table19[#All],3,FALSE)</f>
        <v>3</v>
      </c>
      <c r="Y97" t="s">
        <v>926</v>
      </c>
      <c r="Z97">
        <f>VLOOKUP(TRIM(Table47[[#This Row],[R_1]]),Table21[#All],3,FALSE)</f>
        <v>2</v>
      </c>
      <c r="AA97">
        <f>VLOOKUP(TRIM(Table47[[#This Row],[R_2]]),Table21[#All],3,FALSE)</f>
        <v>3</v>
      </c>
      <c r="AB97" t="e">
        <f>VLOOKUP(TRIM(Table47[[#This Row],[R_3]]),Table21[#All],3,FALSE)</f>
        <v>#N/A</v>
      </c>
      <c r="AC97" t="e">
        <f>VLOOKUP(TRIM(Table47[[#This Row],[R_4]]),Table21[#All],3,FALSE)</f>
        <v>#N/A</v>
      </c>
      <c r="AD97" t="e">
        <f>VLOOKUP(TRIM(Table47[[#This Row],[R_5]]),Table21[#All],3,FALSE)</f>
        <v>#N/A</v>
      </c>
      <c r="AE97" t="e">
        <f>VLOOKUP(TRIM(Table47[[#This Row],[R_6]]),Table21[#All],3,FALSE)</f>
        <v>#N/A</v>
      </c>
      <c r="AF97" t="e">
        <f>VLOOKUP(TRIM(Table47[[#This Row],[R_7]]),Table21[#All],3,FALSE)</f>
        <v>#N/A</v>
      </c>
      <c r="AG97" t="e">
        <f>VLOOKUP(TRIM(Table47[[#This Row],[R_8]]),Table21[#All],3,FALSE)</f>
        <v>#N/A</v>
      </c>
      <c r="AH97" t="e">
        <f>VLOOKUP(TRIM(Table47[[#This Row],[R_9]]),Table21[#All],3,FALSE)</f>
        <v>#N/A</v>
      </c>
      <c r="AI97" t="e">
        <f>VLOOKUP(TRIM(Table47[[#This Row],[R_10]]),Table21[#All],3,FALSE)</f>
        <v>#N/A</v>
      </c>
      <c r="AJ97" t="s">
        <v>50</v>
      </c>
      <c r="AK97">
        <f>VLOOKUP(TRIM(Table47[[#This Row],[S_1]]),Table24[#All],3,FALSE)</f>
        <v>2</v>
      </c>
      <c r="AL97">
        <f>VLOOKUP(TRIM(Table47[[#This Row],[S_2]]),Table24[#All],3,FALSE)</f>
        <v>4</v>
      </c>
      <c r="AM97" t="e">
        <f>VLOOKUP(TRIM(Table47[[#This Row],[S_3]]),Table24[#All],3,FALSE)</f>
        <v>#N/A</v>
      </c>
      <c r="AN97" t="e">
        <f>VLOOKUP(TRIM(Table47[[#This Row],[S_4]]),Table24[#All],3,FALSE)</f>
        <v>#N/A</v>
      </c>
      <c r="AO97" t="e">
        <f>VLOOKUP(TRIM(Table47[[#This Row],[S_5]]),Table24[#All],3,FALSE)</f>
        <v>#N/A</v>
      </c>
      <c r="AP97" t="e">
        <f>VLOOKUP(TRIM(Table47[[#This Row],[S_6]]),Table24[#All],3,FALSE)</f>
        <v>#N/A</v>
      </c>
      <c r="AQ97" t="s">
        <v>51</v>
      </c>
      <c r="AR97">
        <f>VLOOKUP(TRIM(Table47[[#This Row],[T_1]]),Table26[#All],3,FALSE)</f>
        <v>2</v>
      </c>
      <c r="AS97" t="e">
        <f>VLOOKUP(TRIM(Table47[[#This Row],[T_2]]),Table26[#All],3,FALSE)</f>
        <v>#N/A</v>
      </c>
      <c r="AT97" t="e">
        <f>VLOOKUP(TRIM(Table47[[#This Row],[T_3]]),Table26[#All],3,FALSE)</f>
        <v>#N/A</v>
      </c>
      <c r="AU97" t="e">
        <f>VLOOKUP(TRIM(Table47[[#This Row],[T_4]]),Table26[#All],3,FALSE)</f>
        <v>#N/A</v>
      </c>
      <c r="AV97" t="e">
        <f>VLOOKUP(TRIM(Table47[[#This Row],[T_5]]),Table26[#All],3,FALSE)</f>
        <v>#N/A</v>
      </c>
      <c r="AW97" t="e">
        <f>VLOOKUP(TRIM(Table47[[#This Row],[T_6]]),Table26[#All],3,FALSE)</f>
        <v>#N/A</v>
      </c>
      <c r="AX97">
        <f>VLOOKUP(Table47[[#This Row],[U]],Table29[#All],3,FALSE)</f>
        <v>3</v>
      </c>
      <c r="AY97">
        <f>VLOOKUP(Table47[[#This Row],[V]],Table30[#All],3,FALSE)</f>
        <v>1</v>
      </c>
      <c r="AZ97" t="s">
        <v>88</v>
      </c>
      <c r="BA97">
        <f>VLOOKUP(TRIM(Table47[[#This Row],[W_1]]),Table31[#All],3,FALSE)</f>
        <v>1</v>
      </c>
      <c r="BB97">
        <f>VLOOKUP(TRIM(Table47[[#This Row],[W_2]]),Table31[#All],3,FALSE)</f>
        <v>2</v>
      </c>
      <c r="BC97" t="e">
        <f>VLOOKUP(TRIM(Table47[[#This Row],[W_3]]),Table31[#All],3,FALSE)</f>
        <v>#N/A</v>
      </c>
      <c r="BD97" t="e">
        <f>VLOOKUP(TRIM(Table47[[#This Row],[W_4]]),Table31[#All],3,FALSE)</f>
        <v>#N/A</v>
      </c>
      <c r="BE97" t="e">
        <f>VLOOKUP(TRIM(Table47[[#This Row],[W_5]]),Table31[#All],3,FALSE)</f>
        <v>#N/A</v>
      </c>
      <c r="BF97" t="e">
        <f>VLOOKUP(TRIM(Table47[[#This Row],[W_6]]),Table31[#All],3,FALSE)</f>
        <v>#N/A</v>
      </c>
      <c r="BG97" t="e">
        <f>VLOOKUP(TRIM(Table47[[#This Row],[W_7]]),Table31[#All],3,FALSE)</f>
        <v>#N/A</v>
      </c>
      <c r="BH97" t="e">
        <f>VLOOKUP(TRIM(Table47[[#This Row],[W_8]]),Table31[#All],3,FALSE)</f>
        <v>#N/A</v>
      </c>
      <c r="BI97" t="s">
        <v>75</v>
      </c>
      <c r="BJ97">
        <f>VLOOKUP(TRIM(Table47[[#This Row],[X_1]]),Table32[#All],3,FALSE)</f>
        <v>1</v>
      </c>
      <c r="BK97" t="e">
        <f>VLOOKUP(TRIM(Table47[[#This Row],[X_2]]),Table32[#All],3,FALSE)</f>
        <v>#N/A</v>
      </c>
      <c r="BL97" t="e">
        <f>VLOOKUP(TRIM(Table47[[#This Row],[X_3]]),Table32[#All],3,FALSE)</f>
        <v>#N/A</v>
      </c>
      <c r="BM97" t="e">
        <f>VLOOKUP(TRIM(Table47[[#This Row],[X_4]]),Table32[#All],3,FALSE)</f>
        <v>#N/A</v>
      </c>
      <c r="BN97" t="e">
        <f>VLOOKUP(TRIM(Table47[[#This Row],[X_5]]),Table32[#All],3,FALSE)</f>
        <v>#N/A</v>
      </c>
      <c r="BO97" t="e">
        <f>VLOOKUP(TRIM(Table47[[#This Row],[X_6]]),Table32[#All],3,FALSE)</f>
        <v>#N/A</v>
      </c>
      <c r="BP97" t="e">
        <f>VLOOKUP(TRIM(Table47[[#This Row],[X_7]]),Table32[#All],3,FALSE)</f>
        <v>#N/A</v>
      </c>
      <c r="BQ97" t="e">
        <f>VLOOKUP(TRIM(Table47[[#This Row],[X_8]]),Table32[#All],3,FALSE)</f>
        <v>#N/A</v>
      </c>
      <c r="BR97" t="e">
        <f>VLOOKUP(TRIM(Table47[[#This Row],[X_9]]),Table32[#All],3,FALSE)</f>
        <v>#N/A</v>
      </c>
      <c r="BS97">
        <f>VLOOKUP(Table47[[#This Row],[Y]], Table33[#All], 3, FALSE)</f>
        <v>2</v>
      </c>
      <c r="BU97">
        <f>VLOOKUP(TRIM(Table47[[#This Row],[Z_1]]),Table34[#All],3,FALSE)</f>
        <v>13</v>
      </c>
      <c r="BV97" t="e">
        <f>VLOOKUP(TRIM(Table47[[#This Row],[Z_2]]),Table34[#All],3,FALSE)</f>
        <v>#N/A</v>
      </c>
      <c r="BW97" t="e">
        <f>VLOOKUP(TRIM(Table47[[#This Row],[Z_3]]),Table34[#All],3,FALSE)</f>
        <v>#N/A</v>
      </c>
      <c r="BX97" t="e">
        <f>VLOOKUP(TRIM(Table47[[#This Row],[Z_4]]),Table34[#All],3,FALSE)</f>
        <v>#N/A</v>
      </c>
      <c r="BY97" t="e">
        <f>VLOOKUP(TRIM(Table47[[#This Row],[Z_5]]),Table34[#All],3,FALSE)</f>
        <v>#N/A</v>
      </c>
      <c r="BZ97" t="e">
        <f>VLOOKUP(TRIM(Table47[[#This Row],[Z_6]]),Table34[#All],3,FALSE)</f>
        <v>#N/A</v>
      </c>
      <c r="CA97" t="e">
        <f>VLOOKUP(TRIM(Table47[[#This Row],[Z_7]]),Table34[#All],3,FALSE)</f>
        <v>#N/A</v>
      </c>
      <c r="CB97">
        <f>VLOOKUP(Table47[[#This Row],[ZA]],Table36[#All],3,FALSE)</f>
        <v>0</v>
      </c>
      <c r="CC97">
        <f>VLOOKUP(Table47[[#This Row],[ZB]],Table37[#All],3,FALSE)</f>
        <v>4</v>
      </c>
      <c r="CD97" t="s">
        <v>563</v>
      </c>
      <c r="CE97">
        <f>VLOOKUP(TRIM(Table47[[#This Row],[ZC_1]]),Table38[#All],3,FALSE)</f>
        <v>1</v>
      </c>
      <c r="CF97">
        <f>VLOOKUP(TRIM(Table47[[#This Row],[ZC_2]]),Table38[#All],3,FALSE)</f>
        <v>5</v>
      </c>
      <c r="CG97">
        <f>VLOOKUP(TRIM(Table47[[#This Row],[ZC_3]]),Table38[#All],3,FALSE)</f>
        <v>3</v>
      </c>
      <c r="CH97">
        <f>VLOOKUP(TRIM(Table47[[#This Row],[ZC_4]]),Table38[#All],3,FALSE)</f>
        <v>2</v>
      </c>
      <c r="CI97">
        <f>VLOOKUP(TRIM(Table47[[#This Row],[ZC_5]]),Table38[#All],3,FALSE)</f>
        <v>7</v>
      </c>
      <c r="CJ97">
        <f>VLOOKUP(TRIM(Table47[[#This Row],[ZC_6]]),Table38[#All],3,FALSE)</f>
        <v>9</v>
      </c>
      <c r="CK97" t="e">
        <f>VLOOKUP(TRIM(Table47[[#This Row],[ZC_7]]),Table38[#All],3,FALSE)</f>
        <v>#N/A</v>
      </c>
      <c r="CL97">
        <v>2</v>
      </c>
      <c r="CM97" t="s">
        <v>80</v>
      </c>
      <c r="CN97">
        <f>VLOOKUP(TRIM(Table47[[#This Row],[ZE_1]]),Table40[#All],3,FALSE)</f>
        <v>1</v>
      </c>
      <c r="CO97" s="4">
        <f>VLOOKUP(TRIM(Table47[[#This Row],[ZE_2]]),Table40[#All],3,FALSE)</f>
        <v>10</v>
      </c>
      <c r="CP97">
        <f>VLOOKUP(TRIM(Table47[[#This Row],[ZE_3]]),Table40[#All],3,FALSE)</f>
        <v>8</v>
      </c>
      <c r="CQ97" s="4" t="e">
        <f>VLOOKUP(TRIM(Table47[[#This Row],[ZE_4]]),Table40[#All],3,FALSE)</f>
        <v>#N/A</v>
      </c>
      <c r="CR97" t="e">
        <f>VLOOKUP(TRIM(Table47[[#This Row],[ZE_5]]),Table40[#All],3,FALSE)</f>
        <v>#N/A</v>
      </c>
      <c r="CS97" t="e">
        <f>VLOOKUP(TRIM(Table47[[#This Row],[ZE_6]]),Table40[#All],3,FALSE)</f>
        <v>#N/A</v>
      </c>
      <c r="CT97" t="e">
        <f>VLOOKUP(TRIM(Table47[[#This Row],[ZE_7]]),Table40[#All],3,FALSE)</f>
        <v>#N/A</v>
      </c>
      <c r="CU97" t="s">
        <v>564</v>
      </c>
    </row>
    <row r="98" spans="1:99" x14ac:dyDescent="0.25">
      <c r="A98">
        <v>45156.902561886571</v>
      </c>
      <c r="B98" s="4">
        <f>VLOOKUP(Table47[[#This Row],[A]],Table7[#All],3, FALSE)</f>
        <v>5</v>
      </c>
      <c r="C98">
        <f>VLOOKUP(Table47[[#This Row],[B]],Table12[#All],3,FALSE)</f>
        <v>0</v>
      </c>
      <c r="D98">
        <f>VLOOKUP(Table47[[#This Row],[C]],Table14[#All],3,FALSE)</f>
        <v>4</v>
      </c>
      <c r="E98">
        <f>VLOOKUP(Table47[[#This Row],[D]],Table16[#All],3,FALSE)</f>
        <v>1</v>
      </c>
      <c r="F98">
        <f>VLOOKUP(Table47[[#This Row],[E]],Table18[#All],3,FALSE)</f>
        <v>1</v>
      </c>
      <c r="G98">
        <f>VLOOKUP(Table47[[#This Row],[F]],Table20[#All],3,FALSE)</f>
        <v>2</v>
      </c>
      <c r="H98" s="1" t="s">
        <v>130</v>
      </c>
      <c r="I98">
        <f>VLOOKUP(Table47[[#This Row],[G]],Table22[#All],3,FALSE)</f>
        <v>1</v>
      </c>
      <c r="J98" s="4" t="e">
        <f>VLOOKUP(TRIM(Table47[[#This Row],[G_2]]),Table22[#All],3,FALSE)</f>
        <v>#N/A</v>
      </c>
      <c r="K98" s="4" t="e">
        <f>VLOOKUP(TRIM(Table47[[#This Row],[G_3]]),Table22[#All],3,FALSE)</f>
        <v>#N/A</v>
      </c>
      <c r="L98" s="4" t="e">
        <f>VLOOKUP(TRIM(Table47[[#This Row],[G_4]]),Table22[#All],3,FALSE)</f>
        <v>#N/A</v>
      </c>
      <c r="M98">
        <f>VLOOKUP(Table47[[#This Row],[H]],Table23[#All],3,FALSE)</f>
        <v>1</v>
      </c>
      <c r="N98" s="1" t="s">
        <v>41</v>
      </c>
      <c r="O98">
        <f>VLOOKUP(Table47[[#This Row],[I_1]],Table25[#All], 3, FALSE)</f>
        <v>1</v>
      </c>
      <c r="P98" t="e">
        <f>VLOOKUP(TRIM(Table47[[#This Row],[I_2]]),Table25[#All], 3, FALSE)</f>
        <v>#N/A</v>
      </c>
      <c r="Q98">
        <v>1095</v>
      </c>
      <c r="R98">
        <f>VLOOKUP(TRIM(Table47[[#This Row],[K]]),Table27[#All],3,FALSE)</f>
        <v>1</v>
      </c>
      <c r="S98">
        <f>VLOOKUP(TRIM(Table47[[#This Row],[L]]),Table28[#All],3,FALSE)</f>
        <v>1</v>
      </c>
      <c r="T98">
        <f>VLOOKUP(Table47[[#This Row],[M]],Table9[#All],3,FALSE)</f>
        <v>1</v>
      </c>
      <c r="U98">
        <f>VLOOKUP(Table47[[#This Row],[N]],Table11[#All],3,FALSE)</f>
        <v>4</v>
      </c>
      <c r="V98">
        <f>VLOOKUP(Table47[[#This Row],[O]],Table15[#All],3,FALSE)</f>
        <v>3</v>
      </c>
      <c r="W98" t="s">
        <v>565</v>
      </c>
      <c r="X98">
        <f>VLOOKUP(Table47[[#This Row],[Q]],Table19[#All],3,FALSE)</f>
        <v>1</v>
      </c>
      <c r="Y98" t="s">
        <v>77</v>
      </c>
      <c r="Z98">
        <f>VLOOKUP(TRIM(Table47[[#This Row],[R_1]]),Table21[#All],3,FALSE)</f>
        <v>6</v>
      </c>
      <c r="AA98" t="e">
        <f>VLOOKUP(TRIM(Table47[[#This Row],[R_2]]),Table21[#All],3,FALSE)</f>
        <v>#N/A</v>
      </c>
      <c r="AB98" t="e">
        <f>VLOOKUP(TRIM(Table47[[#This Row],[R_3]]),Table21[#All],3,FALSE)</f>
        <v>#N/A</v>
      </c>
      <c r="AC98" t="e">
        <f>VLOOKUP(TRIM(Table47[[#This Row],[R_4]]),Table21[#All],3,FALSE)</f>
        <v>#N/A</v>
      </c>
      <c r="AD98" t="e">
        <f>VLOOKUP(TRIM(Table47[[#This Row],[R_5]]),Table21[#All],3,FALSE)</f>
        <v>#N/A</v>
      </c>
      <c r="AE98" t="e">
        <f>VLOOKUP(TRIM(Table47[[#This Row],[R_6]]),Table21[#All],3,FALSE)</f>
        <v>#N/A</v>
      </c>
      <c r="AF98" t="e">
        <f>VLOOKUP(TRIM(Table47[[#This Row],[R_7]]),Table21[#All],3,FALSE)</f>
        <v>#N/A</v>
      </c>
      <c r="AG98" t="e">
        <f>VLOOKUP(TRIM(Table47[[#This Row],[R_8]]),Table21[#All],3,FALSE)</f>
        <v>#N/A</v>
      </c>
      <c r="AH98" t="e">
        <f>VLOOKUP(TRIM(Table47[[#This Row],[R_9]]),Table21[#All],3,FALSE)</f>
        <v>#N/A</v>
      </c>
      <c r="AI98" t="e">
        <f>VLOOKUP(TRIM(Table47[[#This Row],[R_10]]),Table21[#All],3,FALSE)</f>
        <v>#N/A</v>
      </c>
      <c r="AJ98" t="s">
        <v>99</v>
      </c>
      <c r="AK98">
        <f>VLOOKUP(TRIM(Table47[[#This Row],[S_1]]),Table24[#All],3,FALSE)</f>
        <v>2</v>
      </c>
      <c r="AL98" t="e">
        <f>VLOOKUP(TRIM(Table47[[#This Row],[S_2]]),Table24[#All],3,FALSE)</f>
        <v>#N/A</v>
      </c>
      <c r="AM98" t="e">
        <f>VLOOKUP(TRIM(Table47[[#This Row],[S_3]]),Table24[#All],3,FALSE)</f>
        <v>#N/A</v>
      </c>
      <c r="AN98" t="e">
        <f>VLOOKUP(TRIM(Table47[[#This Row],[S_4]]),Table24[#All],3,FALSE)</f>
        <v>#N/A</v>
      </c>
      <c r="AO98" t="e">
        <f>VLOOKUP(TRIM(Table47[[#This Row],[S_5]]),Table24[#All],3,FALSE)</f>
        <v>#N/A</v>
      </c>
      <c r="AP98" t="e">
        <f>VLOOKUP(TRIM(Table47[[#This Row],[S_6]]),Table24[#All],3,FALSE)</f>
        <v>#N/A</v>
      </c>
      <c r="AQ98" t="s">
        <v>311</v>
      </c>
      <c r="AR98">
        <f>VLOOKUP(TRIM(Table47[[#This Row],[T_1]]),Table26[#All],3,FALSE)</f>
        <v>4</v>
      </c>
      <c r="AS98" t="e">
        <f>VLOOKUP(TRIM(Table47[[#This Row],[T_2]]),Table26[#All],3,FALSE)</f>
        <v>#N/A</v>
      </c>
      <c r="AT98" t="e">
        <f>VLOOKUP(TRIM(Table47[[#This Row],[T_3]]),Table26[#All],3,FALSE)</f>
        <v>#N/A</v>
      </c>
      <c r="AU98" t="e">
        <f>VLOOKUP(TRIM(Table47[[#This Row],[T_4]]),Table26[#All],3,FALSE)</f>
        <v>#N/A</v>
      </c>
      <c r="AV98" t="e">
        <f>VLOOKUP(TRIM(Table47[[#This Row],[T_5]]),Table26[#All],3,FALSE)</f>
        <v>#N/A</v>
      </c>
      <c r="AW98" t="e">
        <f>VLOOKUP(TRIM(Table47[[#This Row],[T_6]]),Table26[#All],3,FALSE)</f>
        <v>#N/A</v>
      </c>
      <c r="AX98">
        <f>VLOOKUP(Table47[[#This Row],[U]],Table29[#All],3,FALSE)</f>
        <v>4</v>
      </c>
      <c r="AY98">
        <f>VLOOKUP(Table47[[#This Row],[V]],Table30[#All],3,FALSE)</f>
        <v>3</v>
      </c>
      <c r="AZ98" t="s">
        <v>313</v>
      </c>
      <c r="BA98">
        <f>VLOOKUP(TRIM(Table47[[#This Row],[W_1]]),Table31[#All],3,FALSE)</f>
        <v>5</v>
      </c>
      <c r="BB98" t="e">
        <f>VLOOKUP(TRIM(Table47[[#This Row],[W_2]]),Table31[#All],3,FALSE)</f>
        <v>#N/A</v>
      </c>
      <c r="BC98" t="e">
        <f>VLOOKUP(TRIM(Table47[[#This Row],[W_3]]),Table31[#All],3,FALSE)</f>
        <v>#N/A</v>
      </c>
      <c r="BD98" t="e">
        <f>VLOOKUP(TRIM(Table47[[#This Row],[W_4]]),Table31[#All],3,FALSE)</f>
        <v>#N/A</v>
      </c>
      <c r="BE98" t="e">
        <f>VLOOKUP(TRIM(Table47[[#This Row],[W_5]]),Table31[#All],3,FALSE)</f>
        <v>#N/A</v>
      </c>
      <c r="BF98" t="e">
        <f>VLOOKUP(TRIM(Table47[[#This Row],[W_6]]),Table31[#All],3,FALSE)</f>
        <v>#N/A</v>
      </c>
      <c r="BG98" t="e">
        <f>VLOOKUP(TRIM(Table47[[#This Row],[W_7]]),Table31[#All],3,FALSE)</f>
        <v>#N/A</v>
      </c>
      <c r="BH98" t="e">
        <f>VLOOKUP(TRIM(Table47[[#This Row],[W_8]]),Table31[#All],3,FALSE)</f>
        <v>#N/A</v>
      </c>
      <c r="BI98" t="s">
        <v>313</v>
      </c>
      <c r="BJ98">
        <f>VLOOKUP(TRIM(Table47[[#This Row],[X_1]]),Table32[#All],3,FALSE)</f>
        <v>7</v>
      </c>
      <c r="BK98" t="e">
        <f>VLOOKUP(TRIM(Table47[[#This Row],[X_2]]),Table32[#All],3,FALSE)</f>
        <v>#N/A</v>
      </c>
      <c r="BL98" t="e">
        <f>VLOOKUP(TRIM(Table47[[#This Row],[X_3]]),Table32[#All],3,FALSE)</f>
        <v>#N/A</v>
      </c>
      <c r="BM98" t="e">
        <f>VLOOKUP(TRIM(Table47[[#This Row],[X_4]]),Table32[#All],3,FALSE)</f>
        <v>#N/A</v>
      </c>
      <c r="BN98" t="e">
        <f>VLOOKUP(TRIM(Table47[[#This Row],[X_5]]),Table32[#All],3,FALSE)</f>
        <v>#N/A</v>
      </c>
      <c r="BO98" t="e">
        <f>VLOOKUP(TRIM(Table47[[#This Row],[X_6]]),Table32[#All],3,FALSE)</f>
        <v>#N/A</v>
      </c>
      <c r="BP98" t="e">
        <f>VLOOKUP(TRIM(Table47[[#This Row],[X_7]]),Table32[#All],3,FALSE)</f>
        <v>#N/A</v>
      </c>
      <c r="BQ98" t="e">
        <f>VLOOKUP(TRIM(Table47[[#This Row],[X_8]]),Table32[#All],3,FALSE)</f>
        <v>#N/A</v>
      </c>
      <c r="BR98" t="e">
        <f>VLOOKUP(TRIM(Table47[[#This Row],[X_9]]),Table32[#All],3,FALSE)</f>
        <v>#N/A</v>
      </c>
      <c r="BS98">
        <f>VLOOKUP(Table47[[#This Row],[Y]], Table33[#All], 3, FALSE)</f>
        <v>3</v>
      </c>
      <c r="BT98" t="s">
        <v>459</v>
      </c>
      <c r="BU98">
        <f>VLOOKUP(TRIM(Table47[[#This Row],[Z_1]]),Table34[#All],3,FALSE)</f>
        <v>9</v>
      </c>
      <c r="BV98" t="e">
        <f>VLOOKUP(TRIM(Table47[[#This Row],[Z_2]]),Table34[#All],3,FALSE)</f>
        <v>#N/A</v>
      </c>
      <c r="BW98" t="e">
        <f>VLOOKUP(TRIM(Table47[[#This Row],[Z_3]]),Table34[#All],3,FALSE)</f>
        <v>#N/A</v>
      </c>
      <c r="BX98" t="e">
        <f>VLOOKUP(TRIM(Table47[[#This Row],[Z_4]]),Table34[#All],3,FALSE)</f>
        <v>#N/A</v>
      </c>
      <c r="BY98" t="e">
        <f>VLOOKUP(TRIM(Table47[[#This Row],[Z_5]]),Table34[#All],3,FALSE)</f>
        <v>#N/A</v>
      </c>
      <c r="BZ98" t="e">
        <f>VLOOKUP(TRIM(Table47[[#This Row],[Z_6]]),Table34[#All],3,FALSE)</f>
        <v>#N/A</v>
      </c>
      <c r="CA98" t="e">
        <f>VLOOKUP(TRIM(Table47[[#This Row],[Z_7]]),Table34[#All],3,FALSE)</f>
        <v>#N/A</v>
      </c>
      <c r="CB98">
        <f>VLOOKUP(Table47[[#This Row],[ZA]],Table36[#All],3,FALSE)</f>
        <v>0</v>
      </c>
      <c r="CC98">
        <f>VLOOKUP(Table47[[#This Row],[ZB]],Table37[#All],3,FALSE)</f>
        <v>4</v>
      </c>
      <c r="CD98" t="s">
        <v>147</v>
      </c>
      <c r="CE98">
        <f>VLOOKUP(TRIM(Table47[[#This Row],[ZC_1]]),Table38[#All],3,FALSE)</f>
        <v>1</v>
      </c>
      <c r="CF98" t="e">
        <f>VLOOKUP(TRIM(Table47[[#This Row],[ZC_2]]),Table38[#All],3,FALSE)</f>
        <v>#N/A</v>
      </c>
      <c r="CG98" t="e">
        <f>VLOOKUP(TRIM(Table47[[#This Row],[ZC_3]]),Table38[#All],3,FALSE)</f>
        <v>#N/A</v>
      </c>
      <c r="CH98" t="e">
        <f>VLOOKUP(TRIM(Table47[[#This Row],[ZC_4]]),Table38[#All],3,FALSE)</f>
        <v>#N/A</v>
      </c>
      <c r="CI98" t="e">
        <f>VLOOKUP(TRIM(Table47[[#This Row],[ZC_5]]),Table38[#All],3,FALSE)</f>
        <v>#N/A</v>
      </c>
      <c r="CJ98" t="e">
        <f>VLOOKUP(TRIM(Table47[[#This Row],[ZC_6]]),Table38[#All],3,FALSE)</f>
        <v>#N/A</v>
      </c>
      <c r="CK98" t="e">
        <f>VLOOKUP(TRIM(Table47[[#This Row],[ZC_7]]),Table38[#All],3,FALSE)</f>
        <v>#N/A</v>
      </c>
      <c r="CL98">
        <v>1</v>
      </c>
      <c r="CM98" t="s">
        <v>345</v>
      </c>
      <c r="CN98">
        <f>VLOOKUP(TRIM(Table47[[#This Row],[ZE_1]]),Table40[#All],3,FALSE)</f>
        <v>1</v>
      </c>
      <c r="CO98" s="4" t="e">
        <f>VLOOKUP(TRIM(Table47[[#This Row],[ZE_2]]),Table40[#All],3,FALSE)</f>
        <v>#N/A</v>
      </c>
      <c r="CP98" t="e">
        <f>VLOOKUP(TRIM(Table47[[#This Row],[ZE_3]]),Table40[#All],3,FALSE)</f>
        <v>#N/A</v>
      </c>
      <c r="CQ98" s="4" t="e">
        <f>VLOOKUP(TRIM(Table47[[#This Row],[ZE_4]]),Table40[#All],3,FALSE)</f>
        <v>#N/A</v>
      </c>
      <c r="CR98" t="e">
        <f>VLOOKUP(TRIM(Table47[[#This Row],[ZE_5]]),Table40[#All],3,FALSE)</f>
        <v>#N/A</v>
      </c>
      <c r="CS98" t="e">
        <f>VLOOKUP(TRIM(Table47[[#This Row],[ZE_6]]),Table40[#All],3,FALSE)</f>
        <v>#N/A</v>
      </c>
      <c r="CT98" t="e">
        <f>VLOOKUP(TRIM(Table47[[#This Row],[ZE_7]]),Table40[#All],3,FALSE)</f>
        <v>#N/A</v>
      </c>
    </row>
    <row r="99" spans="1:99" x14ac:dyDescent="0.25">
      <c r="A99">
        <v>45156.904020740738</v>
      </c>
      <c r="B99" s="4">
        <f>VLOOKUP(Table47[[#This Row],[A]],Table7[#All],3, FALSE)</f>
        <v>2</v>
      </c>
      <c r="C99">
        <f>VLOOKUP(Table47[[#This Row],[B]],Table12[#All],3,FALSE)</f>
        <v>1</v>
      </c>
      <c r="D99">
        <f>VLOOKUP(Table47[[#This Row],[C]],Table14[#All],3,FALSE)</f>
        <v>1</v>
      </c>
      <c r="E99">
        <f>VLOOKUP(Table47[[#This Row],[D]],Table16[#All],3,FALSE)</f>
        <v>1</v>
      </c>
      <c r="F99">
        <f>VLOOKUP(Table47[[#This Row],[E]],Table18[#All],3,FALSE)</f>
        <v>4</v>
      </c>
      <c r="G99">
        <f>VLOOKUP(Table47[[#This Row],[F]],Table20[#All],3,FALSE)</f>
        <v>4</v>
      </c>
      <c r="H99" s="1" t="s">
        <v>63</v>
      </c>
      <c r="I99">
        <f>VLOOKUP(Table47[[#This Row],[G]],Table22[#All],3,FALSE)</f>
        <v>1</v>
      </c>
      <c r="J99" s="4">
        <f>VLOOKUP(TRIM(Table47[[#This Row],[G_2]]),Table22[#All],3,FALSE)</f>
        <v>3</v>
      </c>
      <c r="K99" s="4" t="e">
        <f>VLOOKUP(TRIM(Table47[[#This Row],[G_3]]),Table22[#All],3,FALSE)</f>
        <v>#N/A</v>
      </c>
      <c r="L99" s="4" t="e">
        <f>VLOOKUP(TRIM(Table47[[#This Row],[G_4]]),Table22[#All],3,FALSE)</f>
        <v>#N/A</v>
      </c>
      <c r="M99">
        <f>VLOOKUP(Table47[[#This Row],[H]],Table23[#All],3,FALSE)</f>
        <v>1</v>
      </c>
      <c r="N99" s="1" t="s">
        <v>41</v>
      </c>
      <c r="O99">
        <f>VLOOKUP(Table47[[#This Row],[I_1]],Table25[#All], 3, FALSE)</f>
        <v>1</v>
      </c>
      <c r="P99" t="e">
        <f>VLOOKUP(TRIM(Table47[[#This Row],[I_2]]),Table25[#All], 3, FALSE)</f>
        <v>#N/A</v>
      </c>
      <c r="Q99">
        <v>595</v>
      </c>
      <c r="R99">
        <f>VLOOKUP(TRIM(Table47[[#This Row],[K]]),Table27[#All],3,FALSE)</f>
        <v>3</v>
      </c>
      <c r="S99">
        <f>VLOOKUP(TRIM(Table47[[#This Row],[L]]),Table28[#All],3,FALSE)</f>
        <v>1</v>
      </c>
      <c r="T99">
        <f>VLOOKUP(Table47[[#This Row],[M]],Table9[#All],3,FALSE)</f>
        <v>1</v>
      </c>
      <c r="U99">
        <f>VLOOKUP(Table47[[#This Row],[N]],Table11[#All],3,FALSE)</f>
        <v>4</v>
      </c>
      <c r="V99">
        <f>VLOOKUP(Table47[[#This Row],[O]],Table15[#All],3,FALSE)</f>
        <v>1</v>
      </c>
      <c r="W99" t="s">
        <v>566</v>
      </c>
      <c r="X99">
        <f>VLOOKUP(Table47[[#This Row],[Q]],Table19[#All],3,FALSE)</f>
        <v>2</v>
      </c>
      <c r="Y99" t="s">
        <v>77</v>
      </c>
      <c r="Z99">
        <f>VLOOKUP(TRIM(Table47[[#This Row],[R_1]]),Table21[#All],3,FALSE)</f>
        <v>6</v>
      </c>
      <c r="AA99" t="e">
        <f>VLOOKUP(TRIM(Table47[[#This Row],[R_2]]),Table21[#All],3,FALSE)</f>
        <v>#N/A</v>
      </c>
      <c r="AB99" t="e">
        <f>VLOOKUP(TRIM(Table47[[#This Row],[R_3]]),Table21[#All],3,FALSE)</f>
        <v>#N/A</v>
      </c>
      <c r="AC99" t="e">
        <f>VLOOKUP(TRIM(Table47[[#This Row],[R_4]]),Table21[#All],3,FALSE)</f>
        <v>#N/A</v>
      </c>
      <c r="AD99" t="e">
        <f>VLOOKUP(TRIM(Table47[[#This Row],[R_5]]),Table21[#All],3,FALSE)</f>
        <v>#N/A</v>
      </c>
      <c r="AE99" t="e">
        <f>VLOOKUP(TRIM(Table47[[#This Row],[R_6]]),Table21[#All],3,FALSE)</f>
        <v>#N/A</v>
      </c>
      <c r="AF99" t="e">
        <f>VLOOKUP(TRIM(Table47[[#This Row],[R_7]]),Table21[#All],3,FALSE)</f>
        <v>#N/A</v>
      </c>
      <c r="AG99" t="e">
        <f>VLOOKUP(TRIM(Table47[[#This Row],[R_8]]),Table21[#All],3,FALSE)</f>
        <v>#N/A</v>
      </c>
      <c r="AH99" t="e">
        <f>VLOOKUP(TRIM(Table47[[#This Row],[R_9]]),Table21[#All],3,FALSE)</f>
        <v>#N/A</v>
      </c>
      <c r="AI99" t="e">
        <f>VLOOKUP(TRIM(Table47[[#This Row],[R_10]]),Table21[#All],3,FALSE)</f>
        <v>#N/A</v>
      </c>
      <c r="AJ99" t="s">
        <v>567</v>
      </c>
      <c r="AK99">
        <f>VLOOKUP(TRIM(Table47[[#This Row],[S_1]]),Table24[#All],3,FALSE)</f>
        <v>5</v>
      </c>
      <c r="AL99">
        <f>VLOOKUP(TRIM(Table47[[#This Row],[S_2]]),Table24[#All],3,FALSE)</f>
        <v>3</v>
      </c>
      <c r="AM99" t="e">
        <f>VLOOKUP(TRIM(Table47[[#This Row],[S_3]]),Table24[#All],3,FALSE)</f>
        <v>#N/A</v>
      </c>
      <c r="AN99" t="e">
        <f>VLOOKUP(TRIM(Table47[[#This Row],[S_4]]),Table24[#All],3,FALSE)</f>
        <v>#N/A</v>
      </c>
      <c r="AO99" t="e">
        <f>VLOOKUP(TRIM(Table47[[#This Row],[S_5]]),Table24[#All],3,FALSE)</f>
        <v>#N/A</v>
      </c>
      <c r="AP99" t="e">
        <f>VLOOKUP(TRIM(Table47[[#This Row],[S_6]]),Table24[#All],3,FALSE)</f>
        <v>#N/A</v>
      </c>
      <c r="AQ99" t="s">
        <v>194</v>
      </c>
      <c r="AR99">
        <f>VLOOKUP(TRIM(Table47[[#This Row],[T_1]]),Table26[#All],3,FALSE)</f>
        <v>3</v>
      </c>
      <c r="AS99" t="e">
        <f>VLOOKUP(TRIM(Table47[[#This Row],[T_2]]),Table26[#All],3,FALSE)</f>
        <v>#N/A</v>
      </c>
      <c r="AT99" t="e">
        <f>VLOOKUP(TRIM(Table47[[#This Row],[T_3]]),Table26[#All],3,FALSE)</f>
        <v>#N/A</v>
      </c>
      <c r="AU99" t="e">
        <f>VLOOKUP(TRIM(Table47[[#This Row],[T_4]]),Table26[#All],3,FALSE)</f>
        <v>#N/A</v>
      </c>
      <c r="AV99" t="e">
        <f>VLOOKUP(TRIM(Table47[[#This Row],[T_5]]),Table26[#All],3,FALSE)</f>
        <v>#N/A</v>
      </c>
      <c r="AW99" t="e">
        <f>VLOOKUP(TRIM(Table47[[#This Row],[T_6]]),Table26[#All],3,FALSE)</f>
        <v>#N/A</v>
      </c>
      <c r="AX99">
        <f>VLOOKUP(Table47[[#This Row],[U]],Table29[#All],3,FALSE)</f>
        <v>3</v>
      </c>
      <c r="AY99">
        <f>VLOOKUP(Table47[[#This Row],[V]],Table30[#All],3,FALSE)</f>
        <v>2</v>
      </c>
      <c r="AZ99" t="s">
        <v>101</v>
      </c>
      <c r="BA99">
        <f>VLOOKUP(TRIM(Table47[[#This Row],[W_1]]),Table31[#All],3,FALSE)</f>
        <v>1</v>
      </c>
      <c r="BB99" t="e">
        <f>VLOOKUP(TRIM(Table47[[#This Row],[W_2]]),Table31[#All],3,FALSE)</f>
        <v>#N/A</v>
      </c>
      <c r="BC99" t="e">
        <f>VLOOKUP(TRIM(Table47[[#This Row],[W_3]]),Table31[#All],3,FALSE)</f>
        <v>#N/A</v>
      </c>
      <c r="BD99" t="e">
        <f>VLOOKUP(TRIM(Table47[[#This Row],[W_4]]),Table31[#All],3,FALSE)</f>
        <v>#N/A</v>
      </c>
      <c r="BE99" t="e">
        <f>VLOOKUP(TRIM(Table47[[#This Row],[W_5]]),Table31[#All],3,FALSE)</f>
        <v>#N/A</v>
      </c>
      <c r="BF99" t="e">
        <f>VLOOKUP(TRIM(Table47[[#This Row],[W_6]]),Table31[#All],3,FALSE)</f>
        <v>#N/A</v>
      </c>
      <c r="BG99" t="e">
        <f>VLOOKUP(TRIM(Table47[[#This Row],[W_7]]),Table31[#All],3,FALSE)</f>
        <v>#N/A</v>
      </c>
      <c r="BH99" t="e">
        <f>VLOOKUP(TRIM(Table47[[#This Row],[W_8]]),Table31[#All],3,FALSE)</f>
        <v>#N/A</v>
      </c>
      <c r="BI99" t="s">
        <v>102</v>
      </c>
      <c r="BJ99">
        <f>VLOOKUP(TRIM(Table47[[#This Row],[X_1]]),Table32[#All],3,FALSE)</f>
        <v>2</v>
      </c>
      <c r="BK99" t="e">
        <f>VLOOKUP(TRIM(Table47[[#This Row],[X_2]]),Table32[#All],3,FALSE)</f>
        <v>#N/A</v>
      </c>
      <c r="BL99" t="e">
        <f>VLOOKUP(TRIM(Table47[[#This Row],[X_3]]),Table32[#All],3,FALSE)</f>
        <v>#N/A</v>
      </c>
      <c r="BM99" t="e">
        <f>VLOOKUP(TRIM(Table47[[#This Row],[X_4]]),Table32[#All],3,FALSE)</f>
        <v>#N/A</v>
      </c>
      <c r="BN99" t="e">
        <f>VLOOKUP(TRIM(Table47[[#This Row],[X_5]]),Table32[#All],3,FALSE)</f>
        <v>#N/A</v>
      </c>
      <c r="BO99" t="e">
        <f>VLOOKUP(TRIM(Table47[[#This Row],[X_6]]),Table32[#All],3,FALSE)</f>
        <v>#N/A</v>
      </c>
      <c r="BP99" t="e">
        <f>VLOOKUP(TRIM(Table47[[#This Row],[X_7]]),Table32[#All],3,FALSE)</f>
        <v>#N/A</v>
      </c>
      <c r="BQ99" t="e">
        <f>VLOOKUP(TRIM(Table47[[#This Row],[X_8]]),Table32[#All],3,FALSE)</f>
        <v>#N/A</v>
      </c>
      <c r="BR99" t="e">
        <f>VLOOKUP(TRIM(Table47[[#This Row],[X_9]]),Table32[#All],3,FALSE)</f>
        <v>#N/A</v>
      </c>
      <c r="BS99">
        <f>VLOOKUP(Table47[[#This Row],[Y]], Table33[#All], 3, FALSE)</f>
        <v>2</v>
      </c>
      <c r="BT99" t="s">
        <v>193</v>
      </c>
      <c r="BU99">
        <f>VLOOKUP(TRIM(Table47[[#This Row],[Z_1]]),Table34[#All],3,FALSE)</f>
        <v>16</v>
      </c>
      <c r="BV99" t="e">
        <f>VLOOKUP(TRIM(Table47[[#This Row],[Z_2]]),Table34[#All],3,FALSE)</f>
        <v>#N/A</v>
      </c>
      <c r="BW99" t="e">
        <f>VLOOKUP(TRIM(Table47[[#This Row],[Z_3]]),Table34[#All],3,FALSE)</f>
        <v>#N/A</v>
      </c>
      <c r="BX99" t="e">
        <f>VLOOKUP(TRIM(Table47[[#This Row],[Z_4]]),Table34[#All],3,FALSE)</f>
        <v>#N/A</v>
      </c>
      <c r="BY99" t="e">
        <f>VLOOKUP(TRIM(Table47[[#This Row],[Z_5]]),Table34[#All],3,FALSE)</f>
        <v>#N/A</v>
      </c>
      <c r="BZ99" t="e">
        <f>VLOOKUP(TRIM(Table47[[#This Row],[Z_6]]),Table34[#All],3,FALSE)</f>
        <v>#N/A</v>
      </c>
      <c r="CA99" t="e">
        <f>VLOOKUP(TRIM(Table47[[#This Row],[Z_7]]),Table34[#All],3,FALSE)</f>
        <v>#N/A</v>
      </c>
      <c r="CB99">
        <f>VLOOKUP(Table47[[#This Row],[ZA]],Table36[#All],3,FALSE)</f>
        <v>7</v>
      </c>
      <c r="CC99">
        <f>VLOOKUP(Table47[[#This Row],[ZB]],Table37[#All],3,FALSE)</f>
        <v>4</v>
      </c>
      <c r="CD99" t="s">
        <v>147</v>
      </c>
      <c r="CE99">
        <f>VLOOKUP(TRIM(Table47[[#This Row],[ZC_1]]),Table38[#All],3,FALSE)</f>
        <v>1</v>
      </c>
      <c r="CF99" t="e">
        <f>VLOOKUP(TRIM(Table47[[#This Row],[ZC_2]]),Table38[#All],3,FALSE)</f>
        <v>#N/A</v>
      </c>
      <c r="CG99" t="e">
        <f>VLOOKUP(TRIM(Table47[[#This Row],[ZC_3]]),Table38[#All],3,FALSE)</f>
        <v>#N/A</v>
      </c>
      <c r="CH99" t="e">
        <f>VLOOKUP(TRIM(Table47[[#This Row],[ZC_4]]),Table38[#All],3,FALSE)</f>
        <v>#N/A</v>
      </c>
      <c r="CI99" t="e">
        <f>VLOOKUP(TRIM(Table47[[#This Row],[ZC_5]]),Table38[#All],3,FALSE)</f>
        <v>#N/A</v>
      </c>
      <c r="CJ99" t="e">
        <f>VLOOKUP(TRIM(Table47[[#This Row],[ZC_6]]),Table38[#All],3,FALSE)</f>
        <v>#N/A</v>
      </c>
      <c r="CK99" t="e">
        <f>VLOOKUP(TRIM(Table47[[#This Row],[ZC_7]]),Table38[#All],3,FALSE)</f>
        <v>#N/A</v>
      </c>
      <c r="CL99">
        <v>1</v>
      </c>
      <c r="CM99" t="s">
        <v>451</v>
      </c>
      <c r="CN99">
        <f>VLOOKUP(TRIM(Table47[[#This Row],[ZE_1]]),Table40[#All],3,FALSE)</f>
        <v>9</v>
      </c>
      <c r="CO99" s="4" t="e">
        <f>VLOOKUP(TRIM(Table47[[#This Row],[ZE_2]]),Table40[#All],3,FALSE)</f>
        <v>#N/A</v>
      </c>
      <c r="CP99" t="e">
        <f>VLOOKUP(TRIM(Table47[[#This Row],[ZE_3]]),Table40[#All],3,FALSE)</f>
        <v>#N/A</v>
      </c>
      <c r="CQ99" s="4" t="e">
        <f>VLOOKUP(TRIM(Table47[[#This Row],[ZE_4]]),Table40[#All],3,FALSE)</f>
        <v>#N/A</v>
      </c>
      <c r="CR99" t="e">
        <f>VLOOKUP(TRIM(Table47[[#This Row],[ZE_5]]),Table40[#All],3,FALSE)</f>
        <v>#N/A</v>
      </c>
      <c r="CS99" t="e">
        <f>VLOOKUP(TRIM(Table47[[#This Row],[ZE_6]]),Table40[#All],3,FALSE)</f>
        <v>#N/A</v>
      </c>
      <c r="CT99" t="e">
        <f>VLOOKUP(TRIM(Table47[[#This Row],[ZE_7]]),Table40[#All],3,FALSE)</f>
        <v>#N/A</v>
      </c>
    </row>
    <row r="100" spans="1:99" x14ac:dyDescent="0.25">
      <c r="A100">
        <v>45156.932568518518</v>
      </c>
      <c r="B100" s="4">
        <f>VLOOKUP(Table47[[#This Row],[A]],Table7[#All],3, FALSE)</f>
        <v>5</v>
      </c>
      <c r="C100">
        <f>VLOOKUP(Table47[[#This Row],[B]],Table12[#All],3,FALSE)</f>
        <v>1</v>
      </c>
      <c r="D100">
        <f>VLOOKUP(Table47[[#This Row],[C]],Table14[#All],3,FALSE)</f>
        <v>1</v>
      </c>
      <c r="E100">
        <f>VLOOKUP(Table47[[#This Row],[D]],Table16[#All],3,FALSE)</f>
        <v>1</v>
      </c>
      <c r="F100">
        <f>VLOOKUP(Table47[[#This Row],[E]],Table18[#All],3,FALSE)</f>
        <v>1</v>
      </c>
      <c r="G100">
        <f>VLOOKUP(Table47[[#This Row],[F]],Table20[#All],3,FALSE)</f>
        <v>5</v>
      </c>
      <c r="H100" s="1" t="s">
        <v>107</v>
      </c>
      <c r="I100">
        <f>VLOOKUP(Table47[[#This Row],[G]],Table22[#All],3,FALSE)</f>
        <v>3</v>
      </c>
      <c r="J100" s="4" t="e">
        <f>VLOOKUP(TRIM(Table47[[#This Row],[G_2]]),Table22[#All],3,FALSE)</f>
        <v>#N/A</v>
      </c>
      <c r="K100" s="4" t="e">
        <f>VLOOKUP(TRIM(Table47[[#This Row],[G_3]]),Table22[#All],3,FALSE)</f>
        <v>#N/A</v>
      </c>
      <c r="L100" s="4" t="e">
        <f>VLOOKUP(TRIM(Table47[[#This Row],[G_4]]),Table22[#All],3,FALSE)</f>
        <v>#N/A</v>
      </c>
      <c r="M100">
        <f>VLOOKUP(Table47[[#This Row],[H]],Table23[#All],3,FALSE)</f>
        <v>1</v>
      </c>
      <c r="N100" s="1" t="s">
        <v>41</v>
      </c>
      <c r="O100">
        <f>VLOOKUP(Table47[[#This Row],[I_1]],Table25[#All], 3, FALSE)</f>
        <v>1</v>
      </c>
      <c r="P100" t="e">
        <f>VLOOKUP(TRIM(Table47[[#This Row],[I_2]]),Table25[#All], 3, FALSE)</f>
        <v>#N/A</v>
      </c>
      <c r="Q100">
        <v>1150</v>
      </c>
      <c r="R100">
        <f>VLOOKUP(TRIM(Table47[[#This Row],[K]]),Table27[#All],3,FALSE)</f>
        <v>1</v>
      </c>
      <c r="S100">
        <f>VLOOKUP(TRIM(Table47[[#This Row],[L]]),Table28[#All],3,FALSE)</f>
        <v>1</v>
      </c>
      <c r="T100">
        <f>VLOOKUP(Table47[[#This Row],[M]],Table9[#All],3,FALSE)</f>
        <v>3</v>
      </c>
      <c r="U100">
        <f>VLOOKUP(Table47[[#This Row],[N]],Table11[#All],3,FALSE)</f>
        <v>2</v>
      </c>
      <c r="V100">
        <f>VLOOKUP(Table47[[#This Row],[O]],Table15[#All],3,FALSE)</f>
        <v>2</v>
      </c>
      <c r="W100" t="s">
        <v>568</v>
      </c>
      <c r="X100">
        <f>VLOOKUP(Table47[[#This Row],[Q]],Table19[#All],3,FALSE)</f>
        <v>1</v>
      </c>
      <c r="Y100" t="s">
        <v>459</v>
      </c>
      <c r="Z100">
        <f>VLOOKUP(TRIM(Table47[[#This Row],[R_1]]),Table21[#All],3,FALSE)</f>
        <v>11</v>
      </c>
      <c r="AA100" t="e">
        <f>VLOOKUP(TRIM(Table47[[#This Row],[R_2]]),Table21[#All],3,FALSE)</f>
        <v>#N/A</v>
      </c>
      <c r="AB100" t="e">
        <f>VLOOKUP(TRIM(Table47[[#This Row],[R_3]]),Table21[#All],3,FALSE)</f>
        <v>#N/A</v>
      </c>
      <c r="AC100" t="e">
        <f>VLOOKUP(TRIM(Table47[[#This Row],[R_4]]),Table21[#All],3,FALSE)</f>
        <v>#N/A</v>
      </c>
      <c r="AD100" t="e">
        <f>VLOOKUP(TRIM(Table47[[#This Row],[R_5]]),Table21[#All],3,FALSE)</f>
        <v>#N/A</v>
      </c>
      <c r="AE100" t="e">
        <f>VLOOKUP(TRIM(Table47[[#This Row],[R_6]]),Table21[#All],3,FALSE)</f>
        <v>#N/A</v>
      </c>
      <c r="AF100" t="e">
        <f>VLOOKUP(TRIM(Table47[[#This Row],[R_7]]),Table21[#All],3,FALSE)</f>
        <v>#N/A</v>
      </c>
      <c r="AG100" t="e">
        <f>VLOOKUP(TRIM(Table47[[#This Row],[R_8]]),Table21[#All],3,FALSE)</f>
        <v>#N/A</v>
      </c>
      <c r="AH100" t="e">
        <f>VLOOKUP(TRIM(Table47[[#This Row],[R_9]]),Table21[#All],3,FALSE)</f>
        <v>#N/A</v>
      </c>
      <c r="AI100" t="e">
        <f>VLOOKUP(TRIM(Table47[[#This Row],[R_10]]),Table21[#All],3,FALSE)</f>
        <v>#N/A</v>
      </c>
      <c r="AJ100" t="s">
        <v>294</v>
      </c>
      <c r="AK100">
        <f>VLOOKUP(TRIM(Table47[[#This Row],[S_1]]),Table24[#All],3,FALSE)</f>
        <v>5</v>
      </c>
      <c r="AL100">
        <f>VLOOKUP(TRIM(Table47[[#This Row],[S_2]]),Table24[#All],3,FALSE)</f>
        <v>6</v>
      </c>
      <c r="AM100">
        <f>VLOOKUP(TRIM(Table47[[#This Row],[S_3]]),Table24[#All],3,FALSE)</f>
        <v>3</v>
      </c>
      <c r="AN100">
        <f>VLOOKUP(TRIM(Table47[[#This Row],[S_4]]),Table24[#All],3,FALSE)</f>
        <v>1</v>
      </c>
      <c r="AO100">
        <f>VLOOKUP(TRIM(Table47[[#This Row],[S_5]]),Table24[#All],3,FALSE)</f>
        <v>2</v>
      </c>
      <c r="AP100" t="e">
        <f>VLOOKUP(TRIM(Table47[[#This Row],[S_6]]),Table24[#All],3,FALSE)</f>
        <v>#N/A</v>
      </c>
      <c r="AQ100" t="s">
        <v>351</v>
      </c>
      <c r="AR100">
        <f>VLOOKUP(TRIM(Table47[[#This Row],[T_1]]),Table26[#All],3,FALSE)</f>
        <v>2</v>
      </c>
      <c r="AS100">
        <f>VLOOKUP(TRIM(Table47[[#This Row],[T_2]]),Table26[#All],3,FALSE)</f>
        <v>4</v>
      </c>
      <c r="AT100">
        <f>VLOOKUP(TRIM(Table47[[#This Row],[T_3]]),Table26[#All],3,FALSE)</f>
        <v>6</v>
      </c>
      <c r="AU100" t="e">
        <f>VLOOKUP(TRIM(Table47[[#This Row],[T_4]]),Table26[#All],3,FALSE)</f>
        <v>#N/A</v>
      </c>
      <c r="AV100" t="e">
        <f>VLOOKUP(TRIM(Table47[[#This Row],[T_5]]),Table26[#All],3,FALSE)</f>
        <v>#N/A</v>
      </c>
      <c r="AW100" t="e">
        <f>VLOOKUP(TRIM(Table47[[#This Row],[T_6]]),Table26[#All],3,FALSE)</f>
        <v>#N/A</v>
      </c>
      <c r="AX100">
        <f>VLOOKUP(Table47[[#This Row],[U]],Table29[#All],3,FALSE)</f>
        <v>1</v>
      </c>
      <c r="AY100">
        <f>VLOOKUP(Table47[[#This Row],[V]],Table30[#All],3,FALSE)</f>
        <v>3</v>
      </c>
      <c r="AZ100" t="s">
        <v>569</v>
      </c>
      <c r="BA100">
        <f>VLOOKUP(TRIM(Table47[[#This Row],[W_1]]),Table31[#All],3,FALSE)</f>
        <v>1</v>
      </c>
      <c r="BB100">
        <f>VLOOKUP(TRIM(Table47[[#This Row],[W_2]]),Table31[#All],3,FALSE)</f>
        <v>2</v>
      </c>
      <c r="BC100">
        <f>VLOOKUP(TRIM(Table47[[#This Row],[W_3]]),Table31[#All],3,FALSE)</f>
        <v>3</v>
      </c>
      <c r="BD100">
        <f>VLOOKUP(TRIM(Table47[[#This Row],[W_4]]),Table31[#All],3,FALSE)</f>
        <v>7</v>
      </c>
      <c r="BE100" t="e">
        <f>VLOOKUP(TRIM(Table47[[#This Row],[W_5]]),Table31[#All],3,FALSE)</f>
        <v>#N/A</v>
      </c>
      <c r="BF100" t="e">
        <f>VLOOKUP(TRIM(Table47[[#This Row],[W_6]]),Table31[#All],3,FALSE)</f>
        <v>#N/A</v>
      </c>
      <c r="BG100" t="e">
        <f>VLOOKUP(TRIM(Table47[[#This Row],[W_7]]),Table31[#All],3,FALSE)</f>
        <v>#N/A</v>
      </c>
      <c r="BH100" t="e">
        <f>VLOOKUP(TRIM(Table47[[#This Row],[W_8]]),Table31[#All],3,FALSE)</f>
        <v>#N/A</v>
      </c>
      <c r="BI100" t="s">
        <v>1023</v>
      </c>
      <c r="BJ100">
        <f>VLOOKUP(TRIM(Table47[[#This Row],[X_1]]),Table32[#All],3,FALSE)</f>
        <v>2</v>
      </c>
      <c r="BK100">
        <f>VLOOKUP(TRIM(Table47[[#This Row],[X_2]]),Table32[#All],3,FALSE)</f>
        <v>1</v>
      </c>
      <c r="BL100">
        <f>VLOOKUP(TRIM(Table47[[#This Row],[X_3]]),Table32[#All],3,FALSE)</f>
        <v>6</v>
      </c>
      <c r="BM100">
        <f>VLOOKUP(TRIM(Table47[[#This Row],[X_4]]),Table32[#All],3,FALSE)</f>
        <v>5</v>
      </c>
      <c r="BN100">
        <f>VLOOKUP(TRIM(Table47[[#This Row],[X_5]]),Table32[#All],3,FALSE)</f>
        <v>3</v>
      </c>
      <c r="BO100">
        <f>VLOOKUP(TRIM(Table47[[#This Row],[X_6]]),Table32[#All],3,FALSE)</f>
        <v>4</v>
      </c>
      <c r="BP100" t="e">
        <f>VLOOKUP(TRIM(Table47[[#This Row],[X_7]]),Table32[#All],3,FALSE)</f>
        <v>#N/A</v>
      </c>
      <c r="BQ100" t="e">
        <f>VLOOKUP(TRIM(Table47[[#This Row],[X_8]]),Table32[#All],3,FALSE)</f>
        <v>#N/A</v>
      </c>
      <c r="BR100" t="e">
        <f>VLOOKUP(TRIM(Table47[[#This Row],[X_9]]),Table32[#All],3,FALSE)</f>
        <v>#N/A</v>
      </c>
      <c r="BS100">
        <f>VLOOKUP(Table47[[#This Row],[Y]], Table33[#All], 3, FALSE)</f>
        <v>2</v>
      </c>
      <c r="BT100" t="s">
        <v>77</v>
      </c>
      <c r="BU100">
        <f>VLOOKUP(TRIM(Table47[[#This Row],[Z_1]]),Table34[#All],3,FALSE)</f>
        <v>13</v>
      </c>
      <c r="BV100" t="e">
        <f>VLOOKUP(TRIM(Table47[[#This Row],[Z_2]]),Table34[#All],3,FALSE)</f>
        <v>#N/A</v>
      </c>
      <c r="BW100" t="e">
        <f>VLOOKUP(TRIM(Table47[[#This Row],[Z_3]]),Table34[#All],3,FALSE)</f>
        <v>#N/A</v>
      </c>
      <c r="BX100" t="e">
        <f>VLOOKUP(TRIM(Table47[[#This Row],[Z_4]]),Table34[#All],3,FALSE)</f>
        <v>#N/A</v>
      </c>
      <c r="BY100" t="e">
        <f>VLOOKUP(TRIM(Table47[[#This Row],[Z_5]]),Table34[#All],3,FALSE)</f>
        <v>#N/A</v>
      </c>
      <c r="BZ100" t="e">
        <f>VLOOKUP(TRIM(Table47[[#This Row],[Z_6]]),Table34[#All],3,FALSE)</f>
        <v>#N/A</v>
      </c>
      <c r="CA100" t="e">
        <f>VLOOKUP(TRIM(Table47[[#This Row],[Z_7]]),Table34[#All],3,FALSE)</f>
        <v>#N/A</v>
      </c>
      <c r="CB100">
        <f>VLOOKUP(Table47[[#This Row],[ZA]],Table36[#All],3,FALSE)</f>
        <v>0</v>
      </c>
      <c r="CC100">
        <f>VLOOKUP(Table47[[#This Row],[ZB]],Table37[#All],3,FALSE)</f>
        <v>3</v>
      </c>
      <c r="CD100" t="s">
        <v>334</v>
      </c>
      <c r="CE100">
        <f>VLOOKUP(TRIM(Table47[[#This Row],[ZC_1]]),Table38[#All],3,FALSE)</f>
        <v>1</v>
      </c>
      <c r="CF100">
        <f>VLOOKUP(TRIM(Table47[[#This Row],[ZC_2]]),Table38[#All],3,FALSE)</f>
        <v>5</v>
      </c>
      <c r="CG100">
        <f>VLOOKUP(TRIM(Table47[[#This Row],[ZC_3]]),Table38[#All],3,FALSE)</f>
        <v>4</v>
      </c>
      <c r="CH100">
        <f>VLOOKUP(TRIM(Table47[[#This Row],[ZC_4]]),Table38[#All],3,FALSE)</f>
        <v>2</v>
      </c>
      <c r="CI100">
        <f>VLOOKUP(TRIM(Table47[[#This Row],[ZC_5]]),Table38[#All],3,FALSE)</f>
        <v>7</v>
      </c>
      <c r="CJ100" t="e">
        <f>VLOOKUP(TRIM(Table47[[#This Row],[ZC_6]]),Table38[#All],3,FALSE)</f>
        <v>#N/A</v>
      </c>
      <c r="CK100" t="e">
        <f>VLOOKUP(TRIM(Table47[[#This Row],[ZC_7]]),Table38[#All],3,FALSE)</f>
        <v>#N/A</v>
      </c>
      <c r="CL100">
        <v>3</v>
      </c>
      <c r="CM100" t="s">
        <v>393</v>
      </c>
      <c r="CN100">
        <f>VLOOKUP(TRIM(Table47[[#This Row],[ZE_1]]),Table40[#All],3,FALSE)</f>
        <v>3</v>
      </c>
      <c r="CO100" s="4">
        <f>VLOOKUP(TRIM(Table47[[#This Row],[ZE_2]]),Table40[#All],3,FALSE)</f>
        <v>1</v>
      </c>
      <c r="CP100" t="e">
        <f>VLOOKUP(TRIM(Table47[[#This Row],[ZE_3]]),Table40[#All],3,FALSE)</f>
        <v>#N/A</v>
      </c>
      <c r="CQ100" s="4" t="e">
        <f>VLOOKUP(TRIM(Table47[[#This Row],[ZE_4]]),Table40[#All],3,FALSE)</f>
        <v>#N/A</v>
      </c>
      <c r="CR100" t="e">
        <f>VLOOKUP(TRIM(Table47[[#This Row],[ZE_5]]),Table40[#All],3,FALSE)</f>
        <v>#N/A</v>
      </c>
      <c r="CS100" t="e">
        <f>VLOOKUP(TRIM(Table47[[#This Row],[ZE_6]]),Table40[#All],3,FALSE)</f>
        <v>#N/A</v>
      </c>
      <c r="CT100" t="e">
        <f>VLOOKUP(TRIM(Table47[[#This Row],[ZE_7]]),Table40[#All],3,FALSE)</f>
        <v>#N/A</v>
      </c>
      <c r="CU100" t="s">
        <v>571</v>
      </c>
    </row>
    <row r="101" spans="1:99" x14ac:dyDescent="0.25">
      <c r="A101">
        <v>45156.934408692134</v>
      </c>
      <c r="B101" s="4">
        <f>VLOOKUP(Table47[[#This Row],[A]],Table7[#All],3, FALSE)</f>
        <v>6</v>
      </c>
      <c r="C101">
        <f>VLOOKUP(Table47[[#This Row],[B]],Table12[#All],3,FALSE)</f>
        <v>1</v>
      </c>
      <c r="D101">
        <f>VLOOKUP(Table47[[#This Row],[C]],Table14[#All],3,FALSE)</f>
        <v>3</v>
      </c>
      <c r="E101">
        <f>VLOOKUP(Table47[[#This Row],[D]],Table16[#All],3,FALSE)</f>
        <v>2</v>
      </c>
      <c r="F101">
        <f>VLOOKUP(Table47[[#This Row],[E]],Table18[#All],3,FALSE)</f>
        <v>1</v>
      </c>
      <c r="G101">
        <f>VLOOKUP(Table47[[#This Row],[F]],Table20[#All],3,FALSE)</f>
        <v>1</v>
      </c>
      <c r="H101" s="1" t="s">
        <v>130</v>
      </c>
      <c r="I101">
        <f>VLOOKUP(Table47[[#This Row],[G]],Table22[#All],3,FALSE)</f>
        <v>1</v>
      </c>
      <c r="J101" s="4" t="e">
        <f>VLOOKUP(TRIM(Table47[[#This Row],[G_2]]),Table22[#All],3,FALSE)</f>
        <v>#N/A</v>
      </c>
      <c r="K101" s="4" t="e">
        <f>VLOOKUP(TRIM(Table47[[#This Row],[G_3]]),Table22[#All],3,FALSE)</f>
        <v>#N/A</v>
      </c>
      <c r="L101" s="4" t="e">
        <f>VLOOKUP(TRIM(Table47[[#This Row],[G_4]]),Table22[#All],3,FALSE)</f>
        <v>#N/A</v>
      </c>
      <c r="M101">
        <f>VLOOKUP(Table47[[#This Row],[H]],Table23[#All],3,FALSE)</f>
        <v>0</v>
      </c>
      <c r="N101" s="1" t="s">
        <v>125</v>
      </c>
      <c r="O101">
        <f>VLOOKUP(Table47[[#This Row],[I_1]],Table25[#All], 3, FALSE)</f>
        <v>2</v>
      </c>
      <c r="P101" t="e">
        <f>VLOOKUP(TRIM(Table47[[#This Row],[I_2]]),Table25[#All], 3, FALSE)</f>
        <v>#N/A</v>
      </c>
      <c r="Q101">
        <v>1189</v>
      </c>
      <c r="R101">
        <f>VLOOKUP(TRIM(Table47[[#This Row],[K]]),Table27[#All],3,FALSE)</f>
        <v>1</v>
      </c>
      <c r="S101">
        <f>VLOOKUP(TRIM(Table47[[#This Row],[L]]),Table28[#All],3,FALSE)</f>
        <v>2</v>
      </c>
      <c r="T101">
        <f>VLOOKUP(Table47[[#This Row],[M]],Table9[#All],3,FALSE)</f>
        <v>3</v>
      </c>
      <c r="U101">
        <f>VLOOKUP(Table47[[#This Row],[N]],Table11[#All],3,FALSE)</f>
        <v>3</v>
      </c>
      <c r="V101">
        <f>VLOOKUP(Table47[[#This Row],[O]],Table15[#All],3,FALSE)</f>
        <v>1</v>
      </c>
      <c r="W101" t="s">
        <v>572</v>
      </c>
      <c r="X101">
        <f>VLOOKUP(Table47[[#This Row],[Q]],Table19[#All],3,FALSE)</f>
        <v>1</v>
      </c>
      <c r="Y101" t="s">
        <v>103</v>
      </c>
      <c r="Z101">
        <f>VLOOKUP(TRIM(Table47[[#This Row],[R_1]]),Table21[#All],3,FALSE)</f>
        <v>7</v>
      </c>
      <c r="AA101" t="e">
        <f>VLOOKUP(TRIM(Table47[[#This Row],[R_2]]),Table21[#All],3,FALSE)</f>
        <v>#N/A</v>
      </c>
      <c r="AB101" t="e">
        <f>VLOOKUP(TRIM(Table47[[#This Row],[R_3]]),Table21[#All],3,FALSE)</f>
        <v>#N/A</v>
      </c>
      <c r="AC101" t="e">
        <f>VLOOKUP(TRIM(Table47[[#This Row],[R_4]]),Table21[#All],3,FALSE)</f>
        <v>#N/A</v>
      </c>
      <c r="AD101" t="e">
        <f>VLOOKUP(TRIM(Table47[[#This Row],[R_5]]),Table21[#All],3,FALSE)</f>
        <v>#N/A</v>
      </c>
      <c r="AE101" t="e">
        <f>VLOOKUP(TRIM(Table47[[#This Row],[R_6]]),Table21[#All],3,FALSE)</f>
        <v>#N/A</v>
      </c>
      <c r="AF101" t="e">
        <f>VLOOKUP(TRIM(Table47[[#This Row],[R_7]]),Table21[#All],3,FALSE)</f>
        <v>#N/A</v>
      </c>
      <c r="AG101" t="e">
        <f>VLOOKUP(TRIM(Table47[[#This Row],[R_8]]),Table21[#All],3,FALSE)</f>
        <v>#N/A</v>
      </c>
      <c r="AH101" t="e">
        <f>VLOOKUP(TRIM(Table47[[#This Row],[R_9]]),Table21[#All],3,FALSE)</f>
        <v>#N/A</v>
      </c>
      <c r="AI101" t="e">
        <f>VLOOKUP(TRIM(Table47[[#This Row],[R_10]]),Table21[#All],3,FALSE)</f>
        <v>#N/A</v>
      </c>
      <c r="AJ101" t="s">
        <v>72</v>
      </c>
      <c r="AK101">
        <f>VLOOKUP(TRIM(Table47[[#This Row],[S_1]]),Table24[#All],3,FALSE)</f>
        <v>3</v>
      </c>
      <c r="AL101">
        <f>VLOOKUP(TRIM(Table47[[#This Row],[S_2]]),Table24[#All],3,FALSE)</f>
        <v>1</v>
      </c>
      <c r="AM101">
        <f>VLOOKUP(TRIM(Table47[[#This Row],[S_3]]),Table24[#All],3,FALSE)</f>
        <v>2</v>
      </c>
      <c r="AN101">
        <f>VLOOKUP(TRIM(Table47[[#This Row],[S_4]]),Table24[#All],3,FALSE)</f>
        <v>4</v>
      </c>
      <c r="AO101" t="e">
        <f>VLOOKUP(TRIM(Table47[[#This Row],[S_5]]),Table24[#All],3,FALSE)</f>
        <v>#N/A</v>
      </c>
      <c r="AP101" t="e">
        <f>VLOOKUP(TRIM(Table47[[#This Row],[S_6]]),Table24[#All],3,FALSE)</f>
        <v>#N/A</v>
      </c>
      <c r="AQ101" t="s">
        <v>51</v>
      </c>
      <c r="AR101">
        <f>VLOOKUP(TRIM(Table47[[#This Row],[T_1]]),Table26[#All],3,FALSE)</f>
        <v>2</v>
      </c>
      <c r="AS101" t="e">
        <f>VLOOKUP(TRIM(Table47[[#This Row],[T_2]]),Table26[#All],3,FALSE)</f>
        <v>#N/A</v>
      </c>
      <c r="AT101" t="e">
        <f>VLOOKUP(TRIM(Table47[[#This Row],[T_3]]),Table26[#All],3,FALSE)</f>
        <v>#N/A</v>
      </c>
      <c r="AU101" t="e">
        <f>VLOOKUP(TRIM(Table47[[#This Row],[T_4]]),Table26[#All],3,FALSE)</f>
        <v>#N/A</v>
      </c>
      <c r="AV101" t="e">
        <f>VLOOKUP(TRIM(Table47[[#This Row],[T_5]]),Table26[#All],3,FALSE)</f>
        <v>#N/A</v>
      </c>
      <c r="AW101" t="e">
        <f>VLOOKUP(TRIM(Table47[[#This Row],[T_6]]),Table26[#All],3,FALSE)</f>
        <v>#N/A</v>
      </c>
      <c r="AX101">
        <f>VLOOKUP(Table47[[#This Row],[U]],Table29[#All],3,FALSE)</f>
        <v>1</v>
      </c>
      <c r="AY101">
        <f>VLOOKUP(Table47[[#This Row],[V]],Table30[#All],3,FALSE)</f>
        <v>2</v>
      </c>
      <c r="AZ101" t="s">
        <v>151</v>
      </c>
      <c r="BA101">
        <f>VLOOKUP(TRIM(Table47[[#This Row],[W_1]]),Table31[#All],3,FALSE)</f>
        <v>1</v>
      </c>
      <c r="BB101">
        <f>VLOOKUP(TRIM(Table47[[#This Row],[W_2]]),Table31[#All],3,FALSE)</f>
        <v>2</v>
      </c>
      <c r="BC101">
        <f>VLOOKUP(TRIM(Table47[[#This Row],[W_3]]),Table31[#All],3,FALSE)</f>
        <v>4</v>
      </c>
      <c r="BD101">
        <f>VLOOKUP(TRIM(Table47[[#This Row],[W_4]]),Table31[#All],3,FALSE)</f>
        <v>3</v>
      </c>
      <c r="BE101">
        <f>VLOOKUP(TRIM(Table47[[#This Row],[W_5]]),Table31[#All],3,FALSE)</f>
        <v>7</v>
      </c>
      <c r="BF101" t="e">
        <f>VLOOKUP(TRIM(Table47[[#This Row],[W_6]]),Table31[#All],3,FALSE)</f>
        <v>#N/A</v>
      </c>
      <c r="BG101" t="e">
        <f>VLOOKUP(TRIM(Table47[[#This Row],[W_7]]),Table31[#All],3,FALSE)</f>
        <v>#N/A</v>
      </c>
      <c r="BH101" t="e">
        <f>VLOOKUP(TRIM(Table47[[#This Row],[W_8]]),Table31[#All],3,FALSE)</f>
        <v>#N/A</v>
      </c>
      <c r="BI101" t="s">
        <v>1024</v>
      </c>
      <c r="BJ101">
        <f>VLOOKUP(TRIM(Table47[[#This Row],[X_1]]),Table32[#All],3,FALSE)</f>
        <v>2</v>
      </c>
      <c r="BK101">
        <f>VLOOKUP(TRIM(Table47[[#This Row],[X_2]]),Table32[#All],3,FALSE)</f>
        <v>1</v>
      </c>
      <c r="BL101">
        <f>VLOOKUP(TRIM(Table47[[#This Row],[X_3]]),Table32[#All],3,FALSE)</f>
        <v>6</v>
      </c>
      <c r="BM101">
        <f>VLOOKUP(TRIM(Table47[[#This Row],[X_4]]),Table32[#All],3,FALSE)</f>
        <v>11</v>
      </c>
      <c r="BN101">
        <f>VLOOKUP(TRIM(Table47[[#This Row],[X_5]]),Table32[#All],3,FALSE)</f>
        <v>5</v>
      </c>
      <c r="BO101">
        <f>VLOOKUP(TRIM(Table47[[#This Row],[X_6]]),Table32[#All],3,FALSE)</f>
        <v>10</v>
      </c>
      <c r="BP101">
        <f>VLOOKUP(TRIM(Table47[[#This Row],[X_7]]),Table32[#All],3,FALSE)</f>
        <v>12</v>
      </c>
      <c r="BQ101">
        <f>VLOOKUP(TRIM(Table47[[#This Row],[X_8]]),Table32[#All],3,FALSE)</f>
        <v>3</v>
      </c>
      <c r="BR101" t="e">
        <f>VLOOKUP(TRIM(Table47[[#This Row],[X_9]]),Table32[#All],3,FALSE)</f>
        <v>#N/A</v>
      </c>
      <c r="BS101">
        <f>VLOOKUP(Table47[[#This Row],[Y]], Table33[#All], 3, FALSE)</f>
        <v>2</v>
      </c>
      <c r="BT101" t="s">
        <v>103</v>
      </c>
      <c r="BU101">
        <f>VLOOKUP(TRIM(Table47[[#This Row],[Z_1]]),Table34[#All],3,FALSE)</f>
        <v>6</v>
      </c>
      <c r="BV101" t="e">
        <f>VLOOKUP(TRIM(Table47[[#This Row],[Z_2]]),Table34[#All],3,FALSE)</f>
        <v>#N/A</v>
      </c>
      <c r="BW101" t="e">
        <f>VLOOKUP(TRIM(Table47[[#This Row],[Z_3]]),Table34[#All],3,FALSE)</f>
        <v>#N/A</v>
      </c>
      <c r="BX101" t="e">
        <f>VLOOKUP(TRIM(Table47[[#This Row],[Z_4]]),Table34[#All],3,FALSE)</f>
        <v>#N/A</v>
      </c>
      <c r="BY101" t="e">
        <f>VLOOKUP(TRIM(Table47[[#This Row],[Z_5]]),Table34[#All],3,FALSE)</f>
        <v>#N/A</v>
      </c>
      <c r="BZ101" t="e">
        <f>VLOOKUP(TRIM(Table47[[#This Row],[Z_6]]),Table34[#All],3,FALSE)</f>
        <v>#N/A</v>
      </c>
      <c r="CA101" t="e">
        <f>VLOOKUP(TRIM(Table47[[#This Row],[Z_7]]),Table34[#All],3,FALSE)</f>
        <v>#N/A</v>
      </c>
      <c r="CB101">
        <f>VLOOKUP(Table47[[#This Row],[ZA]],Table36[#All],3,FALSE)</f>
        <v>5</v>
      </c>
      <c r="CC101">
        <f>VLOOKUP(Table47[[#This Row],[ZB]],Table37[#All],3,FALSE)</f>
        <v>4</v>
      </c>
      <c r="CD101" t="s">
        <v>162</v>
      </c>
      <c r="CE101">
        <f>VLOOKUP(TRIM(Table47[[#This Row],[ZC_1]]),Table38[#All],3,FALSE)</f>
        <v>2</v>
      </c>
      <c r="CF101" t="e">
        <f>VLOOKUP(TRIM(Table47[[#This Row],[ZC_2]]),Table38[#All],3,FALSE)</f>
        <v>#N/A</v>
      </c>
      <c r="CG101" t="e">
        <f>VLOOKUP(TRIM(Table47[[#This Row],[ZC_3]]),Table38[#All],3,FALSE)</f>
        <v>#N/A</v>
      </c>
      <c r="CH101" t="e">
        <f>VLOOKUP(TRIM(Table47[[#This Row],[ZC_4]]),Table38[#All],3,FALSE)</f>
        <v>#N/A</v>
      </c>
      <c r="CI101" t="e">
        <f>VLOOKUP(TRIM(Table47[[#This Row],[ZC_5]]),Table38[#All],3,FALSE)</f>
        <v>#N/A</v>
      </c>
      <c r="CJ101" t="e">
        <f>VLOOKUP(TRIM(Table47[[#This Row],[ZC_6]]),Table38[#All],3,FALSE)</f>
        <v>#N/A</v>
      </c>
      <c r="CK101" t="e">
        <f>VLOOKUP(TRIM(Table47[[#This Row],[ZC_7]]),Table38[#All],3,FALSE)</f>
        <v>#N/A</v>
      </c>
      <c r="CL101">
        <v>4</v>
      </c>
      <c r="CM101" t="s">
        <v>451</v>
      </c>
      <c r="CN101">
        <f>VLOOKUP(TRIM(Table47[[#This Row],[ZE_1]]),Table40[#All],3,FALSE)</f>
        <v>9</v>
      </c>
      <c r="CO101" s="4" t="e">
        <f>VLOOKUP(TRIM(Table47[[#This Row],[ZE_2]]),Table40[#All],3,FALSE)</f>
        <v>#N/A</v>
      </c>
      <c r="CP101" t="e">
        <f>VLOOKUP(TRIM(Table47[[#This Row],[ZE_3]]),Table40[#All],3,FALSE)</f>
        <v>#N/A</v>
      </c>
      <c r="CQ101" s="4" t="e">
        <f>VLOOKUP(TRIM(Table47[[#This Row],[ZE_4]]),Table40[#All],3,FALSE)</f>
        <v>#N/A</v>
      </c>
      <c r="CR101" t="e">
        <f>VLOOKUP(TRIM(Table47[[#This Row],[ZE_5]]),Table40[#All],3,FALSE)</f>
        <v>#N/A</v>
      </c>
      <c r="CS101" t="e">
        <f>VLOOKUP(TRIM(Table47[[#This Row],[ZE_6]]),Table40[#All],3,FALSE)</f>
        <v>#N/A</v>
      </c>
      <c r="CT101" t="e">
        <f>VLOOKUP(TRIM(Table47[[#This Row],[ZE_7]]),Table40[#All],3,FALSE)</f>
        <v>#N/A</v>
      </c>
    </row>
    <row r="102" spans="1:99" x14ac:dyDescent="0.25">
      <c r="A102">
        <v>45156.941766863427</v>
      </c>
      <c r="B102" s="4">
        <f>VLOOKUP(Table47[[#This Row],[A]],Table7[#All],3, FALSE)</f>
        <v>6</v>
      </c>
      <c r="C102">
        <f>VLOOKUP(Table47[[#This Row],[B]],Table12[#All],3,FALSE)</f>
        <v>1</v>
      </c>
      <c r="D102">
        <f>VLOOKUP(Table47[[#This Row],[C]],Table14[#All],3,FALSE)</f>
        <v>3</v>
      </c>
      <c r="E102">
        <f>VLOOKUP(Table47[[#This Row],[D]],Table16[#All],3,FALSE)</f>
        <v>1</v>
      </c>
      <c r="F102">
        <f>VLOOKUP(Table47[[#This Row],[E]],Table18[#All],3,FALSE)</f>
        <v>1</v>
      </c>
      <c r="G102">
        <f>VLOOKUP(Table47[[#This Row],[F]],Table20[#All],3,FALSE)</f>
        <v>1</v>
      </c>
      <c r="H102" s="1" t="s">
        <v>130</v>
      </c>
      <c r="I102">
        <f>VLOOKUP(Table47[[#This Row],[G]],Table22[#All],3,FALSE)</f>
        <v>1</v>
      </c>
      <c r="J102" s="4" t="e">
        <f>VLOOKUP(TRIM(Table47[[#This Row],[G_2]]),Table22[#All],3,FALSE)</f>
        <v>#N/A</v>
      </c>
      <c r="K102" s="4" t="e">
        <f>VLOOKUP(TRIM(Table47[[#This Row],[G_3]]),Table22[#All],3,FALSE)</f>
        <v>#N/A</v>
      </c>
      <c r="L102" s="4" t="e">
        <f>VLOOKUP(TRIM(Table47[[#This Row],[G_4]]),Table22[#All],3,FALSE)</f>
        <v>#N/A</v>
      </c>
      <c r="M102">
        <f>VLOOKUP(Table47[[#This Row],[H]],Table23[#All],3,FALSE)</f>
        <v>1</v>
      </c>
      <c r="N102" s="1" t="s">
        <v>64</v>
      </c>
      <c r="O102">
        <f>VLOOKUP(Table47[[#This Row],[I_1]],Table25[#All], 3, FALSE)</f>
        <v>1</v>
      </c>
      <c r="P102">
        <f>VLOOKUP(TRIM(Table47[[#This Row],[I_2]]),Table25[#All], 3, FALSE)</f>
        <v>2</v>
      </c>
      <c r="Q102">
        <v>1200</v>
      </c>
      <c r="R102">
        <f>VLOOKUP(TRIM(Table47[[#This Row],[K]]),Table27[#All],3,FALSE)</f>
        <v>1</v>
      </c>
      <c r="S102">
        <f>VLOOKUP(TRIM(Table47[[#This Row],[L]]),Table28[#All],3,FALSE)</f>
        <v>4</v>
      </c>
      <c r="T102">
        <f>VLOOKUP(Table47[[#This Row],[M]],Table9[#All],3,FALSE)</f>
        <v>2</v>
      </c>
      <c r="U102">
        <f>VLOOKUP(Table47[[#This Row],[N]],Table11[#All],3,FALSE)</f>
        <v>2</v>
      </c>
      <c r="V102">
        <f>VLOOKUP(Table47[[#This Row],[O]],Table15[#All],3,FALSE)</f>
        <v>1</v>
      </c>
      <c r="W102" t="s">
        <v>574</v>
      </c>
      <c r="X102">
        <f>VLOOKUP(Table47[[#This Row],[Q]],Table19[#All],3,FALSE)</f>
        <v>1</v>
      </c>
      <c r="Y102" t="s">
        <v>931</v>
      </c>
      <c r="Z102">
        <f>VLOOKUP(TRIM(Table47[[#This Row],[R_1]]),Table21[#All],3,FALSE)</f>
        <v>5</v>
      </c>
      <c r="AA102">
        <f>VLOOKUP(TRIM(Table47[[#This Row],[R_2]]),Table21[#All],3,FALSE)</f>
        <v>8</v>
      </c>
      <c r="AB102">
        <f>VLOOKUP(TRIM(Table47[[#This Row],[R_3]]),Table21[#All],3,FALSE)</f>
        <v>3</v>
      </c>
      <c r="AC102" t="e">
        <f>VLOOKUP(TRIM(Table47[[#This Row],[R_4]]),Table21[#All],3,FALSE)</f>
        <v>#N/A</v>
      </c>
      <c r="AD102" t="e">
        <f>VLOOKUP(TRIM(Table47[[#This Row],[R_5]]),Table21[#All],3,FALSE)</f>
        <v>#N/A</v>
      </c>
      <c r="AE102" t="e">
        <f>VLOOKUP(TRIM(Table47[[#This Row],[R_6]]),Table21[#All],3,FALSE)</f>
        <v>#N/A</v>
      </c>
      <c r="AF102" t="e">
        <f>VLOOKUP(TRIM(Table47[[#This Row],[R_7]]),Table21[#All],3,FALSE)</f>
        <v>#N/A</v>
      </c>
      <c r="AG102" t="e">
        <f>VLOOKUP(TRIM(Table47[[#This Row],[R_8]]),Table21[#All],3,FALSE)</f>
        <v>#N/A</v>
      </c>
      <c r="AH102" t="e">
        <f>VLOOKUP(TRIM(Table47[[#This Row],[R_9]]),Table21[#All],3,FALSE)</f>
        <v>#N/A</v>
      </c>
      <c r="AI102" t="e">
        <f>VLOOKUP(TRIM(Table47[[#This Row],[R_10]]),Table21[#All],3,FALSE)</f>
        <v>#N/A</v>
      </c>
      <c r="AJ102" t="s">
        <v>557</v>
      </c>
      <c r="AK102">
        <f>VLOOKUP(TRIM(Table47[[#This Row],[S_1]]),Table24[#All],3,FALSE)</f>
        <v>5</v>
      </c>
      <c r="AL102">
        <f>VLOOKUP(TRIM(Table47[[#This Row],[S_2]]),Table24[#All],3,FALSE)</f>
        <v>3</v>
      </c>
      <c r="AM102">
        <f>VLOOKUP(TRIM(Table47[[#This Row],[S_3]]),Table24[#All],3,FALSE)</f>
        <v>1</v>
      </c>
      <c r="AN102">
        <f>VLOOKUP(TRIM(Table47[[#This Row],[S_4]]),Table24[#All],3,FALSE)</f>
        <v>2</v>
      </c>
      <c r="AO102" t="e">
        <f>VLOOKUP(TRIM(Table47[[#This Row],[S_5]]),Table24[#All],3,FALSE)</f>
        <v>#N/A</v>
      </c>
      <c r="AP102" t="e">
        <f>VLOOKUP(TRIM(Table47[[#This Row],[S_6]]),Table24[#All],3,FALSE)</f>
        <v>#N/A</v>
      </c>
      <c r="AQ102" t="s">
        <v>311</v>
      </c>
      <c r="AR102">
        <f>VLOOKUP(TRIM(Table47[[#This Row],[T_1]]),Table26[#All],3,FALSE)</f>
        <v>4</v>
      </c>
      <c r="AS102" t="e">
        <f>VLOOKUP(TRIM(Table47[[#This Row],[T_2]]),Table26[#All],3,FALSE)</f>
        <v>#N/A</v>
      </c>
      <c r="AT102" t="e">
        <f>VLOOKUP(TRIM(Table47[[#This Row],[T_3]]),Table26[#All],3,FALSE)</f>
        <v>#N/A</v>
      </c>
      <c r="AU102" t="e">
        <f>VLOOKUP(TRIM(Table47[[#This Row],[T_4]]),Table26[#All],3,FALSE)</f>
        <v>#N/A</v>
      </c>
      <c r="AV102" t="e">
        <f>VLOOKUP(TRIM(Table47[[#This Row],[T_5]]),Table26[#All],3,FALSE)</f>
        <v>#N/A</v>
      </c>
      <c r="AW102" t="e">
        <f>VLOOKUP(TRIM(Table47[[#This Row],[T_6]]),Table26[#All],3,FALSE)</f>
        <v>#N/A</v>
      </c>
      <c r="AX102">
        <f>VLOOKUP(Table47[[#This Row],[U]],Table29[#All],3,FALSE)</f>
        <v>3</v>
      </c>
      <c r="AY102">
        <f>VLOOKUP(Table47[[#This Row],[V]],Table30[#All],3,FALSE)</f>
        <v>2</v>
      </c>
      <c r="AZ102" t="s">
        <v>101</v>
      </c>
      <c r="BA102">
        <f>VLOOKUP(TRIM(Table47[[#This Row],[W_1]]),Table31[#All],3,FALSE)</f>
        <v>1</v>
      </c>
      <c r="BB102" t="e">
        <f>VLOOKUP(TRIM(Table47[[#This Row],[W_2]]),Table31[#All],3,FALSE)</f>
        <v>#N/A</v>
      </c>
      <c r="BC102" t="e">
        <f>VLOOKUP(TRIM(Table47[[#This Row],[W_3]]),Table31[#All],3,FALSE)</f>
        <v>#N/A</v>
      </c>
      <c r="BD102" t="e">
        <f>VLOOKUP(TRIM(Table47[[#This Row],[W_4]]),Table31[#All],3,FALSE)</f>
        <v>#N/A</v>
      </c>
      <c r="BE102" t="e">
        <f>VLOOKUP(TRIM(Table47[[#This Row],[W_5]]),Table31[#All],3,FALSE)</f>
        <v>#N/A</v>
      </c>
      <c r="BF102" t="e">
        <f>VLOOKUP(TRIM(Table47[[#This Row],[W_6]]),Table31[#All],3,FALSE)</f>
        <v>#N/A</v>
      </c>
      <c r="BG102" t="e">
        <f>VLOOKUP(TRIM(Table47[[#This Row],[W_7]]),Table31[#All],3,FALSE)</f>
        <v>#N/A</v>
      </c>
      <c r="BH102" t="e">
        <f>VLOOKUP(TRIM(Table47[[#This Row],[W_8]]),Table31[#All],3,FALSE)</f>
        <v>#N/A</v>
      </c>
      <c r="BI102" t="s">
        <v>401</v>
      </c>
      <c r="BJ102">
        <f>VLOOKUP(TRIM(Table47[[#This Row],[X_1]]),Table32[#All],3,FALSE)</f>
        <v>1</v>
      </c>
      <c r="BK102">
        <f>VLOOKUP(TRIM(Table47[[#This Row],[X_2]]),Table32[#All],3,FALSE)</f>
        <v>11</v>
      </c>
      <c r="BL102">
        <f>VLOOKUP(TRIM(Table47[[#This Row],[X_3]]),Table32[#All],3,FALSE)</f>
        <v>10</v>
      </c>
      <c r="BM102">
        <f>VLOOKUP(TRIM(Table47[[#This Row],[X_4]]),Table32[#All],3,FALSE)</f>
        <v>3</v>
      </c>
      <c r="BN102" t="e">
        <f>VLOOKUP(TRIM(Table47[[#This Row],[X_5]]),Table32[#All],3,FALSE)</f>
        <v>#N/A</v>
      </c>
      <c r="BO102" t="e">
        <f>VLOOKUP(TRIM(Table47[[#This Row],[X_6]]),Table32[#All],3,FALSE)</f>
        <v>#N/A</v>
      </c>
      <c r="BP102" t="e">
        <f>VLOOKUP(TRIM(Table47[[#This Row],[X_7]]),Table32[#All],3,FALSE)</f>
        <v>#N/A</v>
      </c>
      <c r="BQ102" t="e">
        <f>VLOOKUP(TRIM(Table47[[#This Row],[X_8]]),Table32[#All],3,FALSE)</f>
        <v>#N/A</v>
      </c>
      <c r="BR102" t="e">
        <f>VLOOKUP(TRIM(Table47[[#This Row],[X_9]]),Table32[#All],3,FALSE)</f>
        <v>#N/A</v>
      </c>
      <c r="BS102">
        <f>VLOOKUP(Table47[[#This Row],[Y]], Table33[#All], 3, FALSE)</f>
        <v>2</v>
      </c>
      <c r="BT102" t="s">
        <v>77</v>
      </c>
      <c r="BU102">
        <f>VLOOKUP(TRIM(Table47[[#This Row],[Z_1]]),Table34[#All],3,FALSE)</f>
        <v>13</v>
      </c>
      <c r="BV102" t="e">
        <f>VLOOKUP(TRIM(Table47[[#This Row],[Z_2]]),Table34[#All],3,FALSE)</f>
        <v>#N/A</v>
      </c>
      <c r="BW102" t="e">
        <f>VLOOKUP(TRIM(Table47[[#This Row],[Z_3]]),Table34[#All],3,FALSE)</f>
        <v>#N/A</v>
      </c>
      <c r="BX102" t="e">
        <f>VLOOKUP(TRIM(Table47[[#This Row],[Z_4]]),Table34[#All],3,FALSE)</f>
        <v>#N/A</v>
      </c>
      <c r="BY102" t="e">
        <f>VLOOKUP(TRIM(Table47[[#This Row],[Z_5]]),Table34[#All],3,FALSE)</f>
        <v>#N/A</v>
      </c>
      <c r="BZ102" t="e">
        <f>VLOOKUP(TRIM(Table47[[#This Row],[Z_6]]),Table34[#All],3,FALSE)</f>
        <v>#N/A</v>
      </c>
      <c r="CA102" t="e">
        <f>VLOOKUP(TRIM(Table47[[#This Row],[Z_7]]),Table34[#All],3,FALSE)</f>
        <v>#N/A</v>
      </c>
      <c r="CB102">
        <f>VLOOKUP(Table47[[#This Row],[ZA]],Table36[#All],3,FALSE)</f>
        <v>8</v>
      </c>
      <c r="CC102">
        <f>VLOOKUP(Table47[[#This Row],[ZB]],Table37[#All],3,FALSE)</f>
        <v>4</v>
      </c>
      <c r="CD102" t="s">
        <v>198</v>
      </c>
      <c r="CE102">
        <f>VLOOKUP(TRIM(Table47[[#This Row],[ZC_1]]),Table38[#All],3,FALSE)</f>
        <v>5</v>
      </c>
      <c r="CF102" t="e">
        <f>VLOOKUP(TRIM(Table47[[#This Row],[ZC_2]]),Table38[#All],3,FALSE)</f>
        <v>#N/A</v>
      </c>
      <c r="CG102" t="e">
        <f>VLOOKUP(TRIM(Table47[[#This Row],[ZC_3]]),Table38[#All],3,FALSE)</f>
        <v>#N/A</v>
      </c>
      <c r="CH102" t="e">
        <f>VLOOKUP(TRIM(Table47[[#This Row],[ZC_4]]),Table38[#All],3,FALSE)</f>
        <v>#N/A</v>
      </c>
      <c r="CI102" t="e">
        <f>VLOOKUP(TRIM(Table47[[#This Row],[ZC_5]]),Table38[#All],3,FALSE)</f>
        <v>#N/A</v>
      </c>
      <c r="CJ102" t="e">
        <f>VLOOKUP(TRIM(Table47[[#This Row],[ZC_6]]),Table38[#All],3,FALSE)</f>
        <v>#N/A</v>
      </c>
      <c r="CK102" t="e">
        <f>VLOOKUP(TRIM(Table47[[#This Row],[ZC_7]]),Table38[#All],3,FALSE)</f>
        <v>#N/A</v>
      </c>
      <c r="CL102">
        <v>5</v>
      </c>
      <c r="CM102" t="s">
        <v>106</v>
      </c>
      <c r="CN102">
        <f>VLOOKUP(TRIM(Table47[[#This Row],[ZE_1]]),Table40[#All],3,FALSE)</f>
        <v>3</v>
      </c>
      <c r="CO102" s="4" t="e">
        <f>VLOOKUP(TRIM(Table47[[#This Row],[ZE_2]]),Table40[#All],3,FALSE)</f>
        <v>#N/A</v>
      </c>
      <c r="CP102" t="e">
        <f>VLOOKUP(TRIM(Table47[[#This Row],[ZE_3]]),Table40[#All],3,FALSE)</f>
        <v>#N/A</v>
      </c>
      <c r="CQ102" s="4" t="e">
        <f>VLOOKUP(TRIM(Table47[[#This Row],[ZE_4]]),Table40[#All],3,FALSE)</f>
        <v>#N/A</v>
      </c>
      <c r="CR102" t="e">
        <f>VLOOKUP(TRIM(Table47[[#This Row],[ZE_5]]),Table40[#All],3,FALSE)</f>
        <v>#N/A</v>
      </c>
      <c r="CS102" t="e">
        <f>VLOOKUP(TRIM(Table47[[#This Row],[ZE_6]]),Table40[#All],3,FALSE)</f>
        <v>#N/A</v>
      </c>
      <c r="CT102" t="e">
        <f>VLOOKUP(TRIM(Table47[[#This Row],[ZE_7]]),Table40[#All],3,FALSE)</f>
        <v>#N/A</v>
      </c>
    </row>
    <row r="103" spans="1:99" x14ac:dyDescent="0.25">
      <c r="A103">
        <v>45156.941989293977</v>
      </c>
      <c r="B103" s="4">
        <f>VLOOKUP(Table47[[#This Row],[A]],Table7[#All],3, FALSE)</f>
        <v>7</v>
      </c>
      <c r="C103">
        <f>VLOOKUP(Table47[[#This Row],[B]],Table12[#All],3,FALSE)</f>
        <v>1</v>
      </c>
      <c r="D103">
        <f>VLOOKUP(Table47[[#This Row],[C]],Table14[#All],3,FALSE)</f>
        <v>4</v>
      </c>
      <c r="E103">
        <f>VLOOKUP(Table47[[#This Row],[D]],Table16[#All],3,FALSE)</f>
        <v>1</v>
      </c>
      <c r="F103">
        <f>VLOOKUP(Table47[[#This Row],[E]],Table18[#All],3,FALSE)</f>
        <v>1</v>
      </c>
      <c r="G103">
        <f>VLOOKUP(Table47[[#This Row],[F]],Table20[#All],3,FALSE)</f>
        <v>2</v>
      </c>
      <c r="H103" s="1" t="s">
        <v>130</v>
      </c>
      <c r="I103">
        <f>VLOOKUP(Table47[[#This Row],[G]],Table22[#All],3,FALSE)</f>
        <v>1</v>
      </c>
      <c r="J103" s="4" t="e">
        <f>VLOOKUP(TRIM(Table47[[#This Row],[G_2]]),Table22[#All],3,FALSE)</f>
        <v>#N/A</v>
      </c>
      <c r="K103" s="4" t="e">
        <f>VLOOKUP(TRIM(Table47[[#This Row],[G_3]]),Table22[#All],3,FALSE)</f>
        <v>#N/A</v>
      </c>
      <c r="L103" s="4" t="e">
        <f>VLOOKUP(TRIM(Table47[[#This Row],[G_4]]),Table22[#All],3,FALSE)</f>
        <v>#N/A</v>
      </c>
      <c r="M103">
        <f>VLOOKUP(Table47[[#This Row],[H]],Table23[#All],3,FALSE)</f>
        <v>1</v>
      </c>
      <c r="N103" s="1" t="s">
        <v>41</v>
      </c>
      <c r="O103">
        <f>VLOOKUP(Table47[[#This Row],[I_1]],Table25[#All], 3, FALSE)</f>
        <v>1</v>
      </c>
      <c r="P103" t="e">
        <f>VLOOKUP(TRIM(Table47[[#This Row],[I_2]]),Table25[#All], 3, FALSE)</f>
        <v>#N/A</v>
      </c>
      <c r="Q103">
        <v>1120</v>
      </c>
      <c r="R103">
        <f>VLOOKUP(TRIM(Table47[[#This Row],[K]]),Table27[#All],3,FALSE)</f>
        <v>1</v>
      </c>
      <c r="S103">
        <f>VLOOKUP(TRIM(Table47[[#This Row],[L]]),Table28[#All],3,FALSE)</f>
        <v>2</v>
      </c>
      <c r="T103">
        <f>VLOOKUP(Table47[[#This Row],[M]],Table9[#All],3,FALSE)</f>
        <v>1</v>
      </c>
      <c r="U103">
        <f>VLOOKUP(Table47[[#This Row],[N]],Table11[#All],3,FALSE)</f>
        <v>4</v>
      </c>
      <c r="V103">
        <f>VLOOKUP(Table47[[#This Row],[O]],Table15[#All],3,FALSE)</f>
        <v>1</v>
      </c>
      <c r="W103" t="s">
        <v>576</v>
      </c>
      <c r="X103">
        <f>VLOOKUP(Table47[[#This Row],[Q]],Table19[#All],3,FALSE)</f>
        <v>3</v>
      </c>
      <c r="Y103" t="s">
        <v>922</v>
      </c>
      <c r="Z103">
        <f>VLOOKUP(TRIM(Table47[[#This Row],[R_1]]),Table21[#All],3,FALSE)</f>
        <v>3</v>
      </c>
      <c r="AA103" t="e">
        <f>VLOOKUP(TRIM(Table47[[#This Row],[R_2]]),Table21[#All],3,FALSE)</f>
        <v>#N/A</v>
      </c>
      <c r="AB103" t="e">
        <f>VLOOKUP(TRIM(Table47[[#This Row],[R_3]]),Table21[#All],3,FALSE)</f>
        <v>#N/A</v>
      </c>
      <c r="AC103" t="e">
        <f>VLOOKUP(TRIM(Table47[[#This Row],[R_4]]),Table21[#All],3,FALSE)</f>
        <v>#N/A</v>
      </c>
      <c r="AD103" t="e">
        <f>VLOOKUP(TRIM(Table47[[#This Row],[R_5]]),Table21[#All],3,FALSE)</f>
        <v>#N/A</v>
      </c>
      <c r="AE103" t="e">
        <f>VLOOKUP(TRIM(Table47[[#This Row],[R_6]]),Table21[#All],3,FALSE)</f>
        <v>#N/A</v>
      </c>
      <c r="AF103" t="e">
        <f>VLOOKUP(TRIM(Table47[[#This Row],[R_7]]),Table21[#All],3,FALSE)</f>
        <v>#N/A</v>
      </c>
      <c r="AG103" t="e">
        <f>VLOOKUP(TRIM(Table47[[#This Row],[R_8]]),Table21[#All],3,FALSE)</f>
        <v>#N/A</v>
      </c>
      <c r="AH103" t="e">
        <f>VLOOKUP(TRIM(Table47[[#This Row],[R_9]]),Table21[#All],3,FALSE)</f>
        <v>#N/A</v>
      </c>
      <c r="AI103" t="e">
        <f>VLOOKUP(TRIM(Table47[[#This Row],[R_10]]),Table21[#All],3,FALSE)</f>
        <v>#N/A</v>
      </c>
      <c r="AJ103" t="s">
        <v>174</v>
      </c>
      <c r="AK103">
        <f>VLOOKUP(TRIM(Table47[[#This Row],[S_1]]),Table24[#All],3,FALSE)</f>
        <v>5</v>
      </c>
      <c r="AL103" t="e">
        <f>VLOOKUP(TRIM(Table47[[#This Row],[S_2]]),Table24[#All],3,FALSE)</f>
        <v>#N/A</v>
      </c>
      <c r="AM103" t="e">
        <f>VLOOKUP(TRIM(Table47[[#This Row],[S_3]]),Table24[#All],3,FALSE)</f>
        <v>#N/A</v>
      </c>
      <c r="AN103" t="e">
        <f>VLOOKUP(TRIM(Table47[[#This Row],[S_4]]),Table24[#All],3,FALSE)</f>
        <v>#N/A</v>
      </c>
      <c r="AO103" t="e">
        <f>VLOOKUP(TRIM(Table47[[#This Row],[S_5]]),Table24[#All],3,FALSE)</f>
        <v>#N/A</v>
      </c>
      <c r="AP103" t="e">
        <f>VLOOKUP(TRIM(Table47[[#This Row],[S_6]]),Table24[#All],3,FALSE)</f>
        <v>#N/A</v>
      </c>
      <c r="AQ103" t="s">
        <v>311</v>
      </c>
      <c r="AR103">
        <f>VLOOKUP(TRIM(Table47[[#This Row],[T_1]]),Table26[#All],3,FALSE)</f>
        <v>4</v>
      </c>
      <c r="AS103" t="e">
        <f>VLOOKUP(TRIM(Table47[[#This Row],[T_2]]),Table26[#All],3,FALSE)</f>
        <v>#N/A</v>
      </c>
      <c r="AT103" t="e">
        <f>VLOOKUP(TRIM(Table47[[#This Row],[T_3]]),Table26[#All],3,FALSE)</f>
        <v>#N/A</v>
      </c>
      <c r="AU103" t="e">
        <f>VLOOKUP(TRIM(Table47[[#This Row],[T_4]]),Table26[#All],3,FALSE)</f>
        <v>#N/A</v>
      </c>
      <c r="AV103" t="e">
        <f>VLOOKUP(TRIM(Table47[[#This Row],[T_5]]),Table26[#All],3,FALSE)</f>
        <v>#N/A</v>
      </c>
      <c r="AW103" t="e">
        <f>VLOOKUP(TRIM(Table47[[#This Row],[T_6]]),Table26[#All],3,FALSE)</f>
        <v>#N/A</v>
      </c>
      <c r="AX103">
        <f>VLOOKUP(Table47[[#This Row],[U]],Table29[#All],3,FALSE)</f>
        <v>2</v>
      </c>
      <c r="AY103">
        <f>VLOOKUP(Table47[[#This Row],[V]],Table30[#All],3,FALSE)</f>
        <v>1</v>
      </c>
      <c r="AZ103" t="s">
        <v>101</v>
      </c>
      <c r="BA103">
        <f>VLOOKUP(TRIM(Table47[[#This Row],[W_1]]),Table31[#All],3,FALSE)</f>
        <v>1</v>
      </c>
      <c r="BB103" t="e">
        <f>VLOOKUP(TRIM(Table47[[#This Row],[W_2]]),Table31[#All],3,FALSE)</f>
        <v>#N/A</v>
      </c>
      <c r="BC103" t="e">
        <f>VLOOKUP(TRIM(Table47[[#This Row],[W_3]]),Table31[#All],3,FALSE)</f>
        <v>#N/A</v>
      </c>
      <c r="BD103" t="e">
        <f>VLOOKUP(TRIM(Table47[[#This Row],[W_4]]),Table31[#All],3,FALSE)</f>
        <v>#N/A</v>
      </c>
      <c r="BE103" t="e">
        <f>VLOOKUP(TRIM(Table47[[#This Row],[W_5]]),Table31[#All],3,FALSE)</f>
        <v>#N/A</v>
      </c>
      <c r="BF103" t="e">
        <f>VLOOKUP(TRIM(Table47[[#This Row],[W_6]]),Table31[#All],3,FALSE)</f>
        <v>#N/A</v>
      </c>
      <c r="BG103" t="e">
        <f>VLOOKUP(TRIM(Table47[[#This Row],[W_7]]),Table31[#All],3,FALSE)</f>
        <v>#N/A</v>
      </c>
      <c r="BH103" t="e">
        <f>VLOOKUP(TRIM(Table47[[#This Row],[W_8]]),Table31[#All],3,FALSE)</f>
        <v>#N/A</v>
      </c>
      <c r="BI103" t="s">
        <v>577</v>
      </c>
      <c r="BJ103">
        <f>VLOOKUP(TRIM(Table47[[#This Row],[X_1]]),Table32[#All],3,FALSE)</f>
        <v>10</v>
      </c>
      <c r="BK103" t="e">
        <f>VLOOKUP(TRIM(Table47[[#This Row],[X_2]]),Table32[#All],3,FALSE)</f>
        <v>#N/A</v>
      </c>
      <c r="BL103" t="e">
        <f>VLOOKUP(TRIM(Table47[[#This Row],[X_3]]),Table32[#All],3,FALSE)</f>
        <v>#N/A</v>
      </c>
      <c r="BM103" t="e">
        <f>VLOOKUP(TRIM(Table47[[#This Row],[X_4]]),Table32[#All],3,FALSE)</f>
        <v>#N/A</v>
      </c>
      <c r="BN103" t="e">
        <f>VLOOKUP(TRIM(Table47[[#This Row],[X_5]]),Table32[#All],3,FALSE)</f>
        <v>#N/A</v>
      </c>
      <c r="BO103" t="e">
        <f>VLOOKUP(TRIM(Table47[[#This Row],[X_6]]),Table32[#All],3,FALSE)</f>
        <v>#N/A</v>
      </c>
      <c r="BP103" t="e">
        <f>VLOOKUP(TRIM(Table47[[#This Row],[X_7]]),Table32[#All],3,FALSE)</f>
        <v>#N/A</v>
      </c>
      <c r="BQ103" t="e">
        <f>VLOOKUP(TRIM(Table47[[#This Row],[X_8]]),Table32[#All],3,FALSE)</f>
        <v>#N/A</v>
      </c>
      <c r="BR103" t="e">
        <f>VLOOKUP(TRIM(Table47[[#This Row],[X_9]]),Table32[#All],3,FALSE)</f>
        <v>#N/A</v>
      </c>
      <c r="BS103">
        <f>VLOOKUP(Table47[[#This Row],[Y]], Table33[#All], 3, FALSE)</f>
        <v>1</v>
      </c>
      <c r="BT103" t="s">
        <v>136</v>
      </c>
      <c r="BU103">
        <f>VLOOKUP(TRIM(Table47[[#This Row],[Z_1]]),Table34[#All],3,FALSE)</f>
        <v>4</v>
      </c>
      <c r="BV103" t="e">
        <f>VLOOKUP(TRIM(Table47[[#This Row],[Z_2]]),Table34[#All],3,FALSE)</f>
        <v>#N/A</v>
      </c>
      <c r="BW103" t="e">
        <f>VLOOKUP(TRIM(Table47[[#This Row],[Z_3]]),Table34[#All],3,FALSE)</f>
        <v>#N/A</v>
      </c>
      <c r="BX103" t="e">
        <f>VLOOKUP(TRIM(Table47[[#This Row],[Z_4]]),Table34[#All],3,FALSE)</f>
        <v>#N/A</v>
      </c>
      <c r="BY103" t="e">
        <f>VLOOKUP(TRIM(Table47[[#This Row],[Z_5]]),Table34[#All],3,FALSE)</f>
        <v>#N/A</v>
      </c>
      <c r="BZ103" t="e">
        <f>VLOOKUP(TRIM(Table47[[#This Row],[Z_6]]),Table34[#All],3,FALSE)</f>
        <v>#N/A</v>
      </c>
      <c r="CA103" t="e">
        <f>VLOOKUP(TRIM(Table47[[#This Row],[Z_7]]),Table34[#All],3,FALSE)</f>
        <v>#N/A</v>
      </c>
      <c r="CB103">
        <f>VLOOKUP(Table47[[#This Row],[ZA]],Table36[#All],3,FALSE)</f>
        <v>0</v>
      </c>
      <c r="CC103">
        <f>VLOOKUP(Table47[[#This Row],[ZB]],Table37[#All],3,FALSE)</f>
        <v>4</v>
      </c>
      <c r="CD103" t="s">
        <v>441</v>
      </c>
      <c r="CE103">
        <f>VLOOKUP(TRIM(Table47[[#This Row],[ZC_1]]),Table38[#All],3,FALSE)</f>
        <v>7</v>
      </c>
      <c r="CF103" t="e">
        <f>VLOOKUP(TRIM(Table47[[#This Row],[ZC_2]]),Table38[#All],3,FALSE)</f>
        <v>#N/A</v>
      </c>
      <c r="CG103" t="e">
        <f>VLOOKUP(TRIM(Table47[[#This Row],[ZC_3]]),Table38[#All],3,FALSE)</f>
        <v>#N/A</v>
      </c>
      <c r="CH103" t="e">
        <f>VLOOKUP(TRIM(Table47[[#This Row],[ZC_4]]),Table38[#All],3,FALSE)</f>
        <v>#N/A</v>
      </c>
      <c r="CI103" t="e">
        <f>VLOOKUP(TRIM(Table47[[#This Row],[ZC_5]]),Table38[#All],3,FALSE)</f>
        <v>#N/A</v>
      </c>
      <c r="CJ103" t="e">
        <f>VLOOKUP(TRIM(Table47[[#This Row],[ZC_6]]),Table38[#All],3,FALSE)</f>
        <v>#N/A</v>
      </c>
      <c r="CK103" t="e">
        <f>VLOOKUP(TRIM(Table47[[#This Row],[ZC_7]]),Table38[#All],3,FALSE)</f>
        <v>#N/A</v>
      </c>
      <c r="CL103">
        <v>1</v>
      </c>
      <c r="CM103" t="s">
        <v>181</v>
      </c>
      <c r="CN103">
        <f>VLOOKUP(TRIM(Table47[[#This Row],[ZE_1]]),Table40[#All],3,FALSE)</f>
        <v>5</v>
      </c>
      <c r="CO103" s="4" t="e">
        <f>VLOOKUP(TRIM(Table47[[#This Row],[ZE_2]]),Table40[#All],3,FALSE)</f>
        <v>#N/A</v>
      </c>
      <c r="CP103" t="e">
        <f>VLOOKUP(TRIM(Table47[[#This Row],[ZE_3]]),Table40[#All],3,FALSE)</f>
        <v>#N/A</v>
      </c>
      <c r="CQ103" s="4" t="e">
        <f>VLOOKUP(TRIM(Table47[[#This Row],[ZE_4]]),Table40[#All],3,FALSE)</f>
        <v>#N/A</v>
      </c>
      <c r="CR103" t="e">
        <f>VLOOKUP(TRIM(Table47[[#This Row],[ZE_5]]),Table40[#All],3,FALSE)</f>
        <v>#N/A</v>
      </c>
      <c r="CS103" t="e">
        <f>VLOOKUP(TRIM(Table47[[#This Row],[ZE_6]]),Table40[#All],3,FALSE)</f>
        <v>#N/A</v>
      </c>
      <c r="CT103" t="e">
        <f>VLOOKUP(TRIM(Table47[[#This Row],[ZE_7]]),Table40[#All],3,FALSE)</f>
        <v>#N/A</v>
      </c>
    </row>
    <row r="104" spans="1:99" x14ac:dyDescent="0.25">
      <c r="A104">
        <v>45156.943164247685</v>
      </c>
      <c r="B104" s="4">
        <f>VLOOKUP(Table47[[#This Row],[A]],Table7[#All],3, FALSE)</f>
        <v>6</v>
      </c>
      <c r="C104">
        <f>VLOOKUP(Table47[[#This Row],[B]],Table12[#All],3,FALSE)</f>
        <v>1</v>
      </c>
      <c r="D104">
        <f>VLOOKUP(Table47[[#This Row],[C]],Table14[#All],3,FALSE)</f>
        <v>1</v>
      </c>
      <c r="E104">
        <f>VLOOKUP(Table47[[#This Row],[D]],Table16[#All],3,FALSE)</f>
        <v>1</v>
      </c>
      <c r="F104">
        <f>VLOOKUP(Table47[[#This Row],[E]],Table18[#All],3,FALSE)</f>
        <v>1</v>
      </c>
      <c r="G104">
        <f>VLOOKUP(Table47[[#This Row],[F]],Table20[#All],3,FALSE)</f>
        <v>3</v>
      </c>
      <c r="H104" s="1" t="s">
        <v>124</v>
      </c>
      <c r="I104">
        <f>VLOOKUP(Table47[[#This Row],[G]],Table22[#All],3,FALSE)</f>
        <v>1</v>
      </c>
      <c r="J104" s="4">
        <f>VLOOKUP(TRIM(Table47[[#This Row],[G_2]]),Table22[#All],3,FALSE)</f>
        <v>2</v>
      </c>
      <c r="K104" s="4" t="e">
        <f>VLOOKUP(TRIM(Table47[[#This Row],[G_3]]),Table22[#All],3,FALSE)</f>
        <v>#N/A</v>
      </c>
      <c r="L104" s="4" t="e">
        <f>VLOOKUP(TRIM(Table47[[#This Row],[G_4]]),Table22[#All],3,FALSE)</f>
        <v>#N/A</v>
      </c>
      <c r="M104">
        <f>VLOOKUP(Table47[[#This Row],[H]],Table23[#All],3,FALSE)</f>
        <v>1</v>
      </c>
      <c r="N104" s="1" t="s">
        <v>64</v>
      </c>
      <c r="O104">
        <f>VLOOKUP(Table47[[#This Row],[I_1]],Table25[#All], 3, FALSE)</f>
        <v>1</v>
      </c>
      <c r="P104">
        <f>VLOOKUP(TRIM(Table47[[#This Row],[I_2]]),Table25[#All], 3, FALSE)</f>
        <v>2</v>
      </c>
      <c r="Q104">
        <v>1167</v>
      </c>
      <c r="R104">
        <f>VLOOKUP(TRIM(Table47[[#This Row],[K]]),Table27[#All],3,FALSE)</f>
        <v>1</v>
      </c>
      <c r="S104">
        <f>VLOOKUP(TRIM(Table47[[#This Row],[L]]),Table28[#All],3,FALSE)</f>
        <v>1</v>
      </c>
      <c r="T104">
        <f>VLOOKUP(Table47[[#This Row],[M]],Table9[#All],3,FALSE)</f>
        <v>2</v>
      </c>
      <c r="U104">
        <f>VLOOKUP(Table47[[#This Row],[N]],Table11[#All],3,FALSE)</f>
        <v>3</v>
      </c>
      <c r="V104">
        <f>VLOOKUP(Table47[[#This Row],[O]],Table15[#All],3,FALSE)</f>
        <v>3</v>
      </c>
      <c r="W104" t="s">
        <v>578</v>
      </c>
      <c r="X104">
        <f>VLOOKUP(Table47[[#This Row],[Q]],Table19[#All],3,FALSE)</f>
        <v>1</v>
      </c>
      <c r="Y104" t="s">
        <v>579</v>
      </c>
      <c r="Z104">
        <f>VLOOKUP(TRIM(Table47[[#This Row],[R_1]]),Table21[#All],3,FALSE)</f>
        <v>2</v>
      </c>
      <c r="AA104">
        <f>VLOOKUP(TRIM(Table47[[#This Row],[R_2]]),Table21[#All],3,FALSE)</f>
        <v>5</v>
      </c>
      <c r="AB104">
        <f>VLOOKUP(TRIM(Table47[[#This Row],[R_3]]),Table21[#All],3,FALSE)</f>
        <v>8</v>
      </c>
      <c r="AC104">
        <f>VLOOKUP(TRIM(Table47[[#This Row],[R_4]]),Table21[#All],3,FALSE)</f>
        <v>11</v>
      </c>
      <c r="AD104">
        <f>VLOOKUP(TRIM(Table47[[#This Row],[R_5]]),Table21[#All],3,FALSE)</f>
        <v>16</v>
      </c>
      <c r="AE104" t="e">
        <f>VLOOKUP(TRIM(Table47[[#This Row],[R_6]]),Table21[#All],3,FALSE)</f>
        <v>#N/A</v>
      </c>
      <c r="AF104" t="e">
        <f>VLOOKUP(TRIM(Table47[[#This Row],[R_7]]),Table21[#All],3,FALSE)</f>
        <v>#N/A</v>
      </c>
      <c r="AG104" t="e">
        <f>VLOOKUP(TRIM(Table47[[#This Row],[R_8]]),Table21[#All],3,FALSE)</f>
        <v>#N/A</v>
      </c>
      <c r="AH104" t="e">
        <f>VLOOKUP(TRIM(Table47[[#This Row],[R_9]]),Table21[#All],3,FALSE)</f>
        <v>#N/A</v>
      </c>
      <c r="AI104" t="e">
        <f>VLOOKUP(TRIM(Table47[[#This Row],[R_10]]),Table21[#All],3,FALSE)</f>
        <v>#N/A</v>
      </c>
      <c r="AJ104" t="s">
        <v>72</v>
      </c>
      <c r="AK104">
        <f>VLOOKUP(TRIM(Table47[[#This Row],[S_1]]),Table24[#All],3,FALSE)</f>
        <v>3</v>
      </c>
      <c r="AL104">
        <f>VLOOKUP(TRIM(Table47[[#This Row],[S_2]]),Table24[#All],3,FALSE)</f>
        <v>1</v>
      </c>
      <c r="AM104">
        <f>VLOOKUP(TRIM(Table47[[#This Row],[S_3]]),Table24[#All],3,FALSE)</f>
        <v>2</v>
      </c>
      <c r="AN104">
        <f>VLOOKUP(TRIM(Table47[[#This Row],[S_4]]),Table24[#All],3,FALSE)</f>
        <v>4</v>
      </c>
      <c r="AO104" t="e">
        <f>VLOOKUP(TRIM(Table47[[#This Row],[S_5]]),Table24[#All],3,FALSE)</f>
        <v>#N/A</v>
      </c>
      <c r="AP104" t="e">
        <f>VLOOKUP(TRIM(Table47[[#This Row],[S_6]]),Table24[#All],3,FALSE)</f>
        <v>#N/A</v>
      </c>
      <c r="AQ104" t="s">
        <v>51</v>
      </c>
      <c r="AR104">
        <f>VLOOKUP(TRIM(Table47[[#This Row],[T_1]]),Table26[#All],3,FALSE)</f>
        <v>2</v>
      </c>
      <c r="AS104" t="e">
        <f>VLOOKUP(TRIM(Table47[[#This Row],[T_2]]),Table26[#All],3,FALSE)</f>
        <v>#N/A</v>
      </c>
      <c r="AT104" t="e">
        <f>VLOOKUP(TRIM(Table47[[#This Row],[T_3]]),Table26[#All],3,FALSE)</f>
        <v>#N/A</v>
      </c>
      <c r="AU104" t="e">
        <f>VLOOKUP(TRIM(Table47[[#This Row],[T_4]]),Table26[#All],3,FALSE)</f>
        <v>#N/A</v>
      </c>
      <c r="AV104" t="e">
        <f>VLOOKUP(TRIM(Table47[[#This Row],[T_5]]),Table26[#All],3,FALSE)</f>
        <v>#N/A</v>
      </c>
      <c r="AW104" t="e">
        <f>VLOOKUP(TRIM(Table47[[#This Row],[T_6]]),Table26[#All],3,FALSE)</f>
        <v>#N/A</v>
      </c>
      <c r="AX104">
        <f>VLOOKUP(Table47[[#This Row],[U]],Table29[#All],3,FALSE)</f>
        <v>1</v>
      </c>
      <c r="AY104">
        <f>VLOOKUP(Table47[[#This Row],[V]],Table30[#All],3,FALSE)</f>
        <v>2</v>
      </c>
      <c r="AZ104" t="s">
        <v>151</v>
      </c>
      <c r="BA104">
        <f>VLOOKUP(TRIM(Table47[[#This Row],[W_1]]),Table31[#All],3,FALSE)</f>
        <v>1</v>
      </c>
      <c r="BB104">
        <f>VLOOKUP(TRIM(Table47[[#This Row],[W_2]]),Table31[#All],3,FALSE)</f>
        <v>2</v>
      </c>
      <c r="BC104">
        <f>VLOOKUP(TRIM(Table47[[#This Row],[W_3]]),Table31[#All],3,FALSE)</f>
        <v>4</v>
      </c>
      <c r="BD104">
        <f>VLOOKUP(TRIM(Table47[[#This Row],[W_4]]),Table31[#All],3,FALSE)</f>
        <v>3</v>
      </c>
      <c r="BE104">
        <f>VLOOKUP(TRIM(Table47[[#This Row],[W_5]]),Table31[#All],3,FALSE)</f>
        <v>7</v>
      </c>
      <c r="BF104" t="e">
        <f>VLOOKUP(TRIM(Table47[[#This Row],[W_6]]),Table31[#All],3,FALSE)</f>
        <v>#N/A</v>
      </c>
      <c r="BG104" t="e">
        <f>VLOOKUP(TRIM(Table47[[#This Row],[W_7]]),Table31[#All],3,FALSE)</f>
        <v>#N/A</v>
      </c>
      <c r="BH104" t="e">
        <f>VLOOKUP(TRIM(Table47[[#This Row],[W_8]]),Table31[#All],3,FALSE)</f>
        <v>#N/A</v>
      </c>
      <c r="BI104" t="s">
        <v>580</v>
      </c>
      <c r="BJ104">
        <f>VLOOKUP(TRIM(Table47[[#This Row],[X_1]]),Table32[#All],3,FALSE)</f>
        <v>5</v>
      </c>
      <c r="BK104">
        <f>VLOOKUP(TRIM(Table47[[#This Row],[X_2]]),Table32[#All],3,FALSE)</f>
        <v>10</v>
      </c>
      <c r="BL104">
        <f>VLOOKUP(TRIM(Table47[[#This Row],[X_3]]),Table32[#All],3,FALSE)</f>
        <v>3</v>
      </c>
      <c r="BM104" t="e">
        <f>VLOOKUP(TRIM(Table47[[#This Row],[X_4]]),Table32[#All],3,FALSE)</f>
        <v>#N/A</v>
      </c>
      <c r="BN104" t="e">
        <f>VLOOKUP(TRIM(Table47[[#This Row],[X_5]]),Table32[#All],3,FALSE)</f>
        <v>#N/A</v>
      </c>
      <c r="BO104" t="e">
        <f>VLOOKUP(TRIM(Table47[[#This Row],[X_6]]),Table32[#All],3,FALSE)</f>
        <v>#N/A</v>
      </c>
      <c r="BP104" t="e">
        <f>VLOOKUP(TRIM(Table47[[#This Row],[X_7]]),Table32[#All],3,FALSE)</f>
        <v>#N/A</v>
      </c>
      <c r="BQ104" t="e">
        <f>VLOOKUP(TRIM(Table47[[#This Row],[X_8]]),Table32[#All],3,FALSE)</f>
        <v>#N/A</v>
      </c>
      <c r="BR104" t="e">
        <f>VLOOKUP(TRIM(Table47[[#This Row],[X_9]]),Table32[#All],3,FALSE)</f>
        <v>#N/A</v>
      </c>
      <c r="BS104">
        <f>VLOOKUP(Table47[[#This Row],[Y]], Table33[#All], 3, FALSE)</f>
        <v>1</v>
      </c>
      <c r="BT104" t="s">
        <v>581</v>
      </c>
      <c r="BU104">
        <f>VLOOKUP(TRIM(Table47[[#This Row],[Z_1]]),Table34[#All],3,FALSE)</f>
        <v>4</v>
      </c>
      <c r="BV104">
        <f>VLOOKUP(TRIM(Table47[[#This Row],[Z_2]]),Table34[#All],3,FALSE)</f>
        <v>5</v>
      </c>
      <c r="BW104">
        <f>VLOOKUP(TRIM(Table47[[#This Row],[Z_3]]),Table34[#All],3,FALSE)</f>
        <v>12</v>
      </c>
      <c r="BX104" t="e">
        <f>VLOOKUP(TRIM(Table47[[#This Row],[Z_4]]),Table34[#All],3,FALSE)</f>
        <v>#N/A</v>
      </c>
      <c r="BY104" t="e">
        <f>VLOOKUP(TRIM(Table47[[#This Row],[Z_5]]),Table34[#All],3,FALSE)</f>
        <v>#N/A</v>
      </c>
      <c r="BZ104" t="e">
        <f>VLOOKUP(TRIM(Table47[[#This Row],[Z_6]]),Table34[#All],3,FALSE)</f>
        <v>#N/A</v>
      </c>
      <c r="CA104" t="e">
        <f>VLOOKUP(TRIM(Table47[[#This Row],[Z_7]]),Table34[#All],3,FALSE)</f>
        <v>#N/A</v>
      </c>
      <c r="CB104">
        <f>VLOOKUP(Table47[[#This Row],[ZA]],Table36[#All],3,FALSE)</f>
        <v>2</v>
      </c>
      <c r="CC104">
        <f>VLOOKUP(Table47[[#This Row],[ZB]],Table37[#All],3,FALSE)</f>
        <v>3</v>
      </c>
      <c r="CD104" t="s">
        <v>143</v>
      </c>
      <c r="CE104">
        <f>VLOOKUP(TRIM(Table47[[#This Row],[ZC_1]]),Table38[#All],3,FALSE)</f>
        <v>4</v>
      </c>
      <c r="CF104">
        <f>VLOOKUP(TRIM(Table47[[#This Row],[ZC_2]]),Table38[#All],3,FALSE)</f>
        <v>2</v>
      </c>
      <c r="CG104">
        <f>VLOOKUP(TRIM(Table47[[#This Row],[ZC_3]]),Table38[#All],3,FALSE)</f>
        <v>7</v>
      </c>
      <c r="CH104" t="e">
        <f>VLOOKUP(TRIM(Table47[[#This Row],[ZC_4]]),Table38[#All],3,FALSE)</f>
        <v>#N/A</v>
      </c>
      <c r="CI104" t="e">
        <f>VLOOKUP(TRIM(Table47[[#This Row],[ZC_5]]),Table38[#All],3,FALSE)</f>
        <v>#N/A</v>
      </c>
      <c r="CJ104" t="e">
        <f>VLOOKUP(TRIM(Table47[[#This Row],[ZC_6]]),Table38[#All],3,FALSE)</f>
        <v>#N/A</v>
      </c>
      <c r="CK104" t="e">
        <f>VLOOKUP(TRIM(Table47[[#This Row],[ZC_7]]),Table38[#All],3,FALSE)</f>
        <v>#N/A</v>
      </c>
      <c r="CL104">
        <v>1</v>
      </c>
      <c r="CM104" t="s">
        <v>106</v>
      </c>
      <c r="CN104">
        <f>VLOOKUP(TRIM(Table47[[#This Row],[ZE_1]]),Table40[#All],3,FALSE)</f>
        <v>3</v>
      </c>
      <c r="CO104" s="4" t="e">
        <f>VLOOKUP(TRIM(Table47[[#This Row],[ZE_2]]),Table40[#All],3,FALSE)</f>
        <v>#N/A</v>
      </c>
      <c r="CP104" t="e">
        <f>VLOOKUP(TRIM(Table47[[#This Row],[ZE_3]]),Table40[#All],3,FALSE)</f>
        <v>#N/A</v>
      </c>
      <c r="CQ104" s="4" t="e">
        <f>VLOOKUP(TRIM(Table47[[#This Row],[ZE_4]]),Table40[#All],3,FALSE)</f>
        <v>#N/A</v>
      </c>
      <c r="CR104" t="e">
        <f>VLOOKUP(TRIM(Table47[[#This Row],[ZE_5]]),Table40[#All],3,FALSE)</f>
        <v>#N/A</v>
      </c>
      <c r="CS104" t="e">
        <f>VLOOKUP(TRIM(Table47[[#This Row],[ZE_6]]),Table40[#All],3,FALSE)</f>
        <v>#N/A</v>
      </c>
      <c r="CT104" t="e">
        <f>VLOOKUP(TRIM(Table47[[#This Row],[ZE_7]]),Table40[#All],3,FALSE)</f>
        <v>#N/A</v>
      </c>
    </row>
    <row r="105" spans="1:99" x14ac:dyDescent="0.25">
      <c r="A105">
        <v>45156.967415393519</v>
      </c>
      <c r="B105" s="4">
        <f>VLOOKUP(Table47[[#This Row],[A]],Table7[#All],3, FALSE)</f>
        <v>7</v>
      </c>
      <c r="C105">
        <f>VLOOKUP(Table47[[#This Row],[B]],Table12[#All],3,FALSE)</f>
        <v>1</v>
      </c>
      <c r="D105">
        <f>VLOOKUP(Table47[[#This Row],[C]],Table14[#All],3,FALSE)</f>
        <v>1</v>
      </c>
      <c r="E105">
        <f>VLOOKUP(Table47[[#This Row],[D]],Table16[#All],3,FALSE)</f>
        <v>1</v>
      </c>
      <c r="F105">
        <f>VLOOKUP(Table47[[#This Row],[E]],Table18[#All],3,FALSE)</f>
        <v>2</v>
      </c>
      <c r="G105">
        <f>VLOOKUP(Table47[[#This Row],[F]],Table20[#All],3,FALSE)</f>
        <v>7</v>
      </c>
      <c r="H105" s="1" t="s">
        <v>63</v>
      </c>
      <c r="I105">
        <f>VLOOKUP(Table47[[#This Row],[G]],Table22[#All],3,FALSE)</f>
        <v>1</v>
      </c>
      <c r="J105" s="4">
        <f>VLOOKUP(TRIM(Table47[[#This Row],[G_2]]),Table22[#All],3,FALSE)</f>
        <v>3</v>
      </c>
      <c r="K105" s="4" t="e">
        <f>VLOOKUP(TRIM(Table47[[#This Row],[G_3]]),Table22[#All],3,FALSE)</f>
        <v>#N/A</v>
      </c>
      <c r="L105" s="4" t="e">
        <f>VLOOKUP(TRIM(Table47[[#This Row],[G_4]]),Table22[#All],3,FALSE)</f>
        <v>#N/A</v>
      </c>
      <c r="M105">
        <f>VLOOKUP(Table47[[#This Row],[H]],Table23[#All],3,FALSE)</f>
        <v>1</v>
      </c>
      <c r="N105" s="1" t="s">
        <v>64</v>
      </c>
      <c r="O105">
        <f>VLOOKUP(Table47[[#This Row],[I_1]],Table25[#All], 3, FALSE)</f>
        <v>1</v>
      </c>
      <c r="P105">
        <f>VLOOKUP(TRIM(Table47[[#This Row],[I_2]]),Table25[#All], 3, FALSE)</f>
        <v>2</v>
      </c>
      <c r="Q105">
        <v>1160</v>
      </c>
      <c r="R105">
        <f>VLOOKUP(TRIM(Table47[[#This Row],[K]]),Table27[#All],3,FALSE)</f>
        <v>1</v>
      </c>
      <c r="S105">
        <f>VLOOKUP(TRIM(Table47[[#This Row],[L]]),Table28[#All],3,FALSE)</f>
        <v>1</v>
      </c>
      <c r="T105">
        <f>VLOOKUP(Table47[[#This Row],[M]],Table9[#All],3,FALSE)</f>
        <v>1</v>
      </c>
      <c r="U105">
        <f>VLOOKUP(Table47[[#This Row],[N]],Table11[#All],3,FALSE)</f>
        <v>2</v>
      </c>
      <c r="V105">
        <f>VLOOKUP(Table47[[#This Row],[O]],Table15[#All],3,FALSE)</f>
        <v>1</v>
      </c>
      <c r="W105" t="s">
        <v>582</v>
      </c>
      <c r="X105">
        <f>VLOOKUP(Table47[[#This Row],[Q]],Table19[#All],3,FALSE)</f>
        <v>6</v>
      </c>
      <c r="Y105" t="s">
        <v>77</v>
      </c>
      <c r="Z105">
        <f>VLOOKUP(TRIM(Table47[[#This Row],[R_1]]),Table21[#All],3,FALSE)</f>
        <v>6</v>
      </c>
      <c r="AA105" t="e">
        <f>VLOOKUP(TRIM(Table47[[#This Row],[R_2]]),Table21[#All],3,FALSE)</f>
        <v>#N/A</v>
      </c>
      <c r="AB105" t="e">
        <f>VLOOKUP(TRIM(Table47[[#This Row],[R_3]]),Table21[#All],3,FALSE)</f>
        <v>#N/A</v>
      </c>
      <c r="AC105" t="e">
        <f>VLOOKUP(TRIM(Table47[[#This Row],[R_4]]),Table21[#All],3,FALSE)</f>
        <v>#N/A</v>
      </c>
      <c r="AD105" t="e">
        <f>VLOOKUP(TRIM(Table47[[#This Row],[R_5]]),Table21[#All],3,FALSE)</f>
        <v>#N/A</v>
      </c>
      <c r="AE105" t="e">
        <f>VLOOKUP(TRIM(Table47[[#This Row],[R_6]]),Table21[#All],3,FALSE)</f>
        <v>#N/A</v>
      </c>
      <c r="AF105" t="e">
        <f>VLOOKUP(TRIM(Table47[[#This Row],[R_7]]),Table21[#All],3,FALSE)</f>
        <v>#N/A</v>
      </c>
      <c r="AG105" t="e">
        <f>VLOOKUP(TRIM(Table47[[#This Row],[R_8]]),Table21[#All],3,FALSE)</f>
        <v>#N/A</v>
      </c>
      <c r="AH105" t="e">
        <f>VLOOKUP(TRIM(Table47[[#This Row],[R_9]]),Table21[#All],3,FALSE)</f>
        <v>#N/A</v>
      </c>
      <c r="AI105" t="e">
        <f>VLOOKUP(TRIM(Table47[[#This Row],[R_10]]),Table21[#All],3,FALSE)</f>
        <v>#N/A</v>
      </c>
      <c r="AJ105" t="s">
        <v>300</v>
      </c>
      <c r="AK105">
        <f>VLOOKUP(TRIM(Table47[[#This Row],[S_1]]),Table24[#All],3,FALSE)</f>
        <v>5</v>
      </c>
      <c r="AL105">
        <f>VLOOKUP(TRIM(Table47[[#This Row],[S_2]]),Table24[#All],3,FALSE)</f>
        <v>6</v>
      </c>
      <c r="AM105" t="e">
        <f>VLOOKUP(TRIM(Table47[[#This Row],[S_3]]),Table24[#All],3,FALSE)</f>
        <v>#N/A</v>
      </c>
      <c r="AN105" t="e">
        <f>VLOOKUP(TRIM(Table47[[#This Row],[S_4]]),Table24[#All],3,FALSE)</f>
        <v>#N/A</v>
      </c>
      <c r="AO105" t="e">
        <f>VLOOKUP(TRIM(Table47[[#This Row],[S_5]]),Table24[#All],3,FALSE)</f>
        <v>#N/A</v>
      </c>
      <c r="AP105" t="e">
        <f>VLOOKUP(TRIM(Table47[[#This Row],[S_6]]),Table24[#All],3,FALSE)</f>
        <v>#N/A</v>
      </c>
      <c r="AQ105" t="s">
        <v>51</v>
      </c>
      <c r="AR105">
        <f>VLOOKUP(TRIM(Table47[[#This Row],[T_1]]),Table26[#All],3,FALSE)</f>
        <v>2</v>
      </c>
      <c r="AS105" t="e">
        <f>VLOOKUP(TRIM(Table47[[#This Row],[T_2]]),Table26[#All],3,FALSE)</f>
        <v>#N/A</v>
      </c>
      <c r="AT105" t="e">
        <f>VLOOKUP(TRIM(Table47[[#This Row],[T_3]]),Table26[#All],3,FALSE)</f>
        <v>#N/A</v>
      </c>
      <c r="AU105" t="e">
        <f>VLOOKUP(TRIM(Table47[[#This Row],[T_4]]),Table26[#All],3,FALSE)</f>
        <v>#N/A</v>
      </c>
      <c r="AV105" t="e">
        <f>VLOOKUP(TRIM(Table47[[#This Row],[T_5]]),Table26[#All],3,FALSE)</f>
        <v>#N/A</v>
      </c>
      <c r="AW105" t="e">
        <f>VLOOKUP(TRIM(Table47[[#This Row],[T_6]]),Table26[#All],3,FALSE)</f>
        <v>#N/A</v>
      </c>
      <c r="AX105">
        <f>VLOOKUP(Table47[[#This Row],[U]],Table29[#All],3,FALSE)</f>
        <v>1</v>
      </c>
      <c r="AY105">
        <f>VLOOKUP(Table47[[#This Row],[V]],Table30[#All],3,FALSE)</f>
        <v>1</v>
      </c>
      <c r="AZ105" t="s">
        <v>423</v>
      </c>
      <c r="BA105">
        <f>VLOOKUP(TRIM(Table47[[#This Row],[W_1]]),Table31[#All],3,FALSE)</f>
        <v>7</v>
      </c>
      <c r="BB105" t="e">
        <f>VLOOKUP(TRIM(Table47[[#This Row],[W_2]]),Table31[#All],3,FALSE)</f>
        <v>#N/A</v>
      </c>
      <c r="BC105" t="e">
        <f>VLOOKUP(TRIM(Table47[[#This Row],[W_3]]),Table31[#All],3,FALSE)</f>
        <v>#N/A</v>
      </c>
      <c r="BD105" t="e">
        <f>VLOOKUP(TRIM(Table47[[#This Row],[W_4]]),Table31[#All],3,FALSE)</f>
        <v>#N/A</v>
      </c>
      <c r="BE105" t="e">
        <f>VLOOKUP(TRIM(Table47[[#This Row],[W_5]]),Table31[#All],3,FALSE)</f>
        <v>#N/A</v>
      </c>
      <c r="BF105" t="e">
        <f>VLOOKUP(TRIM(Table47[[#This Row],[W_6]]),Table31[#All],3,FALSE)</f>
        <v>#N/A</v>
      </c>
      <c r="BG105" t="e">
        <f>VLOOKUP(TRIM(Table47[[#This Row],[W_7]]),Table31[#All],3,FALSE)</f>
        <v>#N/A</v>
      </c>
      <c r="BH105" t="e">
        <f>VLOOKUP(TRIM(Table47[[#This Row],[W_8]]),Table31[#All],3,FALSE)</f>
        <v>#N/A</v>
      </c>
      <c r="BI105" t="s">
        <v>1025</v>
      </c>
      <c r="BJ105">
        <f>VLOOKUP(TRIM(Table47[[#This Row],[X_1]]),Table32[#All],3,FALSE)</f>
        <v>2</v>
      </c>
      <c r="BK105">
        <f>VLOOKUP(TRIM(Table47[[#This Row],[X_2]]),Table32[#All],3,FALSE)</f>
        <v>6</v>
      </c>
      <c r="BL105">
        <f>VLOOKUP(TRIM(Table47[[#This Row],[X_3]]),Table32[#All],3,FALSE)</f>
        <v>11</v>
      </c>
      <c r="BM105">
        <f>VLOOKUP(TRIM(Table47[[#This Row],[X_4]]),Table32[#All],3,FALSE)</f>
        <v>5</v>
      </c>
      <c r="BN105">
        <f>VLOOKUP(TRIM(Table47[[#This Row],[X_5]]),Table32[#All],3,FALSE)</f>
        <v>10</v>
      </c>
      <c r="BO105" t="e">
        <f>VLOOKUP(TRIM(Table47[[#This Row],[X_6]]),Table32[#All],3,FALSE)</f>
        <v>#N/A</v>
      </c>
      <c r="BP105" t="e">
        <f>VLOOKUP(TRIM(Table47[[#This Row],[X_7]]),Table32[#All],3,FALSE)</f>
        <v>#N/A</v>
      </c>
      <c r="BQ105" t="e">
        <f>VLOOKUP(TRIM(Table47[[#This Row],[X_8]]),Table32[#All],3,FALSE)</f>
        <v>#N/A</v>
      </c>
      <c r="BR105" t="e">
        <f>VLOOKUP(TRIM(Table47[[#This Row],[X_9]]),Table32[#All],3,FALSE)</f>
        <v>#N/A</v>
      </c>
      <c r="BS105">
        <f>VLOOKUP(Table47[[#This Row],[Y]], Table33[#All], 3, FALSE)</f>
        <v>2</v>
      </c>
      <c r="BT105" t="s">
        <v>136</v>
      </c>
      <c r="BU105">
        <f>VLOOKUP(TRIM(Table47[[#This Row],[Z_1]]),Table34[#All],3,FALSE)</f>
        <v>4</v>
      </c>
      <c r="BV105" t="e">
        <f>VLOOKUP(TRIM(Table47[[#This Row],[Z_2]]),Table34[#All],3,FALSE)</f>
        <v>#N/A</v>
      </c>
      <c r="BW105" t="e">
        <f>VLOOKUP(TRIM(Table47[[#This Row],[Z_3]]),Table34[#All],3,FALSE)</f>
        <v>#N/A</v>
      </c>
      <c r="BX105" t="e">
        <f>VLOOKUP(TRIM(Table47[[#This Row],[Z_4]]),Table34[#All],3,FALSE)</f>
        <v>#N/A</v>
      </c>
      <c r="BY105" t="e">
        <f>VLOOKUP(TRIM(Table47[[#This Row],[Z_5]]),Table34[#All],3,FALSE)</f>
        <v>#N/A</v>
      </c>
      <c r="BZ105" t="e">
        <f>VLOOKUP(TRIM(Table47[[#This Row],[Z_6]]),Table34[#All],3,FALSE)</f>
        <v>#N/A</v>
      </c>
      <c r="CA105" t="e">
        <f>VLOOKUP(TRIM(Table47[[#This Row],[Z_7]]),Table34[#All],3,FALSE)</f>
        <v>#N/A</v>
      </c>
      <c r="CB105">
        <f>VLOOKUP(Table47[[#This Row],[ZA]],Table36[#All],3,FALSE)</f>
        <v>4</v>
      </c>
      <c r="CC105">
        <f>VLOOKUP(Table47[[#This Row],[ZB]],Table37[#All],3,FALSE)</f>
        <v>3</v>
      </c>
      <c r="CD105" t="s">
        <v>441</v>
      </c>
      <c r="CE105">
        <f>VLOOKUP(TRIM(Table47[[#This Row],[ZC_1]]),Table38[#All],3,FALSE)</f>
        <v>7</v>
      </c>
      <c r="CF105" t="e">
        <f>VLOOKUP(TRIM(Table47[[#This Row],[ZC_2]]),Table38[#All],3,FALSE)</f>
        <v>#N/A</v>
      </c>
      <c r="CG105" t="e">
        <f>VLOOKUP(TRIM(Table47[[#This Row],[ZC_3]]),Table38[#All],3,FALSE)</f>
        <v>#N/A</v>
      </c>
      <c r="CH105" t="e">
        <f>VLOOKUP(TRIM(Table47[[#This Row],[ZC_4]]),Table38[#All],3,FALSE)</f>
        <v>#N/A</v>
      </c>
      <c r="CI105" t="e">
        <f>VLOOKUP(TRIM(Table47[[#This Row],[ZC_5]]),Table38[#All],3,FALSE)</f>
        <v>#N/A</v>
      </c>
      <c r="CJ105" t="e">
        <f>VLOOKUP(TRIM(Table47[[#This Row],[ZC_6]]),Table38[#All],3,FALSE)</f>
        <v>#N/A</v>
      </c>
      <c r="CK105" t="e">
        <f>VLOOKUP(TRIM(Table47[[#This Row],[ZC_7]]),Table38[#All],3,FALSE)</f>
        <v>#N/A</v>
      </c>
      <c r="CL105">
        <v>2</v>
      </c>
      <c r="CM105" t="s">
        <v>584</v>
      </c>
      <c r="CN105">
        <f>VLOOKUP(TRIM(Table47[[#This Row],[ZE_1]]),Table40[#All],3,FALSE)</f>
        <v>1</v>
      </c>
      <c r="CO105" s="4">
        <f>VLOOKUP(TRIM(Table47[[#This Row],[ZE_2]]),Table40[#All],3,FALSE)</f>
        <v>2</v>
      </c>
      <c r="CP105" t="e">
        <f>VLOOKUP(TRIM(Table47[[#This Row],[ZE_3]]),Table40[#All],3,FALSE)</f>
        <v>#N/A</v>
      </c>
      <c r="CQ105" s="4" t="e">
        <f>VLOOKUP(TRIM(Table47[[#This Row],[ZE_4]]),Table40[#All],3,FALSE)</f>
        <v>#N/A</v>
      </c>
      <c r="CR105" t="e">
        <f>VLOOKUP(TRIM(Table47[[#This Row],[ZE_5]]),Table40[#All],3,FALSE)</f>
        <v>#N/A</v>
      </c>
      <c r="CS105" t="e">
        <f>VLOOKUP(TRIM(Table47[[#This Row],[ZE_6]]),Table40[#All],3,FALSE)</f>
        <v>#N/A</v>
      </c>
      <c r="CT105" t="e">
        <f>VLOOKUP(TRIM(Table47[[#This Row],[ZE_7]]),Table40[#All],3,FALSE)</f>
        <v>#N/A</v>
      </c>
    </row>
    <row r="106" spans="1:99" x14ac:dyDescent="0.25">
      <c r="A106">
        <v>45156.969657361115</v>
      </c>
      <c r="B106" s="4">
        <f>VLOOKUP(Table47[[#This Row],[A]],Table7[#All],3, FALSE)</f>
        <v>3</v>
      </c>
      <c r="C106">
        <f>VLOOKUP(Table47[[#This Row],[B]],Table12[#All],3,FALSE)</f>
        <v>1</v>
      </c>
      <c r="D106">
        <f>VLOOKUP(Table47[[#This Row],[C]],Table14[#All],3,FALSE)</f>
        <v>1</v>
      </c>
      <c r="E106">
        <f>VLOOKUP(Table47[[#This Row],[D]],Table16[#All],3,FALSE)</f>
        <v>1</v>
      </c>
      <c r="F106">
        <f>VLOOKUP(Table47[[#This Row],[E]],Table18[#All],3,FALSE)</f>
        <v>1</v>
      </c>
      <c r="G106">
        <f>VLOOKUP(Table47[[#This Row],[F]],Table20[#All],3,FALSE)</f>
        <v>7</v>
      </c>
      <c r="H106" s="1" t="s">
        <v>63</v>
      </c>
      <c r="I106">
        <f>VLOOKUP(Table47[[#This Row],[G]],Table22[#All],3,FALSE)</f>
        <v>1</v>
      </c>
      <c r="J106" s="4">
        <f>VLOOKUP(TRIM(Table47[[#This Row],[G_2]]),Table22[#All],3,FALSE)</f>
        <v>3</v>
      </c>
      <c r="K106" s="4" t="e">
        <f>VLOOKUP(TRIM(Table47[[#This Row],[G_3]]),Table22[#All],3,FALSE)</f>
        <v>#N/A</v>
      </c>
      <c r="L106" s="4" t="e">
        <f>VLOOKUP(TRIM(Table47[[#This Row],[G_4]]),Table22[#All],3,FALSE)</f>
        <v>#N/A</v>
      </c>
      <c r="M106">
        <f>VLOOKUP(Table47[[#This Row],[H]],Table23[#All],3,FALSE)</f>
        <v>1</v>
      </c>
      <c r="N106" s="1" t="s">
        <v>41</v>
      </c>
      <c r="O106">
        <f>VLOOKUP(Table47[[#This Row],[I_1]],Table25[#All], 3, FALSE)</f>
        <v>1</v>
      </c>
      <c r="P106" t="e">
        <f>VLOOKUP(TRIM(Table47[[#This Row],[I_2]]),Table25[#All], 3, FALSE)</f>
        <v>#N/A</v>
      </c>
      <c r="Q106">
        <v>1100</v>
      </c>
      <c r="R106">
        <f>VLOOKUP(TRIM(Table47[[#This Row],[K]]),Table27[#All],3,FALSE)</f>
        <v>1</v>
      </c>
      <c r="S106">
        <f>VLOOKUP(TRIM(Table47[[#This Row],[L]]),Table28[#All],3,FALSE)</f>
        <v>1</v>
      </c>
      <c r="T106">
        <f>VLOOKUP(Table47[[#This Row],[M]],Table9[#All],3,FALSE)</f>
        <v>2</v>
      </c>
      <c r="U106">
        <f>VLOOKUP(Table47[[#This Row],[N]],Table11[#All],3,FALSE)</f>
        <v>3</v>
      </c>
      <c r="V106">
        <f>VLOOKUP(Table47[[#This Row],[O]],Table15[#All],3,FALSE)</f>
        <v>1</v>
      </c>
      <c r="W106" t="s">
        <v>173</v>
      </c>
      <c r="X106">
        <f>VLOOKUP(Table47[[#This Row],[Q]],Table19[#All],3,FALSE)</f>
        <v>5</v>
      </c>
      <c r="Y106" t="s">
        <v>585</v>
      </c>
      <c r="Z106" t="e">
        <f>VLOOKUP(TRIM(Table47[[#This Row],[R_1]]),Table21[#All],3,FALSE)</f>
        <v>#N/A</v>
      </c>
      <c r="AA106" t="e">
        <f>VLOOKUP(TRIM(Table47[[#This Row],[R_2]]),Table21[#All],3,FALSE)</f>
        <v>#N/A</v>
      </c>
      <c r="AB106" t="e">
        <f>VLOOKUP(TRIM(Table47[[#This Row],[R_3]]),Table21[#All],3,FALSE)</f>
        <v>#N/A</v>
      </c>
      <c r="AC106" t="e">
        <f>VLOOKUP(TRIM(Table47[[#This Row],[R_4]]),Table21[#All],3,FALSE)</f>
        <v>#N/A</v>
      </c>
      <c r="AD106" t="e">
        <f>VLOOKUP(TRIM(Table47[[#This Row],[R_5]]),Table21[#All],3,FALSE)</f>
        <v>#N/A</v>
      </c>
      <c r="AE106" t="e">
        <f>VLOOKUP(TRIM(Table47[[#This Row],[R_6]]),Table21[#All],3,FALSE)</f>
        <v>#N/A</v>
      </c>
      <c r="AF106" t="e">
        <f>VLOOKUP(TRIM(Table47[[#This Row],[R_7]]),Table21[#All],3,FALSE)</f>
        <v>#N/A</v>
      </c>
      <c r="AG106" t="e">
        <f>VLOOKUP(TRIM(Table47[[#This Row],[R_8]]),Table21[#All],3,FALSE)</f>
        <v>#N/A</v>
      </c>
      <c r="AH106" t="e">
        <f>VLOOKUP(TRIM(Table47[[#This Row],[R_9]]),Table21[#All],3,FALSE)</f>
        <v>#N/A</v>
      </c>
      <c r="AI106" t="e">
        <f>VLOOKUP(TRIM(Table47[[#This Row],[R_10]]),Table21[#All],3,FALSE)</f>
        <v>#N/A</v>
      </c>
      <c r="AJ106" t="s">
        <v>99</v>
      </c>
      <c r="AK106">
        <f>VLOOKUP(TRIM(Table47[[#This Row],[S_1]]),Table24[#All],3,FALSE)</f>
        <v>2</v>
      </c>
      <c r="AL106" t="e">
        <f>VLOOKUP(TRIM(Table47[[#This Row],[S_2]]),Table24[#All],3,FALSE)</f>
        <v>#N/A</v>
      </c>
      <c r="AM106" t="e">
        <f>VLOOKUP(TRIM(Table47[[#This Row],[S_3]]),Table24[#All],3,FALSE)</f>
        <v>#N/A</v>
      </c>
      <c r="AN106" t="e">
        <f>VLOOKUP(TRIM(Table47[[#This Row],[S_4]]),Table24[#All],3,FALSE)</f>
        <v>#N/A</v>
      </c>
      <c r="AO106" t="e">
        <f>VLOOKUP(TRIM(Table47[[#This Row],[S_5]]),Table24[#All],3,FALSE)</f>
        <v>#N/A</v>
      </c>
      <c r="AP106" t="e">
        <f>VLOOKUP(TRIM(Table47[[#This Row],[S_6]]),Table24[#All],3,FALSE)</f>
        <v>#N/A</v>
      </c>
      <c r="AQ106" t="s">
        <v>51</v>
      </c>
      <c r="AR106">
        <f>VLOOKUP(TRIM(Table47[[#This Row],[T_1]]),Table26[#All],3,FALSE)</f>
        <v>2</v>
      </c>
      <c r="AS106" t="e">
        <f>VLOOKUP(TRIM(Table47[[#This Row],[T_2]]),Table26[#All],3,FALSE)</f>
        <v>#N/A</v>
      </c>
      <c r="AT106" t="e">
        <f>VLOOKUP(TRIM(Table47[[#This Row],[T_3]]),Table26[#All],3,FALSE)</f>
        <v>#N/A</v>
      </c>
      <c r="AU106" t="e">
        <f>VLOOKUP(TRIM(Table47[[#This Row],[T_4]]),Table26[#All],3,FALSE)</f>
        <v>#N/A</v>
      </c>
      <c r="AV106" t="e">
        <f>VLOOKUP(TRIM(Table47[[#This Row],[T_5]]),Table26[#All],3,FALSE)</f>
        <v>#N/A</v>
      </c>
      <c r="AW106" t="e">
        <f>VLOOKUP(TRIM(Table47[[#This Row],[T_6]]),Table26[#All],3,FALSE)</f>
        <v>#N/A</v>
      </c>
      <c r="AX106">
        <f>VLOOKUP(Table47[[#This Row],[U]],Table29[#All],3,FALSE)</f>
        <v>1</v>
      </c>
      <c r="AY106">
        <f>VLOOKUP(Table47[[#This Row],[V]],Table30[#All],3,FALSE)</f>
        <v>3</v>
      </c>
      <c r="AZ106" t="s">
        <v>101</v>
      </c>
      <c r="BA106">
        <f>VLOOKUP(TRIM(Table47[[#This Row],[W_1]]),Table31[#All],3,FALSE)</f>
        <v>1</v>
      </c>
      <c r="BB106" t="e">
        <f>VLOOKUP(TRIM(Table47[[#This Row],[W_2]]),Table31[#All],3,FALSE)</f>
        <v>#N/A</v>
      </c>
      <c r="BC106" t="e">
        <f>VLOOKUP(TRIM(Table47[[#This Row],[W_3]]),Table31[#All],3,FALSE)</f>
        <v>#N/A</v>
      </c>
      <c r="BD106" t="e">
        <f>VLOOKUP(TRIM(Table47[[#This Row],[W_4]]),Table31[#All],3,FALSE)</f>
        <v>#N/A</v>
      </c>
      <c r="BE106" t="e">
        <f>VLOOKUP(TRIM(Table47[[#This Row],[W_5]]),Table31[#All],3,FALSE)</f>
        <v>#N/A</v>
      </c>
      <c r="BF106" t="e">
        <f>VLOOKUP(TRIM(Table47[[#This Row],[W_6]]),Table31[#All],3,FALSE)</f>
        <v>#N/A</v>
      </c>
      <c r="BG106" t="e">
        <f>VLOOKUP(TRIM(Table47[[#This Row],[W_7]]),Table31[#All],3,FALSE)</f>
        <v>#N/A</v>
      </c>
      <c r="BH106" t="e">
        <f>VLOOKUP(TRIM(Table47[[#This Row],[W_8]]),Table31[#All],3,FALSE)</f>
        <v>#N/A</v>
      </c>
      <c r="BI106" t="s">
        <v>102</v>
      </c>
      <c r="BJ106">
        <f>VLOOKUP(TRIM(Table47[[#This Row],[X_1]]),Table32[#All],3,FALSE)</f>
        <v>2</v>
      </c>
      <c r="BK106" t="e">
        <f>VLOOKUP(TRIM(Table47[[#This Row],[X_2]]),Table32[#All],3,FALSE)</f>
        <v>#N/A</v>
      </c>
      <c r="BL106" t="e">
        <f>VLOOKUP(TRIM(Table47[[#This Row],[X_3]]),Table32[#All],3,FALSE)</f>
        <v>#N/A</v>
      </c>
      <c r="BM106" t="e">
        <f>VLOOKUP(TRIM(Table47[[#This Row],[X_4]]),Table32[#All],3,FALSE)</f>
        <v>#N/A</v>
      </c>
      <c r="BN106" t="e">
        <f>VLOOKUP(TRIM(Table47[[#This Row],[X_5]]),Table32[#All],3,FALSE)</f>
        <v>#N/A</v>
      </c>
      <c r="BO106" t="e">
        <f>VLOOKUP(TRIM(Table47[[#This Row],[X_6]]),Table32[#All],3,FALSE)</f>
        <v>#N/A</v>
      </c>
      <c r="BP106" t="e">
        <f>VLOOKUP(TRIM(Table47[[#This Row],[X_7]]),Table32[#All],3,FALSE)</f>
        <v>#N/A</v>
      </c>
      <c r="BQ106" t="e">
        <f>VLOOKUP(TRIM(Table47[[#This Row],[X_8]]),Table32[#All],3,FALSE)</f>
        <v>#N/A</v>
      </c>
      <c r="BR106" t="e">
        <f>VLOOKUP(TRIM(Table47[[#This Row],[X_9]]),Table32[#All],3,FALSE)</f>
        <v>#N/A</v>
      </c>
      <c r="BS106">
        <f>VLOOKUP(Table47[[#This Row],[Y]], Table33[#All], 3, FALSE)</f>
        <v>1</v>
      </c>
      <c r="BT106" t="s">
        <v>136</v>
      </c>
      <c r="BU106">
        <f>VLOOKUP(TRIM(Table47[[#This Row],[Z_1]]),Table34[#All],3,FALSE)</f>
        <v>4</v>
      </c>
      <c r="BV106" t="e">
        <f>VLOOKUP(TRIM(Table47[[#This Row],[Z_2]]),Table34[#All],3,FALSE)</f>
        <v>#N/A</v>
      </c>
      <c r="BW106" t="e">
        <f>VLOOKUP(TRIM(Table47[[#This Row],[Z_3]]),Table34[#All],3,FALSE)</f>
        <v>#N/A</v>
      </c>
      <c r="BX106" t="e">
        <f>VLOOKUP(TRIM(Table47[[#This Row],[Z_4]]),Table34[#All],3,FALSE)</f>
        <v>#N/A</v>
      </c>
      <c r="BY106" t="e">
        <f>VLOOKUP(TRIM(Table47[[#This Row],[Z_5]]),Table34[#All],3,FALSE)</f>
        <v>#N/A</v>
      </c>
      <c r="BZ106" t="e">
        <f>VLOOKUP(TRIM(Table47[[#This Row],[Z_6]]),Table34[#All],3,FALSE)</f>
        <v>#N/A</v>
      </c>
      <c r="CA106" t="e">
        <f>VLOOKUP(TRIM(Table47[[#This Row],[Z_7]]),Table34[#All],3,FALSE)</f>
        <v>#N/A</v>
      </c>
      <c r="CB106">
        <f>VLOOKUP(Table47[[#This Row],[ZA]],Table36[#All],3,FALSE)</f>
        <v>5</v>
      </c>
      <c r="CC106">
        <f>VLOOKUP(Table47[[#This Row],[ZB]],Table37[#All],3,FALSE)</f>
        <v>4</v>
      </c>
      <c r="CD106" t="s">
        <v>162</v>
      </c>
      <c r="CE106">
        <f>VLOOKUP(TRIM(Table47[[#This Row],[ZC_1]]),Table38[#All],3,FALSE)</f>
        <v>2</v>
      </c>
      <c r="CF106" t="e">
        <f>VLOOKUP(TRIM(Table47[[#This Row],[ZC_2]]),Table38[#All],3,FALSE)</f>
        <v>#N/A</v>
      </c>
      <c r="CG106" t="e">
        <f>VLOOKUP(TRIM(Table47[[#This Row],[ZC_3]]),Table38[#All],3,FALSE)</f>
        <v>#N/A</v>
      </c>
      <c r="CH106" t="e">
        <f>VLOOKUP(TRIM(Table47[[#This Row],[ZC_4]]),Table38[#All],3,FALSE)</f>
        <v>#N/A</v>
      </c>
      <c r="CI106" t="e">
        <f>VLOOKUP(TRIM(Table47[[#This Row],[ZC_5]]),Table38[#All],3,FALSE)</f>
        <v>#N/A</v>
      </c>
      <c r="CJ106" t="e">
        <f>VLOOKUP(TRIM(Table47[[#This Row],[ZC_6]]),Table38[#All],3,FALSE)</f>
        <v>#N/A</v>
      </c>
      <c r="CK106" t="e">
        <f>VLOOKUP(TRIM(Table47[[#This Row],[ZC_7]]),Table38[#All],3,FALSE)</f>
        <v>#N/A</v>
      </c>
      <c r="CL106">
        <v>4</v>
      </c>
      <c r="CM106" t="s">
        <v>106</v>
      </c>
      <c r="CN106">
        <f>VLOOKUP(TRIM(Table47[[#This Row],[ZE_1]]),Table40[#All],3,FALSE)</f>
        <v>3</v>
      </c>
      <c r="CO106" s="4" t="e">
        <f>VLOOKUP(TRIM(Table47[[#This Row],[ZE_2]]),Table40[#All],3,FALSE)</f>
        <v>#N/A</v>
      </c>
      <c r="CP106" t="e">
        <f>VLOOKUP(TRIM(Table47[[#This Row],[ZE_3]]),Table40[#All],3,FALSE)</f>
        <v>#N/A</v>
      </c>
      <c r="CQ106" s="4" t="e">
        <f>VLOOKUP(TRIM(Table47[[#This Row],[ZE_4]]),Table40[#All],3,FALSE)</f>
        <v>#N/A</v>
      </c>
      <c r="CR106" t="e">
        <f>VLOOKUP(TRIM(Table47[[#This Row],[ZE_5]]),Table40[#All],3,FALSE)</f>
        <v>#N/A</v>
      </c>
      <c r="CS106" t="e">
        <f>VLOOKUP(TRIM(Table47[[#This Row],[ZE_6]]),Table40[#All],3,FALSE)</f>
        <v>#N/A</v>
      </c>
      <c r="CT106" t="e">
        <f>VLOOKUP(TRIM(Table47[[#This Row],[ZE_7]]),Table40[#All],3,FALSE)</f>
        <v>#N/A</v>
      </c>
      <c r="CU106" t="s">
        <v>586</v>
      </c>
    </row>
    <row r="107" spans="1:99" x14ac:dyDescent="0.25">
      <c r="A107">
        <v>45156.980008437502</v>
      </c>
      <c r="B107" s="4">
        <f>VLOOKUP(Table47[[#This Row],[A]],Table7[#All],3, FALSE)</f>
        <v>7</v>
      </c>
      <c r="C107">
        <f>VLOOKUP(Table47[[#This Row],[B]],Table12[#All],3,FALSE)</f>
        <v>1</v>
      </c>
      <c r="D107">
        <f>VLOOKUP(Table47[[#This Row],[C]],Table14[#All],3,FALSE)</f>
        <v>1</v>
      </c>
      <c r="E107">
        <f>VLOOKUP(Table47[[#This Row],[D]],Table16[#All],3,FALSE)</f>
        <v>1</v>
      </c>
      <c r="F107">
        <f>VLOOKUP(Table47[[#This Row],[E]],Table18[#All],3,FALSE)</f>
        <v>1</v>
      </c>
      <c r="G107">
        <f>VLOOKUP(Table47[[#This Row],[F]],Table20[#All],3,FALSE)</f>
        <v>4</v>
      </c>
      <c r="H107" s="1" t="s">
        <v>63</v>
      </c>
      <c r="I107">
        <f>VLOOKUP(Table47[[#This Row],[G]],Table22[#All],3,FALSE)</f>
        <v>1</v>
      </c>
      <c r="J107" s="4">
        <f>VLOOKUP(TRIM(Table47[[#This Row],[G_2]]),Table22[#All],3,FALSE)</f>
        <v>3</v>
      </c>
      <c r="K107" s="4" t="e">
        <f>VLOOKUP(TRIM(Table47[[#This Row],[G_3]]),Table22[#All],3,FALSE)</f>
        <v>#N/A</v>
      </c>
      <c r="L107" s="4" t="e">
        <f>VLOOKUP(TRIM(Table47[[#This Row],[G_4]]),Table22[#All],3,FALSE)</f>
        <v>#N/A</v>
      </c>
      <c r="M107">
        <f>VLOOKUP(Table47[[#This Row],[H]],Table23[#All],3,FALSE)</f>
        <v>1</v>
      </c>
      <c r="N107" s="1" t="s">
        <v>41</v>
      </c>
      <c r="O107">
        <f>VLOOKUP(Table47[[#This Row],[I_1]],Table25[#All], 3, FALSE)</f>
        <v>1</v>
      </c>
      <c r="P107" t="e">
        <f>VLOOKUP(TRIM(Table47[[#This Row],[I_2]]),Table25[#All], 3, FALSE)</f>
        <v>#N/A</v>
      </c>
      <c r="Q107">
        <v>1170</v>
      </c>
      <c r="R107">
        <f>VLOOKUP(TRIM(Table47[[#This Row],[K]]),Table27[#All],3,FALSE)</f>
        <v>1</v>
      </c>
      <c r="S107">
        <f>VLOOKUP(TRIM(Table47[[#This Row],[L]]),Table28[#All],3,FALSE)</f>
        <v>1</v>
      </c>
      <c r="T107">
        <f>VLOOKUP(Table47[[#This Row],[M]],Table9[#All],3,FALSE)</f>
        <v>3</v>
      </c>
      <c r="U107">
        <f>VLOOKUP(Table47[[#This Row],[N]],Table11[#All],3,FALSE)</f>
        <v>3</v>
      </c>
      <c r="V107">
        <f>VLOOKUP(Table47[[#This Row],[O]],Table15[#All],3,FALSE)</f>
        <v>1</v>
      </c>
      <c r="W107" t="s">
        <v>587</v>
      </c>
      <c r="X107">
        <f>VLOOKUP(Table47[[#This Row],[Q]],Table19[#All],3,FALSE)</f>
        <v>3</v>
      </c>
      <c r="Y107" t="s">
        <v>77</v>
      </c>
      <c r="Z107">
        <f>VLOOKUP(TRIM(Table47[[#This Row],[R_1]]),Table21[#All],3,FALSE)</f>
        <v>6</v>
      </c>
      <c r="AA107" t="e">
        <f>VLOOKUP(TRIM(Table47[[#This Row],[R_2]]),Table21[#All],3,FALSE)</f>
        <v>#N/A</v>
      </c>
      <c r="AB107" t="e">
        <f>VLOOKUP(TRIM(Table47[[#This Row],[R_3]]),Table21[#All],3,FALSE)</f>
        <v>#N/A</v>
      </c>
      <c r="AC107" t="e">
        <f>VLOOKUP(TRIM(Table47[[#This Row],[R_4]]),Table21[#All],3,FALSE)</f>
        <v>#N/A</v>
      </c>
      <c r="AD107" t="e">
        <f>VLOOKUP(TRIM(Table47[[#This Row],[R_5]]),Table21[#All],3,FALSE)</f>
        <v>#N/A</v>
      </c>
      <c r="AE107" t="e">
        <f>VLOOKUP(TRIM(Table47[[#This Row],[R_6]]),Table21[#All],3,FALSE)</f>
        <v>#N/A</v>
      </c>
      <c r="AF107" t="e">
        <f>VLOOKUP(TRIM(Table47[[#This Row],[R_7]]),Table21[#All],3,FALSE)</f>
        <v>#N/A</v>
      </c>
      <c r="AG107" t="e">
        <f>VLOOKUP(TRIM(Table47[[#This Row],[R_8]]),Table21[#All],3,FALSE)</f>
        <v>#N/A</v>
      </c>
      <c r="AH107" t="e">
        <f>VLOOKUP(TRIM(Table47[[#This Row],[R_9]]),Table21[#All],3,FALSE)</f>
        <v>#N/A</v>
      </c>
      <c r="AI107" t="e">
        <f>VLOOKUP(TRIM(Table47[[#This Row],[R_10]]),Table21[#All],3,FALSE)</f>
        <v>#N/A</v>
      </c>
      <c r="AJ107" t="s">
        <v>72</v>
      </c>
      <c r="AK107">
        <f>VLOOKUP(TRIM(Table47[[#This Row],[S_1]]),Table24[#All],3,FALSE)</f>
        <v>3</v>
      </c>
      <c r="AL107">
        <f>VLOOKUP(TRIM(Table47[[#This Row],[S_2]]),Table24[#All],3,FALSE)</f>
        <v>1</v>
      </c>
      <c r="AM107">
        <f>VLOOKUP(TRIM(Table47[[#This Row],[S_3]]),Table24[#All],3,FALSE)</f>
        <v>2</v>
      </c>
      <c r="AN107">
        <f>VLOOKUP(TRIM(Table47[[#This Row],[S_4]]),Table24[#All],3,FALSE)</f>
        <v>4</v>
      </c>
      <c r="AO107" t="e">
        <f>VLOOKUP(TRIM(Table47[[#This Row],[S_5]]),Table24[#All],3,FALSE)</f>
        <v>#N/A</v>
      </c>
      <c r="AP107" t="e">
        <f>VLOOKUP(TRIM(Table47[[#This Row],[S_6]]),Table24[#All],3,FALSE)</f>
        <v>#N/A</v>
      </c>
      <c r="AQ107" t="s">
        <v>588</v>
      </c>
      <c r="AR107">
        <f>VLOOKUP(TRIM(Table47[[#This Row],[T_1]]),Table26[#All],3,FALSE)</f>
        <v>2</v>
      </c>
      <c r="AS107">
        <f>VLOOKUP(TRIM(Table47[[#This Row],[T_2]]),Table26[#All],3,FALSE)</f>
        <v>4</v>
      </c>
      <c r="AT107">
        <f>VLOOKUP(TRIM(Table47[[#This Row],[T_3]]),Table26[#All],3,FALSE)</f>
        <v>5</v>
      </c>
      <c r="AU107">
        <f>VLOOKUP(TRIM(Table47[[#This Row],[T_4]]),Table26[#All],3,FALSE)</f>
        <v>3</v>
      </c>
      <c r="AV107">
        <f>VLOOKUP(TRIM(Table47[[#This Row],[T_5]]),Table26[#All],3,FALSE)</f>
        <v>6</v>
      </c>
      <c r="AW107">
        <f>VLOOKUP(TRIM(Table47[[#This Row],[T_6]]),Table26[#All],3,FALSE)</f>
        <v>1</v>
      </c>
      <c r="AX107">
        <f>VLOOKUP(Table47[[#This Row],[U]],Table29[#All],3,FALSE)</f>
        <v>1</v>
      </c>
      <c r="AY107">
        <f>VLOOKUP(Table47[[#This Row],[V]],Table30[#All],3,FALSE)</f>
        <v>2</v>
      </c>
      <c r="AZ107" t="s">
        <v>167</v>
      </c>
      <c r="BA107">
        <f>VLOOKUP(TRIM(Table47[[#This Row],[W_1]]),Table31[#All],3,FALSE)</f>
        <v>1</v>
      </c>
      <c r="BB107">
        <f>VLOOKUP(TRIM(Table47[[#This Row],[W_2]]),Table31[#All],3,FALSE)</f>
        <v>3</v>
      </c>
      <c r="BC107" t="e">
        <f>VLOOKUP(TRIM(Table47[[#This Row],[W_3]]),Table31[#All],3,FALSE)</f>
        <v>#N/A</v>
      </c>
      <c r="BD107" t="e">
        <f>VLOOKUP(TRIM(Table47[[#This Row],[W_4]]),Table31[#All],3,FALSE)</f>
        <v>#N/A</v>
      </c>
      <c r="BE107" t="e">
        <f>VLOOKUP(TRIM(Table47[[#This Row],[W_5]]),Table31[#All],3,FALSE)</f>
        <v>#N/A</v>
      </c>
      <c r="BF107" t="e">
        <f>VLOOKUP(TRIM(Table47[[#This Row],[W_6]]),Table31[#All],3,FALSE)</f>
        <v>#N/A</v>
      </c>
      <c r="BG107" t="e">
        <f>VLOOKUP(TRIM(Table47[[#This Row],[W_7]]),Table31[#All],3,FALSE)</f>
        <v>#N/A</v>
      </c>
      <c r="BH107" t="e">
        <f>VLOOKUP(TRIM(Table47[[#This Row],[W_8]]),Table31[#All],3,FALSE)</f>
        <v>#N/A</v>
      </c>
      <c r="BI107" t="s">
        <v>589</v>
      </c>
      <c r="BJ107">
        <f>VLOOKUP(TRIM(Table47[[#This Row],[X_1]]),Table32[#All],3,FALSE)</f>
        <v>2</v>
      </c>
      <c r="BK107">
        <f>VLOOKUP(TRIM(Table47[[#This Row],[X_2]]),Table32[#All],3,FALSE)</f>
        <v>1</v>
      </c>
      <c r="BL107">
        <f>VLOOKUP(TRIM(Table47[[#This Row],[X_3]]),Table32[#All],3,FALSE)</f>
        <v>11</v>
      </c>
      <c r="BM107">
        <f>VLOOKUP(TRIM(Table47[[#This Row],[X_4]]),Table32[#All],3,FALSE)</f>
        <v>5</v>
      </c>
      <c r="BN107">
        <f>VLOOKUP(TRIM(Table47[[#This Row],[X_5]]),Table32[#All],3,FALSE)</f>
        <v>10</v>
      </c>
      <c r="BO107">
        <f>VLOOKUP(TRIM(Table47[[#This Row],[X_6]]),Table32[#All],3,FALSE)</f>
        <v>12</v>
      </c>
      <c r="BP107">
        <f>VLOOKUP(TRIM(Table47[[#This Row],[X_7]]),Table32[#All],3,FALSE)</f>
        <v>3</v>
      </c>
      <c r="BQ107" t="e">
        <f>VLOOKUP(TRIM(Table47[[#This Row],[X_8]]),Table32[#All],3,FALSE)</f>
        <v>#N/A</v>
      </c>
      <c r="BR107" t="e">
        <f>VLOOKUP(TRIM(Table47[[#This Row],[X_9]]),Table32[#All],3,FALSE)</f>
        <v>#N/A</v>
      </c>
      <c r="BS107">
        <f>VLOOKUP(Table47[[#This Row],[Y]], Table33[#All], 3, FALSE)</f>
        <v>2</v>
      </c>
      <c r="BT107" t="s">
        <v>136</v>
      </c>
      <c r="BU107">
        <f>VLOOKUP(TRIM(Table47[[#This Row],[Z_1]]),Table34[#All],3,FALSE)</f>
        <v>4</v>
      </c>
      <c r="BV107" t="e">
        <f>VLOOKUP(TRIM(Table47[[#This Row],[Z_2]]),Table34[#All],3,FALSE)</f>
        <v>#N/A</v>
      </c>
      <c r="BW107" t="e">
        <f>VLOOKUP(TRIM(Table47[[#This Row],[Z_3]]),Table34[#All],3,FALSE)</f>
        <v>#N/A</v>
      </c>
      <c r="BX107" t="e">
        <f>VLOOKUP(TRIM(Table47[[#This Row],[Z_4]]),Table34[#All],3,FALSE)</f>
        <v>#N/A</v>
      </c>
      <c r="BY107" t="e">
        <f>VLOOKUP(TRIM(Table47[[#This Row],[Z_5]]),Table34[#All],3,FALSE)</f>
        <v>#N/A</v>
      </c>
      <c r="BZ107" t="e">
        <f>VLOOKUP(TRIM(Table47[[#This Row],[Z_6]]),Table34[#All],3,FALSE)</f>
        <v>#N/A</v>
      </c>
      <c r="CA107" t="e">
        <f>VLOOKUP(TRIM(Table47[[#This Row],[Z_7]]),Table34[#All],3,FALSE)</f>
        <v>#N/A</v>
      </c>
      <c r="CB107">
        <f>VLOOKUP(Table47[[#This Row],[ZA]],Table36[#All],3,FALSE)</f>
        <v>5</v>
      </c>
      <c r="CC107">
        <f>VLOOKUP(Table47[[#This Row],[ZB]],Table37[#All],3,FALSE)</f>
        <v>1</v>
      </c>
      <c r="CD107" t="s">
        <v>162</v>
      </c>
      <c r="CE107">
        <f>VLOOKUP(TRIM(Table47[[#This Row],[ZC_1]]),Table38[#All],3,FALSE)</f>
        <v>2</v>
      </c>
      <c r="CF107" t="e">
        <f>VLOOKUP(TRIM(Table47[[#This Row],[ZC_2]]),Table38[#All],3,FALSE)</f>
        <v>#N/A</v>
      </c>
      <c r="CG107" t="e">
        <f>VLOOKUP(TRIM(Table47[[#This Row],[ZC_3]]),Table38[#All],3,FALSE)</f>
        <v>#N/A</v>
      </c>
      <c r="CH107" t="e">
        <f>VLOOKUP(TRIM(Table47[[#This Row],[ZC_4]]),Table38[#All],3,FALSE)</f>
        <v>#N/A</v>
      </c>
      <c r="CI107" t="e">
        <f>VLOOKUP(TRIM(Table47[[#This Row],[ZC_5]]),Table38[#All],3,FALSE)</f>
        <v>#N/A</v>
      </c>
      <c r="CJ107" t="e">
        <f>VLOOKUP(TRIM(Table47[[#This Row],[ZC_6]]),Table38[#All],3,FALSE)</f>
        <v>#N/A</v>
      </c>
      <c r="CK107" t="e">
        <f>VLOOKUP(TRIM(Table47[[#This Row],[ZC_7]]),Table38[#All],3,FALSE)</f>
        <v>#N/A</v>
      </c>
      <c r="CL107">
        <v>5</v>
      </c>
      <c r="CM107" t="s">
        <v>106</v>
      </c>
      <c r="CN107">
        <f>VLOOKUP(TRIM(Table47[[#This Row],[ZE_1]]),Table40[#All],3,FALSE)</f>
        <v>3</v>
      </c>
      <c r="CO107" s="4" t="e">
        <f>VLOOKUP(TRIM(Table47[[#This Row],[ZE_2]]),Table40[#All],3,FALSE)</f>
        <v>#N/A</v>
      </c>
      <c r="CP107" t="e">
        <f>VLOOKUP(TRIM(Table47[[#This Row],[ZE_3]]),Table40[#All],3,FALSE)</f>
        <v>#N/A</v>
      </c>
      <c r="CQ107" s="4" t="e">
        <f>VLOOKUP(TRIM(Table47[[#This Row],[ZE_4]]),Table40[#All],3,FALSE)</f>
        <v>#N/A</v>
      </c>
      <c r="CR107" t="e">
        <f>VLOOKUP(TRIM(Table47[[#This Row],[ZE_5]]),Table40[#All],3,FALSE)</f>
        <v>#N/A</v>
      </c>
      <c r="CS107" t="e">
        <f>VLOOKUP(TRIM(Table47[[#This Row],[ZE_6]]),Table40[#All],3,FALSE)</f>
        <v>#N/A</v>
      </c>
      <c r="CT107" t="e">
        <f>VLOOKUP(TRIM(Table47[[#This Row],[ZE_7]]),Table40[#All],3,FALSE)</f>
        <v>#N/A</v>
      </c>
    </row>
    <row r="108" spans="1:99" x14ac:dyDescent="0.25">
      <c r="A108">
        <v>45156.980092442129</v>
      </c>
      <c r="B108" s="4">
        <f>VLOOKUP(Table47[[#This Row],[A]],Table7[#All],3, FALSE)</f>
        <v>7</v>
      </c>
      <c r="C108">
        <f>VLOOKUP(Table47[[#This Row],[B]],Table12[#All],3,FALSE)</f>
        <v>1</v>
      </c>
      <c r="D108">
        <f>VLOOKUP(Table47[[#This Row],[C]],Table14[#All],3,FALSE)</f>
        <v>1</v>
      </c>
      <c r="E108">
        <f>VLOOKUP(Table47[[#This Row],[D]],Table16[#All],3,FALSE)</f>
        <v>1</v>
      </c>
      <c r="F108">
        <f>VLOOKUP(Table47[[#This Row],[E]],Table18[#All],3,FALSE)</f>
        <v>1</v>
      </c>
      <c r="G108">
        <f>VLOOKUP(Table47[[#This Row],[F]],Table20[#All],3,FALSE)</f>
        <v>6</v>
      </c>
      <c r="H108" s="1" t="s">
        <v>63</v>
      </c>
      <c r="I108">
        <f>VLOOKUP(Table47[[#This Row],[G]],Table22[#All],3,FALSE)</f>
        <v>1</v>
      </c>
      <c r="J108" s="4">
        <f>VLOOKUP(TRIM(Table47[[#This Row],[G_2]]),Table22[#All],3,FALSE)</f>
        <v>3</v>
      </c>
      <c r="K108" s="4" t="e">
        <f>VLOOKUP(TRIM(Table47[[#This Row],[G_3]]),Table22[#All],3,FALSE)</f>
        <v>#N/A</v>
      </c>
      <c r="L108" s="4" t="e">
        <f>VLOOKUP(TRIM(Table47[[#This Row],[G_4]]),Table22[#All],3,FALSE)</f>
        <v>#N/A</v>
      </c>
      <c r="M108">
        <f>VLOOKUP(Table47[[#This Row],[H]],Table23[#All],3,FALSE)</f>
        <v>1</v>
      </c>
      <c r="N108" s="1" t="s">
        <v>64</v>
      </c>
      <c r="O108">
        <f>VLOOKUP(Table47[[#This Row],[I_1]],Table25[#All], 3, FALSE)</f>
        <v>1</v>
      </c>
      <c r="P108">
        <f>VLOOKUP(TRIM(Table47[[#This Row],[I_2]]),Table25[#All], 3, FALSE)</f>
        <v>2</v>
      </c>
      <c r="Q108">
        <v>1108</v>
      </c>
      <c r="R108">
        <f>VLOOKUP(TRIM(Table47[[#This Row],[K]]),Table27[#All],3,FALSE)</f>
        <v>1</v>
      </c>
      <c r="S108">
        <f>VLOOKUP(TRIM(Table47[[#This Row],[L]]),Table28[#All],3,FALSE)</f>
        <v>4</v>
      </c>
      <c r="T108">
        <f>VLOOKUP(Table47[[#This Row],[M]],Table9[#All],3,FALSE)</f>
        <v>1</v>
      </c>
      <c r="U108">
        <f>VLOOKUP(Table47[[#This Row],[N]],Table11[#All],3,FALSE)</f>
        <v>4</v>
      </c>
      <c r="V108">
        <f>VLOOKUP(Table47[[#This Row],[O]],Table15[#All],3,FALSE)</f>
        <v>3</v>
      </c>
      <c r="W108" t="s">
        <v>590</v>
      </c>
      <c r="X108">
        <f>VLOOKUP(Table47[[#This Row],[Q]],Table19[#All],3,FALSE)</f>
        <v>1</v>
      </c>
      <c r="Y108" t="s">
        <v>77</v>
      </c>
      <c r="Z108">
        <f>VLOOKUP(TRIM(Table47[[#This Row],[R_1]]),Table21[#All],3,FALSE)</f>
        <v>6</v>
      </c>
      <c r="AA108" t="e">
        <f>VLOOKUP(TRIM(Table47[[#This Row],[R_2]]),Table21[#All],3,FALSE)</f>
        <v>#N/A</v>
      </c>
      <c r="AB108" t="e">
        <f>VLOOKUP(TRIM(Table47[[#This Row],[R_3]]),Table21[#All],3,FALSE)</f>
        <v>#N/A</v>
      </c>
      <c r="AC108" t="e">
        <f>VLOOKUP(TRIM(Table47[[#This Row],[R_4]]),Table21[#All],3,FALSE)</f>
        <v>#N/A</v>
      </c>
      <c r="AD108" t="e">
        <f>VLOOKUP(TRIM(Table47[[#This Row],[R_5]]),Table21[#All],3,FALSE)</f>
        <v>#N/A</v>
      </c>
      <c r="AE108" t="e">
        <f>VLOOKUP(TRIM(Table47[[#This Row],[R_6]]),Table21[#All],3,FALSE)</f>
        <v>#N/A</v>
      </c>
      <c r="AF108" t="e">
        <f>VLOOKUP(TRIM(Table47[[#This Row],[R_7]]),Table21[#All],3,FALSE)</f>
        <v>#N/A</v>
      </c>
      <c r="AG108" t="e">
        <f>VLOOKUP(TRIM(Table47[[#This Row],[R_8]]),Table21[#All],3,FALSE)</f>
        <v>#N/A</v>
      </c>
      <c r="AH108" t="e">
        <f>VLOOKUP(TRIM(Table47[[#This Row],[R_9]]),Table21[#All],3,FALSE)</f>
        <v>#N/A</v>
      </c>
      <c r="AI108" t="e">
        <f>VLOOKUP(TRIM(Table47[[#This Row],[R_10]]),Table21[#All],3,FALSE)</f>
        <v>#N/A</v>
      </c>
      <c r="AJ108" t="s">
        <v>137</v>
      </c>
      <c r="AK108">
        <f>VLOOKUP(TRIM(Table47[[#This Row],[S_1]]),Table24[#All],3,FALSE)</f>
        <v>1</v>
      </c>
      <c r="AL108">
        <f>VLOOKUP(TRIM(Table47[[#This Row],[S_2]]),Table24[#All],3,FALSE)</f>
        <v>2</v>
      </c>
      <c r="AM108" t="e">
        <f>VLOOKUP(TRIM(Table47[[#This Row],[S_3]]),Table24[#All],3,FALSE)</f>
        <v>#N/A</v>
      </c>
      <c r="AN108" t="e">
        <f>VLOOKUP(TRIM(Table47[[#This Row],[S_4]]),Table24[#All],3,FALSE)</f>
        <v>#N/A</v>
      </c>
      <c r="AO108" t="e">
        <f>VLOOKUP(TRIM(Table47[[#This Row],[S_5]]),Table24[#All],3,FALSE)</f>
        <v>#N/A</v>
      </c>
      <c r="AP108" t="e">
        <f>VLOOKUP(TRIM(Table47[[#This Row],[S_6]]),Table24[#All],3,FALSE)</f>
        <v>#N/A</v>
      </c>
      <c r="AQ108" t="s">
        <v>51</v>
      </c>
      <c r="AR108">
        <f>VLOOKUP(TRIM(Table47[[#This Row],[T_1]]),Table26[#All],3,FALSE)</f>
        <v>2</v>
      </c>
      <c r="AS108" t="e">
        <f>VLOOKUP(TRIM(Table47[[#This Row],[T_2]]),Table26[#All],3,FALSE)</f>
        <v>#N/A</v>
      </c>
      <c r="AT108" t="e">
        <f>VLOOKUP(TRIM(Table47[[#This Row],[T_3]]),Table26[#All],3,FALSE)</f>
        <v>#N/A</v>
      </c>
      <c r="AU108" t="e">
        <f>VLOOKUP(TRIM(Table47[[#This Row],[T_4]]),Table26[#All],3,FALSE)</f>
        <v>#N/A</v>
      </c>
      <c r="AV108" t="e">
        <f>VLOOKUP(TRIM(Table47[[#This Row],[T_5]]),Table26[#All],3,FALSE)</f>
        <v>#N/A</v>
      </c>
      <c r="AW108" t="e">
        <f>VLOOKUP(TRIM(Table47[[#This Row],[T_6]]),Table26[#All],3,FALSE)</f>
        <v>#N/A</v>
      </c>
      <c r="AX108">
        <f>VLOOKUP(Table47[[#This Row],[U]],Table29[#All],3,FALSE)</f>
        <v>1</v>
      </c>
      <c r="AY108">
        <f>VLOOKUP(Table47[[#This Row],[V]],Table30[#All],3,FALSE)</f>
        <v>2</v>
      </c>
      <c r="AZ108" t="s">
        <v>101</v>
      </c>
      <c r="BA108">
        <f>VLOOKUP(TRIM(Table47[[#This Row],[W_1]]),Table31[#All],3,FALSE)</f>
        <v>1</v>
      </c>
      <c r="BB108" t="e">
        <f>VLOOKUP(TRIM(Table47[[#This Row],[W_2]]),Table31[#All],3,FALSE)</f>
        <v>#N/A</v>
      </c>
      <c r="BC108" t="e">
        <f>VLOOKUP(TRIM(Table47[[#This Row],[W_3]]),Table31[#All],3,FALSE)</f>
        <v>#N/A</v>
      </c>
      <c r="BD108" t="e">
        <f>VLOOKUP(TRIM(Table47[[#This Row],[W_4]]),Table31[#All],3,FALSE)</f>
        <v>#N/A</v>
      </c>
      <c r="BE108" t="e">
        <f>VLOOKUP(TRIM(Table47[[#This Row],[W_5]]),Table31[#All],3,FALSE)</f>
        <v>#N/A</v>
      </c>
      <c r="BF108" t="e">
        <f>VLOOKUP(TRIM(Table47[[#This Row],[W_6]]),Table31[#All],3,FALSE)</f>
        <v>#N/A</v>
      </c>
      <c r="BG108" t="e">
        <f>VLOOKUP(TRIM(Table47[[#This Row],[W_7]]),Table31[#All],3,FALSE)</f>
        <v>#N/A</v>
      </c>
      <c r="BH108" t="e">
        <f>VLOOKUP(TRIM(Table47[[#This Row],[W_8]]),Table31[#All],3,FALSE)</f>
        <v>#N/A</v>
      </c>
      <c r="BI108" t="s">
        <v>544</v>
      </c>
      <c r="BJ108">
        <f>VLOOKUP(TRIM(Table47[[#This Row],[X_1]]),Table32[#All],3,FALSE)</f>
        <v>1</v>
      </c>
      <c r="BK108">
        <f>VLOOKUP(TRIM(Table47[[#This Row],[X_2]]),Table32[#All],3,FALSE)</f>
        <v>3</v>
      </c>
      <c r="BL108" t="e">
        <f>VLOOKUP(TRIM(Table47[[#This Row],[X_3]]),Table32[#All],3,FALSE)</f>
        <v>#N/A</v>
      </c>
      <c r="BM108" t="e">
        <f>VLOOKUP(TRIM(Table47[[#This Row],[X_4]]),Table32[#All],3,FALSE)</f>
        <v>#N/A</v>
      </c>
      <c r="BN108" t="e">
        <f>VLOOKUP(TRIM(Table47[[#This Row],[X_5]]),Table32[#All],3,FALSE)</f>
        <v>#N/A</v>
      </c>
      <c r="BO108" t="e">
        <f>VLOOKUP(TRIM(Table47[[#This Row],[X_6]]),Table32[#All],3,FALSE)</f>
        <v>#N/A</v>
      </c>
      <c r="BP108" t="e">
        <f>VLOOKUP(TRIM(Table47[[#This Row],[X_7]]),Table32[#All],3,FALSE)</f>
        <v>#N/A</v>
      </c>
      <c r="BQ108" t="e">
        <f>VLOOKUP(TRIM(Table47[[#This Row],[X_8]]),Table32[#All],3,FALSE)</f>
        <v>#N/A</v>
      </c>
      <c r="BR108" t="e">
        <f>VLOOKUP(TRIM(Table47[[#This Row],[X_9]]),Table32[#All],3,FALSE)</f>
        <v>#N/A</v>
      </c>
      <c r="BS108">
        <f>VLOOKUP(Table47[[#This Row],[Y]], Table33[#All], 3, FALSE)</f>
        <v>4</v>
      </c>
      <c r="BT108" t="s">
        <v>233</v>
      </c>
      <c r="BU108">
        <f>VLOOKUP(TRIM(Table47[[#This Row],[Z_1]]),Table34[#All],3,FALSE)</f>
        <v>13</v>
      </c>
      <c r="BV108">
        <f>VLOOKUP(TRIM(Table47[[#This Row],[Z_2]]),Table34[#All],3,FALSE)</f>
        <v>4</v>
      </c>
      <c r="BW108" t="e">
        <f>VLOOKUP(TRIM(Table47[[#This Row],[Z_3]]),Table34[#All],3,FALSE)</f>
        <v>#N/A</v>
      </c>
      <c r="BX108" t="e">
        <f>VLOOKUP(TRIM(Table47[[#This Row],[Z_4]]),Table34[#All],3,FALSE)</f>
        <v>#N/A</v>
      </c>
      <c r="BY108" t="e">
        <f>VLOOKUP(TRIM(Table47[[#This Row],[Z_5]]),Table34[#All],3,FALSE)</f>
        <v>#N/A</v>
      </c>
      <c r="BZ108" t="e">
        <f>VLOOKUP(TRIM(Table47[[#This Row],[Z_6]]),Table34[#All],3,FALSE)</f>
        <v>#N/A</v>
      </c>
      <c r="CA108" t="e">
        <f>VLOOKUP(TRIM(Table47[[#This Row],[Z_7]]),Table34[#All],3,FALSE)</f>
        <v>#N/A</v>
      </c>
      <c r="CB108">
        <f>VLOOKUP(Table47[[#This Row],[ZA]],Table36[#All],3,FALSE)</f>
        <v>3</v>
      </c>
      <c r="CC108">
        <f>VLOOKUP(Table47[[#This Row],[ZB]],Table37[#All],3,FALSE)</f>
        <v>3</v>
      </c>
      <c r="CD108" t="s">
        <v>591</v>
      </c>
      <c r="CE108">
        <f>VLOOKUP(TRIM(Table47[[#This Row],[ZC_1]]),Table38[#All],3,FALSE)</f>
        <v>2</v>
      </c>
      <c r="CF108">
        <f>VLOOKUP(TRIM(Table47[[#This Row],[ZC_2]]),Table38[#All],3,FALSE)</f>
        <v>7</v>
      </c>
      <c r="CG108">
        <f>VLOOKUP(TRIM(Table47[[#This Row],[ZC_3]]),Table38[#All],3,FALSE)</f>
        <v>11</v>
      </c>
      <c r="CH108" t="e">
        <f>VLOOKUP(TRIM(Table47[[#This Row],[ZC_4]]),Table38[#All],3,FALSE)</f>
        <v>#N/A</v>
      </c>
      <c r="CI108" t="e">
        <f>VLOOKUP(TRIM(Table47[[#This Row],[ZC_5]]),Table38[#All],3,FALSE)</f>
        <v>#N/A</v>
      </c>
      <c r="CJ108" t="e">
        <f>VLOOKUP(TRIM(Table47[[#This Row],[ZC_6]]),Table38[#All],3,FALSE)</f>
        <v>#N/A</v>
      </c>
      <c r="CK108" t="e">
        <f>VLOOKUP(TRIM(Table47[[#This Row],[ZC_7]]),Table38[#All],3,FALSE)</f>
        <v>#N/A</v>
      </c>
      <c r="CL108">
        <v>3</v>
      </c>
      <c r="CM108" t="s">
        <v>106</v>
      </c>
      <c r="CN108">
        <f>VLOOKUP(TRIM(Table47[[#This Row],[ZE_1]]),Table40[#All],3,FALSE)</f>
        <v>3</v>
      </c>
      <c r="CO108" s="4" t="e">
        <f>VLOOKUP(TRIM(Table47[[#This Row],[ZE_2]]),Table40[#All],3,FALSE)</f>
        <v>#N/A</v>
      </c>
      <c r="CP108" t="e">
        <f>VLOOKUP(TRIM(Table47[[#This Row],[ZE_3]]),Table40[#All],3,FALSE)</f>
        <v>#N/A</v>
      </c>
      <c r="CQ108" s="4" t="e">
        <f>VLOOKUP(TRIM(Table47[[#This Row],[ZE_4]]),Table40[#All],3,FALSE)</f>
        <v>#N/A</v>
      </c>
      <c r="CR108" t="e">
        <f>VLOOKUP(TRIM(Table47[[#This Row],[ZE_5]]),Table40[#All],3,FALSE)</f>
        <v>#N/A</v>
      </c>
      <c r="CS108" t="e">
        <f>VLOOKUP(TRIM(Table47[[#This Row],[ZE_6]]),Table40[#All],3,FALSE)</f>
        <v>#N/A</v>
      </c>
      <c r="CT108" t="e">
        <f>VLOOKUP(TRIM(Table47[[#This Row],[ZE_7]]),Table40[#All],3,FALSE)</f>
        <v>#N/A</v>
      </c>
    </row>
    <row r="109" spans="1:99" x14ac:dyDescent="0.25">
      <c r="A109">
        <v>45156.980463125001</v>
      </c>
      <c r="B109" s="4">
        <f>VLOOKUP(Table47[[#This Row],[A]],Table7[#All],3, FALSE)</f>
        <v>7</v>
      </c>
      <c r="C109">
        <f>VLOOKUP(Table47[[#This Row],[B]],Table12[#All],3,FALSE)</f>
        <v>0</v>
      </c>
      <c r="D109">
        <f>VLOOKUP(Table47[[#This Row],[C]],Table14[#All],3,FALSE)</f>
        <v>1</v>
      </c>
      <c r="E109">
        <f>VLOOKUP(Table47[[#This Row],[D]],Table16[#All],3,FALSE)</f>
        <v>1</v>
      </c>
      <c r="F109">
        <f>VLOOKUP(Table47[[#This Row],[E]],Table18[#All],3,FALSE)</f>
        <v>1</v>
      </c>
      <c r="G109">
        <f>VLOOKUP(Table47[[#This Row],[F]],Table20[#All],3,FALSE)</f>
        <v>7</v>
      </c>
      <c r="H109" s="1" t="s">
        <v>130</v>
      </c>
      <c r="I109">
        <f>VLOOKUP(Table47[[#This Row],[G]],Table22[#All],3,FALSE)</f>
        <v>1</v>
      </c>
      <c r="J109" s="4" t="e">
        <f>VLOOKUP(TRIM(Table47[[#This Row],[G_2]]),Table22[#All],3,FALSE)</f>
        <v>#N/A</v>
      </c>
      <c r="K109" s="4" t="e">
        <f>VLOOKUP(TRIM(Table47[[#This Row],[G_3]]),Table22[#All],3,FALSE)</f>
        <v>#N/A</v>
      </c>
      <c r="L109" s="4" t="e">
        <f>VLOOKUP(TRIM(Table47[[#This Row],[G_4]]),Table22[#All],3,FALSE)</f>
        <v>#N/A</v>
      </c>
      <c r="M109">
        <f>VLOOKUP(Table47[[#This Row],[H]],Table23[#All],3,FALSE)</f>
        <v>1</v>
      </c>
      <c r="N109" s="1" t="s">
        <v>41</v>
      </c>
      <c r="O109">
        <f>VLOOKUP(Table47[[#This Row],[I_1]],Table25[#All], 3, FALSE)</f>
        <v>1</v>
      </c>
      <c r="P109" t="e">
        <f>VLOOKUP(TRIM(Table47[[#This Row],[I_2]]),Table25[#All], 3, FALSE)</f>
        <v>#N/A</v>
      </c>
      <c r="Q109">
        <v>1100</v>
      </c>
      <c r="R109">
        <f>VLOOKUP(TRIM(Table47[[#This Row],[K]]),Table27[#All],3,FALSE)</f>
        <v>1</v>
      </c>
      <c r="S109">
        <f>VLOOKUP(TRIM(Table47[[#This Row],[L]]),Table28[#All],3,FALSE)</f>
        <v>1</v>
      </c>
      <c r="T109">
        <f>VLOOKUP(Table47[[#This Row],[M]],Table9[#All],3,FALSE)</f>
        <v>2</v>
      </c>
      <c r="U109">
        <f>VLOOKUP(Table47[[#This Row],[N]],Table11[#All],3,FALSE)</f>
        <v>4</v>
      </c>
      <c r="V109">
        <f>VLOOKUP(Table47[[#This Row],[O]],Table15[#All],3,FALSE)</f>
        <v>1</v>
      </c>
      <c r="W109" t="s">
        <v>592</v>
      </c>
      <c r="X109">
        <f>VLOOKUP(Table47[[#This Row],[Q]],Table19[#All],3,FALSE)</f>
        <v>2</v>
      </c>
      <c r="Y109" t="s">
        <v>136</v>
      </c>
      <c r="Z109">
        <f>VLOOKUP(TRIM(Table47[[#This Row],[R_1]]),Table21[#All],3,FALSE)</f>
        <v>2</v>
      </c>
      <c r="AA109" t="e">
        <f>VLOOKUP(TRIM(Table47[[#This Row],[R_2]]),Table21[#All],3,FALSE)</f>
        <v>#N/A</v>
      </c>
      <c r="AB109" t="e">
        <f>VLOOKUP(TRIM(Table47[[#This Row],[R_3]]),Table21[#All],3,FALSE)</f>
        <v>#N/A</v>
      </c>
      <c r="AC109" t="e">
        <f>VLOOKUP(TRIM(Table47[[#This Row],[R_4]]),Table21[#All],3,FALSE)</f>
        <v>#N/A</v>
      </c>
      <c r="AD109" t="e">
        <f>VLOOKUP(TRIM(Table47[[#This Row],[R_5]]),Table21[#All],3,FALSE)</f>
        <v>#N/A</v>
      </c>
      <c r="AE109" t="e">
        <f>VLOOKUP(TRIM(Table47[[#This Row],[R_6]]),Table21[#All],3,FALSE)</f>
        <v>#N/A</v>
      </c>
      <c r="AF109" t="e">
        <f>VLOOKUP(TRIM(Table47[[#This Row],[R_7]]),Table21[#All],3,FALSE)</f>
        <v>#N/A</v>
      </c>
      <c r="AG109" t="e">
        <f>VLOOKUP(TRIM(Table47[[#This Row],[R_8]]),Table21[#All],3,FALSE)</f>
        <v>#N/A</v>
      </c>
      <c r="AH109" t="e">
        <f>VLOOKUP(TRIM(Table47[[#This Row],[R_9]]),Table21[#All],3,FALSE)</f>
        <v>#N/A</v>
      </c>
      <c r="AI109" t="e">
        <f>VLOOKUP(TRIM(Table47[[#This Row],[R_10]]),Table21[#All],3,FALSE)</f>
        <v>#N/A</v>
      </c>
      <c r="AJ109" t="s">
        <v>146</v>
      </c>
      <c r="AK109">
        <f>VLOOKUP(TRIM(Table47[[#This Row],[S_1]]),Table24[#All],3,FALSE)</f>
        <v>3</v>
      </c>
      <c r="AL109" t="e">
        <f>VLOOKUP(TRIM(Table47[[#This Row],[S_2]]),Table24[#All],3,FALSE)</f>
        <v>#N/A</v>
      </c>
      <c r="AM109" t="e">
        <f>VLOOKUP(TRIM(Table47[[#This Row],[S_3]]),Table24[#All],3,FALSE)</f>
        <v>#N/A</v>
      </c>
      <c r="AN109" t="e">
        <f>VLOOKUP(TRIM(Table47[[#This Row],[S_4]]),Table24[#All],3,FALSE)</f>
        <v>#N/A</v>
      </c>
      <c r="AO109" t="e">
        <f>VLOOKUP(TRIM(Table47[[#This Row],[S_5]]),Table24[#All],3,FALSE)</f>
        <v>#N/A</v>
      </c>
      <c r="AP109" t="e">
        <f>VLOOKUP(TRIM(Table47[[#This Row],[S_6]]),Table24[#All],3,FALSE)</f>
        <v>#N/A</v>
      </c>
      <c r="AQ109" t="s">
        <v>51</v>
      </c>
      <c r="AR109">
        <f>VLOOKUP(TRIM(Table47[[#This Row],[T_1]]),Table26[#All],3,FALSE)</f>
        <v>2</v>
      </c>
      <c r="AS109" t="e">
        <f>VLOOKUP(TRIM(Table47[[#This Row],[T_2]]),Table26[#All],3,FALSE)</f>
        <v>#N/A</v>
      </c>
      <c r="AT109" t="e">
        <f>VLOOKUP(TRIM(Table47[[#This Row],[T_3]]),Table26[#All],3,FALSE)</f>
        <v>#N/A</v>
      </c>
      <c r="AU109" t="e">
        <f>VLOOKUP(TRIM(Table47[[#This Row],[T_4]]),Table26[#All],3,FALSE)</f>
        <v>#N/A</v>
      </c>
      <c r="AV109" t="e">
        <f>VLOOKUP(TRIM(Table47[[#This Row],[T_5]]),Table26[#All],3,FALSE)</f>
        <v>#N/A</v>
      </c>
      <c r="AW109" t="e">
        <f>VLOOKUP(TRIM(Table47[[#This Row],[T_6]]),Table26[#All],3,FALSE)</f>
        <v>#N/A</v>
      </c>
      <c r="AX109">
        <f>VLOOKUP(Table47[[#This Row],[U]],Table29[#All],3,FALSE)</f>
        <v>1</v>
      </c>
      <c r="AY109">
        <f>VLOOKUP(Table47[[#This Row],[V]],Table30[#All],3,FALSE)</f>
        <v>1</v>
      </c>
      <c r="AZ109" t="s">
        <v>101</v>
      </c>
      <c r="BA109">
        <f>VLOOKUP(TRIM(Table47[[#This Row],[W_1]]),Table31[#All],3,FALSE)</f>
        <v>1</v>
      </c>
      <c r="BB109" t="e">
        <f>VLOOKUP(TRIM(Table47[[#This Row],[W_2]]),Table31[#All],3,FALSE)</f>
        <v>#N/A</v>
      </c>
      <c r="BC109" t="e">
        <f>VLOOKUP(TRIM(Table47[[#This Row],[W_3]]),Table31[#All],3,FALSE)</f>
        <v>#N/A</v>
      </c>
      <c r="BD109" t="e">
        <f>VLOOKUP(TRIM(Table47[[#This Row],[W_4]]),Table31[#All],3,FALSE)</f>
        <v>#N/A</v>
      </c>
      <c r="BE109" t="e">
        <f>VLOOKUP(TRIM(Table47[[#This Row],[W_5]]),Table31[#All],3,FALSE)</f>
        <v>#N/A</v>
      </c>
      <c r="BF109" t="e">
        <f>VLOOKUP(TRIM(Table47[[#This Row],[W_6]]),Table31[#All],3,FALSE)</f>
        <v>#N/A</v>
      </c>
      <c r="BG109" t="e">
        <f>VLOOKUP(TRIM(Table47[[#This Row],[W_7]]),Table31[#All],3,FALSE)</f>
        <v>#N/A</v>
      </c>
      <c r="BH109" t="e">
        <f>VLOOKUP(TRIM(Table47[[#This Row],[W_8]]),Table31[#All],3,FALSE)</f>
        <v>#N/A</v>
      </c>
      <c r="BI109" t="s">
        <v>114</v>
      </c>
      <c r="BJ109">
        <f>VLOOKUP(TRIM(Table47[[#This Row],[X_1]]),Table32[#All],3,FALSE)</f>
        <v>3</v>
      </c>
      <c r="BK109" t="e">
        <f>VLOOKUP(TRIM(Table47[[#This Row],[X_2]]),Table32[#All],3,FALSE)</f>
        <v>#N/A</v>
      </c>
      <c r="BL109" t="e">
        <f>VLOOKUP(TRIM(Table47[[#This Row],[X_3]]),Table32[#All],3,FALSE)</f>
        <v>#N/A</v>
      </c>
      <c r="BM109" t="e">
        <f>VLOOKUP(TRIM(Table47[[#This Row],[X_4]]),Table32[#All],3,FALSE)</f>
        <v>#N/A</v>
      </c>
      <c r="BN109" t="e">
        <f>VLOOKUP(TRIM(Table47[[#This Row],[X_5]]),Table32[#All],3,FALSE)</f>
        <v>#N/A</v>
      </c>
      <c r="BO109" t="e">
        <f>VLOOKUP(TRIM(Table47[[#This Row],[X_6]]),Table32[#All],3,FALSE)</f>
        <v>#N/A</v>
      </c>
      <c r="BP109" t="e">
        <f>VLOOKUP(TRIM(Table47[[#This Row],[X_7]]),Table32[#All],3,FALSE)</f>
        <v>#N/A</v>
      </c>
      <c r="BQ109" t="e">
        <f>VLOOKUP(TRIM(Table47[[#This Row],[X_8]]),Table32[#All],3,FALSE)</f>
        <v>#N/A</v>
      </c>
      <c r="BR109" t="e">
        <f>VLOOKUP(TRIM(Table47[[#This Row],[X_9]]),Table32[#All],3,FALSE)</f>
        <v>#N/A</v>
      </c>
      <c r="BS109">
        <f>VLOOKUP(Table47[[#This Row],[Y]], Table33[#All], 3, FALSE)</f>
        <v>2</v>
      </c>
      <c r="BT109" t="s">
        <v>136</v>
      </c>
      <c r="BU109">
        <f>VLOOKUP(TRIM(Table47[[#This Row],[Z_1]]),Table34[#All],3,FALSE)</f>
        <v>4</v>
      </c>
      <c r="BV109" t="e">
        <f>VLOOKUP(TRIM(Table47[[#This Row],[Z_2]]),Table34[#All],3,FALSE)</f>
        <v>#N/A</v>
      </c>
      <c r="BW109" t="e">
        <f>VLOOKUP(TRIM(Table47[[#This Row],[Z_3]]),Table34[#All],3,FALSE)</f>
        <v>#N/A</v>
      </c>
      <c r="BX109" t="e">
        <f>VLOOKUP(TRIM(Table47[[#This Row],[Z_4]]),Table34[#All],3,FALSE)</f>
        <v>#N/A</v>
      </c>
      <c r="BY109" t="e">
        <f>VLOOKUP(TRIM(Table47[[#This Row],[Z_5]]),Table34[#All],3,FALSE)</f>
        <v>#N/A</v>
      </c>
      <c r="BZ109" t="e">
        <f>VLOOKUP(TRIM(Table47[[#This Row],[Z_6]]),Table34[#All],3,FALSE)</f>
        <v>#N/A</v>
      </c>
      <c r="CA109" t="e">
        <f>VLOOKUP(TRIM(Table47[[#This Row],[Z_7]]),Table34[#All],3,FALSE)</f>
        <v>#N/A</v>
      </c>
      <c r="CB109">
        <f>VLOOKUP(Table47[[#This Row],[ZA]],Table36[#All],3,FALSE)</f>
        <v>0</v>
      </c>
      <c r="CC109">
        <f>VLOOKUP(Table47[[#This Row],[ZB]],Table37[#All],3,FALSE)</f>
        <v>2</v>
      </c>
      <c r="CD109" t="s">
        <v>147</v>
      </c>
      <c r="CE109">
        <f>VLOOKUP(TRIM(Table47[[#This Row],[ZC_1]]),Table38[#All],3,FALSE)</f>
        <v>1</v>
      </c>
      <c r="CF109" t="e">
        <f>VLOOKUP(TRIM(Table47[[#This Row],[ZC_2]]),Table38[#All],3,FALSE)</f>
        <v>#N/A</v>
      </c>
      <c r="CG109" t="e">
        <f>VLOOKUP(TRIM(Table47[[#This Row],[ZC_3]]),Table38[#All],3,FALSE)</f>
        <v>#N/A</v>
      </c>
      <c r="CH109" t="e">
        <f>VLOOKUP(TRIM(Table47[[#This Row],[ZC_4]]),Table38[#All],3,FALSE)</f>
        <v>#N/A</v>
      </c>
      <c r="CI109" t="e">
        <f>VLOOKUP(TRIM(Table47[[#This Row],[ZC_5]]),Table38[#All],3,FALSE)</f>
        <v>#N/A</v>
      </c>
      <c r="CJ109" t="e">
        <f>VLOOKUP(TRIM(Table47[[#This Row],[ZC_6]]),Table38[#All],3,FALSE)</f>
        <v>#N/A</v>
      </c>
      <c r="CK109" t="e">
        <f>VLOOKUP(TRIM(Table47[[#This Row],[ZC_7]]),Table38[#All],3,FALSE)</f>
        <v>#N/A</v>
      </c>
      <c r="CL109">
        <v>3</v>
      </c>
      <c r="CM109" t="s">
        <v>106</v>
      </c>
      <c r="CN109">
        <f>VLOOKUP(TRIM(Table47[[#This Row],[ZE_1]]),Table40[#All],3,FALSE)</f>
        <v>3</v>
      </c>
      <c r="CO109" s="4" t="e">
        <f>VLOOKUP(TRIM(Table47[[#This Row],[ZE_2]]),Table40[#All],3,FALSE)</f>
        <v>#N/A</v>
      </c>
      <c r="CP109" t="e">
        <f>VLOOKUP(TRIM(Table47[[#This Row],[ZE_3]]),Table40[#All],3,FALSE)</f>
        <v>#N/A</v>
      </c>
      <c r="CQ109" s="4" t="e">
        <f>VLOOKUP(TRIM(Table47[[#This Row],[ZE_4]]),Table40[#All],3,FALSE)</f>
        <v>#N/A</v>
      </c>
      <c r="CR109" t="e">
        <f>VLOOKUP(TRIM(Table47[[#This Row],[ZE_5]]),Table40[#All],3,FALSE)</f>
        <v>#N/A</v>
      </c>
      <c r="CS109" t="e">
        <f>VLOOKUP(TRIM(Table47[[#This Row],[ZE_6]]),Table40[#All],3,FALSE)</f>
        <v>#N/A</v>
      </c>
      <c r="CT109" t="e">
        <f>VLOOKUP(TRIM(Table47[[#This Row],[ZE_7]]),Table40[#All],3,FALSE)</f>
        <v>#N/A</v>
      </c>
    </row>
    <row r="110" spans="1:99" x14ac:dyDescent="0.25">
      <c r="A110">
        <v>45156.985570439814</v>
      </c>
      <c r="B110" s="4">
        <f>VLOOKUP(Table47[[#This Row],[A]],Table7[#All],3, FALSE)</f>
        <v>7</v>
      </c>
      <c r="C110">
        <f>VLOOKUP(Table47[[#This Row],[B]],Table12[#All],3,FALSE)</f>
        <v>1</v>
      </c>
      <c r="D110">
        <f>VLOOKUP(Table47[[#This Row],[C]],Table14[#All],3,FALSE)</f>
        <v>1</v>
      </c>
      <c r="E110">
        <f>VLOOKUP(Table47[[#This Row],[D]],Table16[#All],3,FALSE)</f>
        <v>1</v>
      </c>
      <c r="F110">
        <f>VLOOKUP(Table47[[#This Row],[E]],Table18[#All],3,FALSE)</f>
        <v>1</v>
      </c>
      <c r="G110">
        <f>VLOOKUP(Table47[[#This Row],[F]],Table20[#All],3,FALSE)</f>
        <v>6</v>
      </c>
      <c r="H110" s="1" t="s">
        <v>82</v>
      </c>
      <c r="I110">
        <f>VLOOKUP(Table47[[#This Row],[G]],Table22[#All],3,FALSE)</f>
        <v>1</v>
      </c>
      <c r="J110" s="4">
        <f>VLOOKUP(TRIM(Table47[[#This Row],[G_2]]),Table22[#All],3,FALSE)</f>
        <v>2</v>
      </c>
      <c r="K110" s="4">
        <f>VLOOKUP(TRIM(Table47[[#This Row],[G_3]]),Table22[#All],3,FALSE)</f>
        <v>3</v>
      </c>
      <c r="L110" s="4" t="e">
        <f>VLOOKUP(TRIM(Table47[[#This Row],[G_4]]),Table22[#All],3,FALSE)</f>
        <v>#N/A</v>
      </c>
      <c r="M110">
        <f>VLOOKUP(Table47[[#This Row],[H]],Table23[#All],3,FALSE)</f>
        <v>1</v>
      </c>
      <c r="N110" s="1" t="s">
        <v>64</v>
      </c>
      <c r="O110">
        <f>VLOOKUP(Table47[[#This Row],[I_1]],Table25[#All], 3, FALSE)</f>
        <v>1</v>
      </c>
      <c r="P110">
        <f>VLOOKUP(TRIM(Table47[[#This Row],[I_2]]),Table25[#All], 3, FALSE)</f>
        <v>2</v>
      </c>
      <c r="Q110">
        <v>1180</v>
      </c>
      <c r="R110">
        <f>VLOOKUP(TRIM(Table47[[#This Row],[K]]),Table27[#All],3,FALSE)</f>
        <v>1</v>
      </c>
      <c r="S110">
        <f>VLOOKUP(TRIM(Table47[[#This Row],[L]]),Table28[#All],3,FALSE)</f>
        <v>1</v>
      </c>
      <c r="T110">
        <f>VLOOKUP(Table47[[#This Row],[M]],Table9[#All],3,FALSE)</f>
        <v>3</v>
      </c>
      <c r="U110">
        <f>VLOOKUP(Table47[[#This Row],[N]],Table11[#All],3,FALSE)</f>
        <v>3</v>
      </c>
      <c r="V110">
        <f>VLOOKUP(Table47[[#This Row],[O]],Table15[#All],3,FALSE)</f>
        <v>1</v>
      </c>
      <c r="W110" t="s">
        <v>593</v>
      </c>
      <c r="X110">
        <f>VLOOKUP(Table47[[#This Row],[Q]],Table19[#All],3,FALSE)</f>
        <v>4</v>
      </c>
      <c r="Y110" t="s">
        <v>594</v>
      </c>
      <c r="Z110">
        <f>VLOOKUP(TRIM(Table47[[#This Row],[R_1]]),Table21[#All],3,FALSE)</f>
        <v>2</v>
      </c>
      <c r="AA110">
        <f>VLOOKUP(TRIM(Table47[[#This Row],[R_2]]),Table21[#All],3,FALSE)</f>
        <v>5</v>
      </c>
      <c r="AB110">
        <f>VLOOKUP(TRIM(Table47[[#This Row],[R_3]]),Table21[#All],3,FALSE)</f>
        <v>7</v>
      </c>
      <c r="AC110" t="e">
        <f>VLOOKUP(TRIM(Table47[[#This Row],[R_4]]),Table21[#All],3,FALSE)</f>
        <v>#N/A</v>
      </c>
      <c r="AD110" t="e">
        <f>VLOOKUP(TRIM(Table47[[#This Row],[R_5]]),Table21[#All],3,FALSE)</f>
        <v>#N/A</v>
      </c>
      <c r="AE110" t="e">
        <f>VLOOKUP(TRIM(Table47[[#This Row],[R_6]]),Table21[#All],3,FALSE)</f>
        <v>#N/A</v>
      </c>
      <c r="AF110" t="e">
        <f>VLOOKUP(TRIM(Table47[[#This Row],[R_7]]),Table21[#All],3,FALSE)</f>
        <v>#N/A</v>
      </c>
      <c r="AG110" t="e">
        <f>VLOOKUP(TRIM(Table47[[#This Row],[R_8]]),Table21[#All],3,FALSE)</f>
        <v>#N/A</v>
      </c>
      <c r="AH110" t="e">
        <f>VLOOKUP(TRIM(Table47[[#This Row],[R_9]]),Table21[#All],3,FALSE)</f>
        <v>#N/A</v>
      </c>
      <c r="AI110" t="e">
        <f>VLOOKUP(TRIM(Table47[[#This Row],[R_10]]),Table21[#All],3,FALSE)</f>
        <v>#N/A</v>
      </c>
      <c r="AJ110" t="s">
        <v>72</v>
      </c>
      <c r="AK110">
        <f>VLOOKUP(TRIM(Table47[[#This Row],[S_1]]),Table24[#All],3,FALSE)</f>
        <v>3</v>
      </c>
      <c r="AL110">
        <f>VLOOKUP(TRIM(Table47[[#This Row],[S_2]]),Table24[#All],3,FALSE)</f>
        <v>1</v>
      </c>
      <c r="AM110">
        <f>VLOOKUP(TRIM(Table47[[#This Row],[S_3]]),Table24[#All],3,FALSE)</f>
        <v>2</v>
      </c>
      <c r="AN110">
        <f>VLOOKUP(TRIM(Table47[[#This Row],[S_4]]),Table24[#All],3,FALSE)</f>
        <v>4</v>
      </c>
      <c r="AO110" t="e">
        <f>VLOOKUP(TRIM(Table47[[#This Row],[S_5]]),Table24[#All],3,FALSE)</f>
        <v>#N/A</v>
      </c>
      <c r="AP110" t="e">
        <f>VLOOKUP(TRIM(Table47[[#This Row],[S_6]]),Table24[#All],3,FALSE)</f>
        <v>#N/A</v>
      </c>
      <c r="AQ110" t="s">
        <v>51</v>
      </c>
      <c r="AR110">
        <f>VLOOKUP(TRIM(Table47[[#This Row],[T_1]]),Table26[#All],3,FALSE)</f>
        <v>2</v>
      </c>
      <c r="AS110" t="e">
        <f>VLOOKUP(TRIM(Table47[[#This Row],[T_2]]),Table26[#All],3,FALSE)</f>
        <v>#N/A</v>
      </c>
      <c r="AT110" t="e">
        <f>VLOOKUP(TRIM(Table47[[#This Row],[T_3]]),Table26[#All],3,FALSE)</f>
        <v>#N/A</v>
      </c>
      <c r="AU110" t="e">
        <f>VLOOKUP(TRIM(Table47[[#This Row],[T_4]]),Table26[#All],3,FALSE)</f>
        <v>#N/A</v>
      </c>
      <c r="AV110" t="e">
        <f>VLOOKUP(TRIM(Table47[[#This Row],[T_5]]),Table26[#All],3,FALSE)</f>
        <v>#N/A</v>
      </c>
      <c r="AW110" t="e">
        <f>VLOOKUP(TRIM(Table47[[#This Row],[T_6]]),Table26[#All],3,FALSE)</f>
        <v>#N/A</v>
      </c>
      <c r="AX110">
        <f>VLOOKUP(Table47[[#This Row],[U]],Table29[#All],3,FALSE)</f>
        <v>1</v>
      </c>
      <c r="AY110">
        <f>VLOOKUP(Table47[[#This Row],[V]],Table30[#All],3,FALSE)</f>
        <v>3</v>
      </c>
      <c r="AZ110" t="s">
        <v>482</v>
      </c>
      <c r="BA110">
        <f>VLOOKUP(TRIM(Table47[[#This Row],[W_1]]),Table31[#All],3,FALSE)</f>
        <v>1</v>
      </c>
      <c r="BB110">
        <f>VLOOKUP(TRIM(Table47[[#This Row],[W_2]]),Table31[#All],3,FALSE)</f>
        <v>2</v>
      </c>
      <c r="BC110">
        <f>VLOOKUP(TRIM(Table47[[#This Row],[W_3]]),Table31[#All],3,FALSE)</f>
        <v>4</v>
      </c>
      <c r="BD110">
        <f>VLOOKUP(TRIM(Table47[[#This Row],[W_4]]),Table31[#All],3,FALSE)</f>
        <v>3</v>
      </c>
      <c r="BE110" t="e">
        <f>VLOOKUP(TRIM(Table47[[#This Row],[W_5]]),Table31[#All],3,FALSE)</f>
        <v>#N/A</v>
      </c>
      <c r="BF110" t="e">
        <f>VLOOKUP(TRIM(Table47[[#This Row],[W_6]]),Table31[#All],3,FALSE)</f>
        <v>#N/A</v>
      </c>
      <c r="BG110" t="e">
        <f>VLOOKUP(TRIM(Table47[[#This Row],[W_7]]),Table31[#All],3,FALSE)</f>
        <v>#N/A</v>
      </c>
      <c r="BH110" t="e">
        <f>VLOOKUP(TRIM(Table47[[#This Row],[W_8]]),Table31[#All],3,FALSE)</f>
        <v>#N/A</v>
      </c>
      <c r="BI110" t="s">
        <v>999</v>
      </c>
      <c r="BJ110">
        <f>VLOOKUP(TRIM(Table47[[#This Row],[X_1]]),Table32[#All],3,FALSE)</f>
        <v>2</v>
      </c>
      <c r="BK110">
        <f>VLOOKUP(TRIM(Table47[[#This Row],[X_2]]),Table32[#All],3,FALSE)</f>
        <v>1</v>
      </c>
      <c r="BL110">
        <f>VLOOKUP(TRIM(Table47[[#This Row],[X_3]]),Table32[#All],3,FALSE)</f>
        <v>6</v>
      </c>
      <c r="BM110">
        <f>VLOOKUP(TRIM(Table47[[#This Row],[X_4]]),Table32[#All],3,FALSE)</f>
        <v>11</v>
      </c>
      <c r="BN110">
        <f>VLOOKUP(TRIM(Table47[[#This Row],[X_5]]),Table32[#All],3,FALSE)</f>
        <v>5</v>
      </c>
      <c r="BO110">
        <f>VLOOKUP(TRIM(Table47[[#This Row],[X_6]]),Table32[#All],3,FALSE)</f>
        <v>10</v>
      </c>
      <c r="BP110">
        <f>VLOOKUP(TRIM(Table47[[#This Row],[X_7]]),Table32[#All],3,FALSE)</f>
        <v>3</v>
      </c>
      <c r="BQ110" t="e">
        <f>VLOOKUP(TRIM(Table47[[#This Row],[X_8]]),Table32[#All],3,FALSE)</f>
        <v>#N/A</v>
      </c>
      <c r="BR110" t="e">
        <f>VLOOKUP(TRIM(Table47[[#This Row],[X_9]]),Table32[#All],3,FALSE)</f>
        <v>#N/A</v>
      </c>
      <c r="BS110">
        <f>VLOOKUP(Table47[[#This Row],[Y]], Table33[#All], 3, FALSE)</f>
        <v>2</v>
      </c>
      <c r="BT110" t="s">
        <v>450</v>
      </c>
      <c r="BU110">
        <f>VLOOKUP(TRIM(Table47[[#This Row],[Z_1]]),Table34[#All],3,FALSE)</f>
        <v>4</v>
      </c>
      <c r="BV110">
        <f>VLOOKUP(TRIM(Table47[[#This Row],[Z_2]]),Table34[#All],3,FALSE)</f>
        <v>6</v>
      </c>
      <c r="BW110" t="e">
        <f>VLOOKUP(TRIM(Table47[[#This Row],[Z_3]]),Table34[#All],3,FALSE)</f>
        <v>#N/A</v>
      </c>
      <c r="BX110" t="e">
        <f>VLOOKUP(TRIM(Table47[[#This Row],[Z_4]]),Table34[#All],3,FALSE)</f>
        <v>#N/A</v>
      </c>
      <c r="BY110" t="e">
        <f>VLOOKUP(TRIM(Table47[[#This Row],[Z_5]]),Table34[#All],3,FALSE)</f>
        <v>#N/A</v>
      </c>
      <c r="BZ110" t="e">
        <f>VLOOKUP(TRIM(Table47[[#This Row],[Z_6]]),Table34[#All],3,FALSE)</f>
        <v>#N/A</v>
      </c>
      <c r="CA110" t="e">
        <f>VLOOKUP(TRIM(Table47[[#This Row],[Z_7]]),Table34[#All],3,FALSE)</f>
        <v>#N/A</v>
      </c>
      <c r="CB110">
        <f>VLOOKUP(Table47[[#This Row],[ZA]],Table36[#All],3,FALSE)</f>
        <v>8</v>
      </c>
      <c r="CC110">
        <f>VLOOKUP(Table47[[#This Row],[ZB]],Table37[#All],3,FALSE)</f>
        <v>4</v>
      </c>
      <c r="CD110" t="s">
        <v>115</v>
      </c>
      <c r="CE110">
        <f>VLOOKUP(TRIM(Table47[[#This Row],[ZC_1]]),Table38[#All],3,FALSE)</f>
        <v>1</v>
      </c>
      <c r="CF110">
        <f>VLOOKUP(TRIM(Table47[[#This Row],[ZC_2]]),Table38[#All],3,FALSE)</f>
        <v>2</v>
      </c>
      <c r="CG110">
        <f>VLOOKUP(TRIM(Table47[[#This Row],[ZC_3]]),Table38[#All],3,FALSE)</f>
        <v>7</v>
      </c>
      <c r="CH110" t="e">
        <f>VLOOKUP(TRIM(Table47[[#This Row],[ZC_4]]),Table38[#All],3,FALSE)</f>
        <v>#N/A</v>
      </c>
      <c r="CI110" t="e">
        <f>VLOOKUP(TRIM(Table47[[#This Row],[ZC_5]]),Table38[#All],3,FALSE)</f>
        <v>#N/A</v>
      </c>
      <c r="CJ110" t="e">
        <f>VLOOKUP(TRIM(Table47[[#This Row],[ZC_6]]),Table38[#All],3,FALSE)</f>
        <v>#N/A</v>
      </c>
      <c r="CK110" t="e">
        <f>VLOOKUP(TRIM(Table47[[#This Row],[ZC_7]]),Table38[#All],3,FALSE)</f>
        <v>#N/A</v>
      </c>
      <c r="CL110">
        <v>2</v>
      </c>
      <c r="CM110" t="s">
        <v>106</v>
      </c>
      <c r="CN110">
        <f>VLOOKUP(TRIM(Table47[[#This Row],[ZE_1]]),Table40[#All],3,FALSE)</f>
        <v>3</v>
      </c>
      <c r="CO110" s="4" t="e">
        <f>VLOOKUP(TRIM(Table47[[#This Row],[ZE_2]]),Table40[#All],3,FALSE)</f>
        <v>#N/A</v>
      </c>
      <c r="CP110" t="e">
        <f>VLOOKUP(TRIM(Table47[[#This Row],[ZE_3]]),Table40[#All],3,FALSE)</f>
        <v>#N/A</v>
      </c>
      <c r="CQ110" s="4" t="e">
        <f>VLOOKUP(TRIM(Table47[[#This Row],[ZE_4]]),Table40[#All],3,FALSE)</f>
        <v>#N/A</v>
      </c>
      <c r="CR110" t="e">
        <f>VLOOKUP(TRIM(Table47[[#This Row],[ZE_5]]),Table40[#All],3,FALSE)</f>
        <v>#N/A</v>
      </c>
      <c r="CS110" t="e">
        <f>VLOOKUP(TRIM(Table47[[#This Row],[ZE_6]]),Table40[#All],3,FALSE)</f>
        <v>#N/A</v>
      </c>
      <c r="CT110" t="e">
        <f>VLOOKUP(TRIM(Table47[[#This Row],[ZE_7]]),Table40[#All],3,FALSE)</f>
        <v>#N/A</v>
      </c>
    </row>
    <row r="111" spans="1:99" x14ac:dyDescent="0.25">
      <c r="A111">
        <v>45156.994272685188</v>
      </c>
      <c r="B111" s="4">
        <f>VLOOKUP(Table47[[#This Row],[A]],Table7[#All],3, FALSE)</f>
        <v>7</v>
      </c>
      <c r="C111">
        <f>VLOOKUP(Table47[[#This Row],[B]],Table12[#All],3,FALSE)</f>
        <v>1</v>
      </c>
      <c r="D111">
        <f>VLOOKUP(Table47[[#This Row],[C]],Table14[#All],3,FALSE)</f>
        <v>1</v>
      </c>
      <c r="E111">
        <f>VLOOKUP(Table47[[#This Row],[D]],Table16[#All],3,FALSE)</f>
        <v>1</v>
      </c>
      <c r="F111">
        <f>VLOOKUP(Table47[[#This Row],[E]],Table18[#All],3,FALSE)</f>
        <v>1</v>
      </c>
      <c r="G111">
        <f>VLOOKUP(Table47[[#This Row],[F]],Table20[#All],3,FALSE)</f>
        <v>5</v>
      </c>
      <c r="H111" s="1" t="s">
        <v>63</v>
      </c>
      <c r="I111">
        <f>VLOOKUP(Table47[[#This Row],[G]],Table22[#All],3,FALSE)</f>
        <v>1</v>
      </c>
      <c r="J111" s="4">
        <f>VLOOKUP(TRIM(Table47[[#This Row],[G_2]]),Table22[#All],3,FALSE)</f>
        <v>3</v>
      </c>
      <c r="K111" s="4" t="e">
        <f>VLOOKUP(TRIM(Table47[[#This Row],[G_3]]),Table22[#All],3,FALSE)</f>
        <v>#N/A</v>
      </c>
      <c r="L111" s="4" t="e">
        <f>VLOOKUP(TRIM(Table47[[#This Row],[G_4]]),Table22[#All],3,FALSE)</f>
        <v>#N/A</v>
      </c>
      <c r="M111">
        <f>VLOOKUP(Table47[[#This Row],[H]],Table23[#All],3,FALSE)</f>
        <v>1</v>
      </c>
      <c r="N111" s="1" t="s">
        <v>41</v>
      </c>
      <c r="O111">
        <f>VLOOKUP(Table47[[#This Row],[I_1]],Table25[#All], 3, FALSE)</f>
        <v>1</v>
      </c>
      <c r="P111" t="e">
        <f>VLOOKUP(TRIM(Table47[[#This Row],[I_2]]),Table25[#All], 3, FALSE)</f>
        <v>#N/A</v>
      </c>
      <c r="Q111">
        <v>1100</v>
      </c>
      <c r="R111">
        <f>VLOOKUP(TRIM(Table47[[#This Row],[K]]),Table27[#All],3,FALSE)</f>
        <v>1</v>
      </c>
      <c r="S111">
        <f>VLOOKUP(TRIM(Table47[[#This Row],[L]]),Table28[#All],3,FALSE)</f>
        <v>3</v>
      </c>
      <c r="T111">
        <f>VLOOKUP(Table47[[#This Row],[M]],Table9[#All],3,FALSE)</f>
        <v>1</v>
      </c>
      <c r="U111">
        <f>VLOOKUP(Table47[[#This Row],[N]],Table11[#All],3,FALSE)</f>
        <v>3</v>
      </c>
      <c r="V111">
        <f>VLOOKUP(Table47[[#This Row],[O]],Table15[#All],3,FALSE)</f>
        <v>2</v>
      </c>
      <c r="W111" t="s">
        <v>595</v>
      </c>
      <c r="X111">
        <f>VLOOKUP(Table47[[#This Row],[Q]],Table19[#All],3,FALSE)</f>
        <v>2</v>
      </c>
      <c r="Y111" t="s">
        <v>77</v>
      </c>
      <c r="Z111">
        <f>VLOOKUP(TRIM(Table47[[#This Row],[R_1]]),Table21[#All],3,FALSE)</f>
        <v>6</v>
      </c>
      <c r="AA111" t="e">
        <f>VLOOKUP(TRIM(Table47[[#This Row],[R_2]]),Table21[#All],3,FALSE)</f>
        <v>#N/A</v>
      </c>
      <c r="AB111" t="e">
        <f>VLOOKUP(TRIM(Table47[[#This Row],[R_3]]),Table21[#All],3,FALSE)</f>
        <v>#N/A</v>
      </c>
      <c r="AC111" t="e">
        <f>VLOOKUP(TRIM(Table47[[#This Row],[R_4]]),Table21[#All],3,FALSE)</f>
        <v>#N/A</v>
      </c>
      <c r="AD111" t="e">
        <f>VLOOKUP(TRIM(Table47[[#This Row],[R_5]]),Table21[#All],3,FALSE)</f>
        <v>#N/A</v>
      </c>
      <c r="AE111" t="e">
        <f>VLOOKUP(TRIM(Table47[[#This Row],[R_6]]),Table21[#All],3,FALSE)</f>
        <v>#N/A</v>
      </c>
      <c r="AF111" t="e">
        <f>VLOOKUP(TRIM(Table47[[#This Row],[R_7]]),Table21[#All],3,FALSE)</f>
        <v>#N/A</v>
      </c>
      <c r="AG111" t="e">
        <f>VLOOKUP(TRIM(Table47[[#This Row],[R_8]]),Table21[#All],3,FALSE)</f>
        <v>#N/A</v>
      </c>
      <c r="AH111" t="e">
        <f>VLOOKUP(TRIM(Table47[[#This Row],[R_9]]),Table21[#All],3,FALSE)</f>
        <v>#N/A</v>
      </c>
      <c r="AI111" t="e">
        <f>VLOOKUP(TRIM(Table47[[#This Row],[R_10]]),Table21[#All],3,FALSE)</f>
        <v>#N/A</v>
      </c>
      <c r="AJ111" t="s">
        <v>596</v>
      </c>
      <c r="AK111">
        <f>VLOOKUP(TRIM(Table47[[#This Row],[S_1]]),Table24[#All],3,FALSE)</f>
        <v>8</v>
      </c>
      <c r="AL111" t="e">
        <f>VLOOKUP(TRIM(Table47[[#This Row],[S_2]]),Table24[#All],3,FALSE)</f>
        <v>#N/A</v>
      </c>
      <c r="AM111" t="e">
        <f>VLOOKUP(TRIM(Table47[[#This Row],[S_3]]),Table24[#All],3,FALSE)</f>
        <v>#N/A</v>
      </c>
      <c r="AN111" t="e">
        <f>VLOOKUP(TRIM(Table47[[#This Row],[S_4]]),Table24[#All],3,FALSE)</f>
        <v>#N/A</v>
      </c>
      <c r="AO111" t="e">
        <f>VLOOKUP(TRIM(Table47[[#This Row],[S_5]]),Table24[#All],3,FALSE)</f>
        <v>#N/A</v>
      </c>
      <c r="AP111" t="e">
        <f>VLOOKUP(TRIM(Table47[[#This Row],[S_6]]),Table24[#All],3,FALSE)</f>
        <v>#N/A</v>
      </c>
      <c r="AQ111" t="s">
        <v>51</v>
      </c>
      <c r="AR111">
        <f>VLOOKUP(TRIM(Table47[[#This Row],[T_1]]),Table26[#All],3,FALSE)</f>
        <v>2</v>
      </c>
      <c r="AS111" t="e">
        <f>VLOOKUP(TRIM(Table47[[#This Row],[T_2]]),Table26[#All],3,FALSE)</f>
        <v>#N/A</v>
      </c>
      <c r="AT111" t="e">
        <f>VLOOKUP(TRIM(Table47[[#This Row],[T_3]]),Table26[#All],3,FALSE)</f>
        <v>#N/A</v>
      </c>
      <c r="AU111" t="e">
        <f>VLOOKUP(TRIM(Table47[[#This Row],[T_4]]),Table26[#All],3,FALSE)</f>
        <v>#N/A</v>
      </c>
      <c r="AV111" t="e">
        <f>VLOOKUP(TRIM(Table47[[#This Row],[T_5]]),Table26[#All],3,FALSE)</f>
        <v>#N/A</v>
      </c>
      <c r="AW111" t="e">
        <f>VLOOKUP(TRIM(Table47[[#This Row],[T_6]]),Table26[#All],3,FALSE)</f>
        <v>#N/A</v>
      </c>
      <c r="AX111">
        <f>VLOOKUP(Table47[[#This Row],[U]],Table29[#All],3,FALSE)</f>
        <v>4</v>
      </c>
      <c r="AY111">
        <f>VLOOKUP(Table47[[#This Row],[V]],Table30[#All],3,FALSE)</f>
        <v>1</v>
      </c>
      <c r="AZ111" t="s">
        <v>313</v>
      </c>
      <c r="BA111">
        <f>VLOOKUP(TRIM(Table47[[#This Row],[W_1]]),Table31[#All],3,FALSE)</f>
        <v>5</v>
      </c>
      <c r="BB111" t="e">
        <f>VLOOKUP(TRIM(Table47[[#This Row],[W_2]]),Table31[#All],3,FALSE)</f>
        <v>#N/A</v>
      </c>
      <c r="BC111" t="e">
        <f>VLOOKUP(TRIM(Table47[[#This Row],[W_3]]),Table31[#All],3,FALSE)</f>
        <v>#N/A</v>
      </c>
      <c r="BD111" t="e">
        <f>VLOOKUP(TRIM(Table47[[#This Row],[W_4]]),Table31[#All],3,FALSE)</f>
        <v>#N/A</v>
      </c>
      <c r="BE111" t="e">
        <f>VLOOKUP(TRIM(Table47[[#This Row],[W_5]]),Table31[#All],3,FALSE)</f>
        <v>#N/A</v>
      </c>
      <c r="BF111" t="e">
        <f>VLOOKUP(TRIM(Table47[[#This Row],[W_6]]),Table31[#All],3,FALSE)</f>
        <v>#N/A</v>
      </c>
      <c r="BG111" t="e">
        <f>VLOOKUP(TRIM(Table47[[#This Row],[W_7]]),Table31[#All],3,FALSE)</f>
        <v>#N/A</v>
      </c>
      <c r="BH111" t="e">
        <f>VLOOKUP(TRIM(Table47[[#This Row],[W_8]]),Table31[#All],3,FALSE)</f>
        <v>#N/A</v>
      </c>
      <c r="BI111" t="s">
        <v>313</v>
      </c>
      <c r="BJ111">
        <f>VLOOKUP(TRIM(Table47[[#This Row],[X_1]]),Table32[#All],3,FALSE)</f>
        <v>7</v>
      </c>
      <c r="BK111" t="e">
        <f>VLOOKUP(TRIM(Table47[[#This Row],[X_2]]),Table32[#All],3,FALSE)</f>
        <v>#N/A</v>
      </c>
      <c r="BL111" t="e">
        <f>VLOOKUP(TRIM(Table47[[#This Row],[X_3]]),Table32[#All],3,FALSE)</f>
        <v>#N/A</v>
      </c>
      <c r="BM111" t="e">
        <f>VLOOKUP(TRIM(Table47[[#This Row],[X_4]]),Table32[#All],3,FALSE)</f>
        <v>#N/A</v>
      </c>
      <c r="BN111" t="e">
        <f>VLOOKUP(TRIM(Table47[[#This Row],[X_5]]),Table32[#All],3,FALSE)</f>
        <v>#N/A</v>
      </c>
      <c r="BO111" t="e">
        <f>VLOOKUP(TRIM(Table47[[#This Row],[X_6]]),Table32[#All],3,FALSE)</f>
        <v>#N/A</v>
      </c>
      <c r="BP111" t="e">
        <f>VLOOKUP(TRIM(Table47[[#This Row],[X_7]]),Table32[#All],3,FALSE)</f>
        <v>#N/A</v>
      </c>
      <c r="BQ111" t="e">
        <f>VLOOKUP(TRIM(Table47[[#This Row],[X_8]]),Table32[#All],3,FALSE)</f>
        <v>#N/A</v>
      </c>
      <c r="BR111" t="e">
        <f>VLOOKUP(TRIM(Table47[[#This Row],[X_9]]),Table32[#All],3,FALSE)</f>
        <v>#N/A</v>
      </c>
      <c r="BS111">
        <f>VLOOKUP(Table47[[#This Row],[Y]], Table33[#All], 3, FALSE)</f>
        <v>3</v>
      </c>
      <c r="BT111" t="s">
        <v>77</v>
      </c>
      <c r="BU111">
        <f>VLOOKUP(TRIM(Table47[[#This Row],[Z_1]]),Table34[#All],3,FALSE)</f>
        <v>13</v>
      </c>
      <c r="BV111" t="e">
        <f>VLOOKUP(TRIM(Table47[[#This Row],[Z_2]]),Table34[#All],3,FALSE)</f>
        <v>#N/A</v>
      </c>
      <c r="BW111" t="e">
        <f>VLOOKUP(TRIM(Table47[[#This Row],[Z_3]]),Table34[#All],3,FALSE)</f>
        <v>#N/A</v>
      </c>
      <c r="BX111" t="e">
        <f>VLOOKUP(TRIM(Table47[[#This Row],[Z_4]]),Table34[#All],3,FALSE)</f>
        <v>#N/A</v>
      </c>
      <c r="BY111" t="e">
        <f>VLOOKUP(TRIM(Table47[[#This Row],[Z_5]]),Table34[#All],3,FALSE)</f>
        <v>#N/A</v>
      </c>
      <c r="BZ111" t="e">
        <f>VLOOKUP(TRIM(Table47[[#This Row],[Z_6]]),Table34[#All],3,FALSE)</f>
        <v>#N/A</v>
      </c>
      <c r="CA111" t="e">
        <f>VLOOKUP(TRIM(Table47[[#This Row],[Z_7]]),Table34[#All],3,FALSE)</f>
        <v>#N/A</v>
      </c>
      <c r="CB111">
        <f>VLOOKUP(Table47[[#This Row],[ZA]],Table36[#All],3,FALSE)</f>
        <v>0</v>
      </c>
      <c r="CC111">
        <f>VLOOKUP(Table47[[#This Row],[ZB]],Table37[#All],3,FALSE)</f>
        <v>3</v>
      </c>
      <c r="CD111" t="s">
        <v>597</v>
      </c>
      <c r="CE111">
        <f>VLOOKUP(TRIM(Table47[[#This Row],[ZC_1]]),Table38[#All],3,FALSE)</f>
        <v>5</v>
      </c>
      <c r="CF111">
        <f>VLOOKUP(TRIM(Table47[[#This Row],[ZC_2]]),Table38[#All],3,FALSE)</f>
        <v>4</v>
      </c>
      <c r="CG111">
        <f>VLOOKUP(TRIM(Table47[[#This Row],[ZC_3]]),Table38[#All],3,FALSE)</f>
        <v>3</v>
      </c>
      <c r="CH111">
        <f>VLOOKUP(TRIM(Table47[[#This Row],[ZC_4]]),Table38[#All],3,FALSE)</f>
        <v>2</v>
      </c>
      <c r="CI111">
        <f>VLOOKUP(TRIM(Table47[[#This Row],[ZC_5]]),Table38[#All],3,FALSE)</f>
        <v>7</v>
      </c>
      <c r="CJ111" t="e">
        <f>VLOOKUP(TRIM(Table47[[#This Row],[ZC_6]]),Table38[#All],3,FALSE)</f>
        <v>#N/A</v>
      </c>
      <c r="CK111" t="e">
        <f>VLOOKUP(TRIM(Table47[[#This Row],[ZC_7]]),Table38[#All],3,FALSE)</f>
        <v>#N/A</v>
      </c>
      <c r="CL111">
        <v>5</v>
      </c>
      <c r="CM111" t="s">
        <v>598</v>
      </c>
      <c r="CN111">
        <f>VLOOKUP(TRIM(Table47[[#This Row],[ZE_1]]),Table40[#All],3,FALSE)</f>
        <v>1</v>
      </c>
      <c r="CO111" s="4">
        <f>VLOOKUP(TRIM(Table47[[#This Row],[ZE_2]]),Table40[#All],3,FALSE)</f>
        <v>5</v>
      </c>
      <c r="CP111">
        <f>VLOOKUP(TRIM(Table47[[#This Row],[ZE_3]]),Table40[#All],3,FALSE)</f>
        <v>10</v>
      </c>
      <c r="CQ111" s="4">
        <f>VLOOKUP(TRIM(Table47[[#This Row],[ZE_4]]),Table40[#All],3,FALSE)</f>
        <v>9</v>
      </c>
      <c r="CR111">
        <f>VLOOKUP(TRIM(Table47[[#This Row],[ZE_5]]),Table40[#All],3,FALSE)</f>
        <v>6</v>
      </c>
      <c r="CS111">
        <f>VLOOKUP(TRIM(Table47[[#This Row],[ZE_6]]),Table40[#All],3,FALSE)</f>
        <v>2</v>
      </c>
      <c r="CT111">
        <f>VLOOKUP(TRIM(Table47[[#This Row],[ZE_7]]),Table40[#All],3,FALSE)</f>
        <v>8</v>
      </c>
    </row>
    <row r="112" spans="1:99" x14ac:dyDescent="0.25">
      <c r="A112">
        <v>45156.996267916664</v>
      </c>
      <c r="B112" s="4">
        <f>VLOOKUP(Table47[[#This Row],[A]],Table7[#All],3, FALSE)</f>
        <v>7</v>
      </c>
      <c r="C112">
        <f>VLOOKUP(Table47[[#This Row],[B]],Table12[#All],3,FALSE)</f>
        <v>1</v>
      </c>
      <c r="D112">
        <f>VLOOKUP(Table47[[#This Row],[C]],Table14[#All],3,FALSE)</f>
        <v>1</v>
      </c>
      <c r="E112">
        <f>VLOOKUP(Table47[[#This Row],[D]],Table16[#All],3,FALSE)</f>
        <v>1</v>
      </c>
      <c r="F112">
        <f>VLOOKUP(Table47[[#This Row],[E]],Table18[#All],3,FALSE)</f>
        <v>1</v>
      </c>
      <c r="G112">
        <f>VLOOKUP(Table47[[#This Row],[F]],Table20[#All],3,FALSE)</f>
        <v>5</v>
      </c>
      <c r="H112" s="1" t="s">
        <v>63</v>
      </c>
      <c r="I112">
        <f>VLOOKUP(Table47[[#This Row],[G]],Table22[#All],3,FALSE)</f>
        <v>1</v>
      </c>
      <c r="J112" s="4">
        <f>VLOOKUP(TRIM(Table47[[#This Row],[G_2]]),Table22[#All],3,FALSE)</f>
        <v>3</v>
      </c>
      <c r="K112" s="4" t="e">
        <f>VLOOKUP(TRIM(Table47[[#This Row],[G_3]]),Table22[#All],3,FALSE)</f>
        <v>#N/A</v>
      </c>
      <c r="L112" s="4" t="e">
        <f>VLOOKUP(TRIM(Table47[[#This Row],[G_4]]),Table22[#All],3,FALSE)</f>
        <v>#N/A</v>
      </c>
      <c r="M112">
        <f>VLOOKUP(Table47[[#This Row],[H]],Table23[#All],3,FALSE)</f>
        <v>1</v>
      </c>
      <c r="N112" s="1" t="s">
        <v>64</v>
      </c>
      <c r="O112">
        <f>VLOOKUP(Table47[[#This Row],[I_1]],Table25[#All], 3, FALSE)</f>
        <v>1</v>
      </c>
      <c r="P112">
        <f>VLOOKUP(TRIM(Table47[[#This Row],[I_2]]),Table25[#All], 3, FALSE)</f>
        <v>2</v>
      </c>
      <c r="Q112">
        <v>1235</v>
      </c>
      <c r="R112">
        <f>VLOOKUP(TRIM(Table47[[#This Row],[K]]),Table27[#All],3,FALSE)</f>
        <v>1</v>
      </c>
      <c r="S112">
        <f>VLOOKUP(TRIM(Table47[[#This Row],[L]]),Table28[#All],3,FALSE)</f>
        <v>2</v>
      </c>
      <c r="T112">
        <f>VLOOKUP(Table47[[#This Row],[M]],Table9[#All],3,FALSE)</f>
        <v>3</v>
      </c>
      <c r="U112">
        <f>VLOOKUP(Table47[[#This Row],[N]],Table11[#All],3,FALSE)</f>
        <v>2</v>
      </c>
      <c r="V112">
        <f>VLOOKUP(Table47[[#This Row],[O]],Table15[#All],3,FALSE)</f>
        <v>2</v>
      </c>
      <c r="W112" t="s">
        <v>599</v>
      </c>
      <c r="X112">
        <f>VLOOKUP(Table47[[#This Row],[Q]],Table19[#All],3,FALSE)</f>
        <v>4</v>
      </c>
      <c r="Y112" t="s">
        <v>433</v>
      </c>
      <c r="Z112">
        <f>VLOOKUP(TRIM(Table47[[#This Row],[R_1]]),Table21[#All],3,FALSE)</f>
        <v>5</v>
      </c>
      <c r="AA112" t="e">
        <f>VLOOKUP(TRIM(Table47[[#This Row],[R_2]]),Table21[#All],3,FALSE)</f>
        <v>#N/A</v>
      </c>
      <c r="AB112" t="e">
        <f>VLOOKUP(TRIM(Table47[[#This Row],[R_3]]),Table21[#All],3,FALSE)</f>
        <v>#N/A</v>
      </c>
      <c r="AC112" t="e">
        <f>VLOOKUP(TRIM(Table47[[#This Row],[R_4]]),Table21[#All],3,FALSE)</f>
        <v>#N/A</v>
      </c>
      <c r="AD112" t="e">
        <f>VLOOKUP(TRIM(Table47[[#This Row],[R_5]]),Table21[#All],3,FALSE)</f>
        <v>#N/A</v>
      </c>
      <c r="AE112" t="e">
        <f>VLOOKUP(TRIM(Table47[[#This Row],[R_6]]),Table21[#All],3,FALSE)</f>
        <v>#N/A</v>
      </c>
      <c r="AF112" t="e">
        <f>VLOOKUP(TRIM(Table47[[#This Row],[R_7]]),Table21[#All],3,FALSE)</f>
        <v>#N/A</v>
      </c>
      <c r="AG112" t="e">
        <f>VLOOKUP(TRIM(Table47[[#This Row],[R_8]]),Table21[#All],3,FALSE)</f>
        <v>#N/A</v>
      </c>
      <c r="AH112" t="e">
        <f>VLOOKUP(TRIM(Table47[[#This Row],[R_9]]),Table21[#All],3,FALSE)</f>
        <v>#N/A</v>
      </c>
      <c r="AI112" t="e">
        <f>VLOOKUP(TRIM(Table47[[#This Row],[R_10]]),Table21[#All],3,FALSE)</f>
        <v>#N/A</v>
      </c>
      <c r="AJ112" t="s">
        <v>119</v>
      </c>
      <c r="AK112">
        <f>VLOOKUP(TRIM(Table47[[#This Row],[S_1]]),Table24[#All],3,FALSE)</f>
        <v>3</v>
      </c>
      <c r="AL112">
        <f>VLOOKUP(TRIM(Table47[[#This Row],[S_2]]),Table24[#All],3,FALSE)</f>
        <v>1</v>
      </c>
      <c r="AM112">
        <f>VLOOKUP(TRIM(Table47[[#This Row],[S_3]]),Table24[#All],3,FALSE)</f>
        <v>2</v>
      </c>
      <c r="AN112" t="e">
        <f>VLOOKUP(TRIM(Table47[[#This Row],[S_4]]),Table24[#All],3,FALSE)</f>
        <v>#N/A</v>
      </c>
      <c r="AO112" t="e">
        <f>VLOOKUP(TRIM(Table47[[#This Row],[S_5]]),Table24[#All],3,FALSE)</f>
        <v>#N/A</v>
      </c>
      <c r="AP112" t="e">
        <f>VLOOKUP(TRIM(Table47[[#This Row],[S_6]]),Table24[#All],3,FALSE)</f>
        <v>#N/A</v>
      </c>
      <c r="AQ112" t="s">
        <v>311</v>
      </c>
      <c r="AR112">
        <f>VLOOKUP(TRIM(Table47[[#This Row],[T_1]]),Table26[#All],3,FALSE)</f>
        <v>4</v>
      </c>
      <c r="AS112" t="e">
        <f>VLOOKUP(TRIM(Table47[[#This Row],[T_2]]),Table26[#All],3,FALSE)</f>
        <v>#N/A</v>
      </c>
      <c r="AT112" t="e">
        <f>VLOOKUP(TRIM(Table47[[#This Row],[T_3]]),Table26[#All],3,FALSE)</f>
        <v>#N/A</v>
      </c>
      <c r="AU112" t="e">
        <f>VLOOKUP(TRIM(Table47[[#This Row],[T_4]]),Table26[#All],3,FALSE)</f>
        <v>#N/A</v>
      </c>
      <c r="AV112" t="e">
        <f>VLOOKUP(TRIM(Table47[[#This Row],[T_5]]),Table26[#All],3,FALSE)</f>
        <v>#N/A</v>
      </c>
      <c r="AW112" t="e">
        <f>VLOOKUP(TRIM(Table47[[#This Row],[T_6]]),Table26[#All],3,FALSE)</f>
        <v>#N/A</v>
      </c>
      <c r="AX112">
        <f>VLOOKUP(Table47[[#This Row],[U]],Table29[#All],3,FALSE)</f>
        <v>1</v>
      </c>
      <c r="AY112">
        <f>VLOOKUP(Table47[[#This Row],[V]],Table30[#All],3,FALSE)</f>
        <v>1</v>
      </c>
      <c r="AZ112" t="s">
        <v>151</v>
      </c>
      <c r="BA112">
        <f>VLOOKUP(TRIM(Table47[[#This Row],[W_1]]),Table31[#All],3,FALSE)</f>
        <v>1</v>
      </c>
      <c r="BB112">
        <f>VLOOKUP(TRIM(Table47[[#This Row],[W_2]]),Table31[#All],3,FALSE)</f>
        <v>2</v>
      </c>
      <c r="BC112">
        <f>VLOOKUP(TRIM(Table47[[#This Row],[W_3]]),Table31[#All],3,FALSE)</f>
        <v>4</v>
      </c>
      <c r="BD112">
        <f>VLOOKUP(TRIM(Table47[[#This Row],[W_4]]),Table31[#All],3,FALSE)</f>
        <v>3</v>
      </c>
      <c r="BE112">
        <f>VLOOKUP(TRIM(Table47[[#This Row],[W_5]]),Table31[#All],3,FALSE)</f>
        <v>7</v>
      </c>
      <c r="BF112" t="e">
        <f>VLOOKUP(TRIM(Table47[[#This Row],[W_6]]),Table31[#All],3,FALSE)</f>
        <v>#N/A</v>
      </c>
      <c r="BG112" t="e">
        <f>VLOOKUP(TRIM(Table47[[#This Row],[W_7]]),Table31[#All],3,FALSE)</f>
        <v>#N/A</v>
      </c>
      <c r="BH112" t="e">
        <f>VLOOKUP(TRIM(Table47[[#This Row],[W_8]]),Table31[#All],3,FALSE)</f>
        <v>#N/A</v>
      </c>
      <c r="BI112" t="s">
        <v>1026</v>
      </c>
      <c r="BJ112">
        <f>VLOOKUP(TRIM(Table47[[#This Row],[X_1]]),Table32[#All],3,FALSE)</f>
        <v>2</v>
      </c>
      <c r="BK112">
        <f>VLOOKUP(TRIM(Table47[[#This Row],[X_2]]),Table32[#All],3,FALSE)</f>
        <v>1</v>
      </c>
      <c r="BL112">
        <f>VLOOKUP(TRIM(Table47[[#This Row],[X_3]]),Table32[#All],3,FALSE)</f>
        <v>6</v>
      </c>
      <c r="BM112">
        <f>VLOOKUP(TRIM(Table47[[#This Row],[X_4]]),Table32[#All],3,FALSE)</f>
        <v>11</v>
      </c>
      <c r="BN112">
        <f>VLOOKUP(TRIM(Table47[[#This Row],[X_5]]),Table32[#All],3,FALSE)</f>
        <v>5</v>
      </c>
      <c r="BO112">
        <f>VLOOKUP(TRIM(Table47[[#This Row],[X_6]]),Table32[#All],3,FALSE)</f>
        <v>10</v>
      </c>
      <c r="BP112">
        <f>VLOOKUP(TRIM(Table47[[#This Row],[X_7]]),Table32[#All],3,FALSE)</f>
        <v>12</v>
      </c>
      <c r="BQ112">
        <f>VLOOKUP(TRIM(Table47[[#This Row],[X_8]]),Table32[#All],3,FALSE)</f>
        <v>3</v>
      </c>
      <c r="BR112">
        <f>VLOOKUP(TRIM(Table47[[#This Row],[X_9]]),Table32[#All],3,FALSE)</f>
        <v>4</v>
      </c>
      <c r="BS112">
        <f>VLOOKUP(Table47[[#This Row],[Y]], Table33[#All], 3, FALSE)</f>
        <v>2</v>
      </c>
      <c r="BT112" t="s">
        <v>342</v>
      </c>
      <c r="BU112">
        <f>VLOOKUP(TRIM(Table47[[#This Row],[Z_1]]),Table34[#All],3,FALSE)</f>
        <v>5</v>
      </c>
      <c r="BV112" t="e">
        <f>VLOOKUP(TRIM(Table47[[#This Row],[Z_2]]),Table34[#All],3,FALSE)</f>
        <v>#N/A</v>
      </c>
      <c r="BW112" t="e">
        <f>VLOOKUP(TRIM(Table47[[#This Row],[Z_3]]),Table34[#All],3,FALSE)</f>
        <v>#N/A</v>
      </c>
      <c r="BX112" t="e">
        <f>VLOOKUP(TRIM(Table47[[#This Row],[Z_4]]),Table34[#All],3,FALSE)</f>
        <v>#N/A</v>
      </c>
      <c r="BY112" t="e">
        <f>VLOOKUP(TRIM(Table47[[#This Row],[Z_5]]),Table34[#All],3,FALSE)</f>
        <v>#N/A</v>
      </c>
      <c r="BZ112" t="e">
        <f>VLOOKUP(TRIM(Table47[[#This Row],[Z_6]]),Table34[#All],3,FALSE)</f>
        <v>#N/A</v>
      </c>
      <c r="CA112" t="e">
        <f>VLOOKUP(TRIM(Table47[[#This Row],[Z_7]]),Table34[#All],3,FALSE)</f>
        <v>#N/A</v>
      </c>
      <c r="CB112">
        <f>VLOOKUP(Table47[[#This Row],[ZA]],Table36[#All],3,FALSE)</f>
        <v>8</v>
      </c>
      <c r="CC112">
        <f>VLOOKUP(Table47[[#This Row],[ZB]],Table37[#All],3,FALSE)</f>
        <v>3</v>
      </c>
      <c r="CD112" t="s">
        <v>408</v>
      </c>
      <c r="CE112">
        <f>VLOOKUP(TRIM(Table47[[#This Row],[ZC_1]]),Table38[#All],3,FALSE)</f>
        <v>1</v>
      </c>
      <c r="CF112">
        <f>VLOOKUP(TRIM(Table47[[#This Row],[ZC_2]]),Table38[#All],3,FALSE)</f>
        <v>5</v>
      </c>
      <c r="CG112">
        <f>VLOOKUP(TRIM(Table47[[#This Row],[ZC_3]]),Table38[#All],3,FALSE)</f>
        <v>4</v>
      </c>
      <c r="CH112">
        <f>VLOOKUP(TRIM(Table47[[#This Row],[ZC_4]]),Table38[#All],3,FALSE)</f>
        <v>6</v>
      </c>
      <c r="CI112">
        <f>VLOOKUP(TRIM(Table47[[#This Row],[ZC_5]]),Table38[#All],3,FALSE)</f>
        <v>3</v>
      </c>
      <c r="CJ112">
        <f>VLOOKUP(TRIM(Table47[[#This Row],[ZC_6]]),Table38[#All],3,FALSE)</f>
        <v>2</v>
      </c>
      <c r="CK112">
        <f>VLOOKUP(TRIM(Table47[[#This Row],[ZC_7]]),Table38[#All],3,FALSE)</f>
        <v>7</v>
      </c>
      <c r="CL112">
        <v>5</v>
      </c>
      <c r="CM112" t="s">
        <v>106</v>
      </c>
      <c r="CN112">
        <f>VLOOKUP(TRIM(Table47[[#This Row],[ZE_1]]),Table40[#All],3,FALSE)</f>
        <v>3</v>
      </c>
      <c r="CO112" s="4" t="e">
        <f>VLOOKUP(TRIM(Table47[[#This Row],[ZE_2]]),Table40[#All],3,FALSE)</f>
        <v>#N/A</v>
      </c>
      <c r="CP112" t="e">
        <f>VLOOKUP(TRIM(Table47[[#This Row],[ZE_3]]),Table40[#All],3,FALSE)</f>
        <v>#N/A</v>
      </c>
      <c r="CQ112" s="4" t="e">
        <f>VLOOKUP(TRIM(Table47[[#This Row],[ZE_4]]),Table40[#All],3,FALSE)</f>
        <v>#N/A</v>
      </c>
      <c r="CR112" t="e">
        <f>VLOOKUP(TRIM(Table47[[#This Row],[ZE_5]]),Table40[#All],3,FALSE)</f>
        <v>#N/A</v>
      </c>
      <c r="CS112" t="e">
        <f>VLOOKUP(TRIM(Table47[[#This Row],[ZE_6]]),Table40[#All],3,FALSE)</f>
        <v>#N/A</v>
      </c>
      <c r="CT112" t="e">
        <f>VLOOKUP(TRIM(Table47[[#This Row],[ZE_7]]),Table40[#All],3,FALSE)</f>
        <v>#N/A</v>
      </c>
    </row>
    <row r="113" spans="1:99" x14ac:dyDescent="0.25">
      <c r="A113">
        <v>45156.997235254632</v>
      </c>
      <c r="B113" s="4">
        <f>VLOOKUP(Table47[[#This Row],[A]],Table7[#All],3, FALSE)</f>
        <v>4</v>
      </c>
      <c r="C113">
        <f>VLOOKUP(Table47[[#This Row],[B]],Table12[#All],3,FALSE)</f>
        <v>1</v>
      </c>
      <c r="D113">
        <f>VLOOKUP(Table47[[#This Row],[C]],Table14[#All],3,FALSE)</f>
        <v>1</v>
      </c>
      <c r="E113">
        <f>VLOOKUP(Table47[[#This Row],[D]],Table16[#All],3,FALSE)</f>
        <v>1</v>
      </c>
      <c r="F113">
        <f>VLOOKUP(Table47[[#This Row],[E]],Table18[#All],3,FALSE)</f>
        <v>1</v>
      </c>
      <c r="G113">
        <f>VLOOKUP(Table47[[#This Row],[F]],Table20[#All],3,FALSE)</f>
        <v>6</v>
      </c>
      <c r="H113" s="1" t="s">
        <v>202</v>
      </c>
      <c r="I113">
        <f>VLOOKUP(Table47[[#This Row],[G]],Table22[#All],3,FALSE)</f>
        <v>4</v>
      </c>
      <c r="J113" s="4" t="e">
        <f>VLOOKUP(TRIM(Table47[[#This Row],[G_2]]),Table22[#All],3,FALSE)</f>
        <v>#N/A</v>
      </c>
      <c r="K113" s="4" t="e">
        <f>VLOOKUP(TRIM(Table47[[#This Row],[G_3]]),Table22[#All],3,FALSE)</f>
        <v>#N/A</v>
      </c>
      <c r="L113" s="4" t="e">
        <f>VLOOKUP(TRIM(Table47[[#This Row],[G_4]]),Table22[#All],3,FALSE)</f>
        <v>#N/A</v>
      </c>
      <c r="M113">
        <f>VLOOKUP(Table47[[#This Row],[H]],Table23[#All],3,FALSE)</f>
        <v>1</v>
      </c>
      <c r="N113" s="1" t="s">
        <v>41</v>
      </c>
      <c r="O113">
        <f>VLOOKUP(Table47[[#This Row],[I_1]],Table25[#All], 3, FALSE)</f>
        <v>1</v>
      </c>
      <c r="P113" t="e">
        <f>VLOOKUP(TRIM(Table47[[#This Row],[I_2]]),Table25[#All], 3, FALSE)</f>
        <v>#N/A</v>
      </c>
      <c r="Q113">
        <v>577</v>
      </c>
      <c r="R113">
        <f>VLOOKUP(TRIM(Table47[[#This Row],[K]]),Table27[#All],3,FALSE)</f>
        <v>1</v>
      </c>
      <c r="S113">
        <f>VLOOKUP(TRIM(Table47[[#This Row],[L]]),Table28[#All],3,FALSE)</f>
        <v>1</v>
      </c>
      <c r="T113">
        <f>VLOOKUP(Table47[[#This Row],[M]],Table9[#All],3,FALSE)</f>
        <v>3</v>
      </c>
      <c r="U113">
        <f>VLOOKUP(Table47[[#This Row],[N]],Table11[#All],3,FALSE)</f>
        <v>2</v>
      </c>
      <c r="V113">
        <f>VLOOKUP(Table47[[#This Row],[O]],Table15[#All],3,FALSE)</f>
        <v>2</v>
      </c>
      <c r="W113" t="s">
        <v>601</v>
      </c>
      <c r="X113">
        <f>VLOOKUP(Table47[[#This Row],[Q]],Table19[#All],3,FALSE)</f>
        <v>3</v>
      </c>
      <c r="Y113" t="s">
        <v>472</v>
      </c>
      <c r="Z113">
        <f>VLOOKUP(TRIM(Table47[[#This Row],[R_1]]),Table21[#All],3,FALSE)</f>
        <v>2</v>
      </c>
      <c r="AA113">
        <f>VLOOKUP(TRIM(Table47[[#This Row],[R_2]]),Table21[#All],3,FALSE)</f>
        <v>11</v>
      </c>
      <c r="AB113">
        <f>VLOOKUP(TRIM(Table47[[#This Row],[R_3]]),Table21[#All],3,FALSE)</f>
        <v>12</v>
      </c>
      <c r="AC113" t="e">
        <f>VLOOKUP(TRIM(Table47[[#This Row],[R_4]]),Table21[#All],3,FALSE)</f>
        <v>#N/A</v>
      </c>
      <c r="AD113" t="e">
        <f>VLOOKUP(TRIM(Table47[[#This Row],[R_5]]),Table21[#All],3,FALSE)</f>
        <v>#N/A</v>
      </c>
      <c r="AE113" t="e">
        <f>VLOOKUP(TRIM(Table47[[#This Row],[R_6]]),Table21[#All],3,FALSE)</f>
        <v>#N/A</v>
      </c>
      <c r="AF113" t="e">
        <f>VLOOKUP(TRIM(Table47[[#This Row],[R_7]]),Table21[#All],3,FALSE)</f>
        <v>#N/A</v>
      </c>
      <c r="AG113" t="e">
        <f>VLOOKUP(TRIM(Table47[[#This Row],[R_8]]),Table21[#All],3,FALSE)</f>
        <v>#N/A</v>
      </c>
      <c r="AH113" t="e">
        <f>VLOOKUP(TRIM(Table47[[#This Row],[R_9]]),Table21[#All],3,FALSE)</f>
        <v>#N/A</v>
      </c>
      <c r="AI113" t="e">
        <f>VLOOKUP(TRIM(Table47[[#This Row],[R_10]]),Table21[#All],3,FALSE)</f>
        <v>#N/A</v>
      </c>
      <c r="AJ113" t="s">
        <v>119</v>
      </c>
      <c r="AK113">
        <f>VLOOKUP(TRIM(Table47[[#This Row],[S_1]]),Table24[#All],3,FALSE)</f>
        <v>3</v>
      </c>
      <c r="AL113">
        <f>VLOOKUP(TRIM(Table47[[#This Row],[S_2]]),Table24[#All],3,FALSE)</f>
        <v>1</v>
      </c>
      <c r="AM113">
        <f>VLOOKUP(TRIM(Table47[[#This Row],[S_3]]),Table24[#All],3,FALSE)</f>
        <v>2</v>
      </c>
      <c r="AN113" t="e">
        <f>VLOOKUP(TRIM(Table47[[#This Row],[S_4]]),Table24[#All],3,FALSE)</f>
        <v>#N/A</v>
      </c>
      <c r="AO113" t="e">
        <f>VLOOKUP(TRIM(Table47[[#This Row],[S_5]]),Table24[#All],3,FALSE)</f>
        <v>#N/A</v>
      </c>
      <c r="AP113" t="e">
        <f>VLOOKUP(TRIM(Table47[[#This Row],[S_6]]),Table24[#All],3,FALSE)</f>
        <v>#N/A</v>
      </c>
      <c r="AQ113" t="s">
        <v>51</v>
      </c>
      <c r="AR113">
        <f>VLOOKUP(TRIM(Table47[[#This Row],[T_1]]),Table26[#All],3,FALSE)</f>
        <v>2</v>
      </c>
      <c r="AS113" t="e">
        <f>VLOOKUP(TRIM(Table47[[#This Row],[T_2]]),Table26[#All],3,FALSE)</f>
        <v>#N/A</v>
      </c>
      <c r="AT113" t="e">
        <f>VLOOKUP(TRIM(Table47[[#This Row],[T_3]]),Table26[#All],3,FALSE)</f>
        <v>#N/A</v>
      </c>
      <c r="AU113" t="e">
        <f>VLOOKUP(TRIM(Table47[[#This Row],[T_4]]),Table26[#All],3,FALSE)</f>
        <v>#N/A</v>
      </c>
      <c r="AV113" t="e">
        <f>VLOOKUP(TRIM(Table47[[#This Row],[T_5]]),Table26[#All],3,FALSE)</f>
        <v>#N/A</v>
      </c>
      <c r="AW113" t="e">
        <f>VLOOKUP(TRIM(Table47[[#This Row],[T_6]]),Table26[#All],3,FALSE)</f>
        <v>#N/A</v>
      </c>
      <c r="AX113">
        <f>VLOOKUP(Table47[[#This Row],[U]],Table29[#All],3,FALSE)</f>
        <v>3</v>
      </c>
      <c r="AY113">
        <f>VLOOKUP(Table47[[#This Row],[V]],Table30[#All],3,FALSE)</f>
        <v>2</v>
      </c>
      <c r="AZ113" t="s">
        <v>101</v>
      </c>
      <c r="BA113">
        <f>VLOOKUP(TRIM(Table47[[#This Row],[W_1]]),Table31[#All],3,FALSE)</f>
        <v>1</v>
      </c>
      <c r="BB113" t="e">
        <f>VLOOKUP(TRIM(Table47[[#This Row],[W_2]]),Table31[#All],3,FALSE)</f>
        <v>#N/A</v>
      </c>
      <c r="BC113" t="e">
        <f>VLOOKUP(TRIM(Table47[[#This Row],[W_3]]),Table31[#All],3,FALSE)</f>
        <v>#N/A</v>
      </c>
      <c r="BD113" t="e">
        <f>VLOOKUP(TRIM(Table47[[#This Row],[W_4]]),Table31[#All],3,FALSE)</f>
        <v>#N/A</v>
      </c>
      <c r="BE113" t="e">
        <f>VLOOKUP(TRIM(Table47[[#This Row],[W_5]]),Table31[#All],3,FALSE)</f>
        <v>#N/A</v>
      </c>
      <c r="BF113" t="e">
        <f>VLOOKUP(TRIM(Table47[[#This Row],[W_6]]),Table31[#All],3,FALSE)</f>
        <v>#N/A</v>
      </c>
      <c r="BG113" t="e">
        <f>VLOOKUP(TRIM(Table47[[#This Row],[W_7]]),Table31[#All],3,FALSE)</f>
        <v>#N/A</v>
      </c>
      <c r="BH113" t="e">
        <f>VLOOKUP(TRIM(Table47[[#This Row],[W_8]]),Table31[#All],3,FALSE)</f>
        <v>#N/A</v>
      </c>
      <c r="BI113" t="s">
        <v>75</v>
      </c>
      <c r="BJ113">
        <f>VLOOKUP(TRIM(Table47[[#This Row],[X_1]]),Table32[#All],3,FALSE)</f>
        <v>1</v>
      </c>
      <c r="BK113" t="e">
        <f>VLOOKUP(TRIM(Table47[[#This Row],[X_2]]),Table32[#All],3,FALSE)</f>
        <v>#N/A</v>
      </c>
      <c r="BL113" t="e">
        <f>VLOOKUP(TRIM(Table47[[#This Row],[X_3]]),Table32[#All],3,FALSE)</f>
        <v>#N/A</v>
      </c>
      <c r="BM113" t="e">
        <f>VLOOKUP(TRIM(Table47[[#This Row],[X_4]]),Table32[#All],3,FALSE)</f>
        <v>#N/A</v>
      </c>
      <c r="BN113" t="e">
        <f>VLOOKUP(TRIM(Table47[[#This Row],[X_5]]),Table32[#All],3,FALSE)</f>
        <v>#N/A</v>
      </c>
      <c r="BO113" t="e">
        <f>VLOOKUP(TRIM(Table47[[#This Row],[X_6]]),Table32[#All],3,FALSE)</f>
        <v>#N/A</v>
      </c>
      <c r="BP113" t="e">
        <f>VLOOKUP(TRIM(Table47[[#This Row],[X_7]]),Table32[#All],3,FALSE)</f>
        <v>#N/A</v>
      </c>
      <c r="BQ113" t="e">
        <f>VLOOKUP(TRIM(Table47[[#This Row],[X_8]]),Table32[#All],3,FALSE)</f>
        <v>#N/A</v>
      </c>
      <c r="BR113" t="e">
        <f>VLOOKUP(TRIM(Table47[[#This Row],[X_9]]),Table32[#All],3,FALSE)</f>
        <v>#N/A</v>
      </c>
      <c r="BS113">
        <f>VLOOKUP(Table47[[#This Row],[Y]], Table33[#All], 3, FALSE)</f>
        <v>3</v>
      </c>
      <c r="BT113" t="s">
        <v>136</v>
      </c>
      <c r="BU113">
        <f>VLOOKUP(TRIM(Table47[[#This Row],[Z_1]]),Table34[#All],3,FALSE)</f>
        <v>4</v>
      </c>
      <c r="BV113" t="e">
        <f>VLOOKUP(TRIM(Table47[[#This Row],[Z_2]]),Table34[#All],3,FALSE)</f>
        <v>#N/A</v>
      </c>
      <c r="BW113" t="e">
        <f>VLOOKUP(TRIM(Table47[[#This Row],[Z_3]]),Table34[#All],3,FALSE)</f>
        <v>#N/A</v>
      </c>
      <c r="BX113" t="e">
        <f>VLOOKUP(TRIM(Table47[[#This Row],[Z_4]]),Table34[#All],3,FALSE)</f>
        <v>#N/A</v>
      </c>
      <c r="BY113" t="e">
        <f>VLOOKUP(TRIM(Table47[[#This Row],[Z_5]]),Table34[#All],3,FALSE)</f>
        <v>#N/A</v>
      </c>
      <c r="BZ113" t="e">
        <f>VLOOKUP(TRIM(Table47[[#This Row],[Z_6]]),Table34[#All],3,FALSE)</f>
        <v>#N/A</v>
      </c>
      <c r="CA113" t="e">
        <f>VLOOKUP(TRIM(Table47[[#This Row],[Z_7]]),Table34[#All],3,FALSE)</f>
        <v>#N/A</v>
      </c>
      <c r="CB113">
        <f>VLOOKUP(Table47[[#This Row],[ZA]],Table36[#All],3,FALSE)</f>
        <v>0</v>
      </c>
      <c r="CC113">
        <f>VLOOKUP(Table47[[#This Row],[ZB]],Table37[#All],3,FALSE)</f>
        <v>4</v>
      </c>
      <c r="CD113" t="s">
        <v>602</v>
      </c>
      <c r="CE113">
        <f>VLOOKUP(TRIM(Table47[[#This Row],[ZC_1]]),Table38[#All],3,FALSE)</f>
        <v>5</v>
      </c>
      <c r="CF113">
        <f>VLOOKUP(TRIM(Table47[[#This Row],[ZC_2]]),Table38[#All],3,FALSE)</f>
        <v>4</v>
      </c>
      <c r="CG113">
        <f>VLOOKUP(TRIM(Table47[[#This Row],[ZC_3]]),Table38[#All],3,FALSE)</f>
        <v>2</v>
      </c>
      <c r="CH113" t="e">
        <f>VLOOKUP(TRIM(Table47[[#This Row],[ZC_4]]),Table38[#All],3,FALSE)</f>
        <v>#N/A</v>
      </c>
      <c r="CI113" t="e">
        <f>VLOOKUP(TRIM(Table47[[#This Row],[ZC_5]]),Table38[#All],3,FALSE)</f>
        <v>#N/A</v>
      </c>
      <c r="CJ113" t="e">
        <f>VLOOKUP(TRIM(Table47[[#This Row],[ZC_6]]),Table38[#All],3,FALSE)</f>
        <v>#N/A</v>
      </c>
      <c r="CK113" t="e">
        <f>VLOOKUP(TRIM(Table47[[#This Row],[ZC_7]]),Table38[#All],3,FALSE)</f>
        <v>#N/A</v>
      </c>
      <c r="CL113">
        <v>2</v>
      </c>
      <c r="CM113" t="s">
        <v>106</v>
      </c>
      <c r="CN113">
        <f>VLOOKUP(TRIM(Table47[[#This Row],[ZE_1]]),Table40[#All],3,FALSE)</f>
        <v>3</v>
      </c>
      <c r="CO113" s="4" t="e">
        <f>VLOOKUP(TRIM(Table47[[#This Row],[ZE_2]]),Table40[#All],3,FALSE)</f>
        <v>#N/A</v>
      </c>
      <c r="CP113" t="e">
        <f>VLOOKUP(TRIM(Table47[[#This Row],[ZE_3]]),Table40[#All],3,FALSE)</f>
        <v>#N/A</v>
      </c>
      <c r="CQ113" s="4" t="e">
        <f>VLOOKUP(TRIM(Table47[[#This Row],[ZE_4]]),Table40[#All],3,FALSE)</f>
        <v>#N/A</v>
      </c>
      <c r="CR113" t="e">
        <f>VLOOKUP(TRIM(Table47[[#This Row],[ZE_5]]),Table40[#All],3,FALSE)</f>
        <v>#N/A</v>
      </c>
      <c r="CS113" t="e">
        <f>VLOOKUP(TRIM(Table47[[#This Row],[ZE_6]]),Table40[#All],3,FALSE)</f>
        <v>#N/A</v>
      </c>
      <c r="CT113" t="e">
        <f>VLOOKUP(TRIM(Table47[[#This Row],[ZE_7]]),Table40[#All],3,FALSE)</f>
        <v>#N/A</v>
      </c>
    </row>
    <row r="114" spans="1:99" x14ac:dyDescent="0.25">
      <c r="A114">
        <v>45157.004881296292</v>
      </c>
      <c r="B114" s="4">
        <f>VLOOKUP(Table47[[#This Row],[A]],Table7[#All],3, FALSE)</f>
        <v>4</v>
      </c>
      <c r="C114">
        <f>VLOOKUP(Table47[[#This Row],[B]],Table12[#All],3,FALSE)</f>
        <v>1</v>
      </c>
      <c r="D114">
        <f>VLOOKUP(Table47[[#This Row],[C]],Table14[#All],3,FALSE)</f>
        <v>1</v>
      </c>
      <c r="E114">
        <f>VLOOKUP(Table47[[#This Row],[D]],Table16[#All],3,FALSE)</f>
        <v>1</v>
      </c>
      <c r="F114">
        <f>VLOOKUP(Table47[[#This Row],[E]],Table18[#All],3,FALSE)</f>
        <v>1</v>
      </c>
      <c r="G114">
        <f>VLOOKUP(Table47[[#This Row],[F]],Table20[#All],3,FALSE)</f>
        <v>5</v>
      </c>
      <c r="H114" s="1" t="s">
        <v>130</v>
      </c>
      <c r="I114">
        <f>VLOOKUP(Table47[[#This Row],[G]],Table22[#All],3,FALSE)</f>
        <v>1</v>
      </c>
      <c r="J114" s="4" t="e">
        <f>VLOOKUP(TRIM(Table47[[#This Row],[G_2]]),Table22[#All],3,FALSE)</f>
        <v>#N/A</v>
      </c>
      <c r="K114" s="4" t="e">
        <f>VLOOKUP(TRIM(Table47[[#This Row],[G_3]]),Table22[#All],3,FALSE)</f>
        <v>#N/A</v>
      </c>
      <c r="L114" s="4" t="e">
        <f>VLOOKUP(TRIM(Table47[[#This Row],[G_4]]),Table22[#All],3,FALSE)</f>
        <v>#N/A</v>
      </c>
      <c r="M114">
        <f>VLOOKUP(Table47[[#This Row],[H]],Table23[#All],3,FALSE)</f>
        <v>1</v>
      </c>
      <c r="N114" s="1" t="s">
        <v>41</v>
      </c>
      <c r="O114">
        <f>VLOOKUP(Table47[[#This Row],[I_1]],Table25[#All], 3, FALSE)</f>
        <v>1</v>
      </c>
      <c r="P114" t="e">
        <f>VLOOKUP(TRIM(Table47[[#This Row],[I_2]]),Table25[#All], 3, FALSE)</f>
        <v>#N/A</v>
      </c>
      <c r="Q114">
        <v>654</v>
      </c>
      <c r="R114">
        <f>VLOOKUP(TRIM(Table47[[#This Row],[K]]),Table27[#All],3,FALSE)</f>
        <v>6</v>
      </c>
      <c r="S114">
        <f>VLOOKUP(TRIM(Table47[[#This Row],[L]]),Table28[#All],3,FALSE)</f>
        <v>1</v>
      </c>
      <c r="T114">
        <f>VLOOKUP(Table47[[#This Row],[M]],Table9[#All],3,FALSE)</f>
        <v>3</v>
      </c>
      <c r="U114">
        <f>VLOOKUP(Table47[[#This Row],[N]],Table11[#All],3,FALSE)</f>
        <v>3</v>
      </c>
      <c r="V114">
        <f>VLOOKUP(Table47[[#This Row],[O]],Table15[#All],3,FALSE)</f>
        <v>2</v>
      </c>
      <c r="W114" t="s">
        <v>604</v>
      </c>
      <c r="X114">
        <f>VLOOKUP(Table47[[#This Row],[Q]],Table19[#All],3,FALSE)</f>
        <v>2</v>
      </c>
      <c r="Y114" t="s">
        <v>605</v>
      </c>
      <c r="Z114">
        <f>VLOOKUP(TRIM(Table47[[#This Row],[R_1]]),Table21[#All],3,FALSE)</f>
        <v>2</v>
      </c>
      <c r="AA114">
        <f>VLOOKUP(TRIM(Table47[[#This Row],[R_2]]),Table21[#All],3,FALSE)</f>
        <v>11</v>
      </c>
      <c r="AB114">
        <f>VLOOKUP(TRIM(Table47[[#This Row],[R_3]]),Table21[#All],3,FALSE)</f>
        <v>0</v>
      </c>
      <c r="AC114" t="e">
        <f>VLOOKUP(TRIM(Table47[[#This Row],[R_4]]),Table21[#All],3,FALSE)</f>
        <v>#N/A</v>
      </c>
      <c r="AD114" t="e">
        <f>VLOOKUP(TRIM(Table47[[#This Row],[R_5]]),Table21[#All],3,FALSE)</f>
        <v>#N/A</v>
      </c>
      <c r="AE114" t="e">
        <f>VLOOKUP(TRIM(Table47[[#This Row],[R_6]]),Table21[#All],3,FALSE)</f>
        <v>#N/A</v>
      </c>
      <c r="AF114" t="e">
        <f>VLOOKUP(TRIM(Table47[[#This Row],[R_7]]),Table21[#All],3,FALSE)</f>
        <v>#N/A</v>
      </c>
      <c r="AG114" t="e">
        <f>VLOOKUP(TRIM(Table47[[#This Row],[R_8]]),Table21[#All],3,FALSE)</f>
        <v>#N/A</v>
      </c>
      <c r="AH114" t="e">
        <f>VLOOKUP(TRIM(Table47[[#This Row],[R_9]]),Table21[#All],3,FALSE)</f>
        <v>#N/A</v>
      </c>
      <c r="AI114" t="e">
        <f>VLOOKUP(TRIM(Table47[[#This Row],[R_10]]),Table21[#All],3,FALSE)</f>
        <v>#N/A</v>
      </c>
      <c r="AJ114" t="s">
        <v>119</v>
      </c>
      <c r="AK114">
        <f>VLOOKUP(TRIM(Table47[[#This Row],[S_1]]),Table24[#All],3,FALSE)</f>
        <v>3</v>
      </c>
      <c r="AL114">
        <f>VLOOKUP(TRIM(Table47[[#This Row],[S_2]]),Table24[#All],3,FALSE)</f>
        <v>1</v>
      </c>
      <c r="AM114">
        <f>VLOOKUP(TRIM(Table47[[#This Row],[S_3]]),Table24[#All],3,FALSE)</f>
        <v>2</v>
      </c>
      <c r="AN114" t="e">
        <f>VLOOKUP(TRIM(Table47[[#This Row],[S_4]]),Table24[#All],3,FALSE)</f>
        <v>#N/A</v>
      </c>
      <c r="AO114" t="e">
        <f>VLOOKUP(TRIM(Table47[[#This Row],[S_5]]),Table24[#All],3,FALSE)</f>
        <v>#N/A</v>
      </c>
      <c r="AP114" t="e">
        <f>VLOOKUP(TRIM(Table47[[#This Row],[S_6]]),Table24[#All],3,FALSE)</f>
        <v>#N/A</v>
      </c>
      <c r="AQ114" t="s">
        <v>51</v>
      </c>
      <c r="AR114">
        <f>VLOOKUP(TRIM(Table47[[#This Row],[T_1]]),Table26[#All],3,FALSE)</f>
        <v>2</v>
      </c>
      <c r="AS114" t="e">
        <f>VLOOKUP(TRIM(Table47[[#This Row],[T_2]]),Table26[#All],3,FALSE)</f>
        <v>#N/A</v>
      </c>
      <c r="AT114" t="e">
        <f>VLOOKUP(TRIM(Table47[[#This Row],[T_3]]),Table26[#All],3,FALSE)</f>
        <v>#N/A</v>
      </c>
      <c r="AU114" t="e">
        <f>VLOOKUP(TRIM(Table47[[#This Row],[T_4]]),Table26[#All],3,FALSE)</f>
        <v>#N/A</v>
      </c>
      <c r="AV114" t="e">
        <f>VLOOKUP(TRIM(Table47[[#This Row],[T_5]]),Table26[#All],3,FALSE)</f>
        <v>#N/A</v>
      </c>
      <c r="AW114" t="e">
        <f>VLOOKUP(TRIM(Table47[[#This Row],[T_6]]),Table26[#All],3,FALSE)</f>
        <v>#N/A</v>
      </c>
      <c r="AX114">
        <f>VLOOKUP(Table47[[#This Row],[U]],Table29[#All],3,FALSE)</f>
        <v>2</v>
      </c>
      <c r="AY114">
        <f>VLOOKUP(Table47[[#This Row],[V]],Table30[#All],3,FALSE)</f>
        <v>1</v>
      </c>
      <c r="AZ114" t="s">
        <v>139</v>
      </c>
      <c r="BA114">
        <f>VLOOKUP(TRIM(Table47[[#This Row],[W_1]]),Table31[#All],3,FALSE)</f>
        <v>1</v>
      </c>
      <c r="BB114">
        <f>VLOOKUP(TRIM(Table47[[#This Row],[W_2]]),Table31[#All],3,FALSE)</f>
        <v>4</v>
      </c>
      <c r="BC114">
        <f>VLOOKUP(TRIM(Table47[[#This Row],[W_3]]),Table31[#All],3,FALSE)</f>
        <v>3</v>
      </c>
      <c r="BD114" t="e">
        <f>VLOOKUP(TRIM(Table47[[#This Row],[W_4]]),Table31[#All],3,FALSE)</f>
        <v>#N/A</v>
      </c>
      <c r="BE114" t="e">
        <f>VLOOKUP(TRIM(Table47[[#This Row],[W_5]]),Table31[#All],3,FALSE)</f>
        <v>#N/A</v>
      </c>
      <c r="BF114" t="e">
        <f>VLOOKUP(TRIM(Table47[[#This Row],[W_6]]),Table31[#All],3,FALSE)</f>
        <v>#N/A</v>
      </c>
      <c r="BG114" t="e">
        <f>VLOOKUP(TRIM(Table47[[#This Row],[W_7]]),Table31[#All],3,FALSE)</f>
        <v>#N/A</v>
      </c>
      <c r="BH114" t="e">
        <f>VLOOKUP(TRIM(Table47[[#This Row],[W_8]]),Table31[#All],3,FALSE)</f>
        <v>#N/A</v>
      </c>
      <c r="BI114" t="s">
        <v>55</v>
      </c>
      <c r="BJ114">
        <f>VLOOKUP(TRIM(Table47[[#This Row],[X_1]]),Table32[#All],3,FALSE)</f>
        <v>1</v>
      </c>
      <c r="BK114">
        <f>VLOOKUP(TRIM(Table47[[#This Row],[X_2]]),Table32[#All],3,FALSE)</f>
        <v>5</v>
      </c>
      <c r="BL114">
        <f>VLOOKUP(TRIM(Table47[[#This Row],[X_3]]),Table32[#All],3,FALSE)</f>
        <v>3</v>
      </c>
      <c r="BM114" t="e">
        <f>VLOOKUP(TRIM(Table47[[#This Row],[X_4]]),Table32[#All],3,FALSE)</f>
        <v>#N/A</v>
      </c>
      <c r="BN114" t="e">
        <f>VLOOKUP(TRIM(Table47[[#This Row],[X_5]]),Table32[#All],3,FALSE)</f>
        <v>#N/A</v>
      </c>
      <c r="BO114" t="e">
        <f>VLOOKUP(TRIM(Table47[[#This Row],[X_6]]),Table32[#All],3,FALSE)</f>
        <v>#N/A</v>
      </c>
      <c r="BP114" t="e">
        <f>VLOOKUP(TRIM(Table47[[#This Row],[X_7]]),Table32[#All],3,FALSE)</f>
        <v>#N/A</v>
      </c>
      <c r="BQ114" t="e">
        <f>VLOOKUP(TRIM(Table47[[#This Row],[X_8]]),Table32[#All],3,FALSE)</f>
        <v>#N/A</v>
      </c>
      <c r="BR114" t="e">
        <f>VLOOKUP(TRIM(Table47[[#This Row],[X_9]]),Table32[#All],3,FALSE)</f>
        <v>#N/A</v>
      </c>
      <c r="BS114">
        <f>VLOOKUP(Table47[[#This Row],[Y]], Table33[#All], 3, FALSE)</f>
        <v>1</v>
      </c>
      <c r="BT114" t="s">
        <v>77</v>
      </c>
      <c r="BU114">
        <f>VLOOKUP(TRIM(Table47[[#This Row],[Z_1]]),Table34[#All],3,FALSE)</f>
        <v>13</v>
      </c>
      <c r="BV114" t="e">
        <f>VLOOKUP(TRIM(Table47[[#This Row],[Z_2]]),Table34[#All],3,FALSE)</f>
        <v>#N/A</v>
      </c>
      <c r="BW114" t="e">
        <f>VLOOKUP(TRIM(Table47[[#This Row],[Z_3]]),Table34[#All],3,FALSE)</f>
        <v>#N/A</v>
      </c>
      <c r="BX114" t="e">
        <f>VLOOKUP(TRIM(Table47[[#This Row],[Z_4]]),Table34[#All],3,FALSE)</f>
        <v>#N/A</v>
      </c>
      <c r="BY114" t="e">
        <f>VLOOKUP(TRIM(Table47[[#This Row],[Z_5]]),Table34[#All],3,FALSE)</f>
        <v>#N/A</v>
      </c>
      <c r="BZ114" t="e">
        <f>VLOOKUP(TRIM(Table47[[#This Row],[Z_6]]),Table34[#All],3,FALSE)</f>
        <v>#N/A</v>
      </c>
      <c r="CA114" t="e">
        <f>VLOOKUP(TRIM(Table47[[#This Row],[Z_7]]),Table34[#All],3,FALSE)</f>
        <v>#N/A</v>
      </c>
      <c r="CB114">
        <f>VLOOKUP(Table47[[#This Row],[ZA]],Table36[#All],3,FALSE)</f>
        <v>0</v>
      </c>
      <c r="CC114">
        <f>VLOOKUP(Table47[[#This Row],[ZB]],Table37[#All],3,FALSE)</f>
        <v>4</v>
      </c>
      <c r="CD114" t="s">
        <v>162</v>
      </c>
      <c r="CE114">
        <f>VLOOKUP(TRIM(Table47[[#This Row],[ZC_1]]),Table38[#All],3,FALSE)</f>
        <v>2</v>
      </c>
      <c r="CF114" t="e">
        <f>VLOOKUP(TRIM(Table47[[#This Row],[ZC_2]]),Table38[#All],3,FALSE)</f>
        <v>#N/A</v>
      </c>
      <c r="CG114" t="e">
        <f>VLOOKUP(TRIM(Table47[[#This Row],[ZC_3]]),Table38[#All],3,FALSE)</f>
        <v>#N/A</v>
      </c>
      <c r="CH114" t="e">
        <f>VLOOKUP(TRIM(Table47[[#This Row],[ZC_4]]),Table38[#All],3,FALSE)</f>
        <v>#N/A</v>
      </c>
      <c r="CI114" t="e">
        <f>VLOOKUP(TRIM(Table47[[#This Row],[ZC_5]]),Table38[#All],3,FALSE)</f>
        <v>#N/A</v>
      </c>
      <c r="CJ114" t="e">
        <f>VLOOKUP(TRIM(Table47[[#This Row],[ZC_6]]),Table38[#All],3,FALSE)</f>
        <v>#N/A</v>
      </c>
      <c r="CK114" t="e">
        <f>VLOOKUP(TRIM(Table47[[#This Row],[ZC_7]]),Table38[#All],3,FALSE)</f>
        <v>#N/A</v>
      </c>
      <c r="CL114">
        <v>2</v>
      </c>
      <c r="CM114" t="s">
        <v>106</v>
      </c>
      <c r="CN114">
        <f>VLOOKUP(TRIM(Table47[[#This Row],[ZE_1]]),Table40[#All],3,FALSE)</f>
        <v>3</v>
      </c>
      <c r="CO114" s="4" t="e">
        <f>VLOOKUP(TRIM(Table47[[#This Row],[ZE_2]]),Table40[#All],3,FALSE)</f>
        <v>#N/A</v>
      </c>
      <c r="CP114" t="e">
        <f>VLOOKUP(TRIM(Table47[[#This Row],[ZE_3]]),Table40[#All],3,FALSE)</f>
        <v>#N/A</v>
      </c>
      <c r="CQ114" s="4" t="e">
        <f>VLOOKUP(TRIM(Table47[[#This Row],[ZE_4]]),Table40[#All],3,FALSE)</f>
        <v>#N/A</v>
      </c>
      <c r="CR114" t="e">
        <f>VLOOKUP(TRIM(Table47[[#This Row],[ZE_5]]),Table40[#All],3,FALSE)</f>
        <v>#N/A</v>
      </c>
      <c r="CS114" t="e">
        <f>VLOOKUP(TRIM(Table47[[#This Row],[ZE_6]]),Table40[#All],3,FALSE)</f>
        <v>#N/A</v>
      </c>
      <c r="CT114" t="e">
        <f>VLOOKUP(TRIM(Table47[[#This Row],[ZE_7]]),Table40[#All],3,FALSE)</f>
        <v>#N/A</v>
      </c>
    </row>
    <row r="115" spans="1:99" x14ac:dyDescent="0.25">
      <c r="A115">
        <v>45157.006652592594</v>
      </c>
      <c r="B115" s="4">
        <f>VLOOKUP(Table47[[#This Row],[A]],Table7[#All],3, FALSE)</f>
        <v>3</v>
      </c>
      <c r="C115">
        <f>VLOOKUP(Table47[[#This Row],[B]],Table12[#All],3,FALSE)</f>
        <v>0</v>
      </c>
      <c r="D115">
        <f>VLOOKUP(Table47[[#This Row],[C]],Table14[#All],3,FALSE)</f>
        <v>1</v>
      </c>
      <c r="E115">
        <f>VLOOKUP(Table47[[#This Row],[D]],Table16[#All],3,FALSE)</f>
        <v>1</v>
      </c>
      <c r="F115">
        <f>VLOOKUP(Table47[[#This Row],[E]],Table18[#All],3,FALSE)</f>
        <v>2</v>
      </c>
      <c r="G115">
        <f>VLOOKUP(Table47[[#This Row],[F]],Table20[#All],3,FALSE)</f>
        <v>1</v>
      </c>
      <c r="H115" s="1" t="s">
        <v>484</v>
      </c>
      <c r="I115">
        <f>VLOOKUP(Table47[[#This Row],[G]],Table22[#All],3,FALSE)</f>
        <v>5</v>
      </c>
      <c r="J115" s="4" t="e">
        <f>VLOOKUP(TRIM(Table47[[#This Row],[G_2]]),Table22[#All],3,FALSE)</f>
        <v>#N/A</v>
      </c>
      <c r="K115" s="4" t="e">
        <f>VLOOKUP(TRIM(Table47[[#This Row],[G_3]]),Table22[#All],3,FALSE)</f>
        <v>#N/A</v>
      </c>
      <c r="L115" s="4" t="e">
        <f>VLOOKUP(TRIM(Table47[[#This Row],[G_4]]),Table22[#All],3,FALSE)</f>
        <v>#N/A</v>
      </c>
      <c r="M115">
        <f>VLOOKUP(Table47[[#This Row],[H]],Table23[#All],3,FALSE)</f>
        <v>1</v>
      </c>
      <c r="N115" s="1" t="s">
        <v>41</v>
      </c>
      <c r="O115">
        <f>VLOOKUP(Table47[[#This Row],[I_1]],Table25[#All], 3, FALSE)</f>
        <v>1</v>
      </c>
      <c r="P115" t="e">
        <f>VLOOKUP(TRIM(Table47[[#This Row],[I_2]]),Table25[#All], 3, FALSE)</f>
        <v>#N/A</v>
      </c>
      <c r="Q115">
        <v>875</v>
      </c>
      <c r="R115">
        <f>VLOOKUP(TRIM(Table47[[#This Row],[K]]),Table27[#All],3,FALSE)</f>
        <v>1</v>
      </c>
      <c r="S115">
        <f>VLOOKUP(TRIM(Table47[[#This Row],[L]]),Table28[#All],3,FALSE)</f>
        <v>3</v>
      </c>
      <c r="T115">
        <f>VLOOKUP(Table47[[#This Row],[M]],Table9[#All],3,FALSE)</f>
        <v>1</v>
      </c>
      <c r="U115">
        <f>VLOOKUP(Table47[[#This Row],[N]],Table11[#All],3,FALSE)</f>
        <v>4</v>
      </c>
      <c r="V115">
        <f>VLOOKUP(Table47[[#This Row],[O]],Table15[#All],3,FALSE)</f>
        <v>1</v>
      </c>
      <c r="W115" t="s">
        <v>606</v>
      </c>
      <c r="X115">
        <f>VLOOKUP(Table47[[#This Row],[Q]],Table19[#All],3,FALSE)</f>
        <v>4</v>
      </c>
      <c r="Y115" t="s">
        <v>136</v>
      </c>
      <c r="Z115">
        <f>VLOOKUP(TRIM(Table47[[#This Row],[R_1]]),Table21[#All],3,FALSE)</f>
        <v>2</v>
      </c>
      <c r="AA115" t="e">
        <f>VLOOKUP(TRIM(Table47[[#This Row],[R_2]]),Table21[#All],3,FALSE)</f>
        <v>#N/A</v>
      </c>
      <c r="AB115" t="e">
        <f>VLOOKUP(TRIM(Table47[[#This Row],[R_3]]),Table21[#All],3,FALSE)</f>
        <v>#N/A</v>
      </c>
      <c r="AC115" t="e">
        <f>VLOOKUP(TRIM(Table47[[#This Row],[R_4]]),Table21[#All],3,FALSE)</f>
        <v>#N/A</v>
      </c>
      <c r="AD115" t="e">
        <f>VLOOKUP(TRIM(Table47[[#This Row],[R_5]]),Table21[#All],3,FALSE)</f>
        <v>#N/A</v>
      </c>
      <c r="AE115" t="e">
        <f>VLOOKUP(TRIM(Table47[[#This Row],[R_6]]),Table21[#All],3,FALSE)</f>
        <v>#N/A</v>
      </c>
      <c r="AF115" t="e">
        <f>VLOOKUP(TRIM(Table47[[#This Row],[R_7]]),Table21[#All],3,FALSE)</f>
        <v>#N/A</v>
      </c>
      <c r="AG115" t="e">
        <f>VLOOKUP(TRIM(Table47[[#This Row],[R_8]]),Table21[#All],3,FALSE)</f>
        <v>#N/A</v>
      </c>
      <c r="AH115" t="e">
        <f>VLOOKUP(TRIM(Table47[[#This Row],[R_9]]),Table21[#All],3,FALSE)</f>
        <v>#N/A</v>
      </c>
      <c r="AI115" t="e">
        <f>VLOOKUP(TRIM(Table47[[#This Row],[R_10]]),Table21[#All],3,FALSE)</f>
        <v>#N/A</v>
      </c>
      <c r="AJ115" t="s">
        <v>174</v>
      </c>
      <c r="AK115">
        <f>VLOOKUP(TRIM(Table47[[#This Row],[S_1]]),Table24[#All],3,FALSE)</f>
        <v>5</v>
      </c>
      <c r="AL115" t="e">
        <f>VLOOKUP(TRIM(Table47[[#This Row],[S_2]]),Table24[#All],3,FALSE)</f>
        <v>#N/A</v>
      </c>
      <c r="AM115" t="e">
        <f>VLOOKUP(TRIM(Table47[[#This Row],[S_3]]),Table24[#All],3,FALSE)</f>
        <v>#N/A</v>
      </c>
      <c r="AN115" t="e">
        <f>VLOOKUP(TRIM(Table47[[#This Row],[S_4]]),Table24[#All],3,FALSE)</f>
        <v>#N/A</v>
      </c>
      <c r="AO115" t="e">
        <f>VLOOKUP(TRIM(Table47[[#This Row],[S_5]]),Table24[#All],3,FALSE)</f>
        <v>#N/A</v>
      </c>
      <c r="AP115" t="e">
        <f>VLOOKUP(TRIM(Table47[[#This Row],[S_6]]),Table24[#All],3,FALSE)</f>
        <v>#N/A</v>
      </c>
      <c r="AQ115" t="s">
        <v>607</v>
      </c>
      <c r="AR115">
        <f>VLOOKUP(TRIM(Table47[[#This Row],[T_1]]),Table26[#All],3,FALSE)</f>
        <v>1</v>
      </c>
      <c r="AS115" t="e">
        <f>VLOOKUP(TRIM(Table47[[#This Row],[T_2]]),Table26[#All],3,FALSE)</f>
        <v>#N/A</v>
      </c>
      <c r="AT115" t="e">
        <f>VLOOKUP(TRIM(Table47[[#This Row],[T_3]]),Table26[#All],3,FALSE)</f>
        <v>#N/A</v>
      </c>
      <c r="AU115" t="e">
        <f>VLOOKUP(TRIM(Table47[[#This Row],[T_4]]),Table26[#All],3,FALSE)</f>
        <v>#N/A</v>
      </c>
      <c r="AV115" t="e">
        <f>VLOOKUP(TRIM(Table47[[#This Row],[T_5]]),Table26[#All],3,FALSE)</f>
        <v>#N/A</v>
      </c>
      <c r="AW115" t="e">
        <f>VLOOKUP(TRIM(Table47[[#This Row],[T_6]]),Table26[#All],3,FALSE)</f>
        <v>#N/A</v>
      </c>
      <c r="AX115">
        <f>VLOOKUP(Table47[[#This Row],[U]],Table29[#All],3,FALSE)</f>
        <v>3</v>
      </c>
      <c r="AY115">
        <f>VLOOKUP(Table47[[#This Row],[V]],Table30[#All],3,FALSE)</f>
        <v>2</v>
      </c>
      <c r="AZ115" t="s">
        <v>423</v>
      </c>
      <c r="BA115">
        <f>VLOOKUP(TRIM(Table47[[#This Row],[W_1]]),Table31[#All],3,FALSE)</f>
        <v>7</v>
      </c>
      <c r="BB115" t="e">
        <f>VLOOKUP(TRIM(Table47[[#This Row],[W_2]]),Table31[#All],3,FALSE)</f>
        <v>#N/A</v>
      </c>
      <c r="BC115" t="e">
        <f>VLOOKUP(TRIM(Table47[[#This Row],[W_3]]),Table31[#All],3,FALSE)</f>
        <v>#N/A</v>
      </c>
      <c r="BD115" t="e">
        <f>VLOOKUP(TRIM(Table47[[#This Row],[W_4]]),Table31[#All],3,FALSE)</f>
        <v>#N/A</v>
      </c>
      <c r="BE115" t="e">
        <f>VLOOKUP(TRIM(Table47[[#This Row],[W_5]]),Table31[#All],3,FALSE)</f>
        <v>#N/A</v>
      </c>
      <c r="BF115" t="e">
        <f>VLOOKUP(TRIM(Table47[[#This Row],[W_6]]),Table31[#All],3,FALSE)</f>
        <v>#N/A</v>
      </c>
      <c r="BG115" t="e">
        <f>VLOOKUP(TRIM(Table47[[#This Row],[W_7]]),Table31[#All],3,FALSE)</f>
        <v>#N/A</v>
      </c>
      <c r="BH115" t="e">
        <f>VLOOKUP(TRIM(Table47[[#This Row],[W_8]]),Table31[#All],3,FALSE)</f>
        <v>#N/A</v>
      </c>
      <c r="BI115" t="s">
        <v>114</v>
      </c>
      <c r="BJ115">
        <f>VLOOKUP(TRIM(Table47[[#This Row],[X_1]]),Table32[#All],3,FALSE)</f>
        <v>3</v>
      </c>
      <c r="BK115" t="e">
        <f>VLOOKUP(TRIM(Table47[[#This Row],[X_2]]),Table32[#All],3,FALSE)</f>
        <v>#N/A</v>
      </c>
      <c r="BL115" t="e">
        <f>VLOOKUP(TRIM(Table47[[#This Row],[X_3]]),Table32[#All],3,FALSE)</f>
        <v>#N/A</v>
      </c>
      <c r="BM115" t="e">
        <f>VLOOKUP(TRIM(Table47[[#This Row],[X_4]]),Table32[#All],3,FALSE)</f>
        <v>#N/A</v>
      </c>
      <c r="BN115" t="e">
        <f>VLOOKUP(TRIM(Table47[[#This Row],[X_5]]),Table32[#All],3,FALSE)</f>
        <v>#N/A</v>
      </c>
      <c r="BO115" t="e">
        <f>VLOOKUP(TRIM(Table47[[#This Row],[X_6]]),Table32[#All],3,FALSE)</f>
        <v>#N/A</v>
      </c>
      <c r="BP115" t="e">
        <f>VLOOKUP(TRIM(Table47[[#This Row],[X_7]]),Table32[#All],3,FALSE)</f>
        <v>#N/A</v>
      </c>
      <c r="BQ115" t="e">
        <f>VLOOKUP(TRIM(Table47[[#This Row],[X_8]]),Table32[#All],3,FALSE)</f>
        <v>#N/A</v>
      </c>
      <c r="BR115" t="e">
        <f>VLOOKUP(TRIM(Table47[[#This Row],[X_9]]),Table32[#All],3,FALSE)</f>
        <v>#N/A</v>
      </c>
      <c r="BS115">
        <f>VLOOKUP(Table47[[#This Row],[Y]], Table33[#All], 3, FALSE)</f>
        <v>3</v>
      </c>
      <c r="BT115" t="s">
        <v>77</v>
      </c>
      <c r="BU115">
        <f>VLOOKUP(TRIM(Table47[[#This Row],[Z_1]]),Table34[#All],3,FALSE)</f>
        <v>13</v>
      </c>
      <c r="BV115" t="e">
        <f>VLOOKUP(TRIM(Table47[[#This Row],[Z_2]]),Table34[#All],3,FALSE)</f>
        <v>#N/A</v>
      </c>
      <c r="BW115" t="e">
        <f>VLOOKUP(TRIM(Table47[[#This Row],[Z_3]]),Table34[#All],3,FALSE)</f>
        <v>#N/A</v>
      </c>
      <c r="BX115" t="e">
        <f>VLOOKUP(TRIM(Table47[[#This Row],[Z_4]]),Table34[#All],3,FALSE)</f>
        <v>#N/A</v>
      </c>
      <c r="BY115" t="e">
        <f>VLOOKUP(TRIM(Table47[[#This Row],[Z_5]]),Table34[#All],3,FALSE)</f>
        <v>#N/A</v>
      </c>
      <c r="BZ115" t="e">
        <f>VLOOKUP(TRIM(Table47[[#This Row],[Z_6]]),Table34[#All],3,FALSE)</f>
        <v>#N/A</v>
      </c>
      <c r="CA115" t="e">
        <f>VLOOKUP(TRIM(Table47[[#This Row],[Z_7]]),Table34[#All],3,FALSE)</f>
        <v>#N/A</v>
      </c>
      <c r="CB115">
        <f>VLOOKUP(Table47[[#This Row],[ZA]],Table36[#All],3,FALSE)</f>
        <v>0</v>
      </c>
      <c r="CC115">
        <f>VLOOKUP(Table47[[#This Row],[ZB]],Table37[#All],3,FALSE)</f>
        <v>4</v>
      </c>
      <c r="CD115" t="s">
        <v>198</v>
      </c>
      <c r="CE115">
        <f>VLOOKUP(TRIM(Table47[[#This Row],[ZC_1]]),Table38[#All],3,FALSE)</f>
        <v>5</v>
      </c>
      <c r="CF115" t="e">
        <f>VLOOKUP(TRIM(Table47[[#This Row],[ZC_2]]),Table38[#All],3,FALSE)</f>
        <v>#N/A</v>
      </c>
      <c r="CG115" t="e">
        <f>VLOOKUP(TRIM(Table47[[#This Row],[ZC_3]]),Table38[#All],3,FALSE)</f>
        <v>#N/A</v>
      </c>
      <c r="CH115" t="e">
        <f>VLOOKUP(TRIM(Table47[[#This Row],[ZC_4]]),Table38[#All],3,FALSE)</f>
        <v>#N/A</v>
      </c>
      <c r="CI115" t="e">
        <f>VLOOKUP(TRIM(Table47[[#This Row],[ZC_5]]),Table38[#All],3,FALSE)</f>
        <v>#N/A</v>
      </c>
      <c r="CJ115" t="e">
        <f>VLOOKUP(TRIM(Table47[[#This Row],[ZC_6]]),Table38[#All],3,FALSE)</f>
        <v>#N/A</v>
      </c>
      <c r="CK115" t="e">
        <f>VLOOKUP(TRIM(Table47[[#This Row],[ZC_7]]),Table38[#All],3,FALSE)</f>
        <v>#N/A</v>
      </c>
      <c r="CL115">
        <v>5</v>
      </c>
      <c r="CM115" t="s">
        <v>345</v>
      </c>
      <c r="CN115">
        <f>VLOOKUP(TRIM(Table47[[#This Row],[ZE_1]]),Table40[#All],3,FALSE)</f>
        <v>1</v>
      </c>
      <c r="CO115" s="4" t="e">
        <f>VLOOKUP(TRIM(Table47[[#This Row],[ZE_2]]),Table40[#All],3,FALSE)</f>
        <v>#N/A</v>
      </c>
      <c r="CP115" t="e">
        <f>VLOOKUP(TRIM(Table47[[#This Row],[ZE_3]]),Table40[#All],3,FALSE)</f>
        <v>#N/A</v>
      </c>
      <c r="CQ115" s="4" t="e">
        <f>VLOOKUP(TRIM(Table47[[#This Row],[ZE_4]]),Table40[#All],3,FALSE)</f>
        <v>#N/A</v>
      </c>
      <c r="CR115" t="e">
        <f>VLOOKUP(TRIM(Table47[[#This Row],[ZE_5]]),Table40[#All],3,FALSE)</f>
        <v>#N/A</v>
      </c>
      <c r="CS115" t="e">
        <f>VLOOKUP(TRIM(Table47[[#This Row],[ZE_6]]),Table40[#All],3,FALSE)</f>
        <v>#N/A</v>
      </c>
      <c r="CT115" t="e">
        <f>VLOOKUP(TRIM(Table47[[#This Row],[ZE_7]]),Table40[#All],3,FALSE)</f>
        <v>#N/A</v>
      </c>
    </row>
    <row r="116" spans="1:99" x14ac:dyDescent="0.25">
      <c r="A116">
        <v>45157.041230196759</v>
      </c>
      <c r="B116" s="4">
        <f>VLOOKUP(Table47[[#This Row],[A]],Table7[#All],3, FALSE)</f>
        <v>7</v>
      </c>
      <c r="C116">
        <f>VLOOKUP(Table47[[#This Row],[B]],Table12[#All],3,FALSE)</f>
        <v>1</v>
      </c>
      <c r="D116">
        <f>VLOOKUP(Table47[[#This Row],[C]],Table14[#All],3,FALSE)</f>
        <v>1</v>
      </c>
      <c r="E116">
        <f>VLOOKUP(Table47[[#This Row],[D]],Table16[#All],3,FALSE)</f>
        <v>1</v>
      </c>
      <c r="F116">
        <f>VLOOKUP(Table47[[#This Row],[E]],Table18[#All],3,FALSE)</f>
        <v>1</v>
      </c>
      <c r="G116">
        <f>VLOOKUP(Table47[[#This Row],[F]],Table20[#All],3,FALSE)</f>
        <v>6</v>
      </c>
      <c r="H116" s="1" t="s">
        <v>63</v>
      </c>
      <c r="I116">
        <f>VLOOKUP(Table47[[#This Row],[G]],Table22[#All],3,FALSE)</f>
        <v>1</v>
      </c>
      <c r="J116" s="4">
        <f>VLOOKUP(TRIM(Table47[[#This Row],[G_2]]),Table22[#All],3,FALSE)</f>
        <v>3</v>
      </c>
      <c r="K116" s="4" t="e">
        <f>VLOOKUP(TRIM(Table47[[#This Row],[G_3]]),Table22[#All],3,FALSE)</f>
        <v>#N/A</v>
      </c>
      <c r="L116" s="4" t="e">
        <f>VLOOKUP(TRIM(Table47[[#This Row],[G_4]]),Table22[#All],3,FALSE)</f>
        <v>#N/A</v>
      </c>
      <c r="M116">
        <f>VLOOKUP(Table47[[#This Row],[H]],Table23[#All],3,FALSE)</f>
        <v>1</v>
      </c>
      <c r="N116" s="1" t="s">
        <v>64</v>
      </c>
      <c r="O116">
        <f>VLOOKUP(Table47[[#This Row],[I_1]],Table25[#All], 3, FALSE)</f>
        <v>1</v>
      </c>
      <c r="P116">
        <f>VLOOKUP(TRIM(Table47[[#This Row],[I_2]]),Table25[#All], 3, FALSE)</f>
        <v>2</v>
      </c>
      <c r="Q116">
        <v>1157</v>
      </c>
      <c r="R116">
        <f>VLOOKUP(TRIM(Table47[[#This Row],[K]]),Table27[#All],3,FALSE)</f>
        <v>1</v>
      </c>
      <c r="S116">
        <f>VLOOKUP(TRIM(Table47[[#This Row],[L]]),Table28[#All],3,FALSE)</f>
        <v>1</v>
      </c>
      <c r="T116">
        <f>VLOOKUP(Table47[[#This Row],[M]],Table9[#All],3,FALSE)</f>
        <v>3</v>
      </c>
      <c r="U116">
        <f>VLOOKUP(Table47[[#This Row],[N]],Table11[#All],3,FALSE)</f>
        <v>2</v>
      </c>
      <c r="V116">
        <f>VLOOKUP(Table47[[#This Row],[O]],Table15[#All],3,FALSE)</f>
        <v>1</v>
      </c>
      <c r="W116" t="s">
        <v>331</v>
      </c>
      <c r="X116">
        <f>VLOOKUP(Table47[[#This Row],[Q]],Table19[#All],3,FALSE)</f>
        <v>2</v>
      </c>
      <c r="Y116" t="s">
        <v>932</v>
      </c>
      <c r="Z116">
        <f>VLOOKUP(TRIM(Table47[[#This Row],[R_1]]),Table21[#All],3,FALSE)</f>
        <v>5</v>
      </c>
      <c r="AA116">
        <f>VLOOKUP(TRIM(Table47[[#This Row],[R_2]]),Table21[#All],3,FALSE)</f>
        <v>7</v>
      </c>
      <c r="AB116">
        <f>VLOOKUP(TRIM(Table47[[#This Row],[R_3]]),Table21[#All],3,FALSE)</f>
        <v>3</v>
      </c>
      <c r="AC116" t="e">
        <f>VLOOKUP(TRIM(Table47[[#This Row],[R_4]]),Table21[#All],3,FALSE)</f>
        <v>#N/A</v>
      </c>
      <c r="AD116" t="e">
        <f>VLOOKUP(TRIM(Table47[[#This Row],[R_5]]),Table21[#All],3,FALSE)</f>
        <v>#N/A</v>
      </c>
      <c r="AE116" t="e">
        <f>VLOOKUP(TRIM(Table47[[#This Row],[R_6]]),Table21[#All],3,FALSE)</f>
        <v>#N/A</v>
      </c>
      <c r="AF116" t="e">
        <f>VLOOKUP(TRIM(Table47[[#This Row],[R_7]]),Table21[#All],3,FALSE)</f>
        <v>#N/A</v>
      </c>
      <c r="AG116" t="e">
        <f>VLOOKUP(TRIM(Table47[[#This Row],[R_8]]),Table21[#All],3,FALSE)</f>
        <v>#N/A</v>
      </c>
      <c r="AH116" t="e">
        <f>VLOOKUP(TRIM(Table47[[#This Row],[R_9]]),Table21[#All],3,FALSE)</f>
        <v>#N/A</v>
      </c>
      <c r="AI116" t="e">
        <f>VLOOKUP(TRIM(Table47[[#This Row],[R_10]]),Table21[#All],3,FALSE)</f>
        <v>#N/A</v>
      </c>
      <c r="AJ116" t="s">
        <v>460</v>
      </c>
      <c r="AK116">
        <f>VLOOKUP(TRIM(Table47[[#This Row],[S_1]]),Table24[#All],3,FALSE)</f>
        <v>1</v>
      </c>
      <c r="AL116">
        <f>VLOOKUP(TRIM(Table47[[#This Row],[S_2]]),Table24[#All],3,FALSE)</f>
        <v>2</v>
      </c>
      <c r="AM116">
        <f>VLOOKUP(TRIM(Table47[[#This Row],[S_3]]),Table24[#All],3,FALSE)</f>
        <v>4</v>
      </c>
      <c r="AN116" t="e">
        <f>VLOOKUP(TRIM(Table47[[#This Row],[S_4]]),Table24[#All],3,FALSE)</f>
        <v>#N/A</v>
      </c>
      <c r="AO116" t="e">
        <f>VLOOKUP(TRIM(Table47[[#This Row],[S_5]]),Table24[#All],3,FALSE)</f>
        <v>#N/A</v>
      </c>
      <c r="AP116" t="e">
        <f>VLOOKUP(TRIM(Table47[[#This Row],[S_6]]),Table24[#All],3,FALSE)</f>
        <v>#N/A</v>
      </c>
      <c r="AQ116" t="s">
        <v>51</v>
      </c>
      <c r="AR116">
        <f>VLOOKUP(TRIM(Table47[[#This Row],[T_1]]),Table26[#All],3,FALSE)</f>
        <v>2</v>
      </c>
      <c r="AS116" t="e">
        <f>VLOOKUP(TRIM(Table47[[#This Row],[T_2]]),Table26[#All],3,FALSE)</f>
        <v>#N/A</v>
      </c>
      <c r="AT116" t="e">
        <f>VLOOKUP(TRIM(Table47[[#This Row],[T_3]]),Table26[#All],3,FALSE)</f>
        <v>#N/A</v>
      </c>
      <c r="AU116" t="e">
        <f>VLOOKUP(TRIM(Table47[[#This Row],[T_4]]),Table26[#All],3,FALSE)</f>
        <v>#N/A</v>
      </c>
      <c r="AV116" t="e">
        <f>VLOOKUP(TRIM(Table47[[#This Row],[T_5]]),Table26[#All],3,FALSE)</f>
        <v>#N/A</v>
      </c>
      <c r="AW116" t="e">
        <f>VLOOKUP(TRIM(Table47[[#This Row],[T_6]]),Table26[#All],3,FALSE)</f>
        <v>#N/A</v>
      </c>
      <c r="AX116">
        <f>VLOOKUP(Table47[[#This Row],[U]],Table29[#All],3,FALSE)</f>
        <v>1</v>
      </c>
      <c r="AY116">
        <f>VLOOKUP(Table47[[#This Row],[V]],Table30[#All],3,FALSE)</f>
        <v>2</v>
      </c>
      <c r="AZ116" t="s">
        <v>88</v>
      </c>
      <c r="BA116">
        <f>VLOOKUP(TRIM(Table47[[#This Row],[W_1]]),Table31[#All],3,FALSE)</f>
        <v>1</v>
      </c>
      <c r="BB116">
        <f>VLOOKUP(TRIM(Table47[[#This Row],[W_2]]),Table31[#All],3,FALSE)</f>
        <v>2</v>
      </c>
      <c r="BC116" t="e">
        <f>VLOOKUP(TRIM(Table47[[#This Row],[W_3]]),Table31[#All],3,FALSE)</f>
        <v>#N/A</v>
      </c>
      <c r="BD116" t="e">
        <f>VLOOKUP(TRIM(Table47[[#This Row],[W_4]]),Table31[#All],3,FALSE)</f>
        <v>#N/A</v>
      </c>
      <c r="BE116" t="e">
        <f>VLOOKUP(TRIM(Table47[[#This Row],[W_5]]),Table31[#All],3,FALSE)</f>
        <v>#N/A</v>
      </c>
      <c r="BF116" t="e">
        <f>VLOOKUP(TRIM(Table47[[#This Row],[W_6]]),Table31[#All],3,FALSE)</f>
        <v>#N/A</v>
      </c>
      <c r="BG116" t="e">
        <f>VLOOKUP(TRIM(Table47[[#This Row],[W_7]]),Table31[#All],3,FALSE)</f>
        <v>#N/A</v>
      </c>
      <c r="BH116" t="e">
        <f>VLOOKUP(TRIM(Table47[[#This Row],[W_8]]),Table31[#All],3,FALSE)</f>
        <v>#N/A</v>
      </c>
      <c r="BI116" t="s">
        <v>1027</v>
      </c>
      <c r="BJ116">
        <f>VLOOKUP(TRIM(Table47[[#This Row],[X_1]]),Table32[#All],3,FALSE)</f>
        <v>1</v>
      </c>
      <c r="BK116">
        <f>VLOOKUP(TRIM(Table47[[#This Row],[X_2]]),Table32[#All],3,FALSE)</f>
        <v>6</v>
      </c>
      <c r="BL116">
        <f>VLOOKUP(TRIM(Table47[[#This Row],[X_3]]),Table32[#All],3,FALSE)</f>
        <v>11</v>
      </c>
      <c r="BM116">
        <f>VLOOKUP(TRIM(Table47[[#This Row],[X_4]]),Table32[#All],3,FALSE)</f>
        <v>5</v>
      </c>
      <c r="BN116">
        <f>VLOOKUP(TRIM(Table47[[#This Row],[X_5]]),Table32[#All],3,FALSE)</f>
        <v>10</v>
      </c>
      <c r="BO116">
        <f>VLOOKUP(TRIM(Table47[[#This Row],[X_6]]),Table32[#All],3,FALSE)</f>
        <v>3</v>
      </c>
      <c r="BP116">
        <f>VLOOKUP(TRIM(Table47[[#This Row],[X_7]]),Table32[#All],3,FALSE)</f>
        <v>4</v>
      </c>
      <c r="BQ116" t="e">
        <f>VLOOKUP(TRIM(Table47[[#This Row],[X_8]]),Table32[#All],3,FALSE)</f>
        <v>#N/A</v>
      </c>
      <c r="BR116" t="e">
        <f>VLOOKUP(TRIM(Table47[[#This Row],[X_9]]),Table32[#All],3,FALSE)</f>
        <v>#N/A</v>
      </c>
      <c r="BS116">
        <f>VLOOKUP(Table47[[#This Row],[Y]], Table33[#All], 3, FALSE)</f>
        <v>2</v>
      </c>
      <c r="BT116" t="s">
        <v>103</v>
      </c>
      <c r="BU116">
        <f>VLOOKUP(TRIM(Table47[[#This Row],[Z_1]]),Table34[#All],3,FALSE)</f>
        <v>6</v>
      </c>
      <c r="BV116" t="e">
        <f>VLOOKUP(TRIM(Table47[[#This Row],[Z_2]]),Table34[#All],3,FALSE)</f>
        <v>#N/A</v>
      </c>
      <c r="BW116" t="e">
        <f>VLOOKUP(TRIM(Table47[[#This Row],[Z_3]]),Table34[#All],3,FALSE)</f>
        <v>#N/A</v>
      </c>
      <c r="BX116" t="e">
        <f>VLOOKUP(TRIM(Table47[[#This Row],[Z_4]]),Table34[#All],3,FALSE)</f>
        <v>#N/A</v>
      </c>
      <c r="BY116" t="e">
        <f>VLOOKUP(TRIM(Table47[[#This Row],[Z_5]]),Table34[#All],3,FALSE)</f>
        <v>#N/A</v>
      </c>
      <c r="BZ116" t="e">
        <f>VLOOKUP(TRIM(Table47[[#This Row],[Z_6]]),Table34[#All],3,FALSE)</f>
        <v>#N/A</v>
      </c>
      <c r="CA116" t="e">
        <f>VLOOKUP(TRIM(Table47[[#This Row],[Z_7]]),Table34[#All],3,FALSE)</f>
        <v>#N/A</v>
      </c>
      <c r="CB116">
        <f>VLOOKUP(Table47[[#This Row],[ZA]],Table36[#All],3,FALSE)</f>
        <v>6</v>
      </c>
      <c r="CC116">
        <f>VLOOKUP(Table47[[#This Row],[ZB]],Table37[#All],3,FALSE)</f>
        <v>4</v>
      </c>
      <c r="CD116" t="s">
        <v>143</v>
      </c>
      <c r="CE116">
        <f>VLOOKUP(TRIM(Table47[[#This Row],[ZC_1]]),Table38[#All],3,FALSE)</f>
        <v>4</v>
      </c>
      <c r="CF116">
        <f>VLOOKUP(TRIM(Table47[[#This Row],[ZC_2]]),Table38[#All],3,FALSE)</f>
        <v>2</v>
      </c>
      <c r="CG116">
        <f>VLOOKUP(TRIM(Table47[[#This Row],[ZC_3]]),Table38[#All],3,FALSE)</f>
        <v>7</v>
      </c>
      <c r="CH116" t="e">
        <f>VLOOKUP(TRIM(Table47[[#This Row],[ZC_4]]),Table38[#All],3,FALSE)</f>
        <v>#N/A</v>
      </c>
      <c r="CI116" t="e">
        <f>VLOOKUP(TRIM(Table47[[#This Row],[ZC_5]]),Table38[#All],3,FALSE)</f>
        <v>#N/A</v>
      </c>
      <c r="CJ116" t="e">
        <f>VLOOKUP(TRIM(Table47[[#This Row],[ZC_6]]),Table38[#All],3,FALSE)</f>
        <v>#N/A</v>
      </c>
      <c r="CK116" t="e">
        <f>VLOOKUP(TRIM(Table47[[#This Row],[ZC_7]]),Table38[#All],3,FALSE)</f>
        <v>#N/A</v>
      </c>
      <c r="CL116">
        <v>4</v>
      </c>
      <c r="CM116" t="s">
        <v>610</v>
      </c>
      <c r="CN116">
        <f>VLOOKUP(TRIM(Table47[[#This Row],[ZE_1]]),Table40[#All],3,FALSE)</f>
        <v>1</v>
      </c>
      <c r="CO116" s="4">
        <f>VLOOKUP(TRIM(Table47[[#This Row],[ZE_2]]),Table40[#All],3,FALSE)</f>
        <v>9</v>
      </c>
      <c r="CP116">
        <f>VLOOKUP(TRIM(Table47[[#This Row],[ZE_3]]),Table40[#All],3,FALSE)</f>
        <v>6</v>
      </c>
      <c r="CQ116" s="4" t="e">
        <f>VLOOKUP(TRIM(Table47[[#This Row],[ZE_4]]),Table40[#All],3,FALSE)</f>
        <v>#N/A</v>
      </c>
      <c r="CR116" t="e">
        <f>VLOOKUP(TRIM(Table47[[#This Row],[ZE_5]]),Table40[#All],3,FALSE)</f>
        <v>#N/A</v>
      </c>
      <c r="CS116" t="e">
        <f>VLOOKUP(TRIM(Table47[[#This Row],[ZE_6]]),Table40[#All],3,FALSE)</f>
        <v>#N/A</v>
      </c>
      <c r="CT116" t="e">
        <f>VLOOKUP(TRIM(Table47[[#This Row],[ZE_7]]),Table40[#All],3,FALSE)</f>
        <v>#N/A</v>
      </c>
    </row>
    <row r="117" spans="1:99" x14ac:dyDescent="0.25">
      <c r="A117">
        <v>45157.052597928239</v>
      </c>
      <c r="B117" s="4">
        <f>VLOOKUP(Table47[[#This Row],[A]],Table7[#All],3, FALSE)</f>
        <v>4</v>
      </c>
      <c r="C117">
        <f>VLOOKUP(Table47[[#This Row],[B]],Table12[#All],3,FALSE)</f>
        <v>1</v>
      </c>
      <c r="D117">
        <f>VLOOKUP(Table47[[#This Row],[C]],Table14[#All],3,FALSE)</f>
        <v>2</v>
      </c>
      <c r="E117">
        <f>VLOOKUP(Table47[[#This Row],[D]],Table16[#All],3,FALSE)</f>
        <v>1</v>
      </c>
      <c r="F117">
        <f>VLOOKUP(Table47[[#This Row],[E]],Table18[#All],3,FALSE)</f>
        <v>3</v>
      </c>
      <c r="G117">
        <f>VLOOKUP(Table47[[#This Row],[F]],Table20[#All],3,FALSE)</f>
        <v>1</v>
      </c>
      <c r="H117" s="1" t="s">
        <v>63</v>
      </c>
      <c r="I117">
        <f>VLOOKUP(Table47[[#This Row],[G]],Table22[#All],3,FALSE)</f>
        <v>1</v>
      </c>
      <c r="J117" s="4">
        <f>VLOOKUP(TRIM(Table47[[#This Row],[G_2]]),Table22[#All],3,FALSE)</f>
        <v>3</v>
      </c>
      <c r="K117" s="4" t="e">
        <f>VLOOKUP(TRIM(Table47[[#This Row],[G_3]]),Table22[#All],3,FALSE)</f>
        <v>#N/A</v>
      </c>
      <c r="L117" s="4" t="e">
        <f>VLOOKUP(TRIM(Table47[[#This Row],[G_4]]),Table22[#All],3,FALSE)</f>
        <v>#N/A</v>
      </c>
      <c r="M117">
        <f>VLOOKUP(Table47[[#This Row],[H]],Table23[#All],3,FALSE)</f>
        <v>1</v>
      </c>
      <c r="N117" s="1" t="s">
        <v>41</v>
      </c>
      <c r="O117">
        <f>VLOOKUP(Table47[[#This Row],[I_1]],Table25[#All], 3, FALSE)</f>
        <v>1</v>
      </c>
      <c r="P117" t="e">
        <f>VLOOKUP(TRIM(Table47[[#This Row],[I_2]]),Table25[#All], 3, FALSE)</f>
        <v>#N/A</v>
      </c>
      <c r="Q117">
        <v>2567</v>
      </c>
      <c r="R117">
        <f>VLOOKUP(TRIM(Table47[[#This Row],[K]]),Table27[#All],3,FALSE)</f>
        <v>3</v>
      </c>
      <c r="S117">
        <f>VLOOKUP(TRIM(Table47[[#This Row],[L]]),Table28[#All],3,FALSE)</f>
        <v>2</v>
      </c>
      <c r="T117">
        <f>VLOOKUP(Table47[[#This Row],[M]],Table9[#All],3,FALSE)</f>
        <v>2</v>
      </c>
      <c r="U117">
        <f>VLOOKUP(Table47[[#This Row],[N]],Table11[#All],3,FALSE)</f>
        <v>3</v>
      </c>
      <c r="V117">
        <f>VLOOKUP(Table47[[#This Row],[O]],Table15[#All],3,FALSE)</f>
        <v>2</v>
      </c>
      <c r="W117" t="s">
        <v>611</v>
      </c>
      <c r="X117">
        <f>VLOOKUP(Table47[[#This Row],[Q]],Table19[#All],3,FALSE)</f>
        <v>4</v>
      </c>
      <c r="Y117" t="s">
        <v>933</v>
      </c>
      <c r="Z117">
        <f>VLOOKUP(TRIM(Table47[[#This Row],[R_1]]),Table21[#All],3,FALSE)</f>
        <v>6</v>
      </c>
      <c r="AA117">
        <f>VLOOKUP(TRIM(Table47[[#This Row],[R_2]]),Table21[#All],3,FALSE)</f>
        <v>3</v>
      </c>
      <c r="AB117" t="e">
        <f>VLOOKUP(TRIM(Table47[[#This Row],[R_3]]),Table21[#All],3,FALSE)</f>
        <v>#N/A</v>
      </c>
      <c r="AC117" t="e">
        <f>VLOOKUP(TRIM(Table47[[#This Row],[R_4]]),Table21[#All],3,FALSE)</f>
        <v>#N/A</v>
      </c>
      <c r="AD117" t="e">
        <f>VLOOKUP(TRIM(Table47[[#This Row],[R_5]]),Table21[#All],3,FALSE)</f>
        <v>#N/A</v>
      </c>
      <c r="AE117" t="e">
        <f>VLOOKUP(TRIM(Table47[[#This Row],[R_6]]),Table21[#All],3,FALSE)</f>
        <v>#N/A</v>
      </c>
      <c r="AF117" t="e">
        <f>VLOOKUP(TRIM(Table47[[#This Row],[R_7]]),Table21[#All],3,FALSE)</f>
        <v>#N/A</v>
      </c>
      <c r="AG117" t="e">
        <f>VLOOKUP(TRIM(Table47[[#This Row],[R_8]]),Table21[#All],3,FALSE)</f>
        <v>#N/A</v>
      </c>
      <c r="AH117" t="e">
        <f>VLOOKUP(TRIM(Table47[[#This Row],[R_9]]),Table21[#All],3,FALSE)</f>
        <v>#N/A</v>
      </c>
      <c r="AI117" t="e">
        <f>VLOOKUP(TRIM(Table47[[#This Row],[R_10]]),Table21[#All],3,FALSE)</f>
        <v>#N/A</v>
      </c>
      <c r="AJ117" t="s">
        <v>613</v>
      </c>
      <c r="AK117">
        <f>VLOOKUP(TRIM(Table47[[#This Row],[S_1]]),Table24[#All],3,FALSE)</f>
        <v>3</v>
      </c>
      <c r="AL117">
        <f>VLOOKUP(TRIM(Table47[[#This Row],[S_2]]),Table24[#All],3,FALSE)</f>
        <v>7</v>
      </c>
      <c r="AM117" t="e">
        <f>VLOOKUP(TRIM(Table47[[#This Row],[S_3]]),Table24[#All],3,FALSE)</f>
        <v>#N/A</v>
      </c>
      <c r="AN117" t="e">
        <f>VLOOKUP(TRIM(Table47[[#This Row],[S_4]]),Table24[#All],3,FALSE)</f>
        <v>#N/A</v>
      </c>
      <c r="AO117" t="e">
        <f>VLOOKUP(TRIM(Table47[[#This Row],[S_5]]),Table24[#All],3,FALSE)</f>
        <v>#N/A</v>
      </c>
      <c r="AP117" t="e">
        <f>VLOOKUP(TRIM(Table47[[#This Row],[S_6]]),Table24[#All],3,FALSE)</f>
        <v>#N/A</v>
      </c>
      <c r="AQ117" t="s">
        <v>51</v>
      </c>
      <c r="AR117">
        <f>VLOOKUP(TRIM(Table47[[#This Row],[T_1]]),Table26[#All],3,FALSE)</f>
        <v>2</v>
      </c>
      <c r="AS117" t="e">
        <f>VLOOKUP(TRIM(Table47[[#This Row],[T_2]]),Table26[#All],3,FALSE)</f>
        <v>#N/A</v>
      </c>
      <c r="AT117" t="e">
        <f>VLOOKUP(TRIM(Table47[[#This Row],[T_3]]),Table26[#All],3,FALSE)</f>
        <v>#N/A</v>
      </c>
      <c r="AU117" t="e">
        <f>VLOOKUP(TRIM(Table47[[#This Row],[T_4]]),Table26[#All],3,FALSE)</f>
        <v>#N/A</v>
      </c>
      <c r="AV117" t="e">
        <f>VLOOKUP(TRIM(Table47[[#This Row],[T_5]]),Table26[#All],3,FALSE)</f>
        <v>#N/A</v>
      </c>
      <c r="AW117" t="e">
        <f>VLOOKUP(TRIM(Table47[[#This Row],[T_6]]),Table26[#All],3,FALSE)</f>
        <v>#N/A</v>
      </c>
      <c r="AX117">
        <f>VLOOKUP(Table47[[#This Row],[U]],Table29[#All],3,FALSE)</f>
        <v>3</v>
      </c>
      <c r="AY117">
        <f>VLOOKUP(Table47[[#This Row],[V]],Table30[#All],3,FALSE)</f>
        <v>3</v>
      </c>
      <c r="AZ117" t="s">
        <v>88</v>
      </c>
      <c r="BA117">
        <f>VLOOKUP(TRIM(Table47[[#This Row],[W_1]]),Table31[#All],3,FALSE)</f>
        <v>1</v>
      </c>
      <c r="BB117">
        <f>VLOOKUP(TRIM(Table47[[#This Row],[W_2]]),Table31[#All],3,FALSE)</f>
        <v>2</v>
      </c>
      <c r="BC117" t="e">
        <f>VLOOKUP(TRIM(Table47[[#This Row],[W_3]]),Table31[#All],3,FALSE)</f>
        <v>#N/A</v>
      </c>
      <c r="BD117" t="e">
        <f>VLOOKUP(TRIM(Table47[[#This Row],[W_4]]),Table31[#All],3,FALSE)</f>
        <v>#N/A</v>
      </c>
      <c r="BE117" t="e">
        <f>VLOOKUP(TRIM(Table47[[#This Row],[W_5]]),Table31[#All],3,FALSE)</f>
        <v>#N/A</v>
      </c>
      <c r="BF117" t="e">
        <f>VLOOKUP(TRIM(Table47[[#This Row],[W_6]]),Table31[#All],3,FALSE)</f>
        <v>#N/A</v>
      </c>
      <c r="BG117" t="e">
        <f>VLOOKUP(TRIM(Table47[[#This Row],[W_7]]),Table31[#All],3,FALSE)</f>
        <v>#N/A</v>
      </c>
      <c r="BH117" t="e">
        <f>VLOOKUP(TRIM(Table47[[#This Row],[W_8]]),Table31[#All],3,FALSE)</f>
        <v>#N/A</v>
      </c>
      <c r="BI117" t="s">
        <v>140</v>
      </c>
      <c r="BJ117">
        <f>VLOOKUP(TRIM(Table47[[#This Row],[X_1]]),Table32[#All],3,FALSE)</f>
        <v>2</v>
      </c>
      <c r="BK117">
        <f>VLOOKUP(TRIM(Table47[[#This Row],[X_2]]),Table32[#All],3,FALSE)</f>
        <v>1</v>
      </c>
      <c r="BL117">
        <f>VLOOKUP(TRIM(Table47[[#This Row],[X_3]]),Table32[#All],3,FALSE)</f>
        <v>11</v>
      </c>
      <c r="BM117">
        <f>VLOOKUP(TRIM(Table47[[#This Row],[X_4]]),Table32[#All],3,FALSE)</f>
        <v>5</v>
      </c>
      <c r="BN117">
        <f>VLOOKUP(TRIM(Table47[[#This Row],[X_5]]),Table32[#All],3,FALSE)</f>
        <v>10</v>
      </c>
      <c r="BO117">
        <f>VLOOKUP(TRIM(Table47[[#This Row],[X_6]]),Table32[#All],3,FALSE)</f>
        <v>3</v>
      </c>
      <c r="BP117" t="e">
        <f>VLOOKUP(TRIM(Table47[[#This Row],[X_7]]),Table32[#All],3,FALSE)</f>
        <v>#N/A</v>
      </c>
      <c r="BQ117" t="e">
        <f>VLOOKUP(TRIM(Table47[[#This Row],[X_8]]),Table32[#All],3,FALSE)</f>
        <v>#N/A</v>
      </c>
      <c r="BR117" t="e">
        <f>VLOOKUP(TRIM(Table47[[#This Row],[X_9]]),Table32[#All],3,FALSE)</f>
        <v>#N/A</v>
      </c>
      <c r="BS117">
        <f>VLOOKUP(Table47[[#This Row],[Y]], Table33[#All], 3, FALSE)</f>
        <v>2</v>
      </c>
      <c r="BT117" t="s">
        <v>77</v>
      </c>
      <c r="BU117">
        <f>VLOOKUP(TRIM(Table47[[#This Row],[Z_1]]),Table34[#All],3,FALSE)</f>
        <v>13</v>
      </c>
      <c r="BV117" t="e">
        <f>VLOOKUP(TRIM(Table47[[#This Row],[Z_2]]),Table34[#All],3,FALSE)</f>
        <v>#N/A</v>
      </c>
      <c r="BW117" t="e">
        <f>VLOOKUP(TRIM(Table47[[#This Row],[Z_3]]),Table34[#All],3,FALSE)</f>
        <v>#N/A</v>
      </c>
      <c r="BX117" t="e">
        <f>VLOOKUP(TRIM(Table47[[#This Row],[Z_4]]),Table34[#All],3,FALSE)</f>
        <v>#N/A</v>
      </c>
      <c r="BY117" t="e">
        <f>VLOOKUP(TRIM(Table47[[#This Row],[Z_5]]),Table34[#All],3,FALSE)</f>
        <v>#N/A</v>
      </c>
      <c r="BZ117" t="e">
        <f>VLOOKUP(TRIM(Table47[[#This Row],[Z_6]]),Table34[#All],3,FALSE)</f>
        <v>#N/A</v>
      </c>
      <c r="CA117" t="e">
        <f>VLOOKUP(TRIM(Table47[[#This Row],[Z_7]]),Table34[#All],3,FALSE)</f>
        <v>#N/A</v>
      </c>
      <c r="CB117">
        <f>VLOOKUP(Table47[[#This Row],[ZA]],Table36[#All],3,FALSE)</f>
        <v>8</v>
      </c>
      <c r="CC117">
        <f>VLOOKUP(Table47[[#This Row],[ZB]],Table37[#All],3,FALSE)</f>
        <v>5</v>
      </c>
      <c r="CD117" t="s">
        <v>614</v>
      </c>
      <c r="CE117">
        <f>VLOOKUP(TRIM(Table47[[#This Row],[ZC_1]]),Table38[#All],3,FALSE)</f>
        <v>5</v>
      </c>
      <c r="CF117">
        <f>VLOOKUP(TRIM(Table47[[#This Row],[ZC_2]]),Table38[#All],3,FALSE)</f>
        <v>7</v>
      </c>
      <c r="CG117" t="e">
        <f>VLOOKUP(TRIM(Table47[[#This Row],[ZC_3]]),Table38[#All],3,FALSE)</f>
        <v>#N/A</v>
      </c>
      <c r="CH117" t="e">
        <f>VLOOKUP(TRIM(Table47[[#This Row],[ZC_4]]),Table38[#All],3,FALSE)</f>
        <v>#N/A</v>
      </c>
      <c r="CI117" t="e">
        <f>VLOOKUP(TRIM(Table47[[#This Row],[ZC_5]]),Table38[#All],3,FALSE)</f>
        <v>#N/A</v>
      </c>
      <c r="CJ117" t="e">
        <f>VLOOKUP(TRIM(Table47[[#This Row],[ZC_6]]),Table38[#All],3,FALSE)</f>
        <v>#N/A</v>
      </c>
      <c r="CK117" t="e">
        <f>VLOOKUP(TRIM(Table47[[#This Row],[ZC_7]]),Table38[#All],3,FALSE)</f>
        <v>#N/A</v>
      </c>
      <c r="CL117">
        <v>3</v>
      </c>
      <c r="CM117" t="s">
        <v>314</v>
      </c>
      <c r="CN117">
        <f>VLOOKUP(TRIM(Table47[[#This Row],[ZE_1]]),Table40[#All],3,FALSE)</f>
        <v>8</v>
      </c>
      <c r="CO117" s="4" t="e">
        <f>VLOOKUP(TRIM(Table47[[#This Row],[ZE_2]]),Table40[#All],3,FALSE)</f>
        <v>#N/A</v>
      </c>
      <c r="CP117" t="e">
        <f>VLOOKUP(TRIM(Table47[[#This Row],[ZE_3]]),Table40[#All],3,FALSE)</f>
        <v>#N/A</v>
      </c>
      <c r="CQ117" s="4" t="e">
        <f>VLOOKUP(TRIM(Table47[[#This Row],[ZE_4]]),Table40[#All],3,FALSE)</f>
        <v>#N/A</v>
      </c>
      <c r="CR117" t="e">
        <f>VLOOKUP(TRIM(Table47[[#This Row],[ZE_5]]),Table40[#All],3,FALSE)</f>
        <v>#N/A</v>
      </c>
      <c r="CS117" t="e">
        <f>VLOOKUP(TRIM(Table47[[#This Row],[ZE_6]]),Table40[#All],3,FALSE)</f>
        <v>#N/A</v>
      </c>
      <c r="CT117" t="e">
        <f>VLOOKUP(TRIM(Table47[[#This Row],[ZE_7]]),Table40[#All],3,FALSE)</f>
        <v>#N/A</v>
      </c>
    </row>
    <row r="118" spans="1:99" x14ac:dyDescent="0.25">
      <c r="A118">
        <v>45157.207619224537</v>
      </c>
      <c r="B118" s="4">
        <f>VLOOKUP(Table47[[#This Row],[A]],Table7[#All],3, FALSE)</f>
        <v>5</v>
      </c>
      <c r="C118">
        <f>VLOOKUP(Table47[[#This Row],[B]],Table12[#All],3,FALSE)</f>
        <v>1</v>
      </c>
      <c r="D118">
        <f>VLOOKUP(Table47[[#This Row],[C]],Table14[#All],3,FALSE)</f>
        <v>1</v>
      </c>
      <c r="E118">
        <f>VLOOKUP(Table47[[#This Row],[D]],Table16[#All],3,FALSE)</f>
        <v>1</v>
      </c>
      <c r="F118">
        <f>VLOOKUP(Table47[[#This Row],[E]],Table18[#All],3,FALSE)</f>
        <v>1</v>
      </c>
      <c r="G118">
        <f>VLOOKUP(Table47[[#This Row],[F]],Table20[#All],3,FALSE)</f>
        <v>4</v>
      </c>
      <c r="H118" s="1" t="s">
        <v>130</v>
      </c>
      <c r="I118">
        <f>VLOOKUP(Table47[[#This Row],[G]],Table22[#All],3,FALSE)</f>
        <v>1</v>
      </c>
      <c r="J118" s="4" t="e">
        <f>VLOOKUP(TRIM(Table47[[#This Row],[G_2]]),Table22[#All],3,FALSE)</f>
        <v>#N/A</v>
      </c>
      <c r="K118" s="4" t="e">
        <f>VLOOKUP(TRIM(Table47[[#This Row],[G_3]]),Table22[#All],3,FALSE)</f>
        <v>#N/A</v>
      </c>
      <c r="L118" s="4" t="e">
        <f>VLOOKUP(TRIM(Table47[[#This Row],[G_4]]),Table22[#All],3,FALSE)</f>
        <v>#N/A</v>
      </c>
      <c r="M118">
        <f>VLOOKUP(Table47[[#This Row],[H]],Table23[#All],3,FALSE)</f>
        <v>1</v>
      </c>
      <c r="N118" s="1" t="s">
        <v>41</v>
      </c>
      <c r="O118">
        <f>VLOOKUP(Table47[[#This Row],[I_1]],Table25[#All], 3, FALSE)</f>
        <v>1</v>
      </c>
      <c r="P118" t="e">
        <f>VLOOKUP(TRIM(Table47[[#This Row],[I_2]]),Table25[#All], 3, FALSE)</f>
        <v>#N/A</v>
      </c>
      <c r="Q118">
        <v>1081</v>
      </c>
      <c r="R118">
        <f>VLOOKUP(TRIM(Table47[[#This Row],[K]]),Table27[#All],3,FALSE)</f>
        <v>3</v>
      </c>
      <c r="S118">
        <f>VLOOKUP(TRIM(Table47[[#This Row],[L]]),Table28[#All],3,FALSE)</f>
        <v>2</v>
      </c>
      <c r="T118">
        <f>VLOOKUP(Table47[[#This Row],[M]],Table9[#All],3,FALSE)</f>
        <v>3</v>
      </c>
      <c r="U118">
        <f>VLOOKUP(Table47[[#This Row],[N]],Table11[#All],3,FALSE)</f>
        <v>2</v>
      </c>
      <c r="V118">
        <f>VLOOKUP(Table47[[#This Row],[O]],Table15[#All],3,FALSE)</f>
        <v>2</v>
      </c>
      <c r="W118" t="s">
        <v>615</v>
      </c>
      <c r="X118">
        <f>VLOOKUP(Table47[[#This Row],[Q]],Table19[#All],3,FALSE)</f>
        <v>1</v>
      </c>
      <c r="Y118" t="s">
        <v>934</v>
      </c>
      <c r="Z118">
        <f>VLOOKUP(TRIM(Table47[[#This Row],[R_1]]),Table21[#All],3,FALSE)</f>
        <v>10</v>
      </c>
      <c r="AA118">
        <f>VLOOKUP(TRIM(Table47[[#This Row],[R_2]]),Table21[#All],3,FALSE)</f>
        <v>7</v>
      </c>
      <c r="AB118">
        <f>VLOOKUP(TRIM(Table47[[#This Row],[R_3]]),Table21[#All],3,FALSE)</f>
        <v>4</v>
      </c>
      <c r="AC118">
        <f>VLOOKUP(TRIM(Table47[[#This Row],[R_4]]),Table21[#All],3,FALSE)</f>
        <v>11</v>
      </c>
      <c r="AD118">
        <f>VLOOKUP(TRIM(Table47[[#This Row],[R_5]]),Table21[#All],3,FALSE)</f>
        <v>15</v>
      </c>
      <c r="AE118">
        <f>VLOOKUP(TRIM(Table47[[#This Row],[R_6]]),Table21[#All],3,FALSE)</f>
        <v>3</v>
      </c>
      <c r="AF118" t="e">
        <f>VLOOKUP(TRIM(Table47[[#This Row],[R_7]]),Table21[#All],3,FALSE)</f>
        <v>#N/A</v>
      </c>
      <c r="AG118" t="e">
        <f>VLOOKUP(TRIM(Table47[[#This Row],[R_8]]),Table21[#All],3,FALSE)</f>
        <v>#N/A</v>
      </c>
      <c r="AH118" t="e">
        <f>VLOOKUP(TRIM(Table47[[#This Row],[R_9]]),Table21[#All],3,FALSE)</f>
        <v>#N/A</v>
      </c>
      <c r="AI118" t="e">
        <f>VLOOKUP(TRIM(Table47[[#This Row],[R_10]]),Table21[#All],3,FALSE)</f>
        <v>#N/A</v>
      </c>
      <c r="AJ118" t="s">
        <v>557</v>
      </c>
      <c r="AK118">
        <f>VLOOKUP(TRIM(Table47[[#This Row],[S_1]]),Table24[#All],3,FALSE)</f>
        <v>5</v>
      </c>
      <c r="AL118">
        <f>VLOOKUP(TRIM(Table47[[#This Row],[S_2]]),Table24[#All],3,FALSE)</f>
        <v>3</v>
      </c>
      <c r="AM118">
        <f>VLOOKUP(TRIM(Table47[[#This Row],[S_3]]),Table24[#All],3,FALSE)</f>
        <v>1</v>
      </c>
      <c r="AN118">
        <f>VLOOKUP(TRIM(Table47[[#This Row],[S_4]]),Table24[#All],3,FALSE)</f>
        <v>2</v>
      </c>
      <c r="AO118" t="e">
        <f>VLOOKUP(TRIM(Table47[[#This Row],[S_5]]),Table24[#All],3,FALSE)</f>
        <v>#N/A</v>
      </c>
      <c r="AP118" t="e">
        <f>VLOOKUP(TRIM(Table47[[#This Row],[S_6]]),Table24[#All],3,FALSE)</f>
        <v>#N/A</v>
      </c>
      <c r="AQ118" t="s">
        <v>617</v>
      </c>
      <c r="AR118">
        <f>VLOOKUP(TRIM(Table47[[#This Row],[T_1]]),Table26[#All],3,FALSE)</f>
        <v>2</v>
      </c>
      <c r="AS118">
        <f>VLOOKUP(TRIM(Table47[[#This Row],[T_2]]),Table26[#All],3,FALSE)</f>
        <v>4</v>
      </c>
      <c r="AT118">
        <f>VLOOKUP(TRIM(Table47[[#This Row],[T_3]]),Table26[#All],3,FALSE)</f>
        <v>3</v>
      </c>
      <c r="AU118">
        <f>VLOOKUP(TRIM(Table47[[#This Row],[T_4]]),Table26[#All],3,FALSE)</f>
        <v>1</v>
      </c>
      <c r="AV118" t="e">
        <f>VLOOKUP(TRIM(Table47[[#This Row],[T_5]]),Table26[#All],3,FALSE)</f>
        <v>#N/A</v>
      </c>
      <c r="AW118" t="e">
        <f>VLOOKUP(TRIM(Table47[[#This Row],[T_6]]),Table26[#All],3,FALSE)</f>
        <v>#N/A</v>
      </c>
      <c r="AX118">
        <f>VLOOKUP(Table47[[#This Row],[U]],Table29[#All],3,FALSE)</f>
        <v>1</v>
      </c>
      <c r="AY118">
        <f>VLOOKUP(Table47[[#This Row],[V]],Table30[#All],3,FALSE)</f>
        <v>1</v>
      </c>
      <c r="AZ118" t="s">
        <v>151</v>
      </c>
      <c r="BA118">
        <f>VLOOKUP(TRIM(Table47[[#This Row],[W_1]]),Table31[#All],3,FALSE)</f>
        <v>1</v>
      </c>
      <c r="BB118">
        <f>VLOOKUP(TRIM(Table47[[#This Row],[W_2]]),Table31[#All],3,FALSE)</f>
        <v>2</v>
      </c>
      <c r="BC118">
        <f>VLOOKUP(TRIM(Table47[[#This Row],[W_3]]),Table31[#All],3,FALSE)</f>
        <v>4</v>
      </c>
      <c r="BD118">
        <f>VLOOKUP(TRIM(Table47[[#This Row],[W_4]]),Table31[#All],3,FALSE)</f>
        <v>3</v>
      </c>
      <c r="BE118">
        <f>VLOOKUP(TRIM(Table47[[#This Row],[W_5]]),Table31[#All],3,FALSE)</f>
        <v>7</v>
      </c>
      <c r="BF118" t="e">
        <f>VLOOKUP(TRIM(Table47[[#This Row],[W_6]]),Table31[#All],3,FALSE)</f>
        <v>#N/A</v>
      </c>
      <c r="BG118" t="e">
        <f>VLOOKUP(TRIM(Table47[[#This Row],[W_7]]),Table31[#All],3,FALSE)</f>
        <v>#N/A</v>
      </c>
      <c r="BH118" t="e">
        <f>VLOOKUP(TRIM(Table47[[#This Row],[W_8]]),Table31[#All],3,FALSE)</f>
        <v>#N/A</v>
      </c>
      <c r="BI118" t="s">
        <v>1028</v>
      </c>
      <c r="BJ118">
        <f>VLOOKUP(TRIM(Table47[[#This Row],[X_1]]),Table32[#All],3,FALSE)</f>
        <v>2</v>
      </c>
      <c r="BK118">
        <f>VLOOKUP(TRIM(Table47[[#This Row],[X_2]]),Table32[#All],3,FALSE)</f>
        <v>6</v>
      </c>
      <c r="BL118">
        <f>VLOOKUP(TRIM(Table47[[#This Row],[X_3]]),Table32[#All],3,FALSE)</f>
        <v>11</v>
      </c>
      <c r="BM118">
        <f>VLOOKUP(TRIM(Table47[[#This Row],[X_4]]),Table32[#All],3,FALSE)</f>
        <v>12</v>
      </c>
      <c r="BN118">
        <f>VLOOKUP(TRIM(Table47[[#This Row],[X_5]]),Table32[#All],3,FALSE)</f>
        <v>3</v>
      </c>
      <c r="BO118" t="e">
        <f>VLOOKUP(TRIM(Table47[[#This Row],[X_6]]),Table32[#All],3,FALSE)</f>
        <v>#N/A</v>
      </c>
      <c r="BP118" t="e">
        <f>VLOOKUP(TRIM(Table47[[#This Row],[X_7]]),Table32[#All],3,FALSE)</f>
        <v>#N/A</v>
      </c>
      <c r="BQ118" t="e">
        <f>VLOOKUP(TRIM(Table47[[#This Row],[X_8]]),Table32[#All],3,FALSE)</f>
        <v>#N/A</v>
      </c>
      <c r="BR118" t="e">
        <f>VLOOKUP(TRIM(Table47[[#This Row],[X_9]]),Table32[#All],3,FALSE)</f>
        <v>#N/A</v>
      </c>
      <c r="BS118">
        <f>VLOOKUP(Table47[[#This Row],[Y]], Table33[#All], 3, FALSE)</f>
        <v>2</v>
      </c>
      <c r="BT118" t="s">
        <v>619</v>
      </c>
      <c r="BU118">
        <f>VLOOKUP(TRIM(Table47[[#This Row],[Z_1]]),Table34[#All],3,FALSE)</f>
        <v>4</v>
      </c>
      <c r="BV118">
        <f>VLOOKUP(TRIM(Table47[[#This Row],[Z_2]]),Table34[#All],3,FALSE)</f>
        <v>6</v>
      </c>
      <c r="BW118">
        <f>VLOOKUP(TRIM(Table47[[#This Row],[Z_3]]),Table34[#All],3,FALSE)</f>
        <v>9</v>
      </c>
      <c r="BX118">
        <f>VLOOKUP(TRIM(Table47[[#This Row],[Z_4]]),Table34[#All],3,FALSE)</f>
        <v>15</v>
      </c>
      <c r="BY118">
        <f>VLOOKUP(TRIM(Table47[[#This Row],[Z_5]]),Table34[#All],3,FALSE)</f>
        <v>14</v>
      </c>
      <c r="BZ118" t="e">
        <f>VLOOKUP(TRIM(Table47[[#This Row],[Z_6]]),Table34[#All],3,FALSE)</f>
        <v>#N/A</v>
      </c>
      <c r="CA118" t="e">
        <f>VLOOKUP(TRIM(Table47[[#This Row],[Z_7]]),Table34[#All],3,FALSE)</f>
        <v>#N/A</v>
      </c>
      <c r="CB118">
        <f>VLOOKUP(Table47[[#This Row],[ZA]],Table36[#All],3,FALSE)</f>
        <v>2</v>
      </c>
      <c r="CC118">
        <f>VLOOKUP(Table47[[#This Row],[ZB]],Table37[#All],3,FALSE)</f>
        <v>5</v>
      </c>
      <c r="CD118" t="s">
        <v>620</v>
      </c>
      <c r="CE118">
        <f>VLOOKUP(TRIM(Table47[[#This Row],[ZC_1]]),Table38[#All],3,FALSE)</f>
        <v>5</v>
      </c>
      <c r="CF118">
        <f>VLOOKUP(TRIM(Table47[[#This Row],[ZC_2]]),Table38[#All],3,FALSE)</f>
        <v>4</v>
      </c>
      <c r="CG118">
        <f>VLOOKUP(TRIM(Table47[[#This Row],[ZC_3]]),Table38[#All],3,FALSE)</f>
        <v>3</v>
      </c>
      <c r="CH118">
        <f>VLOOKUP(TRIM(Table47[[#This Row],[ZC_4]]),Table38[#All],3,FALSE)</f>
        <v>2</v>
      </c>
      <c r="CI118" t="e">
        <f>VLOOKUP(TRIM(Table47[[#This Row],[ZC_5]]),Table38[#All],3,FALSE)</f>
        <v>#N/A</v>
      </c>
      <c r="CJ118" t="e">
        <f>VLOOKUP(TRIM(Table47[[#This Row],[ZC_6]]),Table38[#All],3,FALSE)</f>
        <v>#N/A</v>
      </c>
      <c r="CK118" t="e">
        <f>VLOOKUP(TRIM(Table47[[#This Row],[ZC_7]]),Table38[#All],3,FALSE)</f>
        <v>#N/A</v>
      </c>
      <c r="CL118">
        <v>5</v>
      </c>
      <c r="CM118" t="s">
        <v>621</v>
      </c>
      <c r="CN118">
        <f>VLOOKUP(TRIM(Table47[[#This Row],[ZE_1]]),Table40[#All],3,FALSE)</f>
        <v>11</v>
      </c>
      <c r="CO118" s="4">
        <f>VLOOKUP(TRIM(Table47[[#This Row],[ZE_2]]),Table40[#All],3,FALSE)</f>
        <v>8</v>
      </c>
      <c r="CP118" t="e">
        <f>VLOOKUP(TRIM(Table47[[#This Row],[ZE_3]]),Table40[#All],3,FALSE)</f>
        <v>#N/A</v>
      </c>
      <c r="CQ118" s="4" t="e">
        <f>VLOOKUP(TRIM(Table47[[#This Row],[ZE_4]]),Table40[#All],3,FALSE)</f>
        <v>#N/A</v>
      </c>
      <c r="CR118" t="e">
        <f>VLOOKUP(TRIM(Table47[[#This Row],[ZE_5]]),Table40[#All],3,FALSE)</f>
        <v>#N/A</v>
      </c>
      <c r="CS118" t="e">
        <f>VLOOKUP(TRIM(Table47[[#This Row],[ZE_6]]),Table40[#All],3,FALSE)</f>
        <v>#N/A</v>
      </c>
      <c r="CT118" t="e">
        <f>VLOOKUP(TRIM(Table47[[#This Row],[ZE_7]]),Table40[#All],3,FALSE)</f>
        <v>#N/A</v>
      </c>
      <c r="CU118" t="s">
        <v>622</v>
      </c>
    </row>
    <row r="119" spans="1:99" x14ac:dyDescent="0.25">
      <c r="A119">
        <v>45157.348934745372</v>
      </c>
      <c r="B119" s="4">
        <f>VLOOKUP(Table47[[#This Row],[A]],Table7[#All],3, FALSE)</f>
        <v>5</v>
      </c>
      <c r="C119">
        <f>VLOOKUP(Table47[[#This Row],[B]],Table12[#All],3,FALSE)</f>
        <v>1</v>
      </c>
      <c r="D119">
        <f>VLOOKUP(Table47[[#This Row],[C]],Table14[#All],3,FALSE)</f>
        <v>1</v>
      </c>
      <c r="E119">
        <f>VLOOKUP(Table47[[#This Row],[D]],Table16[#All],3,FALSE)</f>
        <v>1</v>
      </c>
      <c r="F119">
        <f>VLOOKUP(Table47[[#This Row],[E]],Table18[#All],3,FALSE)</f>
        <v>1</v>
      </c>
      <c r="G119">
        <f>VLOOKUP(Table47[[#This Row],[F]],Table20[#All],3,FALSE)</f>
        <v>6</v>
      </c>
      <c r="H119" s="1" t="s">
        <v>124</v>
      </c>
      <c r="I119">
        <f>VLOOKUP(Table47[[#This Row],[G]],Table22[#All],3,FALSE)</f>
        <v>1</v>
      </c>
      <c r="J119" s="4">
        <f>VLOOKUP(TRIM(Table47[[#This Row],[G_2]]),Table22[#All],3,FALSE)</f>
        <v>2</v>
      </c>
      <c r="K119" s="4" t="e">
        <f>VLOOKUP(TRIM(Table47[[#This Row],[G_3]]),Table22[#All],3,FALSE)</f>
        <v>#N/A</v>
      </c>
      <c r="L119" s="4" t="e">
        <f>VLOOKUP(TRIM(Table47[[#This Row],[G_4]]),Table22[#All],3,FALSE)</f>
        <v>#N/A</v>
      </c>
      <c r="M119">
        <f>VLOOKUP(Table47[[#This Row],[H]],Table23[#All],3,FALSE)</f>
        <v>1</v>
      </c>
      <c r="N119" s="1" t="s">
        <v>41</v>
      </c>
      <c r="O119">
        <f>VLOOKUP(Table47[[#This Row],[I_1]],Table25[#All], 3, FALSE)</f>
        <v>1</v>
      </c>
      <c r="P119" t="e">
        <f>VLOOKUP(TRIM(Table47[[#This Row],[I_2]]),Table25[#All], 3, FALSE)</f>
        <v>#N/A</v>
      </c>
      <c r="Q119">
        <v>1143</v>
      </c>
      <c r="R119">
        <f>VLOOKUP(TRIM(Table47[[#This Row],[K]]),Table27[#All],3,FALSE)</f>
        <v>1</v>
      </c>
      <c r="S119">
        <f>VLOOKUP(TRIM(Table47[[#This Row],[L]]),Table28[#All],3,FALSE)</f>
        <v>1</v>
      </c>
      <c r="T119">
        <f>VLOOKUP(Table47[[#This Row],[M]],Table9[#All],3,FALSE)</f>
        <v>1</v>
      </c>
      <c r="U119">
        <f>VLOOKUP(Table47[[#This Row],[N]],Table11[#All],3,FALSE)</f>
        <v>3</v>
      </c>
      <c r="V119">
        <f>VLOOKUP(Table47[[#This Row],[O]],Table15[#All],3,FALSE)</f>
        <v>2</v>
      </c>
      <c r="W119" t="s">
        <v>623</v>
      </c>
      <c r="X119">
        <f>VLOOKUP(Table47[[#This Row],[Q]],Table19[#All],3,FALSE)</f>
        <v>3</v>
      </c>
      <c r="Y119" t="s">
        <v>77</v>
      </c>
      <c r="Z119">
        <f>VLOOKUP(TRIM(Table47[[#This Row],[R_1]]),Table21[#All],3,FALSE)</f>
        <v>6</v>
      </c>
      <c r="AA119" t="e">
        <f>VLOOKUP(TRIM(Table47[[#This Row],[R_2]]),Table21[#All],3,FALSE)</f>
        <v>#N/A</v>
      </c>
      <c r="AB119" t="e">
        <f>VLOOKUP(TRIM(Table47[[#This Row],[R_3]]),Table21[#All],3,FALSE)</f>
        <v>#N/A</v>
      </c>
      <c r="AC119" t="e">
        <f>VLOOKUP(TRIM(Table47[[#This Row],[R_4]]),Table21[#All],3,FALSE)</f>
        <v>#N/A</v>
      </c>
      <c r="AD119" t="e">
        <f>VLOOKUP(TRIM(Table47[[#This Row],[R_5]]),Table21[#All],3,FALSE)</f>
        <v>#N/A</v>
      </c>
      <c r="AE119" t="e">
        <f>VLOOKUP(TRIM(Table47[[#This Row],[R_6]]),Table21[#All],3,FALSE)</f>
        <v>#N/A</v>
      </c>
      <c r="AF119" t="e">
        <f>VLOOKUP(TRIM(Table47[[#This Row],[R_7]]),Table21[#All],3,FALSE)</f>
        <v>#N/A</v>
      </c>
      <c r="AG119" t="e">
        <f>VLOOKUP(TRIM(Table47[[#This Row],[R_8]]),Table21[#All],3,FALSE)</f>
        <v>#N/A</v>
      </c>
      <c r="AH119" t="e">
        <f>VLOOKUP(TRIM(Table47[[#This Row],[R_9]]),Table21[#All],3,FALSE)</f>
        <v>#N/A</v>
      </c>
      <c r="AI119" t="e">
        <f>VLOOKUP(TRIM(Table47[[#This Row],[R_10]]),Table21[#All],3,FALSE)</f>
        <v>#N/A</v>
      </c>
      <c r="AJ119" t="s">
        <v>624</v>
      </c>
      <c r="AK119">
        <f>VLOOKUP(TRIM(Table47[[#This Row],[S_1]]),Table24[#All],3,FALSE)</f>
        <v>5</v>
      </c>
      <c r="AL119">
        <f>VLOOKUP(TRIM(Table47[[#This Row],[S_2]]),Table24[#All],3,FALSE)</f>
        <v>1</v>
      </c>
      <c r="AM119">
        <f>VLOOKUP(TRIM(Table47[[#This Row],[S_3]]),Table24[#All],3,FALSE)</f>
        <v>2</v>
      </c>
      <c r="AN119" t="e">
        <f>VLOOKUP(TRIM(Table47[[#This Row],[S_4]]),Table24[#All],3,FALSE)</f>
        <v>#N/A</v>
      </c>
      <c r="AO119" t="e">
        <f>VLOOKUP(TRIM(Table47[[#This Row],[S_5]]),Table24[#All],3,FALSE)</f>
        <v>#N/A</v>
      </c>
      <c r="AP119" t="e">
        <f>VLOOKUP(TRIM(Table47[[#This Row],[S_6]]),Table24[#All],3,FALSE)</f>
        <v>#N/A</v>
      </c>
      <c r="AQ119" t="s">
        <v>51</v>
      </c>
      <c r="AR119">
        <f>VLOOKUP(TRIM(Table47[[#This Row],[T_1]]),Table26[#All],3,FALSE)</f>
        <v>2</v>
      </c>
      <c r="AS119" t="e">
        <f>VLOOKUP(TRIM(Table47[[#This Row],[T_2]]),Table26[#All],3,FALSE)</f>
        <v>#N/A</v>
      </c>
      <c r="AT119" t="e">
        <f>VLOOKUP(TRIM(Table47[[#This Row],[T_3]]),Table26[#All],3,FALSE)</f>
        <v>#N/A</v>
      </c>
      <c r="AU119" t="e">
        <f>VLOOKUP(TRIM(Table47[[#This Row],[T_4]]),Table26[#All],3,FALSE)</f>
        <v>#N/A</v>
      </c>
      <c r="AV119" t="e">
        <f>VLOOKUP(TRIM(Table47[[#This Row],[T_5]]),Table26[#All],3,FALSE)</f>
        <v>#N/A</v>
      </c>
      <c r="AW119" t="e">
        <f>VLOOKUP(TRIM(Table47[[#This Row],[T_6]]),Table26[#All],3,FALSE)</f>
        <v>#N/A</v>
      </c>
      <c r="AX119">
        <f>VLOOKUP(Table47[[#This Row],[U]],Table29[#All],3,FALSE)</f>
        <v>4</v>
      </c>
      <c r="AY119">
        <f>VLOOKUP(Table47[[#This Row],[V]],Table30[#All],3,FALSE)</f>
        <v>3</v>
      </c>
      <c r="AZ119" t="s">
        <v>418</v>
      </c>
      <c r="BA119">
        <f>VLOOKUP(TRIM(Table47[[#This Row],[W_1]]),Table31[#All],3,FALSE)</f>
        <v>2</v>
      </c>
      <c r="BB119" t="e">
        <f>VLOOKUP(TRIM(Table47[[#This Row],[W_2]]),Table31[#All],3,FALSE)</f>
        <v>#N/A</v>
      </c>
      <c r="BC119" t="e">
        <f>VLOOKUP(TRIM(Table47[[#This Row],[W_3]]),Table31[#All],3,FALSE)</f>
        <v>#N/A</v>
      </c>
      <c r="BD119" t="e">
        <f>VLOOKUP(TRIM(Table47[[#This Row],[W_4]]),Table31[#All],3,FALSE)</f>
        <v>#N/A</v>
      </c>
      <c r="BE119" t="e">
        <f>VLOOKUP(TRIM(Table47[[#This Row],[W_5]]),Table31[#All],3,FALSE)</f>
        <v>#N/A</v>
      </c>
      <c r="BF119" t="e">
        <f>VLOOKUP(TRIM(Table47[[#This Row],[W_6]]),Table31[#All],3,FALSE)</f>
        <v>#N/A</v>
      </c>
      <c r="BG119" t="e">
        <f>VLOOKUP(TRIM(Table47[[#This Row],[W_7]]),Table31[#All],3,FALSE)</f>
        <v>#N/A</v>
      </c>
      <c r="BH119" t="e">
        <f>VLOOKUP(TRIM(Table47[[#This Row],[W_8]]),Table31[#All],3,FALSE)</f>
        <v>#N/A</v>
      </c>
      <c r="BI119" t="s">
        <v>1002</v>
      </c>
      <c r="BJ119">
        <f>VLOOKUP(TRIM(Table47[[#This Row],[X_1]]),Table32[#All],3,FALSE)</f>
        <v>6</v>
      </c>
      <c r="BK119" t="e">
        <f>VLOOKUP(TRIM(Table47[[#This Row],[X_2]]),Table32[#All],3,FALSE)</f>
        <v>#N/A</v>
      </c>
      <c r="BL119" t="e">
        <f>VLOOKUP(TRIM(Table47[[#This Row],[X_3]]),Table32[#All],3,FALSE)</f>
        <v>#N/A</v>
      </c>
      <c r="BM119" t="e">
        <f>VLOOKUP(TRIM(Table47[[#This Row],[X_4]]),Table32[#All],3,FALSE)</f>
        <v>#N/A</v>
      </c>
      <c r="BN119" t="e">
        <f>VLOOKUP(TRIM(Table47[[#This Row],[X_5]]),Table32[#All],3,FALSE)</f>
        <v>#N/A</v>
      </c>
      <c r="BO119" t="e">
        <f>VLOOKUP(TRIM(Table47[[#This Row],[X_6]]),Table32[#All],3,FALSE)</f>
        <v>#N/A</v>
      </c>
      <c r="BP119" t="e">
        <f>VLOOKUP(TRIM(Table47[[#This Row],[X_7]]),Table32[#All],3,FALSE)</f>
        <v>#N/A</v>
      </c>
      <c r="BQ119" t="e">
        <f>VLOOKUP(TRIM(Table47[[#This Row],[X_8]]),Table32[#All],3,FALSE)</f>
        <v>#N/A</v>
      </c>
      <c r="BR119" t="e">
        <f>VLOOKUP(TRIM(Table47[[#This Row],[X_9]]),Table32[#All],3,FALSE)</f>
        <v>#N/A</v>
      </c>
      <c r="BS119">
        <f>VLOOKUP(Table47[[#This Row],[Y]], Table33[#All], 3, FALSE)</f>
        <v>4</v>
      </c>
      <c r="BT119" t="s">
        <v>77</v>
      </c>
      <c r="BU119">
        <f>VLOOKUP(TRIM(Table47[[#This Row],[Z_1]]),Table34[#All],3,FALSE)</f>
        <v>13</v>
      </c>
      <c r="BV119" t="e">
        <f>VLOOKUP(TRIM(Table47[[#This Row],[Z_2]]),Table34[#All],3,FALSE)</f>
        <v>#N/A</v>
      </c>
      <c r="BW119" t="e">
        <f>VLOOKUP(TRIM(Table47[[#This Row],[Z_3]]),Table34[#All],3,FALSE)</f>
        <v>#N/A</v>
      </c>
      <c r="BX119" t="e">
        <f>VLOOKUP(TRIM(Table47[[#This Row],[Z_4]]),Table34[#All],3,FALSE)</f>
        <v>#N/A</v>
      </c>
      <c r="BY119" t="e">
        <f>VLOOKUP(TRIM(Table47[[#This Row],[Z_5]]),Table34[#All],3,FALSE)</f>
        <v>#N/A</v>
      </c>
      <c r="BZ119" t="e">
        <f>VLOOKUP(TRIM(Table47[[#This Row],[Z_6]]),Table34[#All],3,FALSE)</f>
        <v>#N/A</v>
      </c>
      <c r="CA119" t="e">
        <f>VLOOKUP(TRIM(Table47[[#This Row],[Z_7]]),Table34[#All],3,FALSE)</f>
        <v>#N/A</v>
      </c>
      <c r="CB119">
        <f>VLOOKUP(Table47[[#This Row],[ZA]],Table36[#All],3,FALSE)</f>
        <v>0</v>
      </c>
      <c r="CC119">
        <f>VLOOKUP(Table47[[#This Row],[ZB]],Table37[#All],3,FALSE)</f>
        <v>3</v>
      </c>
      <c r="CD119" t="s">
        <v>494</v>
      </c>
      <c r="CE119">
        <f>VLOOKUP(TRIM(Table47[[#This Row],[ZC_1]]),Table38[#All],3,FALSE)</f>
        <v>1</v>
      </c>
      <c r="CF119">
        <f>VLOOKUP(TRIM(Table47[[#This Row],[ZC_2]]),Table38[#All],3,FALSE)</f>
        <v>4</v>
      </c>
      <c r="CG119" t="e">
        <f>VLOOKUP(TRIM(Table47[[#This Row],[ZC_3]]),Table38[#All],3,FALSE)</f>
        <v>#N/A</v>
      </c>
      <c r="CH119" t="e">
        <f>VLOOKUP(TRIM(Table47[[#This Row],[ZC_4]]),Table38[#All],3,FALSE)</f>
        <v>#N/A</v>
      </c>
      <c r="CI119" t="e">
        <f>VLOOKUP(TRIM(Table47[[#This Row],[ZC_5]]),Table38[#All],3,FALSE)</f>
        <v>#N/A</v>
      </c>
      <c r="CJ119" t="e">
        <f>VLOOKUP(TRIM(Table47[[#This Row],[ZC_6]]),Table38[#All],3,FALSE)</f>
        <v>#N/A</v>
      </c>
      <c r="CK119" t="e">
        <f>VLOOKUP(TRIM(Table47[[#This Row],[ZC_7]]),Table38[#All],3,FALSE)</f>
        <v>#N/A</v>
      </c>
      <c r="CL119">
        <v>1</v>
      </c>
      <c r="CM119" t="s">
        <v>500</v>
      </c>
      <c r="CN119">
        <f>VLOOKUP(TRIM(Table47[[#This Row],[ZE_1]]),Table40[#All],3,FALSE)</f>
        <v>1</v>
      </c>
      <c r="CO119" s="4">
        <f>VLOOKUP(TRIM(Table47[[#This Row],[ZE_2]]),Table40[#All],3,FALSE)</f>
        <v>2</v>
      </c>
      <c r="CP119">
        <f>VLOOKUP(TRIM(Table47[[#This Row],[ZE_3]]),Table40[#All],3,FALSE)</f>
        <v>4</v>
      </c>
      <c r="CQ119" s="4" t="e">
        <f>VLOOKUP(TRIM(Table47[[#This Row],[ZE_4]]),Table40[#All],3,FALSE)</f>
        <v>#N/A</v>
      </c>
      <c r="CR119" t="e">
        <f>VLOOKUP(TRIM(Table47[[#This Row],[ZE_5]]),Table40[#All],3,FALSE)</f>
        <v>#N/A</v>
      </c>
      <c r="CS119" t="e">
        <f>VLOOKUP(TRIM(Table47[[#This Row],[ZE_6]]),Table40[#All],3,FALSE)</f>
        <v>#N/A</v>
      </c>
      <c r="CT119" t="e">
        <f>VLOOKUP(TRIM(Table47[[#This Row],[ZE_7]]),Table40[#All],3,FALSE)</f>
        <v>#N/A</v>
      </c>
    </row>
    <row r="120" spans="1:99" x14ac:dyDescent="0.25">
      <c r="A120">
        <v>45157.400308622688</v>
      </c>
      <c r="B120" s="4">
        <f>VLOOKUP(Table47[[#This Row],[A]],Table7[#All],3, FALSE)</f>
        <v>5</v>
      </c>
      <c r="C120">
        <f>VLOOKUP(Table47[[#This Row],[B]],Table12[#All],3,FALSE)</f>
        <v>1</v>
      </c>
      <c r="D120">
        <f>VLOOKUP(Table47[[#This Row],[C]],Table14[#All],3,FALSE)</f>
        <v>1</v>
      </c>
      <c r="E120">
        <f>VLOOKUP(Table47[[#This Row],[D]],Table16[#All],3,FALSE)</f>
        <v>1</v>
      </c>
      <c r="F120">
        <f>VLOOKUP(Table47[[#This Row],[E]],Table18[#All],3,FALSE)</f>
        <v>2</v>
      </c>
      <c r="G120">
        <f>VLOOKUP(Table47[[#This Row],[F]],Table20[#All],3,FALSE)</f>
        <v>7</v>
      </c>
      <c r="H120" s="1" t="s">
        <v>124</v>
      </c>
      <c r="I120">
        <f>VLOOKUP(Table47[[#This Row],[G]],Table22[#All],3,FALSE)</f>
        <v>1</v>
      </c>
      <c r="J120" s="4">
        <f>VLOOKUP(TRIM(Table47[[#This Row],[G_2]]),Table22[#All],3,FALSE)</f>
        <v>2</v>
      </c>
      <c r="K120" s="4" t="e">
        <f>VLOOKUP(TRIM(Table47[[#This Row],[G_3]]),Table22[#All],3,FALSE)</f>
        <v>#N/A</v>
      </c>
      <c r="L120" s="4" t="e">
        <f>VLOOKUP(TRIM(Table47[[#This Row],[G_4]]),Table22[#All],3,FALSE)</f>
        <v>#N/A</v>
      </c>
      <c r="M120">
        <f>VLOOKUP(Table47[[#This Row],[H]],Table23[#All],3,FALSE)</f>
        <v>1</v>
      </c>
      <c r="N120" s="1" t="s">
        <v>41</v>
      </c>
      <c r="O120">
        <f>VLOOKUP(Table47[[#This Row],[I_1]],Table25[#All], 3, FALSE)</f>
        <v>1</v>
      </c>
      <c r="P120" t="e">
        <f>VLOOKUP(TRIM(Table47[[#This Row],[I_2]]),Table25[#All], 3, FALSE)</f>
        <v>#N/A</v>
      </c>
      <c r="Q120">
        <v>1180</v>
      </c>
      <c r="R120">
        <f>VLOOKUP(TRIM(Table47[[#This Row],[K]]),Table27[#All],3,FALSE)</f>
        <v>2</v>
      </c>
      <c r="S120">
        <f>VLOOKUP(TRIM(Table47[[#This Row],[L]]),Table28[#All],3,FALSE)</f>
        <v>2</v>
      </c>
      <c r="T120">
        <f>VLOOKUP(Table47[[#This Row],[M]],Table9[#All],3,FALSE)</f>
        <v>1</v>
      </c>
      <c r="U120">
        <f>VLOOKUP(Table47[[#This Row],[N]],Table11[#All],3,FALSE)</f>
        <v>4</v>
      </c>
      <c r="V120">
        <f>VLOOKUP(Table47[[#This Row],[O]],Table15[#All],3,FALSE)</f>
        <v>1</v>
      </c>
      <c r="W120" t="s">
        <v>625</v>
      </c>
      <c r="X120">
        <f>VLOOKUP(Table47[[#This Row],[Q]],Table19[#All],3,FALSE)</f>
        <v>1</v>
      </c>
      <c r="Y120" t="s">
        <v>266</v>
      </c>
      <c r="Z120">
        <f>VLOOKUP(TRIM(Table47[[#This Row],[R_1]]),Table21[#All],3,FALSE)</f>
        <v>2</v>
      </c>
      <c r="AA120">
        <f>VLOOKUP(TRIM(Table47[[#This Row],[R_2]]),Table21[#All],3,FALSE)</f>
        <v>9</v>
      </c>
      <c r="AB120" t="e">
        <f>VLOOKUP(TRIM(Table47[[#This Row],[R_3]]),Table21[#All],3,FALSE)</f>
        <v>#N/A</v>
      </c>
      <c r="AC120" t="e">
        <f>VLOOKUP(TRIM(Table47[[#This Row],[R_4]]),Table21[#All],3,FALSE)</f>
        <v>#N/A</v>
      </c>
      <c r="AD120" t="e">
        <f>VLOOKUP(TRIM(Table47[[#This Row],[R_5]]),Table21[#All],3,FALSE)</f>
        <v>#N/A</v>
      </c>
      <c r="AE120" t="e">
        <f>VLOOKUP(TRIM(Table47[[#This Row],[R_6]]),Table21[#All],3,FALSE)</f>
        <v>#N/A</v>
      </c>
      <c r="AF120" t="e">
        <f>VLOOKUP(TRIM(Table47[[#This Row],[R_7]]),Table21[#All],3,FALSE)</f>
        <v>#N/A</v>
      </c>
      <c r="AG120" t="e">
        <f>VLOOKUP(TRIM(Table47[[#This Row],[R_8]]),Table21[#All],3,FALSE)</f>
        <v>#N/A</v>
      </c>
      <c r="AH120" t="e">
        <f>VLOOKUP(TRIM(Table47[[#This Row],[R_9]]),Table21[#All],3,FALSE)</f>
        <v>#N/A</v>
      </c>
      <c r="AI120" t="e">
        <f>VLOOKUP(TRIM(Table47[[#This Row],[R_10]]),Table21[#All],3,FALSE)</f>
        <v>#N/A</v>
      </c>
      <c r="AJ120" t="s">
        <v>567</v>
      </c>
      <c r="AK120">
        <f>VLOOKUP(TRIM(Table47[[#This Row],[S_1]]),Table24[#All],3,FALSE)</f>
        <v>5</v>
      </c>
      <c r="AL120">
        <f>VLOOKUP(TRIM(Table47[[#This Row],[S_2]]),Table24[#All],3,FALSE)</f>
        <v>3</v>
      </c>
      <c r="AM120" t="e">
        <f>VLOOKUP(TRIM(Table47[[#This Row],[S_3]]),Table24[#All],3,FALSE)</f>
        <v>#N/A</v>
      </c>
      <c r="AN120" t="e">
        <f>VLOOKUP(TRIM(Table47[[#This Row],[S_4]]),Table24[#All],3,FALSE)</f>
        <v>#N/A</v>
      </c>
      <c r="AO120" t="e">
        <f>VLOOKUP(TRIM(Table47[[#This Row],[S_5]]),Table24[#All],3,FALSE)</f>
        <v>#N/A</v>
      </c>
      <c r="AP120" t="e">
        <f>VLOOKUP(TRIM(Table47[[#This Row],[S_6]]),Table24[#All],3,FALSE)</f>
        <v>#N/A</v>
      </c>
      <c r="AQ120" t="s">
        <v>51</v>
      </c>
      <c r="AR120">
        <f>VLOOKUP(TRIM(Table47[[#This Row],[T_1]]),Table26[#All],3,FALSE)</f>
        <v>2</v>
      </c>
      <c r="AS120" t="e">
        <f>VLOOKUP(TRIM(Table47[[#This Row],[T_2]]),Table26[#All],3,FALSE)</f>
        <v>#N/A</v>
      </c>
      <c r="AT120" t="e">
        <f>VLOOKUP(TRIM(Table47[[#This Row],[T_3]]),Table26[#All],3,FALSE)</f>
        <v>#N/A</v>
      </c>
      <c r="AU120" t="e">
        <f>VLOOKUP(TRIM(Table47[[#This Row],[T_4]]),Table26[#All],3,FALSE)</f>
        <v>#N/A</v>
      </c>
      <c r="AV120" t="e">
        <f>VLOOKUP(TRIM(Table47[[#This Row],[T_5]]),Table26[#All],3,FALSE)</f>
        <v>#N/A</v>
      </c>
      <c r="AW120" t="e">
        <f>VLOOKUP(TRIM(Table47[[#This Row],[T_6]]),Table26[#All],3,FALSE)</f>
        <v>#N/A</v>
      </c>
      <c r="AX120">
        <f>VLOOKUP(Table47[[#This Row],[U]],Table29[#All],3,FALSE)</f>
        <v>2</v>
      </c>
      <c r="AY120">
        <f>VLOOKUP(Table47[[#This Row],[V]],Table30[#All],3,FALSE)</f>
        <v>2</v>
      </c>
      <c r="AZ120" t="s">
        <v>469</v>
      </c>
      <c r="BA120">
        <f>VLOOKUP(TRIM(Table47[[#This Row],[W_1]]),Table31[#All],3,FALSE)</f>
        <v>1</v>
      </c>
      <c r="BB120">
        <f>VLOOKUP(TRIM(Table47[[#This Row],[W_2]]),Table31[#All],3,FALSE)</f>
        <v>2</v>
      </c>
      <c r="BC120">
        <f>VLOOKUP(TRIM(Table47[[#This Row],[W_3]]),Table31[#All],3,FALSE)</f>
        <v>7</v>
      </c>
      <c r="BD120" t="e">
        <f>VLOOKUP(TRIM(Table47[[#This Row],[W_4]]),Table31[#All],3,FALSE)</f>
        <v>#N/A</v>
      </c>
      <c r="BE120" t="e">
        <f>VLOOKUP(TRIM(Table47[[#This Row],[W_5]]),Table31[#All],3,FALSE)</f>
        <v>#N/A</v>
      </c>
      <c r="BF120" t="e">
        <f>VLOOKUP(TRIM(Table47[[#This Row],[W_6]]),Table31[#All],3,FALSE)</f>
        <v>#N/A</v>
      </c>
      <c r="BG120" t="e">
        <f>VLOOKUP(TRIM(Table47[[#This Row],[W_7]]),Table31[#All],3,FALSE)</f>
        <v>#N/A</v>
      </c>
      <c r="BH120" t="e">
        <f>VLOOKUP(TRIM(Table47[[#This Row],[W_8]]),Table31[#All],3,FALSE)</f>
        <v>#N/A</v>
      </c>
      <c r="BI120" t="s">
        <v>1029</v>
      </c>
      <c r="BJ120">
        <f>VLOOKUP(TRIM(Table47[[#This Row],[X_1]]),Table32[#All],3,FALSE)</f>
        <v>2</v>
      </c>
      <c r="BK120">
        <f>VLOOKUP(TRIM(Table47[[#This Row],[X_2]]),Table32[#All],3,FALSE)</f>
        <v>1</v>
      </c>
      <c r="BL120">
        <f>VLOOKUP(TRIM(Table47[[#This Row],[X_3]]),Table32[#All],3,FALSE)</f>
        <v>6</v>
      </c>
      <c r="BM120" t="e">
        <f>VLOOKUP(TRIM(Table47[[#This Row],[X_4]]),Table32[#All],3,FALSE)</f>
        <v>#N/A</v>
      </c>
      <c r="BN120" t="e">
        <f>VLOOKUP(TRIM(Table47[[#This Row],[X_5]]),Table32[#All],3,FALSE)</f>
        <v>#N/A</v>
      </c>
      <c r="BO120" t="e">
        <f>VLOOKUP(TRIM(Table47[[#This Row],[X_6]]),Table32[#All],3,FALSE)</f>
        <v>#N/A</v>
      </c>
      <c r="BP120" t="e">
        <f>VLOOKUP(TRIM(Table47[[#This Row],[X_7]]),Table32[#All],3,FALSE)</f>
        <v>#N/A</v>
      </c>
      <c r="BQ120" t="e">
        <f>VLOOKUP(TRIM(Table47[[#This Row],[X_8]]),Table32[#All],3,FALSE)</f>
        <v>#N/A</v>
      </c>
      <c r="BR120" t="e">
        <f>VLOOKUP(TRIM(Table47[[#This Row],[X_9]]),Table32[#All],3,FALSE)</f>
        <v>#N/A</v>
      </c>
      <c r="BS120">
        <f>VLOOKUP(Table47[[#This Row],[Y]], Table33[#All], 3, FALSE)</f>
        <v>2</v>
      </c>
      <c r="BT120" t="s">
        <v>627</v>
      </c>
      <c r="BU120">
        <f>VLOOKUP(TRIM(Table47[[#This Row],[Z_1]]),Table34[#All],3,FALSE)</f>
        <v>4</v>
      </c>
      <c r="BV120">
        <f>VLOOKUP(TRIM(Table47[[#This Row],[Z_2]]),Table34[#All],3,FALSE)</f>
        <v>16</v>
      </c>
      <c r="BW120">
        <f>VLOOKUP(TRIM(Table47[[#This Row],[Z_3]]),Table34[#All],3,FALSE)</f>
        <v>5</v>
      </c>
      <c r="BX120" t="e">
        <f>VLOOKUP(TRIM(Table47[[#This Row],[Z_4]]),Table34[#All],3,FALSE)</f>
        <v>#N/A</v>
      </c>
      <c r="BY120" t="e">
        <f>VLOOKUP(TRIM(Table47[[#This Row],[Z_5]]),Table34[#All],3,FALSE)</f>
        <v>#N/A</v>
      </c>
      <c r="BZ120" t="e">
        <f>VLOOKUP(TRIM(Table47[[#This Row],[Z_6]]),Table34[#All],3,FALSE)</f>
        <v>#N/A</v>
      </c>
      <c r="CA120" t="e">
        <f>VLOOKUP(TRIM(Table47[[#This Row],[Z_7]]),Table34[#All],3,FALSE)</f>
        <v>#N/A</v>
      </c>
      <c r="CB120">
        <f>VLOOKUP(Table47[[#This Row],[ZA]],Table36[#All],3,FALSE)</f>
        <v>5</v>
      </c>
      <c r="CC120">
        <f>VLOOKUP(Table47[[#This Row],[ZB]],Table37[#All],3,FALSE)</f>
        <v>4</v>
      </c>
      <c r="CD120" t="s">
        <v>210</v>
      </c>
      <c r="CE120">
        <f>VLOOKUP(TRIM(Table47[[#This Row],[ZC_1]]),Table38[#All],3,FALSE)</f>
        <v>4</v>
      </c>
      <c r="CF120" t="e">
        <f>VLOOKUP(TRIM(Table47[[#This Row],[ZC_2]]),Table38[#All],3,FALSE)</f>
        <v>#N/A</v>
      </c>
      <c r="CG120" t="e">
        <f>VLOOKUP(TRIM(Table47[[#This Row],[ZC_3]]),Table38[#All],3,FALSE)</f>
        <v>#N/A</v>
      </c>
      <c r="CH120" t="e">
        <f>VLOOKUP(TRIM(Table47[[#This Row],[ZC_4]]),Table38[#All],3,FALSE)</f>
        <v>#N/A</v>
      </c>
      <c r="CI120" t="e">
        <f>VLOOKUP(TRIM(Table47[[#This Row],[ZC_5]]),Table38[#All],3,FALSE)</f>
        <v>#N/A</v>
      </c>
      <c r="CJ120" t="e">
        <f>VLOOKUP(TRIM(Table47[[#This Row],[ZC_6]]),Table38[#All],3,FALSE)</f>
        <v>#N/A</v>
      </c>
      <c r="CK120" t="e">
        <f>VLOOKUP(TRIM(Table47[[#This Row],[ZC_7]]),Table38[#All],3,FALSE)</f>
        <v>#N/A</v>
      </c>
      <c r="CL120">
        <v>5</v>
      </c>
      <c r="CM120" t="s">
        <v>345</v>
      </c>
      <c r="CN120">
        <f>VLOOKUP(TRIM(Table47[[#This Row],[ZE_1]]),Table40[#All],3,FALSE)</f>
        <v>1</v>
      </c>
      <c r="CO120" s="4" t="e">
        <f>VLOOKUP(TRIM(Table47[[#This Row],[ZE_2]]),Table40[#All],3,FALSE)</f>
        <v>#N/A</v>
      </c>
      <c r="CP120" t="e">
        <f>VLOOKUP(TRIM(Table47[[#This Row],[ZE_3]]),Table40[#All],3,FALSE)</f>
        <v>#N/A</v>
      </c>
      <c r="CQ120" s="4" t="e">
        <f>VLOOKUP(TRIM(Table47[[#This Row],[ZE_4]]),Table40[#All],3,FALSE)</f>
        <v>#N/A</v>
      </c>
      <c r="CR120" t="e">
        <f>VLOOKUP(TRIM(Table47[[#This Row],[ZE_5]]),Table40[#All],3,FALSE)</f>
        <v>#N/A</v>
      </c>
      <c r="CS120" t="e">
        <f>VLOOKUP(TRIM(Table47[[#This Row],[ZE_6]]),Table40[#All],3,FALSE)</f>
        <v>#N/A</v>
      </c>
      <c r="CT120" t="e">
        <f>VLOOKUP(TRIM(Table47[[#This Row],[ZE_7]]),Table40[#All],3,FALSE)</f>
        <v>#N/A</v>
      </c>
    </row>
    <row r="121" spans="1:99" x14ac:dyDescent="0.25">
      <c r="A121">
        <v>45157.43556085648</v>
      </c>
      <c r="B121" s="4">
        <f>VLOOKUP(Table47[[#This Row],[A]],Table7[#All],3, FALSE)</f>
        <v>7</v>
      </c>
      <c r="C121">
        <f>VLOOKUP(Table47[[#This Row],[B]],Table12[#All],3,FALSE)</f>
        <v>1</v>
      </c>
      <c r="D121">
        <f>VLOOKUP(Table47[[#This Row],[C]],Table14[#All],3,FALSE)</f>
        <v>1</v>
      </c>
      <c r="E121">
        <f>VLOOKUP(Table47[[#This Row],[D]],Table16[#All],3,FALSE)</f>
        <v>1</v>
      </c>
      <c r="F121">
        <f>VLOOKUP(Table47[[#This Row],[E]],Table18[#All],3,FALSE)</f>
        <v>1</v>
      </c>
      <c r="G121">
        <f>VLOOKUP(Table47[[#This Row],[F]],Table20[#All],3,FALSE)</f>
        <v>4</v>
      </c>
      <c r="H121" s="1" t="s">
        <v>63</v>
      </c>
      <c r="I121">
        <f>VLOOKUP(Table47[[#This Row],[G]],Table22[#All],3,FALSE)</f>
        <v>1</v>
      </c>
      <c r="J121" s="4">
        <f>VLOOKUP(TRIM(Table47[[#This Row],[G_2]]),Table22[#All],3,FALSE)</f>
        <v>3</v>
      </c>
      <c r="K121" s="4" t="e">
        <f>VLOOKUP(TRIM(Table47[[#This Row],[G_3]]),Table22[#All],3,FALSE)</f>
        <v>#N/A</v>
      </c>
      <c r="L121" s="4" t="e">
        <f>VLOOKUP(TRIM(Table47[[#This Row],[G_4]]),Table22[#All],3,FALSE)</f>
        <v>#N/A</v>
      </c>
      <c r="M121">
        <f>VLOOKUP(Table47[[#This Row],[H]],Table23[#All],3,FALSE)</f>
        <v>1</v>
      </c>
      <c r="N121" s="1" t="s">
        <v>64</v>
      </c>
      <c r="O121">
        <f>VLOOKUP(Table47[[#This Row],[I_1]],Table25[#All], 3, FALSE)</f>
        <v>1</v>
      </c>
      <c r="P121">
        <f>VLOOKUP(TRIM(Table47[[#This Row],[I_2]]),Table25[#All], 3, FALSE)</f>
        <v>2</v>
      </c>
      <c r="Q121">
        <v>1120</v>
      </c>
      <c r="R121">
        <f>VLOOKUP(TRIM(Table47[[#This Row],[K]]),Table27[#All],3,FALSE)</f>
        <v>3</v>
      </c>
      <c r="S121">
        <f>VLOOKUP(TRIM(Table47[[#This Row],[L]]),Table28[#All],3,FALSE)</f>
        <v>1</v>
      </c>
      <c r="T121">
        <f>VLOOKUP(Table47[[#This Row],[M]],Table9[#All],3,FALSE)</f>
        <v>2</v>
      </c>
      <c r="U121">
        <f>VLOOKUP(Table47[[#This Row],[N]],Table11[#All],3,FALSE)</f>
        <v>2</v>
      </c>
      <c r="V121">
        <f>VLOOKUP(Table47[[#This Row],[O]],Table15[#All],3,FALSE)</f>
        <v>3</v>
      </c>
      <c r="W121" t="s">
        <v>628</v>
      </c>
      <c r="X121">
        <f>VLOOKUP(Table47[[#This Row],[Q]],Table19[#All],3,FALSE)</f>
        <v>1</v>
      </c>
      <c r="Y121" t="s">
        <v>629</v>
      </c>
      <c r="Z121">
        <f>VLOOKUP(TRIM(Table47[[#This Row],[R_1]]),Table21[#All],3,FALSE)</f>
        <v>5</v>
      </c>
      <c r="AA121">
        <f>VLOOKUP(TRIM(Table47[[#This Row],[R_2]]),Table21[#All],3,FALSE)</f>
        <v>11</v>
      </c>
      <c r="AB121">
        <f>VLOOKUP(TRIM(Table47[[#This Row],[R_3]]),Table21[#All],3,FALSE)</f>
        <v>12</v>
      </c>
      <c r="AC121" t="e">
        <f>VLOOKUP(TRIM(Table47[[#This Row],[R_4]]),Table21[#All],3,FALSE)</f>
        <v>#N/A</v>
      </c>
      <c r="AD121" t="e">
        <f>VLOOKUP(TRIM(Table47[[#This Row],[R_5]]),Table21[#All],3,FALSE)</f>
        <v>#N/A</v>
      </c>
      <c r="AE121" t="e">
        <f>VLOOKUP(TRIM(Table47[[#This Row],[R_6]]),Table21[#All],3,FALSE)</f>
        <v>#N/A</v>
      </c>
      <c r="AF121" t="e">
        <f>VLOOKUP(TRIM(Table47[[#This Row],[R_7]]),Table21[#All],3,FALSE)</f>
        <v>#N/A</v>
      </c>
      <c r="AG121" t="e">
        <f>VLOOKUP(TRIM(Table47[[#This Row],[R_8]]),Table21[#All],3,FALSE)</f>
        <v>#N/A</v>
      </c>
      <c r="AH121" t="e">
        <f>VLOOKUP(TRIM(Table47[[#This Row],[R_9]]),Table21[#All],3,FALSE)</f>
        <v>#N/A</v>
      </c>
      <c r="AI121" t="e">
        <f>VLOOKUP(TRIM(Table47[[#This Row],[R_10]]),Table21[#All],3,FALSE)</f>
        <v>#N/A</v>
      </c>
      <c r="AJ121" t="s">
        <v>119</v>
      </c>
      <c r="AK121">
        <f>VLOOKUP(TRIM(Table47[[#This Row],[S_1]]),Table24[#All],3,FALSE)</f>
        <v>3</v>
      </c>
      <c r="AL121">
        <f>VLOOKUP(TRIM(Table47[[#This Row],[S_2]]),Table24[#All],3,FALSE)</f>
        <v>1</v>
      </c>
      <c r="AM121">
        <f>VLOOKUP(TRIM(Table47[[#This Row],[S_3]]),Table24[#All],3,FALSE)</f>
        <v>2</v>
      </c>
      <c r="AN121" t="e">
        <f>VLOOKUP(TRIM(Table47[[#This Row],[S_4]]),Table24[#All],3,FALSE)</f>
        <v>#N/A</v>
      </c>
      <c r="AO121" t="e">
        <f>VLOOKUP(TRIM(Table47[[#This Row],[S_5]]),Table24[#All],3,FALSE)</f>
        <v>#N/A</v>
      </c>
      <c r="AP121" t="e">
        <f>VLOOKUP(TRIM(Table47[[#This Row],[S_6]]),Table24[#All],3,FALSE)</f>
        <v>#N/A</v>
      </c>
      <c r="AQ121" t="s">
        <v>51</v>
      </c>
      <c r="AR121">
        <f>VLOOKUP(TRIM(Table47[[#This Row],[T_1]]),Table26[#All],3,FALSE)</f>
        <v>2</v>
      </c>
      <c r="AS121" t="e">
        <f>VLOOKUP(TRIM(Table47[[#This Row],[T_2]]),Table26[#All],3,FALSE)</f>
        <v>#N/A</v>
      </c>
      <c r="AT121" t="e">
        <f>VLOOKUP(TRIM(Table47[[#This Row],[T_3]]),Table26[#All],3,FALSE)</f>
        <v>#N/A</v>
      </c>
      <c r="AU121" t="e">
        <f>VLOOKUP(TRIM(Table47[[#This Row],[T_4]]),Table26[#All],3,FALSE)</f>
        <v>#N/A</v>
      </c>
      <c r="AV121" t="e">
        <f>VLOOKUP(TRIM(Table47[[#This Row],[T_5]]),Table26[#All],3,FALSE)</f>
        <v>#N/A</v>
      </c>
      <c r="AW121" t="e">
        <f>VLOOKUP(TRIM(Table47[[#This Row],[T_6]]),Table26[#All],3,FALSE)</f>
        <v>#N/A</v>
      </c>
      <c r="AX121">
        <f>VLOOKUP(Table47[[#This Row],[U]],Table29[#All],3,FALSE)</f>
        <v>3</v>
      </c>
      <c r="AY121">
        <f>VLOOKUP(Table47[[#This Row],[V]],Table30[#All],3,FALSE)</f>
        <v>2</v>
      </c>
      <c r="AZ121" t="s">
        <v>101</v>
      </c>
      <c r="BA121">
        <f>VLOOKUP(TRIM(Table47[[#This Row],[W_1]]),Table31[#All],3,FALSE)</f>
        <v>1</v>
      </c>
      <c r="BB121" t="e">
        <f>VLOOKUP(TRIM(Table47[[#This Row],[W_2]]),Table31[#All],3,FALSE)</f>
        <v>#N/A</v>
      </c>
      <c r="BC121" t="e">
        <f>VLOOKUP(TRIM(Table47[[#This Row],[W_3]]),Table31[#All],3,FALSE)</f>
        <v>#N/A</v>
      </c>
      <c r="BD121" t="e">
        <f>VLOOKUP(TRIM(Table47[[#This Row],[W_4]]),Table31[#All],3,FALSE)</f>
        <v>#N/A</v>
      </c>
      <c r="BE121" t="e">
        <f>VLOOKUP(TRIM(Table47[[#This Row],[W_5]]),Table31[#All],3,FALSE)</f>
        <v>#N/A</v>
      </c>
      <c r="BF121" t="e">
        <f>VLOOKUP(TRIM(Table47[[#This Row],[W_6]]),Table31[#All],3,FALSE)</f>
        <v>#N/A</v>
      </c>
      <c r="BG121" t="e">
        <f>VLOOKUP(TRIM(Table47[[#This Row],[W_7]]),Table31[#All],3,FALSE)</f>
        <v>#N/A</v>
      </c>
      <c r="BH121" t="e">
        <f>VLOOKUP(TRIM(Table47[[#This Row],[W_8]]),Table31[#All],3,FALSE)</f>
        <v>#N/A</v>
      </c>
      <c r="BI121" t="s">
        <v>630</v>
      </c>
      <c r="BJ121">
        <f>VLOOKUP(TRIM(Table47[[#This Row],[X_1]]),Table32[#All],3,FALSE)</f>
        <v>1</v>
      </c>
      <c r="BK121">
        <f>VLOOKUP(TRIM(Table47[[#This Row],[X_2]]),Table32[#All],3,FALSE)</f>
        <v>11</v>
      </c>
      <c r="BL121">
        <f>VLOOKUP(TRIM(Table47[[#This Row],[X_3]]),Table32[#All],3,FALSE)</f>
        <v>5</v>
      </c>
      <c r="BM121">
        <f>VLOOKUP(TRIM(Table47[[#This Row],[X_4]]),Table32[#All],3,FALSE)</f>
        <v>10</v>
      </c>
      <c r="BN121">
        <f>VLOOKUP(TRIM(Table47[[#This Row],[X_5]]),Table32[#All],3,FALSE)</f>
        <v>3</v>
      </c>
      <c r="BO121" t="e">
        <f>VLOOKUP(TRIM(Table47[[#This Row],[X_6]]),Table32[#All],3,FALSE)</f>
        <v>#N/A</v>
      </c>
      <c r="BP121" t="e">
        <f>VLOOKUP(TRIM(Table47[[#This Row],[X_7]]),Table32[#All],3,FALSE)</f>
        <v>#N/A</v>
      </c>
      <c r="BQ121" t="e">
        <f>VLOOKUP(TRIM(Table47[[#This Row],[X_8]]),Table32[#All],3,FALSE)</f>
        <v>#N/A</v>
      </c>
      <c r="BR121" t="e">
        <f>VLOOKUP(TRIM(Table47[[#This Row],[X_9]]),Table32[#All],3,FALSE)</f>
        <v>#N/A</v>
      </c>
      <c r="BS121">
        <f>VLOOKUP(Table47[[#This Row],[Y]], Table33[#All], 3, FALSE)</f>
        <v>1</v>
      </c>
      <c r="BT121" t="s">
        <v>77</v>
      </c>
      <c r="BU121">
        <f>VLOOKUP(TRIM(Table47[[#This Row],[Z_1]]),Table34[#All],3,FALSE)</f>
        <v>13</v>
      </c>
      <c r="BV121" t="e">
        <f>VLOOKUP(TRIM(Table47[[#This Row],[Z_2]]),Table34[#All],3,FALSE)</f>
        <v>#N/A</v>
      </c>
      <c r="BW121" t="e">
        <f>VLOOKUP(TRIM(Table47[[#This Row],[Z_3]]),Table34[#All],3,FALSE)</f>
        <v>#N/A</v>
      </c>
      <c r="BX121" t="e">
        <f>VLOOKUP(TRIM(Table47[[#This Row],[Z_4]]),Table34[#All],3,FALSE)</f>
        <v>#N/A</v>
      </c>
      <c r="BY121" t="e">
        <f>VLOOKUP(TRIM(Table47[[#This Row],[Z_5]]),Table34[#All],3,FALSE)</f>
        <v>#N/A</v>
      </c>
      <c r="BZ121" t="e">
        <f>VLOOKUP(TRIM(Table47[[#This Row],[Z_6]]),Table34[#All],3,FALSE)</f>
        <v>#N/A</v>
      </c>
      <c r="CA121" t="e">
        <f>VLOOKUP(TRIM(Table47[[#This Row],[Z_7]]),Table34[#All],3,FALSE)</f>
        <v>#N/A</v>
      </c>
      <c r="CB121">
        <f>VLOOKUP(Table47[[#This Row],[ZA]],Table36[#All],3,FALSE)</f>
        <v>0</v>
      </c>
      <c r="CC121">
        <f>VLOOKUP(Table47[[#This Row],[ZB]],Table37[#All],3,FALSE)</f>
        <v>3</v>
      </c>
      <c r="CD121" t="s">
        <v>441</v>
      </c>
      <c r="CE121">
        <f>VLOOKUP(TRIM(Table47[[#This Row],[ZC_1]]),Table38[#All],3,FALSE)</f>
        <v>7</v>
      </c>
      <c r="CF121" t="e">
        <f>VLOOKUP(TRIM(Table47[[#This Row],[ZC_2]]),Table38[#All],3,FALSE)</f>
        <v>#N/A</v>
      </c>
      <c r="CG121" t="e">
        <f>VLOOKUP(TRIM(Table47[[#This Row],[ZC_3]]),Table38[#All],3,FALSE)</f>
        <v>#N/A</v>
      </c>
      <c r="CH121" t="e">
        <f>VLOOKUP(TRIM(Table47[[#This Row],[ZC_4]]),Table38[#All],3,FALSE)</f>
        <v>#N/A</v>
      </c>
      <c r="CI121" t="e">
        <f>VLOOKUP(TRIM(Table47[[#This Row],[ZC_5]]),Table38[#All],3,FALSE)</f>
        <v>#N/A</v>
      </c>
      <c r="CJ121" t="e">
        <f>VLOOKUP(TRIM(Table47[[#This Row],[ZC_6]]),Table38[#All],3,FALSE)</f>
        <v>#N/A</v>
      </c>
      <c r="CK121" t="e">
        <f>VLOOKUP(TRIM(Table47[[#This Row],[ZC_7]]),Table38[#All],3,FALSE)</f>
        <v>#N/A</v>
      </c>
      <c r="CL121">
        <v>2</v>
      </c>
      <c r="CM121" t="s">
        <v>631</v>
      </c>
      <c r="CN121">
        <f>VLOOKUP(TRIM(Table47[[#This Row],[ZE_1]]),Table40[#All],3,FALSE)</f>
        <v>5</v>
      </c>
      <c r="CO121" s="4">
        <f>VLOOKUP(TRIM(Table47[[#This Row],[ZE_2]]),Table40[#All],3,FALSE)</f>
        <v>8</v>
      </c>
      <c r="CP121" t="e">
        <f>VLOOKUP(TRIM(Table47[[#This Row],[ZE_3]]),Table40[#All],3,FALSE)</f>
        <v>#N/A</v>
      </c>
      <c r="CQ121" s="4" t="e">
        <f>VLOOKUP(TRIM(Table47[[#This Row],[ZE_4]]),Table40[#All],3,FALSE)</f>
        <v>#N/A</v>
      </c>
      <c r="CR121" t="e">
        <f>VLOOKUP(TRIM(Table47[[#This Row],[ZE_5]]),Table40[#All],3,FALSE)</f>
        <v>#N/A</v>
      </c>
      <c r="CS121" t="e">
        <f>VLOOKUP(TRIM(Table47[[#This Row],[ZE_6]]),Table40[#All],3,FALSE)</f>
        <v>#N/A</v>
      </c>
      <c r="CT121" t="e">
        <f>VLOOKUP(TRIM(Table47[[#This Row],[ZE_7]]),Table40[#All],3,FALSE)</f>
        <v>#N/A</v>
      </c>
    </row>
    <row r="122" spans="1:99" x14ac:dyDescent="0.25">
      <c r="A122">
        <v>45157.558721956018</v>
      </c>
      <c r="B122" s="4">
        <f>VLOOKUP(Table47[[#This Row],[A]],Table7[#All],3, FALSE)</f>
        <v>5</v>
      </c>
      <c r="C122">
        <f>VLOOKUP(Table47[[#This Row],[B]],Table12[#All],3,FALSE)</f>
        <v>1</v>
      </c>
      <c r="D122">
        <f>VLOOKUP(Table47[[#This Row],[C]],Table14[#All],3,FALSE)</f>
        <v>1</v>
      </c>
      <c r="E122">
        <f>VLOOKUP(Table47[[#This Row],[D]],Table16[#All],3,FALSE)</f>
        <v>1</v>
      </c>
      <c r="F122">
        <f>VLOOKUP(Table47[[#This Row],[E]],Table18[#All],3,FALSE)</f>
        <v>1</v>
      </c>
      <c r="G122">
        <f>VLOOKUP(Table47[[#This Row],[F]],Table20[#All],3,FALSE)</f>
        <v>7</v>
      </c>
      <c r="H122" s="1" t="s">
        <v>130</v>
      </c>
      <c r="I122">
        <f>VLOOKUP(Table47[[#This Row],[G]],Table22[#All],3,FALSE)</f>
        <v>1</v>
      </c>
      <c r="J122" s="4" t="e">
        <f>VLOOKUP(TRIM(Table47[[#This Row],[G_2]]),Table22[#All],3,FALSE)</f>
        <v>#N/A</v>
      </c>
      <c r="K122" s="4" t="e">
        <f>VLOOKUP(TRIM(Table47[[#This Row],[G_3]]),Table22[#All],3,FALSE)</f>
        <v>#N/A</v>
      </c>
      <c r="L122" s="4" t="e">
        <f>VLOOKUP(TRIM(Table47[[#This Row],[G_4]]),Table22[#All],3,FALSE)</f>
        <v>#N/A</v>
      </c>
      <c r="M122">
        <f>VLOOKUP(Table47[[#This Row],[H]],Table23[#All],3,FALSE)</f>
        <v>1</v>
      </c>
      <c r="N122" s="1" t="s">
        <v>41</v>
      </c>
      <c r="O122">
        <f>VLOOKUP(Table47[[#This Row],[I_1]],Table25[#All], 3, FALSE)</f>
        <v>1</v>
      </c>
      <c r="P122" t="e">
        <f>VLOOKUP(TRIM(Table47[[#This Row],[I_2]]),Table25[#All], 3, FALSE)</f>
        <v>#N/A</v>
      </c>
      <c r="Q122">
        <v>1200</v>
      </c>
      <c r="R122">
        <f>VLOOKUP(TRIM(Table47[[#This Row],[K]]),Table27[#All],3,FALSE)</f>
        <v>1</v>
      </c>
      <c r="S122">
        <f>VLOOKUP(TRIM(Table47[[#This Row],[L]]),Table28[#All],3,FALSE)</f>
        <v>1</v>
      </c>
      <c r="T122">
        <f>VLOOKUP(Table47[[#This Row],[M]],Table9[#All],3,FALSE)</f>
        <v>3</v>
      </c>
      <c r="U122">
        <f>VLOOKUP(Table47[[#This Row],[N]],Table11[#All],3,FALSE)</f>
        <v>2</v>
      </c>
      <c r="V122">
        <f>VLOOKUP(Table47[[#This Row],[O]],Table15[#All],3,FALSE)</f>
        <v>2</v>
      </c>
      <c r="W122" t="s">
        <v>632</v>
      </c>
      <c r="X122">
        <f>VLOOKUP(Table47[[#This Row],[Q]],Table19[#All],3,FALSE)</f>
        <v>3</v>
      </c>
      <c r="Y122" t="s">
        <v>459</v>
      </c>
      <c r="Z122">
        <f>VLOOKUP(TRIM(Table47[[#This Row],[R_1]]),Table21[#All],3,FALSE)</f>
        <v>11</v>
      </c>
      <c r="AA122" t="e">
        <f>VLOOKUP(TRIM(Table47[[#This Row],[R_2]]),Table21[#All],3,FALSE)</f>
        <v>#N/A</v>
      </c>
      <c r="AB122" t="e">
        <f>VLOOKUP(TRIM(Table47[[#This Row],[R_3]]),Table21[#All],3,FALSE)</f>
        <v>#N/A</v>
      </c>
      <c r="AC122" t="e">
        <f>VLOOKUP(TRIM(Table47[[#This Row],[R_4]]),Table21[#All],3,FALSE)</f>
        <v>#N/A</v>
      </c>
      <c r="AD122" t="e">
        <f>VLOOKUP(TRIM(Table47[[#This Row],[R_5]]),Table21[#All],3,FALSE)</f>
        <v>#N/A</v>
      </c>
      <c r="AE122" t="e">
        <f>VLOOKUP(TRIM(Table47[[#This Row],[R_6]]),Table21[#All],3,FALSE)</f>
        <v>#N/A</v>
      </c>
      <c r="AF122" t="e">
        <f>VLOOKUP(TRIM(Table47[[#This Row],[R_7]]),Table21[#All],3,FALSE)</f>
        <v>#N/A</v>
      </c>
      <c r="AG122" t="e">
        <f>VLOOKUP(TRIM(Table47[[#This Row],[R_8]]),Table21[#All],3,FALSE)</f>
        <v>#N/A</v>
      </c>
      <c r="AH122" t="e">
        <f>VLOOKUP(TRIM(Table47[[#This Row],[R_9]]),Table21[#All],3,FALSE)</f>
        <v>#N/A</v>
      </c>
      <c r="AI122" t="e">
        <f>VLOOKUP(TRIM(Table47[[#This Row],[R_10]]),Table21[#All],3,FALSE)</f>
        <v>#N/A</v>
      </c>
      <c r="AJ122" t="s">
        <v>633</v>
      </c>
      <c r="AK122">
        <f>VLOOKUP(TRIM(Table47[[#This Row],[S_1]]),Table24[#All],3,FALSE)</f>
        <v>6</v>
      </c>
      <c r="AL122" t="e">
        <f>VLOOKUP(TRIM(Table47[[#This Row],[S_2]]),Table24[#All],3,FALSE)</f>
        <v>#N/A</v>
      </c>
      <c r="AM122" t="e">
        <f>VLOOKUP(TRIM(Table47[[#This Row],[S_3]]),Table24[#All],3,FALSE)</f>
        <v>#N/A</v>
      </c>
      <c r="AN122" t="e">
        <f>VLOOKUP(TRIM(Table47[[#This Row],[S_4]]),Table24[#All],3,FALSE)</f>
        <v>#N/A</v>
      </c>
      <c r="AO122" t="e">
        <f>VLOOKUP(TRIM(Table47[[#This Row],[S_5]]),Table24[#All],3,FALSE)</f>
        <v>#N/A</v>
      </c>
      <c r="AP122" t="e">
        <f>VLOOKUP(TRIM(Table47[[#This Row],[S_6]]),Table24[#All],3,FALSE)</f>
        <v>#N/A</v>
      </c>
      <c r="AQ122" t="s">
        <v>51</v>
      </c>
      <c r="AR122">
        <f>VLOOKUP(TRIM(Table47[[#This Row],[T_1]]),Table26[#All],3,FALSE)</f>
        <v>2</v>
      </c>
      <c r="AS122" t="e">
        <f>VLOOKUP(TRIM(Table47[[#This Row],[T_2]]),Table26[#All],3,FALSE)</f>
        <v>#N/A</v>
      </c>
      <c r="AT122" t="e">
        <f>VLOOKUP(TRIM(Table47[[#This Row],[T_3]]),Table26[#All],3,FALSE)</f>
        <v>#N/A</v>
      </c>
      <c r="AU122" t="e">
        <f>VLOOKUP(TRIM(Table47[[#This Row],[T_4]]),Table26[#All],3,FALSE)</f>
        <v>#N/A</v>
      </c>
      <c r="AV122" t="e">
        <f>VLOOKUP(TRIM(Table47[[#This Row],[T_5]]),Table26[#All],3,FALSE)</f>
        <v>#N/A</v>
      </c>
      <c r="AW122" t="e">
        <f>VLOOKUP(TRIM(Table47[[#This Row],[T_6]]),Table26[#All],3,FALSE)</f>
        <v>#N/A</v>
      </c>
      <c r="AX122">
        <f>VLOOKUP(Table47[[#This Row],[U]],Table29[#All],3,FALSE)</f>
        <v>1</v>
      </c>
      <c r="AY122">
        <f>VLOOKUP(Table47[[#This Row],[V]],Table30[#All],3,FALSE)</f>
        <v>1</v>
      </c>
      <c r="AZ122" t="s">
        <v>101</v>
      </c>
      <c r="BA122">
        <f>VLOOKUP(TRIM(Table47[[#This Row],[W_1]]),Table31[#All],3,FALSE)</f>
        <v>1</v>
      </c>
      <c r="BB122" t="e">
        <f>VLOOKUP(TRIM(Table47[[#This Row],[W_2]]),Table31[#All],3,FALSE)</f>
        <v>#N/A</v>
      </c>
      <c r="BC122" t="e">
        <f>VLOOKUP(TRIM(Table47[[#This Row],[W_3]]),Table31[#All],3,FALSE)</f>
        <v>#N/A</v>
      </c>
      <c r="BD122" t="e">
        <f>VLOOKUP(TRIM(Table47[[#This Row],[W_4]]),Table31[#All],3,FALSE)</f>
        <v>#N/A</v>
      </c>
      <c r="BE122" t="e">
        <f>VLOOKUP(TRIM(Table47[[#This Row],[W_5]]),Table31[#All],3,FALSE)</f>
        <v>#N/A</v>
      </c>
      <c r="BF122" t="e">
        <f>VLOOKUP(TRIM(Table47[[#This Row],[W_6]]),Table31[#All],3,FALSE)</f>
        <v>#N/A</v>
      </c>
      <c r="BG122" t="e">
        <f>VLOOKUP(TRIM(Table47[[#This Row],[W_7]]),Table31[#All],3,FALSE)</f>
        <v>#N/A</v>
      </c>
      <c r="BH122" t="e">
        <f>VLOOKUP(TRIM(Table47[[#This Row],[W_8]]),Table31[#All],3,FALSE)</f>
        <v>#N/A</v>
      </c>
      <c r="BI122" t="s">
        <v>114</v>
      </c>
      <c r="BJ122">
        <f>VLOOKUP(TRIM(Table47[[#This Row],[X_1]]),Table32[#All],3,FALSE)</f>
        <v>3</v>
      </c>
      <c r="BK122" t="e">
        <f>VLOOKUP(TRIM(Table47[[#This Row],[X_2]]),Table32[#All],3,FALSE)</f>
        <v>#N/A</v>
      </c>
      <c r="BL122" t="e">
        <f>VLOOKUP(TRIM(Table47[[#This Row],[X_3]]),Table32[#All],3,FALSE)</f>
        <v>#N/A</v>
      </c>
      <c r="BM122" t="e">
        <f>VLOOKUP(TRIM(Table47[[#This Row],[X_4]]),Table32[#All],3,FALSE)</f>
        <v>#N/A</v>
      </c>
      <c r="BN122" t="e">
        <f>VLOOKUP(TRIM(Table47[[#This Row],[X_5]]),Table32[#All],3,FALSE)</f>
        <v>#N/A</v>
      </c>
      <c r="BO122" t="e">
        <f>VLOOKUP(TRIM(Table47[[#This Row],[X_6]]),Table32[#All],3,FALSE)</f>
        <v>#N/A</v>
      </c>
      <c r="BP122" t="e">
        <f>VLOOKUP(TRIM(Table47[[#This Row],[X_7]]),Table32[#All],3,FALSE)</f>
        <v>#N/A</v>
      </c>
      <c r="BQ122" t="e">
        <f>VLOOKUP(TRIM(Table47[[#This Row],[X_8]]),Table32[#All],3,FALSE)</f>
        <v>#N/A</v>
      </c>
      <c r="BR122" t="e">
        <f>VLOOKUP(TRIM(Table47[[#This Row],[X_9]]),Table32[#All],3,FALSE)</f>
        <v>#N/A</v>
      </c>
      <c r="BS122">
        <f>VLOOKUP(Table47[[#This Row],[Y]], Table33[#All], 3, FALSE)</f>
        <v>2</v>
      </c>
      <c r="BT122" t="s">
        <v>136</v>
      </c>
      <c r="BU122">
        <f>VLOOKUP(TRIM(Table47[[#This Row],[Z_1]]),Table34[#All],3,FALSE)</f>
        <v>4</v>
      </c>
      <c r="BV122" t="e">
        <f>VLOOKUP(TRIM(Table47[[#This Row],[Z_2]]),Table34[#All],3,FALSE)</f>
        <v>#N/A</v>
      </c>
      <c r="BW122" t="e">
        <f>VLOOKUP(TRIM(Table47[[#This Row],[Z_3]]),Table34[#All],3,FALSE)</f>
        <v>#N/A</v>
      </c>
      <c r="BX122" t="e">
        <f>VLOOKUP(TRIM(Table47[[#This Row],[Z_4]]),Table34[#All],3,FALSE)</f>
        <v>#N/A</v>
      </c>
      <c r="BY122" t="e">
        <f>VLOOKUP(TRIM(Table47[[#This Row],[Z_5]]),Table34[#All],3,FALSE)</f>
        <v>#N/A</v>
      </c>
      <c r="BZ122" t="e">
        <f>VLOOKUP(TRIM(Table47[[#This Row],[Z_6]]),Table34[#All],3,FALSE)</f>
        <v>#N/A</v>
      </c>
      <c r="CA122" t="e">
        <f>VLOOKUP(TRIM(Table47[[#This Row],[Z_7]]),Table34[#All],3,FALSE)</f>
        <v>#N/A</v>
      </c>
      <c r="CB122">
        <f>VLOOKUP(Table47[[#This Row],[ZA]],Table36[#All],3,FALSE)</f>
        <v>0</v>
      </c>
      <c r="CC122">
        <f>VLOOKUP(Table47[[#This Row],[ZB]],Table37[#All],3,FALSE)</f>
        <v>1</v>
      </c>
      <c r="CD122" t="s">
        <v>198</v>
      </c>
      <c r="CE122">
        <f>VLOOKUP(TRIM(Table47[[#This Row],[ZC_1]]),Table38[#All],3,FALSE)</f>
        <v>5</v>
      </c>
      <c r="CF122" t="e">
        <f>VLOOKUP(TRIM(Table47[[#This Row],[ZC_2]]),Table38[#All],3,FALSE)</f>
        <v>#N/A</v>
      </c>
      <c r="CG122" t="e">
        <f>VLOOKUP(TRIM(Table47[[#This Row],[ZC_3]]),Table38[#All],3,FALSE)</f>
        <v>#N/A</v>
      </c>
      <c r="CH122" t="e">
        <f>VLOOKUP(TRIM(Table47[[#This Row],[ZC_4]]),Table38[#All],3,FALSE)</f>
        <v>#N/A</v>
      </c>
      <c r="CI122" t="e">
        <f>VLOOKUP(TRIM(Table47[[#This Row],[ZC_5]]),Table38[#All],3,FALSE)</f>
        <v>#N/A</v>
      </c>
      <c r="CJ122" t="e">
        <f>VLOOKUP(TRIM(Table47[[#This Row],[ZC_6]]),Table38[#All],3,FALSE)</f>
        <v>#N/A</v>
      </c>
      <c r="CK122" t="e">
        <f>VLOOKUP(TRIM(Table47[[#This Row],[ZC_7]]),Table38[#All],3,FALSE)</f>
        <v>#N/A</v>
      </c>
      <c r="CL122">
        <v>1</v>
      </c>
      <c r="CM122" t="s">
        <v>634</v>
      </c>
      <c r="CN122">
        <f>VLOOKUP(TRIM(Table47[[#This Row],[ZE_1]]),Table40[#All],3,FALSE)</f>
        <v>7</v>
      </c>
      <c r="CO122" s="4" t="e">
        <f>VLOOKUP(TRIM(Table47[[#This Row],[ZE_2]]),Table40[#All],3,FALSE)</f>
        <v>#N/A</v>
      </c>
      <c r="CP122" t="e">
        <f>VLOOKUP(TRIM(Table47[[#This Row],[ZE_3]]),Table40[#All],3,FALSE)</f>
        <v>#N/A</v>
      </c>
      <c r="CQ122" s="4" t="e">
        <f>VLOOKUP(TRIM(Table47[[#This Row],[ZE_4]]),Table40[#All],3,FALSE)</f>
        <v>#N/A</v>
      </c>
      <c r="CR122" t="e">
        <f>VLOOKUP(TRIM(Table47[[#This Row],[ZE_5]]),Table40[#All],3,FALSE)</f>
        <v>#N/A</v>
      </c>
      <c r="CS122" t="e">
        <f>VLOOKUP(TRIM(Table47[[#This Row],[ZE_6]]),Table40[#All],3,FALSE)</f>
        <v>#N/A</v>
      </c>
      <c r="CT122" t="e">
        <f>VLOOKUP(TRIM(Table47[[#This Row],[ZE_7]]),Table40[#All],3,FALSE)</f>
        <v>#N/A</v>
      </c>
    </row>
    <row r="123" spans="1:99" x14ac:dyDescent="0.25">
      <c r="A123">
        <v>45157.560597303236</v>
      </c>
      <c r="B123" s="4">
        <f>VLOOKUP(Table47[[#This Row],[A]],Table7[#All],3, FALSE)</f>
        <v>5</v>
      </c>
      <c r="C123">
        <f>VLOOKUP(Table47[[#This Row],[B]],Table12[#All],3,FALSE)</f>
        <v>1</v>
      </c>
      <c r="D123">
        <f>VLOOKUP(Table47[[#This Row],[C]],Table14[#All],3,FALSE)</f>
        <v>1</v>
      </c>
      <c r="E123">
        <f>VLOOKUP(Table47[[#This Row],[D]],Table16[#All],3,FALSE)</f>
        <v>1</v>
      </c>
      <c r="F123">
        <f>VLOOKUP(Table47[[#This Row],[E]],Table18[#All],3,FALSE)</f>
        <v>1</v>
      </c>
      <c r="G123">
        <f>VLOOKUP(Table47[[#This Row],[F]],Table20[#All],3,FALSE)</f>
        <v>6</v>
      </c>
      <c r="H123" s="1" t="s">
        <v>291</v>
      </c>
      <c r="I123">
        <f>VLOOKUP(Table47[[#This Row],[G]],Table22[#All],3,FALSE)</f>
        <v>1</v>
      </c>
      <c r="J123" s="4">
        <f>VLOOKUP(TRIM(Table47[[#This Row],[G_2]]),Table22[#All],3,FALSE)</f>
        <v>2</v>
      </c>
      <c r="K123" s="4">
        <f>VLOOKUP(TRIM(Table47[[#This Row],[G_3]]),Table22[#All],3,FALSE)</f>
        <v>3</v>
      </c>
      <c r="L123" s="4">
        <f>VLOOKUP(TRIM(Table47[[#This Row],[G_4]]),Table22[#All],3,FALSE)</f>
        <v>4</v>
      </c>
      <c r="M123">
        <f>VLOOKUP(Table47[[#This Row],[H]],Table23[#All],3,FALSE)</f>
        <v>1</v>
      </c>
      <c r="N123" s="1" t="s">
        <v>64</v>
      </c>
      <c r="O123">
        <f>VLOOKUP(Table47[[#This Row],[I_1]],Table25[#All], 3, FALSE)</f>
        <v>1</v>
      </c>
      <c r="P123">
        <f>VLOOKUP(TRIM(Table47[[#This Row],[I_2]]),Table25[#All], 3, FALSE)</f>
        <v>2</v>
      </c>
      <c r="Q123">
        <v>1191</v>
      </c>
      <c r="R123">
        <f>VLOOKUP(TRIM(Table47[[#This Row],[K]]),Table27[#All],3,FALSE)</f>
        <v>1</v>
      </c>
      <c r="S123">
        <f>VLOOKUP(TRIM(Table47[[#This Row],[L]]),Table28[#All],3,FALSE)</f>
        <v>4</v>
      </c>
      <c r="T123">
        <f>VLOOKUP(Table47[[#This Row],[M]],Table9[#All],3,FALSE)</f>
        <v>3</v>
      </c>
      <c r="U123">
        <f>VLOOKUP(Table47[[#This Row],[N]],Table11[#All],3,FALSE)</f>
        <v>1</v>
      </c>
      <c r="V123">
        <f>VLOOKUP(Table47[[#This Row],[O]],Table15[#All],3,FALSE)</f>
        <v>1</v>
      </c>
      <c r="W123" t="s">
        <v>635</v>
      </c>
      <c r="X123">
        <f>VLOOKUP(Table47[[#This Row],[Q]],Table19[#All],3,FALSE)</f>
        <v>3</v>
      </c>
      <c r="Y123" t="s">
        <v>636</v>
      </c>
      <c r="Z123">
        <f>VLOOKUP(TRIM(Table47[[#This Row],[R_1]]),Table21[#All],3,FALSE)</f>
        <v>8</v>
      </c>
      <c r="AA123">
        <f>VLOOKUP(TRIM(Table47[[#This Row],[R_2]]),Table21[#All],3,FALSE)</f>
        <v>11</v>
      </c>
      <c r="AB123" t="e">
        <f>VLOOKUP(TRIM(Table47[[#This Row],[R_3]]),Table21[#All],3,FALSE)</f>
        <v>#N/A</v>
      </c>
      <c r="AC123" t="e">
        <f>VLOOKUP(TRIM(Table47[[#This Row],[R_4]]),Table21[#All],3,FALSE)</f>
        <v>#N/A</v>
      </c>
      <c r="AD123" t="e">
        <f>VLOOKUP(TRIM(Table47[[#This Row],[R_5]]),Table21[#All],3,FALSE)</f>
        <v>#N/A</v>
      </c>
      <c r="AE123" t="e">
        <f>VLOOKUP(TRIM(Table47[[#This Row],[R_6]]),Table21[#All],3,FALSE)</f>
        <v>#N/A</v>
      </c>
      <c r="AF123" t="e">
        <f>VLOOKUP(TRIM(Table47[[#This Row],[R_7]]),Table21[#All],3,FALSE)</f>
        <v>#N/A</v>
      </c>
      <c r="AG123" t="e">
        <f>VLOOKUP(TRIM(Table47[[#This Row],[R_8]]),Table21[#All],3,FALSE)</f>
        <v>#N/A</v>
      </c>
      <c r="AH123" t="e">
        <f>VLOOKUP(TRIM(Table47[[#This Row],[R_9]]),Table21[#All],3,FALSE)</f>
        <v>#N/A</v>
      </c>
      <c r="AI123" t="e">
        <f>VLOOKUP(TRIM(Table47[[#This Row],[R_10]]),Table21[#All],3,FALSE)</f>
        <v>#N/A</v>
      </c>
      <c r="AJ123" t="s">
        <v>72</v>
      </c>
      <c r="AK123">
        <f>VLOOKUP(TRIM(Table47[[#This Row],[S_1]]),Table24[#All],3,FALSE)</f>
        <v>3</v>
      </c>
      <c r="AL123">
        <f>VLOOKUP(TRIM(Table47[[#This Row],[S_2]]),Table24[#All],3,FALSE)</f>
        <v>1</v>
      </c>
      <c r="AM123">
        <f>VLOOKUP(TRIM(Table47[[#This Row],[S_3]]),Table24[#All],3,FALSE)</f>
        <v>2</v>
      </c>
      <c r="AN123">
        <f>VLOOKUP(TRIM(Table47[[#This Row],[S_4]]),Table24[#All],3,FALSE)</f>
        <v>4</v>
      </c>
      <c r="AO123" t="e">
        <f>VLOOKUP(TRIM(Table47[[#This Row],[S_5]]),Table24[#All],3,FALSE)</f>
        <v>#N/A</v>
      </c>
      <c r="AP123" t="e">
        <f>VLOOKUP(TRIM(Table47[[#This Row],[S_6]]),Table24[#All],3,FALSE)</f>
        <v>#N/A</v>
      </c>
      <c r="AQ123" t="s">
        <v>73</v>
      </c>
      <c r="AR123">
        <f>VLOOKUP(TRIM(Table47[[#This Row],[T_1]]),Table26[#All],3,FALSE)</f>
        <v>2</v>
      </c>
      <c r="AS123">
        <f>VLOOKUP(TRIM(Table47[[#This Row],[T_2]]),Table26[#All],3,FALSE)</f>
        <v>4</v>
      </c>
      <c r="AT123" t="e">
        <f>VLOOKUP(TRIM(Table47[[#This Row],[T_3]]),Table26[#All],3,FALSE)</f>
        <v>#N/A</v>
      </c>
      <c r="AU123" t="e">
        <f>VLOOKUP(TRIM(Table47[[#This Row],[T_4]]),Table26[#All],3,FALSE)</f>
        <v>#N/A</v>
      </c>
      <c r="AV123" t="e">
        <f>VLOOKUP(TRIM(Table47[[#This Row],[T_5]]),Table26[#All],3,FALSE)</f>
        <v>#N/A</v>
      </c>
      <c r="AW123" t="e">
        <f>VLOOKUP(TRIM(Table47[[#This Row],[T_6]]),Table26[#All],3,FALSE)</f>
        <v>#N/A</v>
      </c>
      <c r="AX123">
        <f>VLOOKUP(Table47[[#This Row],[U]],Table29[#All],3,FALSE)</f>
        <v>3</v>
      </c>
      <c r="AY123">
        <f>VLOOKUP(Table47[[#This Row],[V]],Table30[#All],3,FALSE)</f>
        <v>2</v>
      </c>
      <c r="AZ123" t="s">
        <v>261</v>
      </c>
      <c r="BA123">
        <f>VLOOKUP(TRIM(Table47[[#This Row],[W_1]]),Table31[#All],3,FALSE)</f>
        <v>1</v>
      </c>
      <c r="BB123">
        <f>VLOOKUP(TRIM(Table47[[#This Row],[W_2]]),Table31[#All],3,FALSE)</f>
        <v>2</v>
      </c>
      <c r="BC123">
        <f>VLOOKUP(TRIM(Table47[[#This Row],[W_3]]),Table31[#All],3,FALSE)</f>
        <v>4</v>
      </c>
      <c r="BD123" t="e">
        <f>VLOOKUP(TRIM(Table47[[#This Row],[W_4]]),Table31[#All],3,FALSE)</f>
        <v>#N/A</v>
      </c>
      <c r="BE123" t="e">
        <f>VLOOKUP(TRIM(Table47[[#This Row],[W_5]]),Table31[#All],3,FALSE)</f>
        <v>#N/A</v>
      </c>
      <c r="BF123" t="e">
        <f>VLOOKUP(TRIM(Table47[[#This Row],[W_6]]),Table31[#All],3,FALSE)</f>
        <v>#N/A</v>
      </c>
      <c r="BG123" t="e">
        <f>VLOOKUP(TRIM(Table47[[#This Row],[W_7]]),Table31[#All],3,FALSE)</f>
        <v>#N/A</v>
      </c>
      <c r="BH123" t="e">
        <f>VLOOKUP(TRIM(Table47[[#This Row],[W_8]]),Table31[#All],3,FALSE)</f>
        <v>#N/A</v>
      </c>
      <c r="BI123" t="s">
        <v>544</v>
      </c>
      <c r="BJ123">
        <f>VLOOKUP(TRIM(Table47[[#This Row],[X_1]]),Table32[#All],3,FALSE)</f>
        <v>1</v>
      </c>
      <c r="BK123">
        <f>VLOOKUP(TRIM(Table47[[#This Row],[X_2]]),Table32[#All],3,FALSE)</f>
        <v>3</v>
      </c>
      <c r="BL123" t="e">
        <f>VLOOKUP(TRIM(Table47[[#This Row],[X_3]]),Table32[#All],3,FALSE)</f>
        <v>#N/A</v>
      </c>
      <c r="BM123" t="e">
        <f>VLOOKUP(TRIM(Table47[[#This Row],[X_4]]),Table32[#All],3,FALSE)</f>
        <v>#N/A</v>
      </c>
      <c r="BN123" t="e">
        <f>VLOOKUP(TRIM(Table47[[#This Row],[X_5]]),Table32[#All],3,FALSE)</f>
        <v>#N/A</v>
      </c>
      <c r="BO123" t="e">
        <f>VLOOKUP(TRIM(Table47[[#This Row],[X_6]]),Table32[#All],3,FALSE)</f>
        <v>#N/A</v>
      </c>
      <c r="BP123" t="e">
        <f>VLOOKUP(TRIM(Table47[[#This Row],[X_7]]),Table32[#All],3,FALSE)</f>
        <v>#N/A</v>
      </c>
      <c r="BQ123" t="e">
        <f>VLOOKUP(TRIM(Table47[[#This Row],[X_8]]),Table32[#All],3,FALSE)</f>
        <v>#N/A</v>
      </c>
      <c r="BR123" t="e">
        <f>VLOOKUP(TRIM(Table47[[#This Row],[X_9]]),Table32[#All],3,FALSE)</f>
        <v>#N/A</v>
      </c>
      <c r="BS123">
        <f>VLOOKUP(Table47[[#This Row],[Y]], Table33[#All], 3, FALSE)</f>
        <v>2</v>
      </c>
      <c r="BT123" t="s">
        <v>342</v>
      </c>
      <c r="BU123">
        <f>VLOOKUP(TRIM(Table47[[#This Row],[Z_1]]),Table34[#All],3,FALSE)</f>
        <v>5</v>
      </c>
      <c r="BV123" t="e">
        <f>VLOOKUP(TRIM(Table47[[#This Row],[Z_2]]),Table34[#All],3,FALSE)</f>
        <v>#N/A</v>
      </c>
      <c r="BW123" t="e">
        <f>VLOOKUP(TRIM(Table47[[#This Row],[Z_3]]),Table34[#All],3,FALSE)</f>
        <v>#N/A</v>
      </c>
      <c r="BX123" t="e">
        <f>VLOOKUP(TRIM(Table47[[#This Row],[Z_4]]),Table34[#All],3,FALSE)</f>
        <v>#N/A</v>
      </c>
      <c r="BY123" t="e">
        <f>VLOOKUP(TRIM(Table47[[#This Row],[Z_5]]),Table34[#All],3,FALSE)</f>
        <v>#N/A</v>
      </c>
      <c r="BZ123" t="e">
        <f>VLOOKUP(TRIM(Table47[[#This Row],[Z_6]]),Table34[#All],3,FALSE)</f>
        <v>#N/A</v>
      </c>
      <c r="CA123" t="e">
        <f>VLOOKUP(TRIM(Table47[[#This Row],[Z_7]]),Table34[#All],3,FALSE)</f>
        <v>#N/A</v>
      </c>
      <c r="CB123">
        <f>VLOOKUP(Table47[[#This Row],[ZA]],Table36[#All],3,FALSE)</f>
        <v>0</v>
      </c>
      <c r="CC123">
        <f>VLOOKUP(Table47[[#This Row],[ZB]],Table37[#All],3,FALSE)</f>
        <v>5</v>
      </c>
      <c r="CD123" t="s">
        <v>408</v>
      </c>
      <c r="CE123">
        <f>VLOOKUP(TRIM(Table47[[#This Row],[ZC_1]]),Table38[#All],3,FALSE)</f>
        <v>1</v>
      </c>
      <c r="CF123">
        <f>VLOOKUP(TRIM(Table47[[#This Row],[ZC_2]]),Table38[#All],3,FALSE)</f>
        <v>5</v>
      </c>
      <c r="CG123">
        <f>VLOOKUP(TRIM(Table47[[#This Row],[ZC_3]]),Table38[#All],3,FALSE)</f>
        <v>4</v>
      </c>
      <c r="CH123">
        <f>VLOOKUP(TRIM(Table47[[#This Row],[ZC_4]]),Table38[#All],3,FALSE)</f>
        <v>6</v>
      </c>
      <c r="CI123">
        <f>VLOOKUP(TRIM(Table47[[#This Row],[ZC_5]]),Table38[#All],3,FALSE)</f>
        <v>3</v>
      </c>
      <c r="CJ123">
        <f>VLOOKUP(TRIM(Table47[[#This Row],[ZC_6]]),Table38[#All],3,FALSE)</f>
        <v>2</v>
      </c>
      <c r="CK123">
        <f>VLOOKUP(TRIM(Table47[[#This Row],[ZC_7]]),Table38[#All],3,FALSE)</f>
        <v>7</v>
      </c>
      <c r="CL123">
        <v>3</v>
      </c>
      <c r="CM123" t="s">
        <v>637</v>
      </c>
      <c r="CN123">
        <f>VLOOKUP(TRIM(Table47[[#This Row],[ZE_1]]),Table40[#All],3,FALSE)</f>
        <v>3</v>
      </c>
      <c r="CO123" s="4">
        <f>VLOOKUP(TRIM(Table47[[#This Row],[ZE_2]]),Table40[#All],3,FALSE)</f>
        <v>10</v>
      </c>
      <c r="CP123">
        <f>VLOOKUP(TRIM(Table47[[#This Row],[ZE_3]]),Table40[#All],3,FALSE)</f>
        <v>9</v>
      </c>
      <c r="CQ123" s="4">
        <f>VLOOKUP(TRIM(Table47[[#This Row],[ZE_4]]),Table40[#All],3,FALSE)</f>
        <v>6</v>
      </c>
      <c r="CR123">
        <f>VLOOKUP(TRIM(Table47[[#This Row],[ZE_5]]),Table40[#All],3,FALSE)</f>
        <v>4</v>
      </c>
      <c r="CS123" t="e">
        <f>VLOOKUP(TRIM(Table47[[#This Row],[ZE_6]]),Table40[#All],3,FALSE)</f>
        <v>#N/A</v>
      </c>
      <c r="CT123" t="e">
        <f>VLOOKUP(TRIM(Table47[[#This Row],[ZE_7]]),Table40[#All],3,FALSE)</f>
        <v>#N/A</v>
      </c>
      <c r="CU123" t="s">
        <v>638</v>
      </c>
    </row>
    <row r="124" spans="1:99" x14ac:dyDescent="0.25">
      <c r="A124">
        <v>45157.567964085647</v>
      </c>
      <c r="B124" s="4">
        <f>VLOOKUP(Table47[[#This Row],[A]],Table7[#All],3, FALSE)</f>
        <v>5</v>
      </c>
      <c r="C124">
        <f>VLOOKUP(Table47[[#This Row],[B]],Table12[#All],3,FALSE)</f>
        <v>1</v>
      </c>
      <c r="D124">
        <f>VLOOKUP(Table47[[#This Row],[C]],Table14[#All],3,FALSE)</f>
        <v>1</v>
      </c>
      <c r="E124">
        <f>VLOOKUP(Table47[[#This Row],[D]],Table16[#All],3,FALSE)</f>
        <v>1</v>
      </c>
      <c r="F124">
        <f>VLOOKUP(Table47[[#This Row],[E]],Table18[#All],3,FALSE)</f>
        <v>2</v>
      </c>
      <c r="G124">
        <f>VLOOKUP(Table47[[#This Row],[F]],Table20[#All],3,FALSE)</f>
        <v>7</v>
      </c>
      <c r="H124" s="1" t="s">
        <v>130</v>
      </c>
      <c r="I124">
        <f>VLOOKUP(Table47[[#This Row],[G]],Table22[#All],3,FALSE)</f>
        <v>1</v>
      </c>
      <c r="J124" s="4" t="e">
        <f>VLOOKUP(TRIM(Table47[[#This Row],[G_2]]),Table22[#All],3,FALSE)</f>
        <v>#N/A</v>
      </c>
      <c r="K124" s="4" t="e">
        <f>VLOOKUP(TRIM(Table47[[#This Row],[G_3]]),Table22[#All],3,FALSE)</f>
        <v>#N/A</v>
      </c>
      <c r="L124" s="4" t="e">
        <f>VLOOKUP(TRIM(Table47[[#This Row],[G_4]]),Table22[#All],3,FALSE)</f>
        <v>#N/A</v>
      </c>
      <c r="M124">
        <f>VLOOKUP(Table47[[#This Row],[H]],Table23[#All],3,FALSE)</f>
        <v>1</v>
      </c>
      <c r="N124" s="1" t="s">
        <v>41</v>
      </c>
      <c r="O124">
        <f>VLOOKUP(Table47[[#This Row],[I_1]],Table25[#All], 3, FALSE)</f>
        <v>1</v>
      </c>
      <c r="P124" t="e">
        <f>VLOOKUP(TRIM(Table47[[#This Row],[I_2]]),Table25[#All], 3, FALSE)</f>
        <v>#N/A</v>
      </c>
      <c r="Q124">
        <v>1096</v>
      </c>
      <c r="R124">
        <f>VLOOKUP(TRIM(Table47[[#This Row],[K]]),Table27[#All],3,FALSE)</f>
        <v>2</v>
      </c>
      <c r="S124">
        <f>VLOOKUP(TRIM(Table47[[#This Row],[L]]),Table28[#All],3,FALSE)</f>
        <v>1</v>
      </c>
      <c r="T124">
        <f>VLOOKUP(Table47[[#This Row],[M]],Table9[#All],3,FALSE)</f>
        <v>1</v>
      </c>
      <c r="U124">
        <f>VLOOKUP(Table47[[#This Row],[N]],Table11[#All],3,FALSE)</f>
        <v>2</v>
      </c>
      <c r="V124">
        <f>VLOOKUP(Table47[[#This Row],[O]],Table15[#All],3,FALSE)</f>
        <v>1</v>
      </c>
      <c r="W124" t="s">
        <v>639</v>
      </c>
      <c r="X124">
        <f>VLOOKUP(Table47[[#This Row],[Q]],Table19[#All],3,FALSE)</f>
        <v>1</v>
      </c>
      <c r="Y124" t="s">
        <v>459</v>
      </c>
      <c r="Z124">
        <f>VLOOKUP(TRIM(Table47[[#This Row],[R_1]]),Table21[#All],3,FALSE)</f>
        <v>11</v>
      </c>
      <c r="AA124" t="e">
        <f>VLOOKUP(TRIM(Table47[[#This Row],[R_2]]),Table21[#All],3,FALSE)</f>
        <v>#N/A</v>
      </c>
      <c r="AB124" t="e">
        <f>VLOOKUP(TRIM(Table47[[#This Row],[R_3]]),Table21[#All],3,FALSE)</f>
        <v>#N/A</v>
      </c>
      <c r="AC124" t="e">
        <f>VLOOKUP(TRIM(Table47[[#This Row],[R_4]]),Table21[#All],3,FALSE)</f>
        <v>#N/A</v>
      </c>
      <c r="AD124" t="e">
        <f>VLOOKUP(TRIM(Table47[[#This Row],[R_5]]),Table21[#All],3,FALSE)</f>
        <v>#N/A</v>
      </c>
      <c r="AE124" t="e">
        <f>VLOOKUP(TRIM(Table47[[#This Row],[R_6]]),Table21[#All],3,FALSE)</f>
        <v>#N/A</v>
      </c>
      <c r="AF124" t="e">
        <f>VLOOKUP(TRIM(Table47[[#This Row],[R_7]]),Table21[#All],3,FALSE)</f>
        <v>#N/A</v>
      </c>
      <c r="AG124" t="e">
        <f>VLOOKUP(TRIM(Table47[[#This Row],[R_8]]),Table21[#All],3,FALSE)</f>
        <v>#N/A</v>
      </c>
      <c r="AH124" t="e">
        <f>VLOOKUP(TRIM(Table47[[#This Row],[R_9]]),Table21[#All],3,FALSE)</f>
        <v>#N/A</v>
      </c>
      <c r="AI124" t="e">
        <f>VLOOKUP(TRIM(Table47[[#This Row],[R_10]]),Table21[#All],3,FALSE)</f>
        <v>#N/A</v>
      </c>
      <c r="AJ124" t="s">
        <v>174</v>
      </c>
      <c r="AK124">
        <f>VLOOKUP(TRIM(Table47[[#This Row],[S_1]]),Table24[#All],3,FALSE)</f>
        <v>5</v>
      </c>
      <c r="AL124" t="e">
        <f>VLOOKUP(TRIM(Table47[[#This Row],[S_2]]),Table24[#All],3,FALSE)</f>
        <v>#N/A</v>
      </c>
      <c r="AM124" t="e">
        <f>VLOOKUP(TRIM(Table47[[#This Row],[S_3]]),Table24[#All],3,FALSE)</f>
        <v>#N/A</v>
      </c>
      <c r="AN124" t="e">
        <f>VLOOKUP(TRIM(Table47[[#This Row],[S_4]]),Table24[#All],3,FALSE)</f>
        <v>#N/A</v>
      </c>
      <c r="AO124" t="e">
        <f>VLOOKUP(TRIM(Table47[[#This Row],[S_5]]),Table24[#All],3,FALSE)</f>
        <v>#N/A</v>
      </c>
      <c r="AP124" t="e">
        <f>VLOOKUP(TRIM(Table47[[#This Row],[S_6]]),Table24[#All],3,FALSE)</f>
        <v>#N/A</v>
      </c>
      <c r="AQ124" t="s">
        <v>51</v>
      </c>
      <c r="AR124">
        <f>VLOOKUP(TRIM(Table47[[#This Row],[T_1]]),Table26[#All],3,FALSE)</f>
        <v>2</v>
      </c>
      <c r="AS124" t="e">
        <f>VLOOKUP(TRIM(Table47[[#This Row],[T_2]]),Table26[#All],3,FALSE)</f>
        <v>#N/A</v>
      </c>
      <c r="AT124" t="e">
        <f>VLOOKUP(TRIM(Table47[[#This Row],[T_3]]),Table26[#All],3,FALSE)</f>
        <v>#N/A</v>
      </c>
      <c r="AU124" t="e">
        <f>VLOOKUP(TRIM(Table47[[#This Row],[T_4]]),Table26[#All],3,FALSE)</f>
        <v>#N/A</v>
      </c>
      <c r="AV124" t="e">
        <f>VLOOKUP(TRIM(Table47[[#This Row],[T_5]]),Table26[#All],3,FALSE)</f>
        <v>#N/A</v>
      </c>
      <c r="AW124" t="e">
        <f>VLOOKUP(TRIM(Table47[[#This Row],[T_6]]),Table26[#All],3,FALSE)</f>
        <v>#N/A</v>
      </c>
      <c r="AX124">
        <f>VLOOKUP(Table47[[#This Row],[U]],Table29[#All],3,FALSE)</f>
        <v>1</v>
      </c>
      <c r="AY124">
        <f>VLOOKUP(Table47[[#This Row],[V]],Table30[#All],3,FALSE)</f>
        <v>2</v>
      </c>
      <c r="AZ124" t="s">
        <v>101</v>
      </c>
      <c r="BA124">
        <f>VLOOKUP(TRIM(Table47[[#This Row],[W_1]]),Table31[#All],3,FALSE)</f>
        <v>1</v>
      </c>
      <c r="BB124" t="e">
        <f>VLOOKUP(TRIM(Table47[[#This Row],[W_2]]),Table31[#All],3,FALSE)</f>
        <v>#N/A</v>
      </c>
      <c r="BC124" t="e">
        <f>VLOOKUP(TRIM(Table47[[#This Row],[W_3]]),Table31[#All],3,FALSE)</f>
        <v>#N/A</v>
      </c>
      <c r="BD124" t="e">
        <f>VLOOKUP(TRIM(Table47[[#This Row],[W_4]]),Table31[#All],3,FALSE)</f>
        <v>#N/A</v>
      </c>
      <c r="BE124" t="e">
        <f>VLOOKUP(TRIM(Table47[[#This Row],[W_5]]),Table31[#All],3,FALSE)</f>
        <v>#N/A</v>
      </c>
      <c r="BF124" t="e">
        <f>VLOOKUP(TRIM(Table47[[#This Row],[W_6]]),Table31[#All],3,FALSE)</f>
        <v>#N/A</v>
      </c>
      <c r="BG124" t="e">
        <f>VLOOKUP(TRIM(Table47[[#This Row],[W_7]]),Table31[#All],3,FALSE)</f>
        <v>#N/A</v>
      </c>
      <c r="BH124" t="e">
        <f>VLOOKUP(TRIM(Table47[[#This Row],[W_8]]),Table31[#All],3,FALSE)</f>
        <v>#N/A</v>
      </c>
      <c r="BI124" t="s">
        <v>640</v>
      </c>
      <c r="BJ124">
        <f>VLOOKUP(TRIM(Table47[[#This Row],[X_1]]),Table32[#All],3,FALSE)</f>
        <v>11</v>
      </c>
      <c r="BK124" t="e">
        <f>VLOOKUP(TRIM(Table47[[#This Row],[X_2]]),Table32[#All],3,FALSE)</f>
        <v>#N/A</v>
      </c>
      <c r="BL124" t="e">
        <f>VLOOKUP(TRIM(Table47[[#This Row],[X_3]]),Table32[#All],3,FALSE)</f>
        <v>#N/A</v>
      </c>
      <c r="BM124" t="e">
        <f>VLOOKUP(TRIM(Table47[[#This Row],[X_4]]),Table32[#All],3,FALSE)</f>
        <v>#N/A</v>
      </c>
      <c r="BN124" t="e">
        <f>VLOOKUP(TRIM(Table47[[#This Row],[X_5]]),Table32[#All],3,FALSE)</f>
        <v>#N/A</v>
      </c>
      <c r="BO124" t="e">
        <f>VLOOKUP(TRIM(Table47[[#This Row],[X_6]]),Table32[#All],3,FALSE)</f>
        <v>#N/A</v>
      </c>
      <c r="BP124" t="e">
        <f>VLOOKUP(TRIM(Table47[[#This Row],[X_7]]),Table32[#All],3,FALSE)</f>
        <v>#N/A</v>
      </c>
      <c r="BQ124" t="e">
        <f>VLOOKUP(TRIM(Table47[[#This Row],[X_8]]),Table32[#All],3,FALSE)</f>
        <v>#N/A</v>
      </c>
      <c r="BR124" t="e">
        <f>VLOOKUP(TRIM(Table47[[#This Row],[X_9]]),Table32[#All],3,FALSE)</f>
        <v>#N/A</v>
      </c>
      <c r="BS124">
        <f>VLOOKUP(Table47[[#This Row],[Y]], Table33[#All], 3, FALSE)</f>
        <v>2</v>
      </c>
      <c r="BT124" t="s">
        <v>77</v>
      </c>
      <c r="BU124">
        <f>VLOOKUP(TRIM(Table47[[#This Row],[Z_1]]),Table34[#All],3,FALSE)</f>
        <v>13</v>
      </c>
      <c r="BV124" t="e">
        <f>VLOOKUP(TRIM(Table47[[#This Row],[Z_2]]),Table34[#All],3,FALSE)</f>
        <v>#N/A</v>
      </c>
      <c r="BW124" t="e">
        <f>VLOOKUP(TRIM(Table47[[#This Row],[Z_3]]),Table34[#All],3,FALSE)</f>
        <v>#N/A</v>
      </c>
      <c r="BX124" t="e">
        <f>VLOOKUP(TRIM(Table47[[#This Row],[Z_4]]),Table34[#All],3,FALSE)</f>
        <v>#N/A</v>
      </c>
      <c r="BY124" t="e">
        <f>VLOOKUP(TRIM(Table47[[#This Row],[Z_5]]),Table34[#All],3,FALSE)</f>
        <v>#N/A</v>
      </c>
      <c r="BZ124" t="e">
        <f>VLOOKUP(TRIM(Table47[[#This Row],[Z_6]]),Table34[#All],3,FALSE)</f>
        <v>#N/A</v>
      </c>
      <c r="CA124" t="e">
        <f>VLOOKUP(TRIM(Table47[[#This Row],[Z_7]]),Table34[#All],3,FALSE)</f>
        <v>#N/A</v>
      </c>
      <c r="CB124">
        <f>VLOOKUP(Table47[[#This Row],[ZA]],Table36[#All],3,FALSE)</f>
        <v>0</v>
      </c>
      <c r="CC124">
        <f>VLOOKUP(Table47[[#This Row],[ZB]],Table37[#All],3,FALSE)</f>
        <v>3</v>
      </c>
      <c r="CD124" t="s">
        <v>318</v>
      </c>
      <c r="CE124">
        <f>VLOOKUP(TRIM(Table47[[#This Row],[ZC_1]]),Table38[#All],3,FALSE)</f>
        <v>3</v>
      </c>
      <c r="CF124" t="e">
        <f>VLOOKUP(TRIM(Table47[[#This Row],[ZC_2]]),Table38[#All],3,FALSE)</f>
        <v>#N/A</v>
      </c>
      <c r="CG124" t="e">
        <f>VLOOKUP(TRIM(Table47[[#This Row],[ZC_3]]),Table38[#All],3,FALSE)</f>
        <v>#N/A</v>
      </c>
      <c r="CH124" t="e">
        <f>VLOOKUP(TRIM(Table47[[#This Row],[ZC_4]]),Table38[#All],3,FALSE)</f>
        <v>#N/A</v>
      </c>
      <c r="CI124" t="e">
        <f>VLOOKUP(TRIM(Table47[[#This Row],[ZC_5]]),Table38[#All],3,FALSE)</f>
        <v>#N/A</v>
      </c>
      <c r="CJ124" t="e">
        <f>VLOOKUP(TRIM(Table47[[#This Row],[ZC_6]]),Table38[#All],3,FALSE)</f>
        <v>#N/A</v>
      </c>
      <c r="CK124" t="e">
        <f>VLOOKUP(TRIM(Table47[[#This Row],[ZC_7]]),Table38[#All],3,FALSE)</f>
        <v>#N/A</v>
      </c>
      <c r="CL124">
        <v>3</v>
      </c>
      <c r="CM124" t="s">
        <v>106</v>
      </c>
      <c r="CN124">
        <f>VLOOKUP(TRIM(Table47[[#This Row],[ZE_1]]),Table40[#All],3,FALSE)</f>
        <v>3</v>
      </c>
      <c r="CO124" s="4" t="e">
        <f>VLOOKUP(TRIM(Table47[[#This Row],[ZE_2]]),Table40[#All],3,FALSE)</f>
        <v>#N/A</v>
      </c>
      <c r="CP124" t="e">
        <f>VLOOKUP(TRIM(Table47[[#This Row],[ZE_3]]),Table40[#All],3,FALSE)</f>
        <v>#N/A</v>
      </c>
      <c r="CQ124" s="4" t="e">
        <f>VLOOKUP(TRIM(Table47[[#This Row],[ZE_4]]),Table40[#All],3,FALSE)</f>
        <v>#N/A</v>
      </c>
      <c r="CR124" t="e">
        <f>VLOOKUP(TRIM(Table47[[#This Row],[ZE_5]]),Table40[#All],3,FALSE)</f>
        <v>#N/A</v>
      </c>
      <c r="CS124" t="e">
        <f>VLOOKUP(TRIM(Table47[[#This Row],[ZE_6]]),Table40[#All],3,FALSE)</f>
        <v>#N/A</v>
      </c>
      <c r="CT124" t="e">
        <f>VLOOKUP(TRIM(Table47[[#This Row],[ZE_7]]),Table40[#All],3,FALSE)</f>
        <v>#N/A</v>
      </c>
    </row>
    <row r="125" spans="1:99" x14ac:dyDescent="0.25">
      <c r="A125">
        <v>45157.572670555557</v>
      </c>
      <c r="B125" s="4">
        <f>VLOOKUP(Table47[[#This Row],[A]],Table7[#All],3, FALSE)</f>
        <v>7</v>
      </c>
      <c r="C125">
        <f>VLOOKUP(Table47[[#This Row],[B]],Table12[#All],3,FALSE)</f>
        <v>1</v>
      </c>
      <c r="D125">
        <f>VLOOKUP(Table47[[#This Row],[C]],Table14[#All],3,FALSE)</f>
        <v>1</v>
      </c>
      <c r="E125">
        <f>VLOOKUP(Table47[[#This Row],[D]],Table16[#All],3,FALSE)</f>
        <v>1</v>
      </c>
      <c r="F125">
        <f>VLOOKUP(Table47[[#This Row],[E]],Table18[#All],3,FALSE)</f>
        <v>2</v>
      </c>
      <c r="G125">
        <f>VLOOKUP(Table47[[#This Row],[F]],Table20[#All],3,FALSE)</f>
        <v>3</v>
      </c>
      <c r="H125" s="1" t="s">
        <v>82</v>
      </c>
      <c r="I125">
        <f>VLOOKUP(Table47[[#This Row],[G]],Table22[#All],3,FALSE)</f>
        <v>1</v>
      </c>
      <c r="J125" s="4">
        <f>VLOOKUP(TRIM(Table47[[#This Row],[G_2]]),Table22[#All],3,FALSE)</f>
        <v>2</v>
      </c>
      <c r="K125" s="4">
        <f>VLOOKUP(TRIM(Table47[[#This Row],[G_3]]),Table22[#All],3,FALSE)</f>
        <v>3</v>
      </c>
      <c r="L125" s="4" t="e">
        <f>VLOOKUP(TRIM(Table47[[#This Row],[G_4]]),Table22[#All],3,FALSE)</f>
        <v>#N/A</v>
      </c>
      <c r="M125">
        <f>VLOOKUP(Table47[[#This Row],[H]],Table23[#All],3,FALSE)</f>
        <v>1</v>
      </c>
      <c r="N125" s="1" t="s">
        <v>41</v>
      </c>
      <c r="O125">
        <f>VLOOKUP(Table47[[#This Row],[I_1]],Table25[#All], 3, FALSE)</f>
        <v>1</v>
      </c>
      <c r="P125" t="e">
        <f>VLOOKUP(TRIM(Table47[[#This Row],[I_2]]),Table25[#All], 3, FALSE)</f>
        <v>#N/A</v>
      </c>
      <c r="Q125">
        <v>1120</v>
      </c>
      <c r="R125">
        <f>VLOOKUP(TRIM(Table47[[#This Row],[K]]),Table27[#All],3,FALSE)</f>
        <v>2</v>
      </c>
      <c r="S125">
        <f>VLOOKUP(TRIM(Table47[[#This Row],[L]]),Table28[#All],3,FALSE)</f>
        <v>1</v>
      </c>
      <c r="T125">
        <f>VLOOKUP(Table47[[#This Row],[M]],Table9[#All],3,FALSE)</f>
        <v>3</v>
      </c>
      <c r="U125">
        <f>VLOOKUP(Table47[[#This Row],[N]],Table11[#All],3,FALSE)</f>
        <v>4</v>
      </c>
      <c r="V125">
        <f>VLOOKUP(Table47[[#This Row],[O]],Table15[#All],3,FALSE)</f>
        <v>1</v>
      </c>
      <c r="W125" t="s">
        <v>641</v>
      </c>
      <c r="X125">
        <f>VLOOKUP(Table47[[#This Row],[Q]],Table19[#All],3,FALSE)</f>
        <v>3</v>
      </c>
      <c r="Y125" t="s">
        <v>136</v>
      </c>
      <c r="Z125">
        <f>VLOOKUP(TRIM(Table47[[#This Row],[R_1]]),Table21[#All],3,FALSE)</f>
        <v>2</v>
      </c>
      <c r="AA125" t="e">
        <f>VLOOKUP(TRIM(Table47[[#This Row],[R_2]]),Table21[#All],3,FALSE)</f>
        <v>#N/A</v>
      </c>
      <c r="AB125" t="e">
        <f>VLOOKUP(TRIM(Table47[[#This Row],[R_3]]),Table21[#All],3,FALSE)</f>
        <v>#N/A</v>
      </c>
      <c r="AC125" t="e">
        <f>VLOOKUP(TRIM(Table47[[#This Row],[R_4]]),Table21[#All],3,FALSE)</f>
        <v>#N/A</v>
      </c>
      <c r="AD125" t="e">
        <f>VLOOKUP(TRIM(Table47[[#This Row],[R_5]]),Table21[#All],3,FALSE)</f>
        <v>#N/A</v>
      </c>
      <c r="AE125" t="e">
        <f>VLOOKUP(TRIM(Table47[[#This Row],[R_6]]),Table21[#All],3,FALSE)</f>
        <v>#N/A</v>
      </c>
      <c r="AF125" t="e">
        <f>VLOOKUP(TRIM(Table47[[#This Row],[R_7]]),Table21[#All],3,FALSE)</f>
        <v>#N/A</v>
      </c>
      <c r="AG125" t="e">
        <f>VLOOKUP(TRIM(Table47[[#This Row],[R_8]]),Table21[#All],3,FALSE)</f>
        <v>#N/A</v>
      </c>
      <c r="AH125" t="e">
        <f>VLOOKUP(TRIM(Table47[[#This Row],[R_9]]),Table21[#All],3,FALSE)</f>
        <v>#N/A</v>
      </c>
      <c r="AI125" t="e">
        <f>VLOOKUP(TRIM(Table47[[#This Row],[R_10]]),Table21[#All],3,FALSE)</f>
        <v>#N/A</v>
      </c>
      <c r="AJ125" t="s">
        <v>642</v>
      </c>
      <c r="AK125">
        <f>VLOOKUP(TRIM(Table47[[#This Row],[S_1]]),Table24[#All],3,FALSE)</f>
        <v>5</v>
      </c>
      <c r="AL125">
        <f>VLOOKUP(TRIM(Table47[[#This Row],[S_2]]),Table24[#All],3,FALSE)</f>
        <v>1</v>
      </c>
      <c r="AM125">
        <f>VLOOKUP(TRIM(Table47[[#This Row],[S_3]]),Table24[#All],3,FALSE)</f>
        <v>10</v>
      </c>
      <c r="AN125">
        <f>VLOOKUP(TRIM(Table47[[#This Row],[S_4]]),Table24[#All],3,FALSE)</f>
        <v>13</v>
      </c>
      <c r="AO125">
        <f>VLOOKUP(TRIM(Table47[[#This Row],[S_5]]),Table24[#All],3,FALSE)</f>
        <v>11</v>
      </c>
      <c r="AP125" t="e">
        <f>VLOOKUP(TRIM(Table47[[#This Row],[S_6]]),Table24[#All],3,FALSE)</f>
        <v>#N/A</v>
      </c>
      <c r="AQ125" t="s">
        <v>51</v>
      </c>
      <c r="AR125">
        <f>VLOOKUP(TRIM(Table47[[#This Row],[T_1]]),Table26[#All],3,FALSE)</f>
        <v>2</v>
      </c>
      <c r="AS125" t="e">
        <f>VLOOKUP(TRIM(Table47[[#This Row],[T_2]]),Table26[#All],3,FALSE)</f>
        <v>#N/A</v>
      </c>
      <c r="AT125" t="e">
        <f>VLOOKUP(TRIM(Table47[[#This Row],[T_3]]),Table26[#All],3,FALSE)</f>
        <v>#N/A</v>
      </c>
      <c r="AU125" t="e">
        <f>VLOOKUP(TRIM(Table47[[#This Row],[T_4]]),Table26[#All],3,FALSE)</f>
        <v>#N/A</v>
      </c>
      <c r="AV125" t="e">
        <f>VLOOKUP(TRIM(Table47[[#This Row],[T_5]]),Table26[#All],3,FALSE)</f>
        <v>#N/A</v>
      </c>
      <c r="AW125" t="e">
        <f>VLOOKUP(TRIM(Table47[[#This Row],[T_6]]),Table26[#All],3,FALSE)</f>
        <v>#N/A</v>
      </c>
      <c r="AX125">
        <f>VLOOKUP(Table47[[#This Row],[U]],Table29[#All],3,FALSE)</f>
        <v>2</v>
      </c>
      <c r="AY125">
        <f>VLOOKUP(Table47[[#This Row],[V]],Table30[#All],3,FALSE)</f>
        <v>2</v>
      </c>
      <c r="AZ125" t="s">
        <v>101</v>
      </c>
      <c r="BA125">
        <f>VLOOKUP(TRIM(Table47[[#This Row],[W_1]]),Table31[#All],3,FALSE)</f>
        <v>1</v>
      </c>
      <c r="BB125" t="e">
        <f>VLOOKUP(TRIM(Table47[[#This Row],[W_2]]),Table31[#All],3,FALSE)</f>
        <v>#N/A</v>
      </c>
      <c r="BC125" t="e">
        <f>VLOOKUP(TRIM(Table47[[#This Row],[W_3]]),Table31[#All],3,FALSE)</f>
        <v>#N/A</v>
      </c>
      <c r="BD125" t="e">
        <f>VLOOKUP(TRIM(Table47[[#This Row],[W_4]]),Table31[#All],3,FALSE)</f>
        <v>#N/A</v>
      </c>
      <c r="BE125" t="e">
        <f>VLOOKUP(TRIM(Table47[[#This Row],[W_5]]),Table31[#All],3,FALSE)</f>
        <v>#N/A</v>
      </c>
      <c r="BF125" t="e">
        <f>VLOOKUP(TRIM(Table47[[#This Row],[W_6]]),Table31[#All],3,FALSE)</f>
        <v>#N/A</v>
      </c>
      <c r="BG125" t="e">
        <f>VLOOKUP(TRIM(Table47[[#This Row],[W_7]]),Table31[#All],3,FALSE)</f>
        <v>#N/A</v>
      </c>
      <c r="BH125" t="e">
        <f>VLOOKUP(TRIM(Table47[[#This Row],[W_8]]),Table31[#All],3,FALSE)</f>
        <v>#N/A</v>
      </c>
      <c r="BI125" t="s">
        <v>102</v>
      </c>
      <c r="BJ125">
        <f>VLOOKUP(TRIM(Table47[[#This Row],[X_1]]),Table32[#All],3,FALSE)</f>
        <v>2</v>
      </c>
      <c r="BK125" t="e">
        <f>VLOOKUP(TRIM(Table47[[#This Row],[X_2]]),Table32[#All],3,FALSE)</f>
        <v>#N/A</v>
      </c>
      <c r="BL125" t="e">
        <f>VLOOKUP(TRIM(Table47[[#This Row],[X_3]]),Table32[#All],3,FALSE)</f>
        <v>#N/A</v>
      </c>
      <c r="BM125" t="e">
        <f>VLOOKUP(TRIM(Table47[[#This Row],[X_4]]),Table32[#All],3,FALSE)</f>
        <v>#N/A</v>
      </c>
      <c r="BN125" t="e">
        <f>VLOOKUP(TRIM(Table47[[#This Row],[X_5]]),Table32[#All],3,FALSE)</f>
        <v>#N/A</v>
      </c>
      <c r="BO125" t="e">
        <f>VLOOKUP(TRIM(Table47[[#This Row],[X_6]]),Table32[#All],3,FALSE)</f>
        <v>#N/A</v>
      </c>
      <c r="BP125" t="e">
        <f>VLOOKUP(TRIM(Table47[[#This Row],[X_7]]),Table32[#All],3,FALSE)</f>
        <v>#N/A</v>
      </c>
      <c r="BQ125" t="e">
        <f>VLOOKUP(TRIM(Table47[[#This Row],[X_8]]),Table32[#All],3,FALSE)</f>
        <v>#N/A</v>
      </c>
      <c r="BR125" t="e">
        <f>VLOOKUP(TRIM(Table47[[#This Row],[X_9]]),Table32[#All],3,FALSE)</f>
        <v>#N/A</v>
      </c>
      <c r="BS125">
        <f>VLOOKUP(Table47[[#This Row],[Y]], Table33[#All], 3, FALSE)</f>
        <v>2</v>
      </c>
      <c r="BT125" t="s">
        <v>136</v>
      </c>
      <c r="BU125">
        <f>VLOOKUP(TRIM(Table47[[#This Row],[Z_1]]),Table34[#All],3,FALSE)</f>
        <v>4</v>
      </c>
      <c r="BV125" t="e">
        <f>VLOOKUP(TRIM(Table47[[#This Row],[Z_2]]),Table34[#All],3,FALSE)</f>
        <v>#N/A</v>
      </c>
      <c r="BW125" t="e">
        <f>VLOOKUP(TRIM(Table47[[#This Row],[Z_3]]),Table34[#All],3,FALSE)</f>
        <v>#N/A</v>
      </c>
      <c r="BX125" t="e">
        <f>VLOOKUP(TRIM(Table47[[#This Row],[Z_4]]),Table34[#All],3,FALSE)</f>
        <v>#N/A</v>
      </c>
      <c r="BY125" t="e">
        <f>VLOOKUP(TRIM(Table47[[#This Row],[Z_5]]),Table34[#All],3,FALSE)</f>
        <v>#N/A</v>
      </c>
      <c r="BZ125" t="e">
        <f>VLOOKUP(TRIM(Table47[[#This Row],[Z_6]]),Table34[#All],3,FALSE)</f>
        <v>#N/A</v>
      </c>
      <c r="CA125" t="e">
        <f>VLOOKUP(TRIM(Table47[[#This Row],[Z_7]]),Table34[#All],3,FALSE)</f>
        <v>#N/A</v>
      </c>
      <c r="CB125">
        <f>VLOOKUP(Table47[[#This Row],[ZA]],Table36[#All],3,FALSE)</f>
        <v>6</v>
      </c>
      <c r="CC125">
        <f>VLOOKUP(Table47[[#This Row],[ZB]],Table37[#All],3,FALSE)</f>
        <v>3</v>
      </c>
      <c r="CD125" t="s">
        <v>494</v>
      </c>
      <c r="CE125">
        <f>VLOOKUP(TRIM(Table47[[#This Row],[ZC_1]]),Table38[#All],3,FALSE)</f>
        <v>1</v>
      </c>
      <c r="CF125">
        <f>VLOOKUP(TRIM(Table47[[#This Row],[ZC_2]]),Table38[#All],3,FALSE)</f>
        <v>4</v>
      </c>
      <c r="CG125" t="e">
        <f>VLOOKUP(TRIM(Table47[[#This Row],[ZC_3]]),Table38[#All],3,FALSE)</f>
        <v>#N/A</v>
      </c>
      <c r="CH125" t="e">
        <f>VLOOKUP(TRIM(Table47[[#This Row],[ZC_4]]),Table38[#All],3,FALSE)</f>
        <v>#N/A</v>
      </c>
      <c r="CI125" t="e">
        <f>VLOOKUP(TRIM(Table47[[#This Row],[ZC_5]]),Table38[#All],3,FALSE)</f>
        <v>#N/A</v>
      </c>
      <c r="CJ125" t="e">
        <f>VLOOKUP(TRIM(Table47[[#This Row],[ZC_6]]),Table38[#All],3,FALSE)</f>
        <v>#N/A</v>
      </c>
      <c r="CK125" t="e">
        <f>VLOOKUP(TRIM(Table47[[#This Row],[ZC_7]]),Table38[#All],3,FALSE)</f>
        <v>#N/A</v>
      </c>
      <c r="CL125">
        <v>5</v>
      </c>
      <c r="CM125" t="s">
        <v>106</v>
      </c>
      <c r="CN125">
        <f>VLOOKUP(TRIM(Table47[[#This Row],[ZE_1]]),Table40[#All],3,FALSE)</f>
        <v>3</v>
      </c>
      <c r="CO125" s="4" t="e">
        <f>VLOOKUP(TRIM(Table47[[#This Row],[ZE_2]]),Table40[#All],3,FALSE)</f>
        <v>#N/A</v>
      </c>
      <c r="CP125" t="e">
        <f>VLOOKUP(TRIM(Table47[[#This Row],[ZE_3]]),Table40[#All],3,FALSE)</f>
        <v>#N/A</v>
      </c>
      <c r="CQ125" s="4" t="e">
        <f>VLOOKUP(TRIM(Table47[[#This Row],[ZE_4]]),Table40[#All],3,FALSE)</f>
        <v>#N/A</v>
      </c>
      <c r="CR125" t="e">
        <f>VLOOKUP(TRIM(Table47[[#This Row],[ZE_5]]),Table40[#All],3,FALSE)</f>
        <v>#N/A</v>
      </c>
      <c r="CS125" t="e">
        <f>VLOOKUP(TRIM(Table47[[#This Row],[ZE_6]]),Table40[#All],3,FALSE)</f>
        <v>#N/A</v>
      </c>
      <c r="CT125" t="e">
        <f>VLOOKUP(TRIM(Table47[[#This Row],[ZE_7]]),Table40[#All],3,FALSE)</f>
        <v>#N/A</v>
      </c>
    </row>
    <row r="126" spans="1:99" x14ac:dyDescent="0.25">
      <c r="A126">
        <v>45157.612593842598</v>
      </c>
      <c r="B126" s="4">
        <f>VLOOKUP(Table47[[#This Row],[A]],Table7[#All],3, FALSE)</f>
        <v>7</v>
      </c>
      <c r="C126">
        <f>VLOOKUP(Table47[[#This Row],[B]],Table12[#All],3,FALSE)</f>
        <v>1</v>
      </c>
      <c r="D126">
        <f>VLOOKUP(Table47[[#This Row],[C]],Table14[#All],3,FALSE)</f>
        <v>1</v>
      </c>
      <c r="E126">
        <f>VLOOKUP(Table47[[#This Row],[D]],Table16[#All],3,FALSE)</f>
        <v>1</v>
      </c>
      <c r="F126">
        <f>VLOOKUP(Table47[[#This Row],[E]],Table18[#All],3,FALSE)</f>
        <v>1</v>
      </c>
      <c r="G126">
        <f>VLOOKUP(Table47[[#This Row],[F]],Table20[#All],3,FALSE)</f>
        <v>7</v>
      </c>
      <c r="H126" s="1" t="s">
        <v>182</v>
      </c>
      <c r="I126">
        <f>VLOOKUP(Table47[[#This Row],[G]],Table22[#All],3,FALSE)</f>
        <v>1</v>
      </c>
      <c r="J126" s="4">
        <f>VLOOKUP(TRIM(Table47[[#This Row],[G_2]]),Table22[#All],3,FALSE)</f>
        <v>2</v>
      </c>
      <c r="K126" s="4">
        <f>VLOOKUP(TRIM(Table47[[#This Row],[G_3]]),Table22[#All],3,FALSE)</f>
        <v>4</v>
      </c>
      <c r="L126" s="4" t="e">
        <f>VLOOKUP(TRIM(Table47[[#This Row],[G_4]]),Table22[#All],3,FALSE)</f>
        <v>#N/A</v>
      </c>
      <c r="M126">
        <f>VLOOKUP(Table47[[#This Row],[H]],Table23[#All],3,FALSE)</f>
        <v>1</v>
      </c>
      <c r="N126" s="1" t="s">
        <v>41</v>
      </c>
      <c r="O126">
        <f>VLOOKUP(Table47[[#This Row],[I_1]],Table25[#All], 3, FALSE)</f>
        <v>1</v>
      </c>
      <c r="P126" t="e">
        <f>VLOOKUP(TRIM(Table47[[#This Row],[I_2]]),Table25[#All], 3, FALSE)</f>
        <v>#N/A</v>
      </c>
      <c r="Q126">
        <v>1299</v>
      </c>
      <c r="R126">
        <f>VLOOKUP(TRIM(Table47[[#This Row],[K]]),Table27[#All],3,FALSE)</f>
        <v>1</v>
      </c>
      <c r="S126">
        <f>VLOOKUP(TRIM(Table47[[#This Row],[L]]),Table28[#All],3,FALSE)</f>
        <v>1</v>
      </c>
      <c r="T126">
        <f>VLOOKUP(Table47[[#This Row],[M]],Table9[#All],3,FALSE)</f>
        <v>1</v>
      </c>
      <c r="U126">
        <f>VLOOKUP(Table47[[#This Row],[N]],Table11[#All],3,FALSE)</f>
        <v>3</v>
      </c>
      <c r="V126">
        <f>VLOOKUP(Table47[[#This Row],[O]],Table15[#All],3,FALSE)</f>
        <v>2</v>
      </c>
      <c r="W126" t="s">
        <v>643</v>
      </c>
      <c r="X126">
        <f>VLOOKUP(Table47[[#This Row],[Q]],Table19[#All],3,FALSE)</f>
        <v>1</v>
      </c>
      <c r="Y126" t="s">
        <v>644</v>
      </c>
      <c r="Z126">
        <f>VLOOKUP(TRIM(Table47[[#This Row],[R_1]]),Table21[#All],3,FALSE)</f>
        <v>2</v>
      </c>
      <c r="AA126">
        <f>VLOOKUP(TRIM(Table47[[#This Row],[R_2]]),Table21[#All],3,FALSE)</f>
        <v>14</v>
      </c>
      <c r="AB126">
        <f>VLOOKUP(TRIM(Table47[[#This Row],[R_3]]),Table21[#All],3,FALSE)</f>
        <v>7</v>
      </c>
      <c r="AC126">
        <f>VLOOKUP(TRIM(Table47[[#This Row],[R_4]]),Table21[#All],3,FALSE)</f>
        <v>4</v>
      </c>
      <c r="AD126" t="e">
        <f>VLOOKUP(TRIM(Table47[[#This Row],[R_5]]),Table21[#All],3,FALSE)</f>
        <v>#N/A</v>
      </c>
      <c r="AE126" t="e">
        <f>VLOOKUP(TRIM(Table47[[#This Row],[R_6]]),Table21[#All],3,FALSE)</f>
        <v>#N/A</v>
      </c>
      <c r="AF126" t="e">
        <f>VLOOKUP(TRIM(Table47[[#This Row],[R_7]]),Table21[#All],3,FALSE)</f>
        <v>#N/A</v>
      </c>
      <c r="AG126" t="e">
        <f>VLOOKUP(TRIM(Table47[[#This Row],[R_8]]),Table21[#All],3,FALSE)</f>
        <v>#N/A</v>
      </c>
      <c r="AH126" t="e">
        <f>VLOOKUP(TRIM(Table47[[#This Row],[R_9]]),Table21[#All],3,FALSE)</f>
        <v>#N/A</v>
      </c>
      <c r="AI126" t="e">
        <f>VLOOKUP(TRIM(Table47[[#This Row],[R_10]]),Table21[#All],3,FALSE)</f>
        <v>#N/A</v>
      </c>
      <c r="AJ126" t="s">
        <v>645</v>
      </c>
      <c r="AK126">
        <f>VLOOKUP(TRIM(Table47[[#This Row],[S_1]]),Table24[#All],3,FALSE)</f>
        <v>5</v>
      </c>
      <c r="AL126">
        <f>VLOOKUP(TRIM(Table47[[#This Row],[S_2]]),Table24[#All],3,FALSE)</f>
        <v>3</v>
      </c>
      <c r="AM126">
        <f>VLOOKUP(TRIM(Table47[[#This Row],[S_3]]),Table24[#All],3,FALSE)</f>
        <v>1</v>
      </c>
      <c r="AN126" t="e">
        <f>VLOOKUP(TRIM(Table47[[#This Row],[S_4]]),Table24[#All],3,FALSE)</f>
        <v>#N/A</v>
      </c>
      <c r="AO126" t="e">
        <f>VLOOKUP(TRIM(Table47[[#This Row],[S_5]]),Table24[#All],3,FALSE)</f>
        <v>#N/A</v>
      </c>
      <c r="AP126" t="e">
        <f>VLOOKUP(TRIM(Table47[[#This Row],[S_6]]),Table24[#All],3,FALSE)</f>
        <v>#N/A</v>
      </c>
      <c r="AQ126" t="s">
        <v>73</v>
      </c>
      <c r="AR126">
        <f>VLOOKUP(TRIM(Table47[[#This Row],[T_1]]),Table26[#All],3,FALSE)</f>
        <v>2</v>
      </c>
      <c r="AS126">
        <f>VLOOKUP(TRIM(Table47[[#This Row],[T_2]]),Table26[#All],3,FALSE)</f>
        <v>4</v>
      </c>
      <c r="AT126" t="e">
        <f>VLOOKUP(TRIM(Table47[[#This Row],[T_3]]),Table26[#All],3,FALSE)</f>
        <v>#N/A</v>
      </c>
      <c r="AU126" t="e">
        <f>VLOOKUP(TRIM(Table47[[#This Row],[T_4]]),Table26[#All],3,FALSE)</f>
        <v>#N/A</v>
      </c>
      <c r="AV126" t="e">
        <f>VLOOKUP(TRIM(Table47[[#This Row],[T_5]]),Table26[#All],3,FALSE)</f>
        <v>#N/A</v>
      </c>
      <c r="AW126" t="e">
        <f>VLOOKUP(TRIM(Table47[[#This Row],[T_6]]),Table26[#All],3,FALSE)</f>
        <v>#N/A</v>
      </c>
      <c r="AX126">
        <f>VLOOKUP(Table47[[#This Row],[U]],Table29[#All],3,FALSE)</f>
        <v>2</v>
      </c>
      <c r="AY126">
        <f>VLOOKUP(Table47[[#This Row],[V]],Table30[#All],3,FALSE)</f>
        <v>2</v>
      </c>
      <c r="AZ126" t="s">
        <v>139</v>
      </c>
      <c r="BA126">
        <f>VLOOKUP(TRIM(Table47[[#This Row],[W_1]]),Table31[#All],3,FALSE)</f>
        <v>1</v>
      </c>
      <c r="BB126">
        <f>VLOOKUP(TRIM(Table47[[#This Row],[W_2]]),Table31[#All],3,FALSE)</f>
        <v>4</v>
      </c>
      <c r="BC126">
        <f>VLOOKUP(TRIM(Table47[[#This Row],[W_3]]),Table31[#All],3,FALSE)</f>
        <v>3</v>
      </c>
      <c r="BD126" t="e">
        <f>VLOOKUP(TRIM(Table47[[#This Row],[W_4]]),Table31[#All],3,FALSE)</f>
        <v>#N/A</v>
      </c>
      <c r="BE126" t="e">
        <f>VLOOKUP(TRIM(Table47[[#This Row],[W_5]]),Table31[#All],3,FALSE)</f>
        <v>#N/A</v>
      </c>
      <c r="BF126" t="e">
        <f>VLOOKUP(TRIM(Table47[[#This Row],[W_6]]),Table31[#All],3,FALSE)</f>
        <v>#N/A</v>
      </c>
      <c r="BG126" t="e">
        <f>VLOOKUP(TRIM(Table47[[#This Row],[W_7]]),Table31[#All],3,FALSE)</f>
        <v>#N/A</v>
      </c>
      <c r="BH126" t="e">
        <f>VLOOKUP(TRIM(Table47[[#This Row],[W_8]]),Table31[#All],3,FALSE)</f>
        <v>#N/A</v>
      </c>
      <c r="BI126" t="s">
        <v>646</v>
      </c>
      <c r="BJ126">
        <f>VLOOKUP(TRIM(Table47[[#This Row],[X_1]]),Table32[#All],3,FALSE)</f>
        <v>2</v>
      </c>
      <c r="BK126">
        <f>VLOOKUP(TRIM(Table47[[#This Row],[X_2]]),Table32[#All],3,FALSE)</f>
        <v>1</v>
      </c>
      <c r="BL126">
        <f>VLOOKUP(TRIM(Table47[[#This Row],[X_3]]),Table32[#All],3,FALSE)</f>
        <v>11</v>
      </c>
      <c r="BM126">
        <f>VLOOKUP(TRIM(Table47[[#This Row],[X_4]]),Table32[#All],3,FALSE)</f>
        <v>10</v>
      </c>
      <c r="BN126">
        <f>VLOOKUP(TRIM(Table47[[#This Row],[X_5]]),Table32[#All],3,FALSE)</f>
        <v>3</v>
      </c>
      <c r="BO126">
        <f>VLOOKUP(TRIM(Table47[[#This Row],[X_6]]),Table32[#All],3,FALSE)</f>
        <v>4</v>
      </c>
      <c r="BP126" t="e">
        <f>VLOOKUP(TRIM(Table47[[#This Row],[X_7]]),Table32[#All],3,FALSE)</f>
        <v>#N/A</v>
      </c>
      <c r="BQ126" t="e">
        <f>VLOOKUP(TRIM(Table47[[#This Row],[X_8]]),Table32[#All],3,FALSE)</f>
        <v>#N/A</v>
      </c>
      <c r="BR126" t="e">
        <f>VLOOKUP(TRIM(Table47[[#This Row],[X_9]]),Table32[#All],3,FALSE)</f>
        <v>#N/A</v>
      </c>
      <c r="BS126">
        <f>VLOOKUP(Table47[[#This Row],[Y]], Table33[#All], 3, FALSE)</f>
        <v>2</v>
      </c>
      <c r="BT126" t="s">
        <v>77</v>
      </c>
      <c r="BU126">
        <f>VLOOKUP(TRIM(Table47[[#This Row],[Z_1]]),Table34[#All],3,FALSE)</f>
        <v>13</v>
      </c>
      <c r="BV126" t="e">
        <f>VLOOKUP(TRIM(Table47[[#This Row],[Z_2]]),Table34[#All],3,FALSE)</f>
        <v>#N/A</v>
      </c>
      <c r="BW126" t="e">
        <f>VLOOKUP(TRIM(Table47[[#This Row],[Z_3]]),Table34[#All],3,FALSE)</f>
        <v>#N/A</v>
      </c>
      <c r="BX126" t="e">
        <f>VLOOKUP(TRIM(Table47[[#This Row],[Z_4]]),Table34[#All],3,FALSE)</f>
        <v>#N/A</v>
      </c>
      <c r="BY126" t="e">
        <f>VLOOKUP(TRIM(Table47[[#This Row],[Z_5]]),Table34[#All],3,FALSE)</f>
        <v>#N/A</v>
      </c>
      <c r="BZ126" t="e">
        <f>VLOOKUP(TRIM(Table47[[#This Row],[Z_6]]),Table34[#All],3,FALSE)</f>
        <v>#N/A</v>
      </c>
      <c r="CA126" t="e">
        <f>VLOOKUP(TRIM(Table47[[#This Row],[Z_7]]),Table34[#All],3,FALSE)</f>
        <v>#N/A</v>
      </c>
      <c r="CB126">
        <f>VLOOKUP(Table47[[#This Row],[ZA]],Table36[#All],3,FALSE)</f>
        <v>0</v>
      </c>
      <c r="CC126">
        <f>VLOOKUP(Table47[[#This Row],[ZB]],Table37[#All],3,FALSE)</f>
        <v>4</v>
      </c>
      <c r="CD126" t="s">
        <v>115</v>
      </c>
      <c r="CE126">
        <f>VLOOKUP(TRIM(Table47[[#This Row],[ZC_1]]),Table38[#All],3,FALSE)</f>
        <v>1</v>
      </c>
      <c r="CF126">
        <f>VLOOKUP(TRIM(Table47[[#This Row],[ZC_2]]),Table38[#All],3,FALSE)</f>
        <v>2</v>
      </c>
      <c r="CG126">
        <f>VLOOKUP(TRIM(Table47[[#This Row],[ZC_3]]),Table38[#All],3,FALSE)</f>
        <v>7</v>
      </c>
      <c r="CH126" t="e">
        <f>VLOOKUP(TRIM(Table47[[#This Row],[ZC_4]]),Table38[#All],3,FALSE)</f>
        <v>#N/A</v>
      </c>
      <c r="CI126" t="e">
        <f>VLOOKUP(TRIM(Table47[[#This Row],[ZC_5]]),Table38[#All],3,FALSE)</f>
        <v>#N/A</v>
      </c>
      <c r="CJ126" t="e">
        <f>VLOOKUP(TRIM(Table47[[#This Row],[ZC_6]]),Table38[#All],3,FALSE)</f>
        <v>#N/A</v>
      </c>
      <c r="CK126" t="e">
        <f>VLOOKUP(TRIM(Table47[[#This Row],[ZC_7]]),Table38[#All],3,FALSE)</f>
        <v>#N/A</v>
      </c>
      <c r="CL126">
        <v>4</v>
      </c>
      <c r="CM126" t="s">
        <v>647</v>
      </c>
      <c r="CN126">
        <f>VLOOKUP(TRIM(Table47[[#This Row],[ZE_1]]),Table40[#All],3,FALSE)</f>
        <v>3</v>
      </c>
      <c r="CO126" s="4">
        <f>VLOOKUP(TRIM(Table47[[#This Row],[ZE_2]]),Table40[#All],3,FALSE)</f>
        <v>1</v>
      </c>
      <c r="CP126">
        <f>VLOOKUP(TRIM(Table47[[#This Row],[ZE_3]]),Table40[#All],3,FALSE)</f>
        <v>5</v>
      </c>
      <c r="CQ126" s="4">
        <f>VLOOKUP(TRIM(Table47[[#This Row],[ZE_4]]),Table40[#All],3,FALSE)</f>
        <v>6</v>
      </c>
      <c r="CR126">
        <f>VLOOKUP(TRIM(Table47[[#This Row],[ZE_5]]),Table40[#All],3,FALSE)</f>
        <v>8</v>
      </c>
      <c r="CS126" t="e">
        <f>VLOOKUP(TRIM(Table47[[#This Row],[ZE_6]]),Table40[#All],3,FALSE)</f>
        <v>#N/A</v>
      </c>
      <c r="CT126" t="e">
        <f>VLOOKUP(TRIM(Table47[[#This Row],[ZE_7]]),Table40[#All],3,FALSE)</f>
        <v>#N/A</v>
      </c>
      <c r="CU126" t="s">
        <v>648</v>
      </c>
    </row>
    <row r="127" spans="1:99" x14ac:dyDescent="0.25">
      <c r="A127">
        <v>45157.642291851851</v>
      </c>
      <c r="B127" s="4">
        <f>VLOOKUP(Table47[[#This Row],[A]],Table7[#All],3, FALSE)</f>
        <v>2</v>
      </c>
      <c r="C127">
        <f>VLOOKUP(Table47[[#This Row],[B]],Table12[#All],3,FALSE)</f>
        <v>0</v>
      </c>
      <c r="D127">
        <f>VLOOKUP(Table47[[#This Row],[C]],Table14[#All],3,FALSE)</f>
        <v>1</v>
      </c>
      <c r="E127">
        <f>VLOOKUP(Table47[[#This Row],[D]],Table16[#All],3,FALSE)</f>
        <v>1</v>
      </c>
      <c r="F127">
        <f>VLOOKUP(Table47[[#This Row],[E]],Table18[#All],3,FALSE)</f>
        <v>4</v>
      </c>
      <c r="G127">
        <f>VLOOKUP(Table47[[#This Row],[F]],Table20[#All],3,FALSE)</f>
        <v>6</v>
      </c>
      <c r="H127" s="1" t="s">
        <v>130</v>
      </c>
      <c r="I127">
        <f>VLOOKUP(Table47[[#This Row],[G]],Table22[#All],3,FALSE)</f>
        <v>1</v>
      </c>
      <c r="J127" s="4" t="e">
        <f>VLOOKUP(TRIM(Table47[[#This Row],[G_2]]),Table22[#All],3,FALSE)</f>
        <v>#N/A</v>
      </c>
      <c r="K127" s="4" t="e">
        <f>VLOOKUP(TRIM(Table47[[#This Row],[G_3]]),Table22[#All],3,FALSE)</f>
        <v>#N/A</v>
      </c>
      <c r="L127" s="4" t="e">
        <f>VLOOKUP(TRIM(Table47[[#This Row],[G_4]]),Table22[#All],3,FALSE)</f>
        <v>#N/A</v>
      </c>
      <c r="M127">
        <f>VLOOKUP(Table47[[#This Row],[H]],Table23[#All],3,FALSE)</f>
        <v>1</v>
      </c>
      <c r="N127" s="1" t="s">
        <v>64</v>
      </c>
      <c r="O127">
        <f>VLOOKUP(Table47[[#This Row],[I_1]],Table25[#All], 3, FALSE)</f>
        <v>1</v>
      </c>
      <c r="P127">
        <f>VLOOKUP(TRIM(Table47[[#This Row],[I_2]]),Table25[#All], 3, FALSE)</f>
        <v>2</v>
      </c>
      <c r="Q127">
        <v>310</v>
      </c>
      <c r="R127">
        <f>VLOOKUP(TRIM(Table47[[#This Row],[K]]),Table27[#All],3,FALSE)</f>
        <v>2</v>
      </c>
      <c r="S127">
        <f>VLOOKUP(TRIM(Table47[[#This Row],[L]]),Table28[#All],3,FALSE)</f>
        <v>1</v>
      </c>
      <c r="T127">
        <f>VLOOKUP(Table47[[#This Row],[M]],Table9[#All],3,FALSE)</f>
        <v>3</v>
      </c>
      <c r="U127">
        <f>VLOOKUP(Table47[[#This Row],[N]],Table11[#All],3,FALSE)</f>
        <v>2</v>
      </c>
      <c r="V127">
        <f>VLOOKUP(Table47[[#This Row],[O]],Table15[#All],3,FALSE)</f>
        <v>1</v>
      </c>
      <c r="W127" t="s">
        <v>649</v>
      </c>
      <c r="X127">
        <f>VLOOKUP(Table47[[#This Row],[Q]],Table19[#All],3,FALSE)</f>
        <v>6</v>
      </c>
      <c r="Y127" t="s">
        <v>77</v>
      </c>
      <c r="Z127">
        <f>VLOOKUP(TRIM(Table47[[#This Row],[R_1]]),Table21[#All],3,FALSE)</f>
        <v>6</v>
      </c>
      <c r="AA127" t="e">
        <f>VLOOKUP(TRIM(Table47[[#This Row],[R_2]]),Table21[#All],3,FALSE)</f>
        <v>#N/A</v>
      </c>
      <c r="AB127" t="e">
        <f>VLOOKUP(TRIM(Table47[[#This Row],[R_3]]),Table21[#All],3,FALSE)</f>
        <v>#N/A</v>
      </c>
      <c r="AC127" t="e">
        <f>VLOOKUP(TRIM(Table47[[#This Row],[R_4]]),Table21[#All],3,FALSE)</f>
        <v>#N/A</v>
      </c>
      <c r="AD127" t="e">
        <f>VLOOKUP(TRIM(Table47[[#This Row],[R_5]]),Table21[#All],3,FALSE)</f>
        <v>#N/A</v>
      </c>
      <c r="AE127" t="e">
        <f>VLOOKUP(TRIM(Table47[[#This Row],[R_6]]),Table21[#All],3,FALSE)</f>
        <v>#N/A</v>
      </c>
      <c r="AF127" t="e">
        <f>VLOOKUP(TRIM(Table47[[#This Row],[R_7]]),Table21[#All],3,FALSE)</f>
        <v>#N/A</v>
      </c>
      <c r="AG127" t="e">
        <f>VLOOKUP(TRIM(Table47[[#This Row],[R_8]]),Table21[#All],3,FALSE)</f>
        <v>#N/A</v>
      </c>
      <c r="AH127" t="e">
        <f>VLOOKUP(TRIM(Table47[[#This Row],[R_9]]),Table21[#All],3,FALSE)</f>
        <v>#N/A</v>
      </c>
      <c r="AI127" t="e">
        <f>VLOOKUP(TRIM(Table47[[#This Row],[R_10]]),Table21[#All],3,FALSE)</f>
        <v>#N/A</v>
      </c>
      <c r="AJ127" t="s">
        <v>650</v>
      </c>
      <c r="AK127">
        <f>VLOOKUP(TRIM(Table47[[#This Row],[S_1]]),Table24[#All],3,FALSE)</f>
        <v>5</v>
      </c>
      <c r="AL127">
        <f>VLOOKUP(TRIM(Table47[[#This Row],[S_2]]),Table24[#All],3,FALSE)</f>
        <v>4</v>
      </c>
      <c r="AM127" t="e">
        <f>VLOOKUP(TRIM(Table47[[#This Row],[S_3]]),Table24[#All],3,FALSE)</f>
        <v>#N/A</v>
      </c>
      <c r="AN127" t="e">
        <f>VLOOKUP(TRIM(Table47[[#This Row],[S_4]]),Table24[#All],3,FALSE)</f>
        <v>#N/A</v>
      </c>
      <c r="AO127" t="e">
        <f>VLOOKUP(TRIM(Table47[[#This Row],[S_5]]),Table24[#All],3,FALSE)</f>
        <v>#N/A</v>
      </c>
      <c r="AP127" t="e">
        <f>VLOOKUP(TRIM(Table47[[#This Row],[S_6]]),Table24[#All],3,FALSE)</f>
        <v>#N/A</v>
      </c>
      <c r="AQ127" t="s">
        <v>73</v>
      </c>
      <c r="AR127">
        <f>VLOOKUP(TRIM(Table47[[#This Row],[T_1]]),Table26[#All],3,FALSE)</f>
        <v>2</v>
      </c>
      <c r="AS127">
        <f>VLOOKUP(TRIM(Table47[[#This Row],[T_2]]),Table26[#All],3,FALSE)</f>
        <v>4</v>
      </c>
      <c r="AT127" t="e">
        <f>VLOOKUP(TRIM(Table47[[#This Row],[T_3]]),Table26[#All],3,FALSE)</f>
        <v>#N/A</v>
      </c>
      <c r="AU127" t="e">
        <f>VLOOKUP(TRIM(Table47[[#This Row],[T_4]]),Table26[#All],3,FALSE)</f>
        <v>#N/A</v>
      </c>
      <c r="AV127" t="e">
        <f>VLOOKUP(TRIM(Table47[[#This Row],[T_5]]),Table26[#All],3,FALSE)</f>
        <v>#N/A</v>
      </c>
      <c r="AW127" t="e">
        <f>VLOOKUP(TRIM(Table47[[#This Row],[T_6]]),Table26[#All],3,FALSE)</f>
        <v>#N/A</v>
      </c>
      <c r="AX127">
        <f>VLOOKUP(Table47[[#This Row],[U]],Table29[#All],3,FALSE)</f>
        <v>3</v>
      </c>
      <c r="AY127">
        <f>VLOOKUP(Table47[[#This Row],[V]],Table30[#All],3,FALSE)</f>
        <v>1</v>
      </c>
      <c r="AZ127" t="s">
        <v>528</v>
      </c>
      <c r="BA127">
        <f>VLOOKUP(TRIM(Table47[[#This Row],[W_1]]),Table31[#All],3,FALSE)</f>
        <v>1</v>
      </c>
      <c r="BB127">
        <f>VLOOKUP(TRIM(Table47[[#This Row],[W_2]]),Table31[#All],3,FALSE)</f>
        <v>2</v>
      </c>
      <c r="BC127">
        <f>VLOOKUP(TRIM(Table47[[#This Row],[W_3]]),Table31[#All],3,FALSE)</f>
        <v>4</v>
      </c>
      <c r="BD127">
        <f>VLOOKUP(TRIM(Table47[[#This Row],[W_4]]),Table31[#All],3,FALSE)</f>
        <v>7</v>
      </c>
      <c r="BE127" t="e">
        <f>VLOOKUP(TRIM(Table47[[#This Row],[W_5]]),Table31[#All],3,FALSE)</f>
        <v>#N/A</v>
      </c>
      <c r="BF127" t="e">
        <f>VLOOKUP(TRIM(Table47[[#This Row],[W_6]]),Table31[#All],3,FALSE)</f>
        <v>#N/A</v>
      </c>
      <c r="BG127" t="e">
        <f>VLOOKUP(TRIM(Table47[[#This Row],[W_7]]),Table31[#All],3,FALSE)</f>
        <v>#N/A</v>
      </c>
      <c r="BH127" t="e">
        <f>VLOOKUP(TRIM(Table47[[#This Row],[W_8]]),Table31[#All],3,FALSE)</f>
        <v>#N/A</v>
      </c>
      <c r="BI127" t="s">
        <v>1002</v>
      </c>
      <c r="BJ127">
        <f>VLOOKUP(TRIM(Table47[[#This Row],[X_1]]),Table32[#All],3,FALSE)</f>
        <v>6</v>
      </c>
      <c r="BK127" t="e">
        <f>VLOOKUP(TRIM(Table47[[#This Row],[X_2]]),Table32[#All],3,FALSE)</f>
        <v>#N/A</v>
      </c>
      <c r="BL127" t="e">
        <f>VLOOKUP(TRIM(Table47[[#This Row],[X_3]]),Table32[#All],3,FALSE)</f>
        <v>#N/A</v>
      </c>
      <c r="BM127" t="e">
        <f>VLOOKUP(TRIM(Table47[[#This Row],[X_4]]),Table32[#All],3,FALSE)</f>
        <v>#N/A</v>
      </c>
      <c r="BN127" t="e">
        <f>VLOOKUP(TRIM(Table47[[#This Row],[X_5]]),Table32[#All],3,FALSE)</f>
        <v>#N/A</v>
      </c>
      <c r="BO127" t="e">
        <f>VLOOKUP(TRIM(Table47[[#This Row],[X_6]]),Table32[#All],3,FALSE)</f>
        <v>#N/A</v>
      </c>
      <c r="BP127" t="e">
        <f>VLOOKUP(TRIM(Table47[[#This Row],[X_7]]),Table32[#All],3,FALSE)</f>
        <v>#N/A</v>
      </c>
      <c r="BQ127" t="e">
        <f>VLOOKUP(TRIM(Table47[[#This Row],[X_8]]),Table32[#All],3,FALSE)</f>
        <v>#N/A</v>
      </c>
      <c r="BR127" t="e">
        <f>VLOOKUP(TRIM(Table47[[#This Row],[X_9]]),Table32[#All],3,FALSE)</f>
        <v>#N/A</v>
      </c>
      <c r="BS127">
        <f>VLOOKUP(Table47[[#This Row],[Y]], Table33[#All], 3, FALSE)</f>
        <v>3</v>
      </c>
      <c r="BT127" t="s">
        <v>77</v>
      </c>
      <c r="BU127">
        <f>VLOOKUP(TRIM(Table47[[#This Row],[Z_1]]),Table34[#All],3,FALSE)</f>
        <v>13</v>
      </c>
      <c r="BV127" t="e">
        <f>VLOOKUP(TRIM(Table47[[#This Row],[Z_2]]),Table34[#All],3,FALSE)</f>
        <v>#N/A</v>
      </c>
      <c r="BW127" t="e">
        <f>VLOOKUP(TRIM(Table47[[#This Row],[Z_3]]),Table34[#All],3,FALSE)</f>
        <v>#N/A</v>
      </c>
      <c r="BX127" t="e">
        <f>VLOOKUP(TRIM(Table47[[#This Row],[Z_4]]),Table34[#All],3,FALSE)</f>
        <v>#N/A</v>
      </c>
      <c r="BY127" t="e">
        <f>VLOOKUP(TRIM(Table47[[#This Row],[Z_5]]),Table34[#All],3,FALSE)</f>
        <v>#N/A</v>
      </c>
      <c r="BZ127" t="e">
        <f>VLOOKUP(TRIM(Table47[[#This Row],[Z_6]]),Table34[#All],3,FALSE)</f>
        <v>#N/A</v>
      </c>
      <c r="CA127" t="e">
        <f>VLOOKUP(TRIM(Table47[[#This Row],[Z_7]]),Table34[#All],3,FALSE)</f>
        <v>#N/A</v>
      </c>
      <c r="CB127">
        <f>VLOOKUP(Table47[[#This Row],[ZA]],Table36[#All],3,FALSE)</f>
        <v>0</v>
      </c>
      <c r="CC127">
        <f>VLOOKUP(Table47[[#This Row],[ZB]],Table37[#All],3,FALSE)</f>
        <v>3</v>
      </c>
      <c r="CD127" t="s">
        <v>392</v>
      </c>
      <c r="CE127">
        <f>VLOOKUP(TRIM(Table47[[#This Row],[ZC_1]]),Table38[#All],3,FALSE)</f>
        <v>1</v>
      </c>
      <c r="CF127">
        <f>VLOOKUP(TRIM(Table47[[#This Row],[ZC_2]]),Table38[#All],3,FALSE)</f>
        <v>5</v>
      </c>
      <c r="CG127">
        <f>VLOOKUP(TRIM(Table47[[#This Row],[ZC_3]]),Table38[#All],3,FALSE)</f>
        <v>4</v>
      </c>
      <c r="CH127">
        <f>VLOOKUP(TRIM(Table47[[#This Row],[ZC_4]]),Table38[#All],3,FALSE)</f>
        <v>2</v>
      </c>
      <c r="CI127" t="e">
        <f>VLOOKUP(TRIM(Table47[[#This Row],[ZC_5]]),Table38[#All],3,FALSE)</f>
        <v>#N/A</v>
      </c>
      <c r="CJ127" t="e">
        <f>VLOOKUP(TRIM(Table47[[#This Row],[ZC_6]]),Table38[#All],3,FALSE)</f>
        <v>#N/A</v>
      </c>
      <c r="CK127" t="e">
        <f>VLOOKUP(TRIM(Table47[[#This Row],[ZC_7]]),Table38[#All],3,FALSE)</f>
        <v>#N/A</v>
      </c>
      <c r="CL127">
        <v>3</v>
      </c>
      <c r="CM127" t="s">
        <v>651</v>
      </c>
      <c r="CN127">
        <f>VLOOKUP(TRIM(Table47[[#This Row],[ZE_1]]),Table40[#All],3,FALSE)</f>
        <v>1</v>
      </c>
      <c r="CO127" s="4">
        <f>VLOOKUP(TRIM(Table47[[#This Row],[ZE_2]]),Table40[#All],3,FALSE)</f>
        <v>10</v>
      </c>
      <c r="CP127">
        <f>VLOOKUP(TRIM(Table47[[#This Row],[ZE_3]]),Table40[#All],3,FALSE)</f>
        <v>2</v>
      </c>
      <c r="CQ127" s="4">
        <f>VLOOKUP(TRIM(Table47[[#This Row],[ZE_4]]),Table40[#All],3,FALSE)</f>
        <v>11</v>
      </c>
      <c r="CR127">
        <f>VLOOKUP(TRIM(Table47[[#This Row],[ZE_5]]),Table40[#All],3,FALSE)</f>
        <v>8</v>
      </c>
      <c r="CS127" t="e">
        <f>VLOOKUP(TRIM(Table47[[#This Row],[ZE_6]]),Table40[#All],3,FALSE)</f>
        <v>#N/A</v>
      </c>
      <c r="CT127" t="e">
        <f>VLOOKUP(TRIM(Table47[[#This Row],[ZE_7]]),Table40[#All],3,FALSE)</f>
        <v>#N/A</v>
      </c>
      <c r="CU127" t="s">
        <v>652</v>
      </c>
    </row>
    <row r="128" spans="1:99" x14ac:dyDescent="0.25">
      <c r="A128">
        <v>45157.702201365741</v>
      </c>
      <c r="B128" s="4">
        <f>VLOOKUP(Table47[[#This Row],[A]],Table7[#All],3, FALSE)</f>
        <v>4</v>
      </c>
      <c r="C128">
        <f>VLOOKUP(Table47[[#This Row],[B]],Table12[#All],3,FALSE)</f>
        <v>0</v>
      </c>
      <c r="D128">
        <f>VLOOKUP(Table47[[#This Row],[C]],Table14[#All],3,FALSE)</f>
        <v>1</v>
      </c>
      <c r="E128">
        <f>VLOOKUP(Table47[[#This Row],[D]],Table16[#All],3,FALSE)</f>
        <v>1</v>
      </c>
      <c r="F128">
        <f>VLOOKUP(Table47[[#This Row],[E]],Table18[#All],3,FALSE)</f>
        <v>2</v>
      </c>
      <c r="G128">
        <f>VLOOKUP(Table47[[#This Row],[F]],Table20[#All],3,FALSE)</f>
        <v>2</v>
      </c>
      <c r="H128" s="1" t="s">
        <v>130</v>
      </c>
      <c r="I128">
        <f>VLOOKUP(Table47[[#This Row],[G]],Table22[#All],3,FALSE)</f>
        <v>1</v>
      </c>
      <c r="J128" s="4" t="e">
        <f>VLOOKUP(TRIM(Table47[[#This Row],[G_2]]),Table22[#All],3,FALSE)</f>
        <v>#N/A</v>
      </c>
      <c r="K128" s="4" t="e">
        <f>VLOOKUP(TRIM(Table47[[#This Row],[G_3]]),Table22[#All],3,FALSE)</f>
        <v>#N/A</v>
      </c>
      <c r="L128" s="4" t="e">
        <f>VLOOKUP(TRIM(Table47[[#This Row],[G_4]]),Table22[#All],3,FALSE)</f>
        <v>#N/A</v>
      </c>
      <c r="M128">
        <f>VLOOKUP(Table47[[#This Row],[H]],Table23[#All],3,FALSE)</f>
        <v>1</v>
      </c>
      <c r="N128" s="1" t="s">
        <v>41</v>
      </c>
      <c r="O128">
        <f>VLOOKUP(Table47[[#This Row],[I_1]],Table25[#All], 3, FALSE)</f>
        <v>1</v>
      </c>
      <c r="P128" t="e">
        <f>VLOOKUP(TRIM(Table47[[#This Row],[I_2]]),Table25[#All], 3, FALSE)</f>
        <v>#N/A</v>
      </c>
      <c r="Q128">
        <v>761</v>
      </c>
      <c r="R128">
        <f>VLOOKUP(TRIM(Table47[[#This Row],[K]]),Table27[#All],3,FALSE)</f>
        <v>3</v>
      </c>
      <c r="S128">
        <f>VLOOKUP(TRIM(Table47[[#This Row],[L]]),Table28[#All],3,FALSE)</f>
        <v>1</v>
      </c>
      <c r="T128">
        <f>VLOOKUP(Table47[[#This Row],[M]],Table9[#All],3,FALSE)</f>
        <v>1</v>
      </c>
      <c r="U128">
        <f>VLOOKUP(Table47[[#This Row],[N]],Table11[#All],3,FALSE)</f>
        <v>4</v>
      </c>
      <c r="V128">
        <f>VLOOKUP(Table47[[#This Row],[O]],Table15[#All],3,FALSE)</f>
        <v>1</v>
      </c>
      <c r="W128" t="s">
        <v>653</v>
      </c>
      <c r="X128">
        <f>VLOOKUP(Table47[[#This Row],[Q]],Table19[#All],3,FALSE)</f>
        <v>3</v>
      </c>
      <c r="Y128" t="s">
        <v>136</v>
      </c>
      <c r="Z128">
        <f>VLOOKUP(TRIM(Table47[[#This Row],[R_1]]),Table21[#All],3,FALSE)</f>
        <v>2</v>
      </c>
      <c r="AA128" t="e">
        <f>VLOOKUP(TRIM(Table47[[#This Row],[R_2]]),Table21[#All],3,FALSE)</f>
        <v>#N/A</v>
      </c>
      <c r="AB128" t="e">
        <f>VLOOKUP(TRIM(Table47[[#This Row],[R_3]]),Table21[#All],3,FALSE)</f>
        <v>#N/A</v>
      </c>
      <c r="AC128" t="e">
        <f>VLOOKUP(TRIM(Table47[[#This Row],[R_4]]),Table21[#All],3,FALSE)</f>
        <v>#N/A</v>
      </c>
      <c r="AD128" t="e">
        <f>VLOOKUP(TRIM(Table47[[#This Row],[R_5]]),Table21[#All],3,FALSE)</f>
        <v>#N/A</v>
      </c>
      <c r="AE128" t="e">
        <f>VLOOKUP(TRIM(Table47[[#This Row],[R_6]]),Table21[#All],3,FALSE)</f>
        <v>#N/A</v>
      </c>
      <c r="AF128" t="e">
        <f>VLOOKUP(TRIM(Table47[[#This Row],[R_7]]),Table21[#All],3,FALSE)</f>
        <v>#N/A</v>
      </c>
      <c r="AG128" t="e">
        <f>VLOOKUP(TRIM(Table47[[#This Row],[R_8]]),Table21[#All],3,FALSE)</f>
        <v>#N/A</v>
      </c>
      <c r="AH128" t="e">
        <f>VLOOKUP(TRIM(Table47[[#This Row],[R_9]]),Table21[#All],3,FALSE)</f>
        <v>#N/A</v>
      </c>
      <c r="AI128" t="e">
        <f>VLOOKUP(TRIM(Table47[[#This Row],[R_10]]),Table21[#All],3,FALSE)</f>
        <v>#N/A</v>
      </c>
      <c r="AJ128" t="s">
        <v>146</v>
      </c>
      <c r="AK128">
        <f>VLOOKUP(TRIM(Table47[[#This Row],[S_1]]),Table24[#All],3,FALSE)</f>
        <v>3</v>
      </c>
      <c r="AL128" t="e">
        <f>VLOOKUP(TRIM(Table47[[#This Row],[S_2]]),Table24[#All],3,FALSE)</f>
        <v>#N/A</v>
      </c>
      <c r="AM128" t="e">
        <f>VLOOKUP(TRIM(Table47[[#This Row],[S_3]]),Table24[#All],3,FALSE)</f>
        <v>#N/A</v>
      </c>
      <c r="AN128" t="e">
        <f>VLOOKUP(TRIM(Table47[[#This Row],[S_4]]),Table24[#All],3,FALSE)</f>
        <v>#N/A</v>
      </c>
      <c r="AO128" t="e">
        <f>VLOOKUP(TRIM(Table47[[#This Row],[S_5]]),Table24[#All],3,FALSE)</f>
        <v>#N/A</v>
      </c>
      <c r="AP128" t="e">
        <f>VLOOKUP(TRIM(Table47[[#This Row],[S_6]]),Table24[#All],3,FALSE)</f>
        <v>#N/A</v>
      </c>
      <c r="AQ128" t="s">
        <v>51</v>
      </c>
      <c r="AR128">
        <f>VLOOKUP(TRIM(Table47[[#This Row],[T_1]]),Table26[#All],3,FALSE)</f>
        <v>2</v>
      </c>
      <c r="AS128" t="e">
        <f>VLOOKUP(TRIM(Table47[[#This Row],[T_2]]),Table26[#All],3,FALSE)</f>
        <v>#N/A</v>
      </c>
      <c r="AT128" t="e">
        <f>VLOOKUP(TRIM(Table47[[#This Row],[T_3]]),Table26[#All],3,FALSE)</f>
        <v>#N/A</v>
      </c>
      <c r="AU128" t="e">
        <f>VLOOKUP(TRIM(Table47[[#This Row],[T_4]]),Table26[#All],3,FALSE)</f>
        <v>#N/A</v>
      </c>
      <c r="AV128" t="e">
        <f>VLOOKUP(TRIM(Table47[[#This Row],[T_5]]),Table26[#All],3,FALSE)</f>
        <v>#N/A</v>
      </c>
      <c r="AW128" t="e">
        <f>VLOOKUP(TRIM(Table47[[#This Row],[T_6]]),Table26[#All],3,FALSE)</f>
        <v>#N/A</v>
      </c>
      <c r="AX128">
        <f>VLOOKUP(Table47[[#This Row],[U]],Table29[#All],3,FALSE)</f>
        <v>3</v>
      </c>
      <c r="AY128">
        <f>VLOOKUP(Table47[[#This Row],[V]],Table30[#All],3,FALSE)</f>
        <v>2</v>
      </c>
      <c r="AZ128" t="s">
        <v>423</v>
      </c>
      <c r="BA128">
        <f>VLOOKUP(TRIM(Table47[[#This Row],[W_1]]),Table31[#All],3,FALSE)</f>
        <v>7</v>
      </c>
      <c r="BB128" t="e">
        <f>VLOOKUP(TRIM(Table47[[#This Row],[W_2]]),Table31[#All],3,FALSE)</f>
        <v>#N/A</v>
      </c>
      <c r="BC128" t="e">
        <f>VLOOKUP(TRIM(Table47[[#This Row],[W_3]]),Table31[#All],3,FALSE)</f>
        <v>#N/A</v>
      </c>
      <c r="BD128" t="e">
        <f>VLOOKUP(TRIM(Table47[[#This Row],[W_4]]),Table31[#All],3,FALSE)</f>
        <v>#N/A</v>
      </c>
      <c r="BE128" t="e">
        <f>VLOOKUP(TRIM(Table47[[#This Row],[W_5]]),Table31[#All],3,FALSE)</f>
        <v>#N/A</v>
      </c>
      <c r="BF128" t="e">
        <f>VLOOKUP(TRIM(Table47[[#This Row],[W_6]]),Table31[#All],3,FALSE)</f>
        <v>#N/A</v>
      </c>
      <c r="BG128" t="e">
        <f>VLOOKUP(TRIM(Table47[[#This Row],[W_7]]),Table31[#All],3,FALSE)</f>
        <v>#N/A</v>
      </c>
      <c r="BH128" t="e">
        <f>VLOOKUP(TRIM(Table47[[#This Row],[W_8]]),Table31[#All],3,FALSE)</f>
        <v>#N/A</v>
      </c>
      <c r="BI128" t="s">
        <v>75</v>
      </c>
      <c r="BJ128">
        <f>VLOOKUP(TRIM(Table47[[#This Row],[X_1]]),Table32[#All],3,FALSE)</f>
        <v>1</v>
      </c>
      <c r="BK128" t="e">
        <f>VLOOKUP(TRIM(Table47[[#This Row],[X_2]]),Table32[#All],3,FALSE)</f>
        <v>#N/A</v>
      </c>
      <c r="BL128" t="e">
        <f>VLOOKUP(TRIM(Table47[[#This Row],[X_3]]),Table32[#All],3,FALSE)</f>
        <v>#N/A</v>
      </c>
      <c r="BM128" t="e">
        <f>VLOOKUP(TRIM(Table47[[#This Row],[X_4]]),Table32[#All],3,FALSE)</f>
        <v>#N/A</v>
      </c>
      <c r="BN128" t="e">
        <f>VLOOKUP(TRIM(Table47[[#This Row],[X_5]]),Table32[#All],3,FALSE)</f>
        <v>#N/A</v>
      </c>
      <c r="BO128" t="e">
        <f>VLOOKUP(TRIM(Table47[[#This Row],[X_6]]),Table32[#All],3,FALSE)</f>
        <v>#N/A</v>
      </c>
      <c r="BP128" t="e">
        <f>VLOOKUP(TRIM(Table47[[#This Row],[X_7]]),Table32[#All],3,FALSE)</f>
        <v>#N/A</v>
      </c>
      <c r="BQ128" t="e">
        <f>VLOOKUP(TRIM(Table47[[#This Row],[X_8]]),Table32[#All],3,FALSE)</f>
        <v>#N/A</v>
      </c>
      <c r="BR128" t="e">
        <f>VLOOKUP(TRIM(Table47[[#This Row],[X_9]]),Table32[#All],3,FALSE)</f>
        <v>#N/A</v>
      </c>
      <c r="BS128">
        <f>VLOOKUP(Table47[[#This Row],[Y]], Table33[#All], 3, FALSE)</f>
        <v>3</v>
      </c>
      <c r="BT128" t="s">
        <v>77</v>
      </c>
      <c r="BU128">
        <f>VLOOKUP(TRIM(Table47[[#This Row],[Z_1]]),Table34[#All],3,FALSE)</f>
        <v>13</v>
      </c>
      <c r="BV128" t="e">
        <f>VLOOKUP(TRIM(Table47[[#This Row],[Z_2]]),Table34[#All],3,FALSE)</f>
        <v>#N/A</v>
      </c>
      <c r="BW128" t="e">
        <f>VLOOKUP(TRIM(Table47[[#This Row],[Z_3]]),Table34[#All],3,FALSE)</f>
        <v>#N/A</v>
      </c>
      <c r="BX128" t="e">
        <f>VLOOKUP(TRIM(Table47[[#This Row],[Z_4]]),Table34[#All],3,FALSE)</f>
        <v>#N/A</v>
      </c>
      <c r="BY128" t="e">
        <f>VLOOKUP(TRIM(Table47[[#This Row],[Z_5]]),Table34[#All],3,FALSE)</f>
        <v>#N/A</v>
      </c>
      <c r="BZ128" t="e">
        <f>VLOOKUP(TRIM(Table47[[#This Row],[Z_6]]),Table34[#All],3,FALSE)</f>
        <v>#N/A</v>
      </c>
      <c r="CA128" t="e">
        <f>VLOOKUP(TRIM(Table47[[#This Row],[Z_7]]),Table34[#All],3,FALSE)</f>
        <v>#N/A</v>
      </c>
      <c r="CB128">
        <f>VLOOKUP(Table47[[#This Row],[ZA]],Table36[#All],3,FALSE)</f>
        <v>0</v>
      </c>
      <c r="CC128">
        <f>VLOOKUP(Table47[[#This Row],[ZB]],Table37[#All],3,FALSE)</f>
        <v>4</v>
      </c>
      <c r="CD128" t="s">
        <v>654</v>
      </c>
      <c r="CE128">
        <f>VLOOKUP(TRIM(Table47[[#This Row],[ZC_1]]),Table38[#All],3,FALSE)</f>
        <v>4</v>
      </c>
      <c r="CF128">
        <f>VLOOKUP(TRIM(Table47[[#This Row],[ZC_2]]),Table38[#All],3,FALSE)</f>
        <v>2</v>
      </c>
      <c r="CG128" t="e">
        <f>VLOOKUP(TRIM(Table47[[#This Row],[ZC_3]]),Table38[#All],3,FALSE)</f>
        <v>#N/A</v>
      </c>
      <c r="CH128" t="e">
        <f>VLOOKUP(TRIM(Table47[[#This Row],[ZC_4]]),Table38[#All],3,FALSE)</f>
        <v>#N/A</v>
      </c>
      <c r="CI128" t="e">
        <f>VLOOKUP(TRIM(Table47[[#This Row],[ZC_5]]),Table38[#All],3,FALSE)</f>
        <v>#N/A</v>
      </c>
      <c r="CJ128" t="e">
        <f>VLOOKUP(TRIM(Table47[[#This Row],[ZC_6]]),Table38[#All],3,FALSE)</f>
        <v>#N/A</v>
      </c>
      <c r="CK128" t="e">
        <f>VLOOKUP(TRIM(Table47[[#This Row],[ZC_7]]),Table38[#All],3,FALSE)</f>
        <v>#N/A</v>
      </c>
      <c r="CL128">
        <v>1</v>
      </c>
      <c r="CM128" t="s">
        <v>106</v>
      </c>
      <c r="CN128">
        <f>VLOOKUP(TRIM(Table47[[#This Row],[ZE_1]]),Table40[#All],3,FALSE)</f>
        <v>3</v>
      </c>
      <c r="CO128" s="4" t="e">
        <f>VLOOKUP(TRIM(Table47[[#This Row],[ZE_2]]),Table40[#All],3,FALSE)</f>
        <v>#N/A</v>
      </c>
      <c r="CP128" t="e">
        <f>VLOOKUP(TRIM(Table47[[#This Row],[ZE_3]]),Table40[#All],3,FALSE)</f>
        <v>#N/A</v>
      </c>
      <c r="CQ128" s="4" t="e">
        <f>VLOOKUP(TRIM(Table47[[#This Row],[ZE_4]]),Table40[#All],3,FALSE)</f>
        <v>#N/A</v>
      </c>
      <c r="CR128" t="e">
        <f>VLOOKUP(TRIM(Table47[[#This Row],[ZE_5]]),Table40[#All],3,FALSE)</f>
        <v>#N/A</v>
      </c>
      <c r="CS128" t="e">
        <f>VLOOKUP(TRIM(Table47[[#This Row],[ZE_6]]),Table40[#All],3,FALSE)</f>
        <v>#N/A</v>
      </c>
      <c r="CT128" t="e">
        <f>VLOOKUP(TRIM(Table47[[#This Row],[ZE_7]]),Table40[#All],3,FALSE)</f>
        <v>#N/A</v>
      </c>
    </row>
    <row r="129" spans="1:99" x14ac:dyDescent="0.25">
      <c r="A129">
        <v>45157.767793113424</v>
      </c>
      <c r="B129" s="4">
        <f>VLOOKUP(Table47[[#This Row],[A]],Table7[#All],3, FALSE)</f>
        <v>2</v>
      </c>
      <c r="C129">
        <f>VLOOKUP(Table47[[#This Row],[B]],Table12[#All],3,FALSE)</f>
        <v>0</v>
      </c>
      <c r="D129">
        <f>VLOOKUP(Table47[[#This Row],[C]],Table14[#All],3,FALSE)</f>
        <v>1</v>
      </c>
      <c r="E129">
        <f>VLOOKUP(Table47[[#This Row],[D]],Table16[#All],3,FALSE)</f>
        <v>1</v>
      </c>
      <c r="F129">
        <f>VLOOKUP(Table47[[#This Row],[E]],Table18[#All],3,FALSE)</f>
        <v>4</v>
      </c>
      <c r="G129">
        <f>VLOOKUP(Table47[[#This Row],[F]],Table20[#All],3,FALSE)</f>
        <v>1</v>
      </c>
      <c r="H129" s="1" t="s">
        <v>130</v>
      </c>
      <c r="I129">
        <f>VLOOKUP(Table47[[#This Row],[G]],Table22[#All],3,FALSE)</f>
        <v>1</v>
      </c>
      <c r="J129" s="4" t="e">
        <f>VLOOKUP(TRIM(Table47[[#This Row],[G_2]]),Table22[#All],3,FALSE)</f>
        <v>#N/A</v>
      </c>
      <c r="K129" s="4" t="e">
        <f>VLOOKUP(TRIM(Table47[[#This Row],[G_3]]),Table22[#All],3,FALSE)</f>
        <v>#N/A</v>
      </c>
      <c r="L129" s="4" t="e">
        <f>VLOOKUP(TRIM(Table47[[#This Row],[G_4]]),Table22[#All],3,FALSE)</f>
        <v>#N/A</v>
      </c>
      <c r="M129">
        <f>VLOOKUP(Table47[[#This Row],[H]],Table23[#All],3,FALSE)</f>
        <v>1</v>
      </c>
      <c r="N129" s="1" t="s">
        <v>41</v>
      </c>
      <c r="O129">
        <f>VLOOKUP(Table47[[#This Row],[I_1]],Table25[#All], 3, FALSE)</f>
        <v>1</v>
      </c>
      <c r="P129" t="e">
        <f>VLOOKUP(TRIM(Table47[[#This Row],[I_2]]),Table25[#All], 3, FALSE)</f>
        <v>#N/A</v>
      </c>
      <c r="Q129">
        <v>458</v>
      </c>
      <c r="R129">
        <f>VLOOKUP(TRIM(Table47[[#This Row],[K]]),Table27[#All],3,FALSE)</f>
        <v>3</v>
      </c>
      <c r="S129">
        <f>VLOOKUP(TRIM(Table47[[#This Row],[L]]),Table28[#All],3,FALSE)</f>
        <v>4</v>
      </c>
      <c r="T129">
        <f>VLOOKUP(Table47[[#This Row],[M]],Table9[#All],3,FALSE)</f>
        <v>1</v>
      </c>
      <c r="U129">
        <f>VLOOKUP(Table47[[#This Row],[N]],Table11[#All],3,FALSE)</f>
        <v>4</v>
      </c>
      <c r="V129">
        <f>VLOOKUP(Table47[[#This Row],[O]],Table15[#All],3,FALSE)</f>
        <v>2</v>
      </c>
      <c r="W129" t="s">
        <v>655</v>
      </c>
      <c r="X129">
        <f>VLOOKUP(Table47[[#This Row],[Q]],Table19[#All],3,FALSE)</f>
        <v>2</v>
      </c>
      <c r="Y129" t="s">
        <v>77</v>
      </c>
      <c r="Z129">
        <f>VLOOKUP(TRIM(Table47[[#This Row],[R_1]]),Table21[#All],3,FALSE)</f>
        <v>6</v>
      </c>
      <c r="AA129" t="e">
        <f>VLOOKUP(TRIM(Table47[[#This Row],[R_2]]),Table21[#All],3,FALSE)</f>
        <v>#N/A</v>
      </c>
      <c r="AB129" t="e">
        <f>VLOOKUP(TRIM(Table47[[#This Row],[R_3]]),Table21[#All],3,FALSE)</f>
        <v>#N/A</v>
      </c>
      <c r="AC129" t="e">
        <f>VLOOKUP(TRIM(Table47[[#This Row],[R_4]]),Table21[#All],3,FALSE)</f>
        <v>#N/A</v>
      </c>
      <c r="AD129" t="e">
        <f>VLOOKUP(TRIM(Table47[[#This Row],[R_5]]),Table21[#All],3,FALSE)</f>
        <v>#N/A</v>
      </c>
      <c r="AE129" t="e">
        <f>VLOOKUP(TRIM(Table47[[#This Row],[R_6]]),Table21[#All],3,FALSE)</f>
        <v>#N/A</v>
      </c>
      <c r="AF129" t="e">
        <f>VLOOKUP(TRIM(Table47[[#This Row],[R_7]]),Table21[#All],3,FALSE)</f>
        <v>#N/A</v>
      </c>
      <c r="AG129" t="e">
        <f>VLOOKUP(TRIM(Table47[[#This Row],[R_8]]),Table21[#All],3,FALSE)</f>
        <v>#N/A</v>
      </c>
      <c r="AH129" t="e">
        <f>VLOOKUP(TRIM(Table47[[#This Row],[R_9]]),Table21[#All],3,FALSE)</f>
        <v>#N/A</v>
      </c>
      <c r="AI129" t="e">
        <f>VLOOKUP(TRIM(Table47[[#This Row],[R_10]]),Table21[#All],3,FALSE)</f>
        <v>#N/A</v>
      </c>
      <c r="AJ129" t="s">
        <v>656</v>
      </c>
      <c r="AK129">
        <f>VLOOKUP(TRIM(Table47[[#This Row],[S_1]]),Table24[#All],3,FALSE)</f>
        <v>8</v>
      </c>
      <c r="AL129" t="e">
        <f>VLOOKUP(TRIM(Table47[[#This Row],[S_2]]),Table24[#All],3,FALSE)</f>
        <v>#N/A</v>
      </c>
      <c r="AM129" t="e">
        <f>VLOOKUP(TRIM(Table47[[#This Row],[S_3]]),Table24[#All],3,FALSE)</f>
        <v>#N/A</v>
      </c>
      <c r="AN129" t="e">
        <f>VLOOKUP(TRIM(Table47[[#This Row],[S_4]]),Table24[#All],3,FALSE)</f>
        <v>#N/A</v>
      </c>
      <c r="AO129" t="e">
        <f>VLOOKUP(TRIM(Table47[[#This Row],[S_5]]),Table24[#All],3,FALSE)</f>
        <v>#N/A</v>
      </c>
      <c r="AP129" t="e">
        <f>VLOOKUP(TRIM(Table47[[#This Row],[S_6]]),Table24[#All],3,FALSE)</f>
        <v>#N/A</v>
      </c>
      <c r="AQ129" t="s">
        <v>51</v>
      </c>
      <c r="AR129">
        <f>VLOOKUP(TRIM(Table47[[#This Row],[T_1]]),Table26[#All],3,FALSE)</f>
        <v>2</v>
      </c>
      <c r="AS129" t="e">
        <f>VLOOKUP(TRIM(Table47[[#This Row],[T_2]]),Table26[#All],3,FALSE)</f>
        <v>#N/A</v>
      </c>
      <c r="AT129" t="e">
        <f>VLOOKUP(TRIM(Table47[[#This Row],[T_3]]),Table26[#All],3,FALSE)</f>
        <v>#N/A</v>
      </c>
      <c r="AU129" t="e">
        <f>VLOOKUP(TRIM(Table47[[#This Row],[T_4]]),Table26[#All],3,FALSE)</f>
        <v>#N/A</v>
      </c>
      <c r="AV129" t="e">
        <f>VLOOKUP(TRIM(Table47[[#This Row],[T_5]]),Table26[#All],3,FALSE)</f>
        <v>#N/A</v>
      </c>
      <c r="AW129" t="e">
        <f>VLOOKUP(TRIM(Table47[[#This Row],[T_6]]),Table26[#All],3,FALSE)</f>
        <v>#N/A</v>
      </c>
      <c r="AX129">
        <f>VLOOKUP(Table47[[#This Row],[U]],Table29[#All],3,FALSE)</f>
        <v>4</v>
      </c>
      <c r="AY129">
        <f>VLOOKUP(Table47[[#This Row],[V]],Table30[#All],3,FALSE)</f>
        <v>3</v>
      </c>
      <c r="AZ129" t="s">
        <v>313</v>
      </c>
      <c r="BA129">
        <f>VLOOKUP(TRIM(Table47[[#This Row],[W_1]]),Table31[#All],3,FALSE)</f>
        <v>5</v>
      </c>
      <c r="BB129" t="e">
        <f>VLOOKUP(TRIM(Table47[[#This Row],[W_2]]),Table31[#All],3,FALSE)</f>
        <v>#N/A</v>
      </c>
      <c r="BC129" t="e">
        <f>VLOOKUP(TRIM(Table47[[#This Row],[W_3]]),Table31[#All],3,FALSE)</f>
        <v>#N/A</v>
      </c>
      <c r="BD129" t="e">
        <f>VLOOKUP(TRIM(Table47[[#This Row],[W_4]]),Table31[#All],3,FALSE)</f>
        <v>#N/A</v>
      </c>
      <c r="BE129" t="e">
        <f>VLOOKUP(TRIM(Table47[[#This Row],[W_5]]),Table31[#All],3,FALSE)</f>
        <v>#N/A</v>
      </c>
      <c r="BF129" t="e">
        <f>VLOOKUP(TRIM(Table47[[#This Row],[W_6]]),Table31[#All],3,FALSE)</f>
        <v>#N/A</v>
      </c>
      <c r="BG129" t="e">
        <f>VLOOKUP(TRIM(Table47[[#This Row],[W_7]]),Table31[#All],3,FALSE)</f>
        <v>#N/A</v>
      </c>
      <c r="BH129" t="e">
        <f>VLOOKUP(TRIM(Table47[[#This Row],[W_8]]),Table31[#All],3,FALSE)</f>
        <v>#N/A</v>
      </c>
      <c r="BI129" t="s">
        <v>313</v>
      </c>
      <c r="BJ129">
        <f>VLOOKUP(TRIM(Table47[[#This Row],[X_1]]),Table32[#All],3,FALSE)</f>
        <v>7</v>
      </c>
      <c r="BK129" t="e">
        <f>VLOOKUP(TRIM(Table47[[#This Row],[X_2]]),Table32[#All],3,FALSE)</f>
        <v>#N/A</v>
      </c>
      <c r="BL129" t="e">
        <f>VLOOKUP(TRIM(Table47[[#This Row],[X_3]]),Table32[#All],3,FALSE)</f>
        <v>#N/A</v>
      </c>
      <c r="BM129" t="e">
        <f>VLOOKUP(TRIM(Table47[[#This Row],[X_4]]),Table32[#All],3,FALSE)</f>
        <v>#N/A</v>
      </c>
      <c r="BN129" t="e">
        <f>VLOOKUP(TRIM(Table47[[#This Row],[X_5]]),Table32[#All],3,FALSE)</f>
        <v>#N/A</v>
      </c>
      <c r="BO129" t="e">
        <f>VLOOKUP(TRIM(Table47[[#This Row],[X_6]]),Table32[#All],3,FALSE)</f>
        <v>#N/A</v>
      </c>
      <c r="BP129" t="e">
        <f>VLOOKUP(TRIM(Table47[[#This Row],[X_7]]),Table32[#All],3,FALSE)</f>
        <v>#N/A</v>
      </c>
      <c r="BQ129" t="e">
        <f>VLOOKUP(TRIM(Table47[[#This Row],[X_8]]),Table32[#All],3,FALSE)</f>
        <v>#N/A</v>
      </c>
      <c r="BR129" t="e">
        <f>VLOOKUP(TRIM(Table47[[#This Row],[X_9]]),Table32[#All],3,FALSE)</f>
        <v>#N/A</v>
      </c>
      <c r="BS129">
        <f>VLOOKUP(Table47[[#This Row],[Y]], Table33[#All], 3, FALSE)</f>
        <v>3</v>
      </c>
      <c r="BT129" t="s">
        <v>657</v>
      </c>
      <c r="BU129">
        <f>VLOOKUP(TRIM(Table47[[#This Row],[Z_1]]),Table34[#All],3,FALSE)</f>
        <v>13</v>
      </c>
      <c r="BV129" t="e">
        <f>VLOOKUP(TRIM(Table47[[#This Row],[Z_2]]),Table34[#All],3,FALSE)</f>
        <v>#N/A</v>
      </c>
      <c r="BW129" t="e">
        <f>VLOOKUP(TRIM(Table47[[#This Row],[Z_3]]),Table34[#All],3,FALSE)</f>
        <v>#N/A</v>
      </c>
      <c r="BX129" t="e">
        <f>VLOOKUP(TRIM(Table47[[#This Row],[Z_4]]),Table34[#All],3,FALSE)</f>
        <v>#N/A</v>
      </c>
      <c r="BY129" t="e">
        <f>VLOOKUP(TRIM(Table47[[#This Row],[Z_5]]),Table34[#All],3,FALSE)</f>
        <v>#N/A</v>
      </c>
      <c r="BZ129" t="e">
        <f>VLOOKUP(TRIM(Table47[[#This Row],[Z_6]]),Table34[#All],3,FALSE)</f>
        <v>#N/A</v>
      </c>
      <c r="CA129" t="e">
        <f>VLOOKUP(TRIM(Table47[[#This Row],[Z_7]]),Table34[#All],3,FALSE)</f>
        <v>#N/A</v>
      </c>
      <c r="CB129">
        <f>VLOOKUP(Table47[[#This Row],[ZA]],Table36[#All],3,FALSE)</f>
        <v>8</v>
      </c>
      <c r="CC129">
        <f>VLOOKUP(Table47[[#This Row],[ZB]],Table37[#All],3,FALSE)</f>
        <v>3</v>
      </c>
      <c r="CD129" t="s">
        <v>658</v>
      </c>
      <c r="CE129">
        <f>VLOOKUP(TRIM(Table47[[#This Row],[ZC_1]]),Table38[#All],3,FALSE)</f>
        <v>8</v>
      </c>
      <c r="CF129" t="e">
        <f>VLOOKUP(TRIM(Table47[[#This Row],[ZC_2]]),Table38[#All],3,FALSE)</f>
        <v>#N/A</v>
      </c>
      <c r="CG129" t="e">
        <f>VLOOKUP(TRIM(Table47[[#This Row],[ZC_3]]),Table38[#All],3,FALSE)</f>
        <v>#N/A</v>
      </c>
      <c r="CH129" t="e">
        <f>VLOOKUP(TRIM(Table47[[#This Row],[ZC_4]]),Table38[#All],3,FALSE)</f>
        <v>#N/A</v>
      </c>
      <c r="CI129" t="e">
        <f>VLOOKUP(TRIM(Table47[[#This Row],[ZC_5]]),Table38[#All],3,FALSE)</f>
        <v>#N/A</v>
      </c>
      <c r="CJ129" t="e">
        <f>VLOOKUP(TRIM(Table47[[#This Row],[ZC_6]]),Table38[#All],3,FALSE)</f>
        <v>#N/A</v>
      </c>
      <c r="CK129" t="e">
        <f>VLOOKUP(TRIM(Table47[[#This Row],[ZC_7]]),Table38[#All],3,FALSE)</f>
        <v>#N/A</v>
      </c>
      <c r="CL129">
        <v>3</v>
      </c>
      <c r="CM129" t="s">
        <v>659</v>
      </c>
      <c r="CN129">
        <f>VLOOKUP(TRIM(Table47[[#This Row],[ZE_1]]),Table40[#All],3,FALSE)</f>
        <v>11</v>
      </c>
      <c r="CO129" s="4" t="e">
        <f>VLOOKUP(TRIM(Table47[[#This Row],[ZE_2]]),Table40[#All],3,FALSE)</f>
        <v>#N/A</v>
      </c>
      <c r="CP129" t="e">
        <f>VLOOKUP(TRIM(Table47[[#This Row],[ZE_3]]),Table40[#All],3,FALSE)</f>
        <v>#N/A</v>
      </c>
      <c r="CQ129" s="4" t="e">
        <f>VLOOKUP(TRIM(Table47[[#This Row],[ZE_4]]),Table40[#All],3,FALSE)</f>
        <v>#N/A</v>
      </c>
      <c r="CR129" t="e">
        <f>VLOOKUP(TRIM(Table47[[#This Row],[ZE_5]]),Table40[#All],3,FALSE)</f>
        <v>#N/A</v>
      </c>
      <c r="CS129" t="e">
        <f>VLOOKUP(TRIM(Table47[[#This Row],[ZE_6]]),Table40[#All],3,FALSE)</f>
        <v>#N/A</v>
      </c>
      <c r="CT129" t="e">
        <f>VLOOKUP(TRIM(Table47[[#This Row],[ZE_7]]),Table40[#All],3,FALSE)</f>
        <v>#N/A</v>
      </c>
    </row>
    <row r="130" spans="1:99" x14ac:dyDescent="0.25">
      <c r="A130">
        <v>45157.7882340625</v>
      </c>
      <c r="B130" s="4">
        <f>VLOOKUP(Table47[[#This Row],[A]],Table7[#All],3, FALSE)</f>
        <v>2</v>
      </c>
      <c r="C130">
        <f>VLOOKUP(Table47[[#This Row],[B]],Table12[#All],3,FALSE)</f>
        <v>0</v>
      </c>
      <c r="D130">
        <f>VLOOKUP(Table47[[#This Row],[C]],Table14[#All],3,FALSE)</f>
        <v>1</v>
      </c>
      <c r="E130">
        <f>VLOOKUP(Table47[[#This Row],[D]],Table16[#All],3,FALSE)</f>
        <v>1</v>
      </c>
      <c r="F130">
        <f>VLOOKUP(Table47[[#This Row],[E]],Table18[#All],3,FALSE)</f>
        <v>4</v>
      </c>
      <c r="G130">
        <f>VLOOKUP(Table47[[#This Row],[F]],Table20[#All],3,FALSE)</f>
        <v>5</v>
      </c>
      <c r="H130" s="1" t="s">
        <v>130</v>
      </c>
      <c r="I130">
        <f>VLOOKUP(Table47[[#This Row],[G]],Table22[#All],3,FALSE)</f>
        <v>1</v>
      </c>
      <c r="J130" s="4" t="e">
        <f>VLOOKUP(TRIM(Table47[[#This Row],[G_2]]),Table22[#All],3,FALSE)</f>
        <v>#N/A</v>
      </c>
      <c r="K130" s="4" t="e">
        <f>VLOOKUP(TRIM(Table47[[#This Row],[G_3]]),Table22[#All],3,FALSE)</f>
        <v>#N/A</v>
      </c>
      <c r="L130" s="4" t="e">
        <f>VLOOKUP(TRIM(Table47[[#This Row],[G_4]]),Table22[#All],3,FALSE)</f>
        <v>#N/A</v>
      </c>
      <c r="M130">
        <f>VLOOKUP(Table47[[#This Row],[H]],Table23[#All],3,FALSE)</f>
        <v>0</v>
      </c>
      <c r="N130" s="1" t="s">
        <v>125</v>
      </c>
      <c r="O130">
        <f>VLOOKUP(Table47[[#This Row],[I_1]],Table25[#All], 3, FALSE)</f>
        <v>2</v>
      </c>
      <c r="P130" t="e">
        <f>VLOOKUP(TRIM(Table47[[#This Row],[I_2]]),Table25[#All], 3, FALSE)</f>
        <v>#N/A</v>
      </c>
      <c r="Q130">
        <v>466</v>
      </c>
      <c r="R130">
        <f>VLOOKUP(TRIM(Table47[[#This Row],[K]]),Table27[#All],3,FALSE)</f>
        <v>1</v>
      </c>
      <c r="S130">
        <f>VLOOKUP(TRIM(Table47[[#This Row],[L]]),Table28[#All],3,FALSE)</f>
        <v>1</v>
      </c>
      <c r="T130">
        <f>VLOOKUP(Table47[[#This Row],[M]],Table9[#All],3,FALSE)</f>
        <v>1</v>
      </c>
      <c r="U130">
        <f>VLOOKUP(Table47[[#This Row],[N]],Table11[#All],3,FALSE)</f>
        <v>4</v>
      </c>
      <c r="V130">
        <f>VLOOKUP(Table47[[#This Row],[O]],Table15[#All],3,FALSE)</f>
        <v>1</v>
      </c>
      <c r="W130" t="s">
        <v>660</v>
      </c>
      <c r="X130">
        <f>VLOOKUP(Table47[[#This Row],[Q]],Table19[#All],3,FALSE)</f>
        <v>4</v>
      </c>
      <c r="Y130" t="s">
        <v>935</v>
      </c>
      <c r="Z130">
        <f>VLOOKUP(TRIM(Table47[[#This Row],[R_1]]),Table21[#All],3,FALSE)</f>
        <v>2</v>
      </c>
      <c r="AA130">
        <f>VLOOKUP(TRIM(Table47[[#This Row],[R_2]]),Table21[#All],3,FALSE)</f>
        <v>3</v>
      </c>
      <c r="AB130" t="e">
        <f>VLOOKUP(TRIM(Table47[[#This Row],[R_3]]),Table21[#All],3,FALSE)</f>
        <v>#N/A</v>
      </c>
      <c r="AC130" t="e">
        <f>VLOOKUP(TRIM(Table47[[#This Row],[R_4]]),Table21[#All],3,FALSE)</f>
        <v>#N/A</v>
      </c>
      <c r="AD130" t="e">
        <f>VLOOKUP(TRIM(Table47[[#This Row],[R_5]]),Table21[#All],3,FALSE)</f>
        <v>#N/A</v>
      </c>
      <c r="AE130" t="e">
        <f>VLOOKUP(TRIM(Table47[[#This Row],[R_6]]),Table21[#All],3,FALSE)</f>
        <v>#N/A</v>
      </c>
      <c r="AF130" t="e">
        <f>VLOOKUP(TRIM(Table47[[#This Row],[R_7]]),Table21[#All],3,FALSE)</f>
        <v>#N/A</v>
      </c>
      <c r="AG130" t="e">
        <f>VLOOKUP(TRIM(Table47[[#This Row],[R_8]]),Table21[#All],3,FALSE)</f>
        <v>#N/A</v>
      </c>
      <c r="AH130" t="e">
        <f>VLOOKUP(TRIM(Table47[[#This Row],[R_9]]),Table21[#All],3,FALSE)</f>
        <v>#N/A</v>
      </c>
      <c r="AI130" t="e">
        <f>VLOOKUP(TRIM(Table47[[#This Row],[R_10]]),Table21[#All],3,FALSE)</f>
        <v>#N/A</v>
      </c>
      <c r="AJ130" t="s">
        <v>633</v>
      </c>
      <c r="AK130">
        <f>VLOOKUP(TRIM(Table47[[#This Row],[S_1]]),Table24[#All],3,FALSE)</f>
        <v>6</v>
      </c>
      <c r="AL130" t="e">
        <f>VLOOKUP(TRIM(Table47[[#This Row],[S_2]]),Table24[#All],3,FALSE)</f>
        <v>#N/A</v>
      </c>
      <c r="AM130" t="e">
        <f>VLOOKUP(TRIM(Table47[[#This Row],[S_3]]),Table24[#All],3,FALSE)</f>
        <v>#N/A</v>
      </c>
      <c r="AN130" t="e">
        <f>VLOOKUP(TRIM(Table47[[#This Row],[S_4]]),Table24[#All],3,FALSE)</f>
        <v>#N/A</v>
      </c>
      <c r="AO130" t="e">
        <f>VLOOKUP(TRIM(Table47[[#This Row],[S_5]]),Table24[#All],3,FALSE)</f>
        <v>#N/A</v>
      </c>
      <c r="AP130" t="e">
        <f>VLOOKUP(TRIM(Table47[[#This Row],[S_6]]),Table24[#All],3,FALSE)</f>
        <v>#N/A</v>
      </c>
      <c r="AQ130" t="s">
        <v>73</v>
      </c>
      <c r="AR130">
        <f>VLOOKUP(TRIM(Table47[[#This Row],[T_1]]),Table26[#All],3,FALSE)</f>
        <v>2</v>
      </c>
      <c r="AS130">
        <f>VLOOKUP(TRIM(Table47[[#This Row],[T_2]]),Table26[#All],3,FALSE)</f>
        <v>4</v>
      </c>
      <c r="AT130" t="e">
        <f>VLOOKUP(TRIM(Table47[[#This Row],[T_3]]),Table26[#All],3,FALSE)</f>
        <v>#N/A</v>
      </c>
      <c r="AU130" t="e">
        <f>VLOOKUP(TRIM(Table47[[#This Row],[T_4]]),Table26[#All],3,FALSE)</f>
        <v>#N/A</v>
      </c>
      <c r="AV130" t="e">
        <f>VLOOKUP(TRIM(Table47[[#This Row],[T_5]]),Table26[#All],3,FALSE)</f>
        <v>#N/A</v>
      </c>
      <c r="AW130" t="e">
        <f>VLOOKUP(TRIM(Table47[[#This Row],[T_6]]),Table26[#All],3,FALSE)</f>
        <v>#N/A</v>
      </c>
      <c r="AX130">
        <f>VLOOKUP(Table47[[#This Row],[U]],Table29[#All],3,FALSE)</f>
        <v>3</v>
      </c>
      <c r="AY130">
        <f>VLOOKUP(Table47[[#This Row],[V]],Table30[#All],3,FALSE)</f>
        <v>1</v>
      </c>
      <c r="AZ130" t="s">
        <v>216</v>
      </c>
      <c r="BA130">
        <f>VLOOKUP(TRIM(Table47[[#This Row],[W_1]]),Table31[#All],3,FALSE)</f>
        <v>1</v>
      </c>
      <c r="BB130">
        <f>VLOOKUP(TRIM(Table47[[#This Row],[W_2]]),Table31[#All],3,FALSE)</f>
        <v>4</v>
      </c>
      <c r="BC130" t="e">
        <f>VLOOKUP(TRIM(Table47[[#This Row],[W_3]]),Table31[#All],3,FALSE)</f>
        <v>#N/A</v>
      </c>
      <c r="BD130" t="e">
        <f>VLOOKUP(TRIM(Table47[[#This Row],[W_4]]),Table31[#All],3,FALSE)</f>
        <v>#N/A</v>
      </c>
      <c r="BE130" t="e">
        <f>VLOOKUP(TRIM(Table47[[#This Row],[W_5]]),Table31[#All],3,FALSE)</f>
        <v>#N/A</v>
      </c>
      <c r="BF130" t="e">
        <f>VLOOKUP(TRIM(Table47[[#This Row],[W_6]]),Table31[#All],3,FALSE)</f>
        <v>#N/A</v>
      </c>
      <c r="BG130" t="e">
        <f>VLOOKUP(TRIM(Table47[[#This Row],[W_7]]),Table31[#All],3,FALSE)</f>
        <v>#N/A</v>
      </c>
      <c r="BH130" t="e">
        <f>VLOOKUP(TRIM(Table47[[#This Row],[W_8]]),Table31[#All],3,FALSE)</f>
        <v>#N/A</v>
      </c>
      <c r="BI130" t="s">
        <v>662</v>
      </c>
      <c r="BJ130">
        <f>VLOOKUP(TRIM(Table47[[#This Row],[X_1]]),Table32[#All],3,FALSE)</f>
        <v>2</v>
      </c>
      <c r="BK130">
        <f>VLOOKUP(TRIM(Table47[[#This Row],[X_2]]),Table32[#All],3,FALSE)</f>
        <v>5</v>
      </c>
      <c r="BL130" t="e">
        <f>VLOOKUP(TRIM(Table47[[#This Row],[X_3]]),Table32[#All],3,FALSE)</f>
        <v>#N/A</v>
      </c>
      <c r="BM130" t="e">
        <f>VLOOKUP(TRIM(Table47[[#This Row],[X_4]]),Table32[#All],3,FALSE)</f>
        <v>#N/A</v>
      </c>
      <c r="BN130" t="e">
        <f>VLOOKUP(TRIM(Table47[[#This Row],[X_5]]),Table32[#All],3,FALSE)</f>
        <v>#N/A</v>
      </c>
      <c r="BO130" t="e">
        <f>VLOOKUP(TRIM(Table47[[#This Row],[X_6]]),Table32[#All],3,FALSE)</f>
        <v>#N/A</v>
      </c>
      <c r="BP130" t="e">
        <f>VLOOKUP(TRIM(Table47[[#This Row],[X_7]]),Table32[#All],3,FALSE)</f>
        <v>#N/A</v>
      </c>
      <c r="BQ130" t="e">
        <f>VLOOKUP(TRIM(Table47[[#This Row],[X_8]]),Table32[#All],3,FALSE)</f>
        <v>#N/A</v>
      </c>
      <c r="BR130" t="e">
        <f>VLOOKUP(TRIM(Table47[[#This Row],[X_9]]),Table32[#All],3,FALSE)</f>
        <v>#N/A</v>
      </c>
      <c r="BS130">
        <f>VLOOKUP(Table47[[#This Row],[Y]], Table33[#All], 3, FALSE)</f>
        <v>3</v>
      </c>
      <c r="BT130" t="s">
        <v>136</v>
      </c>
      <c r="BU130">
        <f>VLOOKUP(TRIM(Table47[[#This Row],[Z_1]]),Table34[#All],3,FALSE)</f>
        <v>4</v>
      </c>
      <c r="BV130" t="e">
        <f>VLOOKUP(TRIM(Table47[[#This Row],[Z_2]]),Table34[#All],3,FALSE)</f>
        <v>#N/A</v>
      </c>
      <c r="BW130" t="e">
        <f>VLOOKUP(TRIM(Table47[[#This Row],[Z_3]]),Table34[#All],3,FALSE)</f>
        <v>#N/A</v>
      </c>
      <c r="BX130" t="e">
        <f>VLOOKUP(TRIM(Table47[[#This Row],[Z_4]]),Table34[#All],3,FALSE)</f>
        <v>#N/A</v>
      </c>
      <c r="BY130" t="e">
        <f>VLOOKUP(TRIM(Table47[[#This Row],[Z_5]]),Table34[#All],3,FALSE)</f>
        <v>#N/A</v>
      </c>
      <c r="BZ130" t="e">
        <f>VLOOKUP(TRIM(Table47[[#This Row],[Z_6]]),Table34[#All],3,FALSE)</f>
        <v>#N/A</v>
      </c>
      <c r="CA130" t="e">
        <f>VLOOKUP(TRIM(Table47[[#This Row],[Z_7]]),Table34[#All],3,FALSE)</f>
        <v>#N/A</v>
      </c>
      <c r="CB130">
        <f>VLOOKUP(Table47[[#This Row],[ZA]],Table36[#All],3,FALSE)</f>
        <v>6</v>
      </c>
      <c r="CC130">
        <f>VLOOKUP(Table47[[#This Row],[ZB]],Table37[#All],3,FALSE)</f>
        <v>3</v>
      </c>
      <c r="CD130" t="s">
        <v>408</v>
      </c>
      <c r="CE130">
        <f>VLOOKUP(TRIM(Table47[[#This Row],[ZC_1]]),Table38[#All],3,FALSE)</f>
        <v>1</v>
      </c>
      <c r="CF130">
        <f>VLOOKUP(TRIM(Table47[[#This Row],[ZC_2]]),Table38[#All],3,FALSE)</f>
        <v>5</v>
      </c>
      <c r="CG130">
        <f>VLOOKUP(TRIM(Table47[[#This Row],[ZC_3]]),Table38[#All],3,FALSE)</f>
        <v>4</v>
      </c>
      <c r="CH130">
        <f>VLOOKUP(TRIM(Table47[[#This Row],[ZC_4]]),Table38[#All],3,FALSE)</f>
        <v>6</v>
      </c>
      <c r="CI130">
        <f>VLOOKUP(TRIM(Table47[[#This Row],[ZC_5]]),Table38[#All],3,FALSE)</f>
        <v>3</v>
      </c>
      <c r="CJ130">
        <f>VLOOKUP(TRIM(Table47[[#This Row],[ZC_6]]),Table38[#All],3,FALSE)</f>
        <v>2</v>
      </c>
      <c r="CK130">
        <f>VLOOKUP(TRIM(Table47[[#This Row],[ZC_7]]),Table38[#All],3,FALSE)</f>
        <v>7</v>
      </c>
      <c r="CL130">
        <v>3</v>
      </c>
      <c r="CM130" t="s">
        <v>106</v>
      </c>
      <c r="CN130">
        <f>VLOOKUP(TRIM(Table47[[#This Row],[ZE_1]]),Table40[#All],3,FALSE)</f>
        <v>3</v>
      </c>
      <c r="CO130" s="4" t="e">
        <f>VLOOKUP(TRIM(Table47[[#This Row],[ZE_2]]),Table40[#All],3,FALSE)</f>
        <v>#N/A</v>
      </c>
      <c r="CP130" t="e">
        <f>VLOOKUP(TRIM(Table47[[#This Row],[ZE_3]]),Table40[#All],3,FALSE)</f>
        <v>#N/A</v>
      </c>
      <c r="CQ130" s="4" t="e">
        <f>VLOOKUP(TRIM(Table47[[#This Row],[ZE_4]]),Table40[#All],3,FALSE)</f>
        <v>#N/A</v>
      </c>
      <c r="CR130" t="e">
        <f>VLOOKUP(TRIM(Table47[[#This Row],[ZE_5]]),Table40[#All],3,FALSE)</f>
        <v>#N/A</v>
      </c>
      <c r="CS130" t="e">
        <f>VLOOKUP(TRIM(Table47[[#This Row],[ZE_6]]),Table40[#All],3,FALSE)</f>
        <v>#N/A</v>
      </c>
      <c r="CT130" t="e">
        <f>VLOOKUP(TRIM(Table47[[#This Row],[ZE_7]]),Table40[#All],3,FALSE)</f>
        <v>#N/A</v>
      </c>
    </row>
    <row r="131" spans="1:99" x14ac:dyDescent="0.25">
      <c r="A131">
        <v>45157.821737685183</v>
      </c>
      <c r="B131" s="4">
        <f>VLOOKUP(Table47[[#This Row],[A]],Table7[#All],3, FALSE)</f>
        <v>5</v>
      </c>
      <c r="C131">
        <f>VLOOKUP(Table47[[#This Row],[B]],Table12[#All],3,FALSE)</f>
        <v>1</v>
      </c>
      <c r="D131">
        <f>VLOOKUP(Table47[[#This Row],[C]],Table14[#All],3,FALSE)</f>
        <v>1</v>
      </c>
      <c r="E131">
        <f>VLOOKUP(Table47[[#This Row],[D]],Table16[#All],3,FALSE)</f>
        <v>1</v>
      </c>
      <c r="F131">
        <f>VLOOKUP(Table47[[#This Row],[E]],Table18[#All],3,FALSE)</f>
        <v>2</v>
      </c>
      <c r="G131">
        <f>VLOOKUP(Table47[[#This Row],[F]],Table20[#All],3,FALSE)</f>
        <v>1</v>
      </c>
      <c r="H131" s="1" t="s">
        <v>63</v>
      </c>
      <c r="I131">
        <f>VLOOKUP(Table47[[#This Row],[G]],Table22[#All],3,FALSE)</f>
        <v>1</v>
      </c>
      <c r="J131" s="4">
        <f>VLOOKUP(TRIM(Table47[[#This Row],[G_2]]),Table22[#All],3,FALSE)</f>
        <v>3</v>
      </c>
      <c r="K131" s="4" t="e">
        <f>VLOOKUP(TRIM(Table47[[#This Row],[G_3]]),Table22[#All],3,FALSE)</f>
        <v>#N/A</v>
      </c>
      <c r="L131" s="4" t="e">
        <f>VLOOKUP(TRIM(Table47[[#This Row],[G_4]]),Table22[#All],3,FALSE)</f>
        <v>#N/A</v>
      </c>
      <c r="M131">
        <f>VLOOKUP(Table47[[#This Row],[H]],Table23[#All],3,FALSE)</f>
        <v>1</v>
      </c>
      <c r="N131" s="1" t="s">
        <v>41</v>
      </c>
      <c r="O131">
        <f>VLOOKUP(Table47[[#This Row],[I_1]],Table25[#All], 3, FALSE)</f>
        <v>1</v>
      </c>
      <c r="P131" t="e">
        <f>VLOOKUP(TRIM(Table47[[#This Row],[I_2]]),Table25[#All], 3, FALSE)</f>
        <v>#N/A</v>
      </c>
      <c r="Q131">
        <v>1066</v>
      </c>
      <c r="R131">
        <f>VLOOKUP(TRIM(Table47[[#This Row],[K]]),Table27[#All],3,FALSE)</f>
        <v>2</v>
      </c>
      <c r="S131">
        <f>VLOOKUP(TRIM(Table47[[#This Row],[L]]),Table28[#All],3,FALSE)</f>
        <v>1</v>
      </c>
      <c r="T131">
        <f>VLOOKUP(Table47[[#This Row],[M]],Table9[#All],3,FALSE)</f>
        <v>2</v>
      </c>
      <c r="U131">
        <f>VLOOKUP(Table47[[#This Row],[N]],Table11[#All],3,FALSE)</f>
        <v>3</v>
      </c>
      <c r="V131">
        <f>VLOOKUP(Table47[[#This Row],[O]],Table15[#All],3,FALSE)</f>
        <v>2</v>
      </c>
      <c r="W131" t="s">
        <v>622</v>
      </c>
      <c r="X131">
        <f>VLOOKUP(Table47[[#This Row],[Q]],Table19[#All],3,FALSE)</f>
        <v>6</v>
      </c>
      <c r="Y131" t="s">
        <v>663</v>
      </c>
      <c r="Z131">
        <f>VLOOKUP(TRIM(Table47[[#This Row],[R_1]]),Table21[#All],3,FALSE)</f>
        <v>12</v>
      </c>
      <c r="AA131" t="e">
        <f>VLOOKUP(TRIM(Table47[[#This Row],[R_2]]),Table21[#All],3,FALSE)</f>
        <v>#N/A</v>
      </c>
      <c r="AB131" t="e">
        <f>VLOOKUP(TRIM(Table47[[#This Row],[R_3]]),Table21[#All],3,FALSE)</f>
        <v>#N/A</v>
      </c>
      <c r="AC131" t="e">
        <f>VLOOKUP(TRIM(Table47[[#This Row],[R_4]]),Table21[#All],3,FALSE)</f>
        <v>#N/A</v>
      </c>
      <c r="AD131" t="e">
        <f>VLOOKUP(TRIM(Table47[[#This Row],[R_5]]),Table21[#All],3,FALSE)</f>
        <v>#N/A</v>
      </c>
      <c r="AE131" t="e">
        <f>VLOOKUP(TRIM(Table47[[#This Row],[R_6]]),Table21[#All],3,FALSE)</f>
        <v>#N/A</v>
      </c>
      <c r="AF131" t="e">
        <f>VLOOKUP(TRIM(Table47[[#This Row],[R_7]]),Table21[#All],3,FALSE)</f>
        <v>#N/A</v>
      </c>
      <c r="AG131" t="e">
        <f>VLOOKUP(TRIM(Table47[[#This Row],[R_8]]),Table21[#All],3,FALSE)</f>
        <v>#N/A</v>
      </c>
      <c r="AH131" t="e">
        <f>VLOOKUP(TRIM(Table47[[#This Row],[R_9]]),Table21[#All],3,FALSE)</f>
        <v>#N/A</v>
      </c>
      <c r="AI131" t="e">
        <f>VLOOKUP(TRIM(Table47[[#This Row],[R_10]]),Table21[#All],3,FALSE)</f>
        <v>#N/A</v>
      </c>
      <c r="AJ131" t="s">
        <v>146</v>
      </c>
      <c r="AK131">
        <f>VLOOKUP(TRIM(Table47[[#This Row],[S_1]]),Table24[#All],3,FALSE)</f>
        <v>3</v>
      </c>
      <c r="AL131" t="e">
        <f>VLOOKUP(TRIM(Table47[[#This Row],[S_2]]),Table24[#All],3,FALSE)</f>
        <v>#N/A</v>
      </c>
      <c r="AM131" t="e">
        <f>VLOOKUP(TRIM(Table47[[#This Row],[S_3]]),Table24[#All],3,FALSE)</f>
        <v>#N/A</v>
      </c>
      <c r="AN131" t="e">
        <f>VLOOKUP(TRIM(Table47[[#This Row],[S_4]]),Table24[#All],3,FALSE)</f>
        <v>#N/A</v>
      </c>
      <c r="AO131" t="e">
        <f>VLOOKUP(TRIM(Table47[[#This Row],[S_5]]),Table24[#All],3,FALSE)</f>
        <v>#N/A</v>
      </c>
      <c r="AP131" t="e">
        <f>VLOOKUP(TRIM(Table47[[#This Row],[S_6]]),Table24[#All],3,FALSE)</f>
        <v>#N/A</v>
      </c>
      <c r="AQ131" t="s">
        <v>138</v>
      </c>
      <c r="AR131">
        <f>VLOOKUP(TRIM(Table47[[#This Row],[T_1]]),Table26[#All],3,FALSE)</f>
        <v>2</v>
      </c>
      <c r="AS131">
        <f>VLOOKUP(TRIM(Table47[[#This Row],[T_2]]),Table26[#All],3,FALSE)</f>
        <v>3</v>
      </c>
      <c r="AT131" t="e">
        <f>VLOOKUP(TRIM(Table47[[#This Row],[T_3]]),Table26[#All],3,FALSE)</f>
        <v>#N/A</v>
      </c>
      <c r="AU131" t="e">
        <f>VLOOKUP(TRIM(Table47[[#This Row],[T_4]]),Table26[#All],3,FALSE)</f>
        <v>#N/A</v>
      </c>
      <c r="AV131" t="e">
        <f>VLOOKUP(TRIM(Table47[[#This Row],[T_5]]),Table26[#All],3,FALSE)</f>
        <v>#N/A</v>
      </c>
      <c r="AW131" t="e">
        <f>VLOOKUP(TRIM(Table47[[#This Row],[T_6]]),Table26[#All],3,FALSE)</f>
        <v>#N/A</v>
      </c>
      <c r="AX131">
        <f>VLOOKUP(Table47[[#This Row],[U]],Table29[#All],3,FALSE)</f>
        <v>1</v>
      </c>
      <c r="AY131">
        <f>VLOOKUP(Table47[[#This Row],[V]],Table30[#All],3,FALSE)</f>
        <v>2</v>
      </c>
      <c r="AZ131" t="s">
        <v>88</v>
      </c>
      <c r="BA131">
        <f>VLOOKUP(TRIM(Table47[[#This Row],[W_1]]),Table31[#All],3,FALSE)</f>
        <v>1</v>
      </c>
      <c r="BB131">
        <f>VLOOKUP(TRIM(Table47[[#This Row],[W_2]]),Table31[#All],3,FALSE)</f>
        <v>2</v>
      </c>
      <c r="BC131" t="e">
        <f>VLOOKUP(TRIM(Table47[[#This Row],[W_3]]),Table31[#All],3,FALSE)</f>
        <v>#N/A</v>
      </c>
      <c r="BD131" t="e">
        <f>VLOOKUP(TRIM(Table47[[#This Row],[W_4]]),Table31[#All],3,FALSE)</f>
        <v>#N/A</v>
      </c>
      <c r="BE131" t="e">
        <f>VLOOKUP(TRIM(Table47[[#This Row],[W_5]]),Table31[#All],3,FALSE)</f>
        <v>#N/A</v>
      </c>
      <c r="BF131" t="e">
        <f>VLOOKUP(TRIM(Table47[[#This Row],[W_6]]),Table31[#All],3,FALSE)</f>
        <v>#N/A</v>
      </c>
      <c r="BG131" t="e">
        <f>VLOOKUP(TRIM(Table47[[#This Row],[W_7]]),Table31[#All],3,FALSE)</f>
        <v>#N/A</v>
      </c>
      <c r="BH131" t="e">
        <f>VLOOKUP(TRIM(Table47[[#This Row],[W_8]]),Table31[#All],3,FALSE)</f>
        <v>#N/A</v>
      </c>
      <c r="BI131" t="s">
        <v>1030</v>
      </c>
      <c r="BJ131">
        <f>VLOOKUP(TRIM(Table47[[#This Row],[X_1]]),Table32[#All],3,FALSE)</f>
        <v>1</v>
      </c>
      <c r="BK131">
        <f>VLOOKUP(TRIM(Table47[[#This Row],[X_2]]),Table32[#All],3,FALSE)</f>
        <v>6</v>
      </c>
      <c r="BL131">
        <f>VLOOKUP(TRIM(Table47[[#This Row],[X_3]]),Table32[#All],3,FALSE)</f>
        <v>11</v>
      </c>
      <c r="BM131">
        <f>VLOOKUP(TRIM(Table47[[#This Row],[X_4]]),Table32[#All],3,FALSE)</f>
        <v>5</v>
      </c>
      <c r="BN131">
        <f>VLOOKUP(TRIM(Table47[[#This Row],[X_5]]),Table32[#All],3,FALSE)</f>
        <v>10</v>
      </c>
      <c r="BO131">
        <f>VLOOKUP(TRIM(Table47[[#This Row],[X_6]]),Table32[#All],3,FALSE)</f>
        <v>3</v>
      </c>
      <c r="BP131" t="e">
        <f>VLOOKUP(TRIM(Table47[[#This Row],[X_7]]),Table32[#All],3,FALSE)</f>
        <v>#N/A</v>
      </c>
      <c r="BQ131" t="e">
        <f>VLOOKUP(TRIM(Table47[[#This Row],[X_8]]),Table32[#All],3,FALSE)</f>
        <v>#N/A</v>
      </c>
      <c r="BR131" t="e">
        <f>VLOOKUP(TRIM(Table47[[#This Row],[X_9]]),Table32[#All],3,FALSE)</f>
        <v>#N/A</v>
      </c>
      <c r="BS131">
        <f>VLOOKUP(Table47[[#This Row],[Y]], Table33[#All], 3, FALSE)</f>
        <v>2</v>
      </c>
      <c r="BT131" t="s">
        <v>77</v>
      </c>
      <c r="BU131">
        <f>VLOOKUP(TRIM(Table47[[#This Row],[Z_1]]),Table34[#All],3,FALSE)</f>
        <v>13</v>
      </c>
      <c r="BV131" t="e">
        <f>VLOOKUP(TRIM(Table47[[#This Row],[Z_2]]),Table34[#All],3,FALSE)</f>
        <v>#N/A</v>
      </c>
      <c r="BW131" t="e">
        <f>VLOOKUP(TRIM(Table47[[#This Row],[Z_3]]),Table34[#All],3,FALSE)</f>
        <v>#N/A</v>
      </c>
      <c r="BX131" t="e">
        <f>VLOOKUP(TRIM(Table47[[#This Row],[Z_4]]),Table34[#All],3,FALSE)</f>
        <v>#N/A</v>
      </c>
      <c r="BY131" t="e">
        <f>VLOOKUP(TRIM(Table47[[#This Row],[Z_5]]),Table34[#All],3,FALSE)</f>
        <v>#N/A</v>
      </c>
      <c r="BZ131" t="e">
        <f>VLOOKUP(TRIM(Table47[[#This Row],[Z_6]]),Table34[#All],3,FALSE)</f>
        <v>#N/A</v>
      </c>
      <c r="CA131" t="e">
        <f>VLOOKUP(TRIM(Table47[[#This Row],[Z_7]]),Table34[#All],3,FALSE)</f>
        <v>#N/A</v>
      </c>
      <c r="CB131">
        <f>VLOOKUP(Table47[[#This Row],[ZA]],Table36[#All],3,FALSE)</f>
        <v>0</v>
      </c>
      <c r="CC131">
        <f>VLOOKUP(Table47[[#This Row],[ZB]],Table37[#All],3,FALSE)</f>
        <v>3</v>
      </c>
      <c r="CD131" t="s">
        <v>622</v>
      </c>
      <c r="CE131">
        <f>VLOOKUP(TRIM(Table47[[#This Row],[ZC_1]]),Table38[#All],3,FALSE)</f>
        <v>8</v>
      </c>
      <c r="CF131" t="e">
        <f>VLOOKUP(TRIM(Table47[[#This Row],[ZC_2]]),Table38[#All],3,FALSE)</f>
        <v>#N/A</v>
      </c>
      <c r="CG131" t="e">
        <f>VLOOKUP(TRIM(Table47[[#This Row],[ZC_3]]),Table38[#All],3,FALSE)</f>
        <v>#N/A</v>
      </c>
      <c r="CH131" t="e">
        <f>VLOOKUP(TRIM(Table47[[#This Row],[ZC_4]]),Table38[#All],3,FALSE)</f>
        <v>#N/A</v>
      </c>
      <c r="CI131" t="e">
        <f>VLOOKUP(TRIM(Table47[[#This Row],[ZC_5]]),Table38[#All],3,FALSE)</f>
        <v>#N/A</v>
      </c>
      <c r="CJ131" t="e">
        <f>VLOOKUP(TRIM(Table47[[#This Row],[ZC_6]]),Table38[#All],3,FALSE)</f>
        <v>#N/A</v>
      </c>
      <c r="CK131" t="e">
        <f>VLOOKUP(TRIM(Table47[[#This Row],[ZC_7]]),Table38[#All],3,FALSE)</f>
        <v>#N/A</v>
      </c>
      <c r="CL131">
        <v>3</v>
      </c>
      <c r="CM131" t="s">
        <v>106</v>
      </c>
      <c r="CN131">
        <f>VLOOKUP(TRIM(Table47[[#This Row],[ZE_1]]),Table40[#All],3,FALSE)</f>
        <v>3</v>
      </c>
      <c r="CO131" s="4" t="e">
        <f>VLOOKUP(TRIM(Table47[[#This Row],[ZE_2]]),Table40[#All],3,FALSE)</f>
        <v>#N/A</v>
      </c>
      <c r="CP131" t="e">
        <f>VLOOKUP(TRIM(Table47[[#This Row],[ZE_3]]),Table40[#All],3,FALSE)</f>
        <v>#N/A</v>
      </c>
      <c r="CQ131" s="4" t="e">
        <f>VLOOKUP(TRIM(Table47[[#This Row],[ZE_4]]),Table40[#All],3,FALSE)</f>
        <v>#N/A</v>
      </c>
      <c r="CR131" t="e">
        <f>VLOOKUP(TRIM(Table47[[#This Row],[ZE_5]]),Table40[#All],3,FALSE)</f>
        <v>#N/A</v>
      </c>
      <c r="CS131" t="e">
        <f>VLOOKUP(TRIM(Table47[[#This Row],[ZE_6]]),Table40[#All],3,FALSE)</f>
        <v>#N/A</v>
      </c>
      <c r="CT131" t="e">
        <f>VLOOKUP(TRIM(Table47[[#This Row],[ZE_7]]),Table40[#All],3,FALSE)</f>
        <v>#N/A</v>
      </c>
    </row>
    <row r="132" spans="1:99" x14ac:dyDescent="0.25">
      <c r="A132">
        <v>45157.832607696764</v>
      </c>
      <c r="B132" s="4">
        <f>VLOOKUP(Table47[[#This Row],[A]],Table7[#All],3, FALSE)</f>
        <v>4</v>
      </c>
      <c r="C132">
        <f>VLOOKUP(Table47[[#This Row],[B]],Table12[#All],3,FALSE)</f>
        <v>1</v>
      </c>
      <c r="D132">
        <f>VLOOKUP(Table47[[#This Row],[C]],Table14[#All],3,FALSE)</f>
        <v>1</v>
      </c>
      <c r="E132">
        <f>VLOOKUP(Table47[[#This Row],[D]],Table16[#All],3,FALSE)</f>
        <v>1</v>
      </c>
      <c r="F132">
        <f>VLOOKUP(Table47[[#This Row],[E]],Table18[#All],3,FALSE)</f>
        <v>1</v>
      </c>
      <c r="G132">
        <f>VLOOKUP(Table47[[#This Row],[F]],Table20[#All],3,FALSE)</f>
        <v>2</v>
      </c>
      <c r="H132" s="1" t="s">
        <v>124</v>
      </c>
      <c r="I132">
        <f>VLOOKUP(Table47[[#This Row],[G]],Table22[#All],3,FALSE)</f>
        <v>1</v>
      </c>
      <c r="J132" s="4">
        <f>VLOOKUP(TRIM(Table47[[#This Row],[G_2]]),Table22[#All],3,FALSE)</f>
        <v>2</v>
      </c>
      <c r="K132" s="4" t="e">
        <f>VLOOKUP(TRIM(Table47[[#This Row],[G_3]]),Table22[#All],3,FALSE)</f>
        <v>#N/A</v>
      </c>
      <c r="L132" s="4" t="e">
        <f>VLOOKUP(TRIM(Table47[[#This Row],[G_4]]),Table22[#All],3,FALSE)</f>
        <v>#N/A</v>
      </c>
      <c r="M132">
        <f>VLOOKUP(Table47[[#This Row],[H]],Table23[#All],3,FALSE)</f>
        <v>1</v>
      </c>
      <c r="N132" s="1" t="s">
        <v>64</v>
      </c>
      <c r="O132">
        <f>VLOOKUP(Table47[[#This Row],[I_1]],Table25[#All], 3, FALSE)</f>
        <v>1</v>
      </c>
      <c r="P132">
        <f>VLOOKUP(TRIM(Table47[[#This Row],[I_2]]),Table25[#All], 3, FALSE)</f>
        <v>2</v>
      </c>
      <c r="Q132">
        <v>582</v>
      </c>
      <c r="R132">
        <f>VLOOKUP(TRIM(Table47[[#This Row],[K]]),Table27[#All],3,FALSE)</f>
        <v>1</v>
      </c>
      <c r="S132">
        <f>VLOOKUP(TRIM(Table47[[#This Row],[L]]),Table28[#All],3,FALSE)</f>
        <v>1</v>
      </c>
      <c r="T132">
        <f>VLOOKUP(Table47[[#This Row],[M]],Table9[#All],3,FALSE)</f>
        <v>1</v>
      </c>
      <c r="U132">
        <f>VLOOKUP(Table47[[#This Row],[N]],Table11[#All],3,FALSE)</f>
        <v>4</v>
      </c>
      <c r="V132">
        <f>VLOOKUP(Table47[[#This Row],[O]],Table15[#All],3,FALSE)</f>
        <v>1</v>
      </c>
      <c r="W132" t="s">
        <v>665</v>
      </c>
      <c r="X132">
        <f>VLOOKUP(Table47[[#This Row],[Q]],Table19[#All],3,FALSE)</f>
        <v>3</v>
      </c>
      <c r="Y132" t="s">
        <v>666</v>
      </c>
      <c r="Z132">
        <f>VLOOKUP(TRIM(Table47[[#This Row],[R_1]]),Table21[#All],3,FALSE)</f>
        <v>2</v>
      </c>
      <c r="AA132">
        <f>VLOOKUP(TRIM(Table47[[#This Row],[R_2]]),Table21[#All],3,FALSE)</f>
        <v>5</v>
      </c>
      <c r="AB132">
        <f>VLOOKUP(TRIM(Table47[[#This Row],[R_3]]),Table21[#All],3,FALSE)</f>
        <v>8</v>
      </c>
      <c r="AC132">
        <f>VLOOKUP(TRIM(Table47[[#This Row],[R_4]]),Table21[#All],3,FALSE)</f>
        <v>11</v>
      </c>
      <c r="AD132">
        <f>VLOOKUP(TRIM(Table47[[#This Row],[R_5]]),Table21[#All],3,FALSE)</f>
        <v>12</v>
      </c>
      <c r="AE132" t="e">
        <f>VLOOKUP(TRIM(Table47[[#This Row],[R_6]]),Table21[#All],3,FALSE)</f>
        <v>#N/A</v>
      </c>
      <c r="AF132" t="e">
        <f>VLOOKUP(TRIM(Table47[[#This Row],[R_7]]),Table21[#All],3,FALSE)</f>
        <v>#N/A</v>
      </c>
      <c r="AG132" t="e">
        <f>VLOOKUP(TRIM(Table47[[#This Row],[R_8]]),Table21[#All],3,FALSE)</f>
        <v>#N/A</v>
      </c>
      <c r="AH132" t="e">
        <f>VLOOKUP(TRIM(Table47[[#This Row],[R_9]]),Table21[#All],3,FALSE)</f>
        <v>#N/A</v>
      </c>
      <c r="AI132" t="e">
        <f>VLOOKUP(TRIM(Table47[[#This Row],[R_10]]),Table21[#All],3,FALSE)</f>
        <v>#N/A</v>
      </c>
      <c r="AJ132" t="s">
        <v>166</v>
      </c>
      <c r="AK132">
        <f>VLOOKUP(TRIM(Table47[[#This Row],[S_1]]),Table24[#All],3,FALSE)</f>
        <v>5</v>
      </c>
      <c r="AL132">
        <f>VLOOKUP(TRIM(Table47[[#This Row],[S_2]]),Table24[#All],3,FALSE)</f>
        <v>3</v>
      </c>
      <c r="AM132">
        <f>VLOOKUP(TRIM(Table47[[#This Row],[S_3]]),Table24[#All],3,FALSE)</f>
        <v>1</v>
      </c>
      <c r="AN132">
        <f>VLOOKUP(TRIM(Table47[[#This Row],[S_4]]),Table24[#All],3,FALSE)</f>
        <v>2</v>
      </c>
      <c r="AO132">
        <f>VLOOKUP(TRIM(Table47[[#This Row],[S_5]]),Table24[#All],3,FALSE)</f>
        <v>4</v>
      </c>
      <c r="AP132" t="e">
        <f>VLOOKUP(TRIM(Table47[[#This Row],[S_6]]),Table24[#All],3,FALSE)</f>
        <v>#N/A</v>
      </c>
      <c r="AQ132" t="s">
        <v>73</v>
      </c>
      <c r="AR132">
        <f>VLOOKUP(TRIM(Table47[[#This Row],[T_1]]),Table26[#All],3,FALSE)</f>
        <v>2</v>
      </c>
      <c r="AS132">
        <f>VLOOKUP(TRIM(Table47[[#This Row],[T_2]]),Table26[#All],3,FALSE)</f>
        <v>4</v>
      </c>
      <c r="AT132" t="e">
        <f>VLOOKUP(TRIM(Table47[[#This Row],[T_3]]),Table26[#All],3,FALSE)</f>
        <v>#N/A</v>
      </c>
      <c r="AU132" t="e">
        <f>VLOOKUP(TRIM(Table47[[#This Row],[T_4]]),Table26[#All],3,FALSE)</f>
        <v>#N/A</v>
      </c>
      <c r="AV132" t="e">
        <f>VLOOKUP(TRIM(Table47[[#This Row],[T_5]]),Table26[#All],3,FALSE)</f>
        <v>#N/A</v>
      </c>
      <c r="AW132" t="e">
        <f>VLOOKUP(TRIM(Table47[[#This Row],[T_6]]),Table26[#All],3,FALSE)</f>
        <v>#N/A</v>
      </c>
      <c r="AX132">
        <f>VLOOKUP(Table47[[#This Row],[U]],Table29[#All],3,FALSE)</f>
        <v>3</v>
      </c>
      <c r="AY132">
        <f>VLOOKUP(Table47[[#This Row],[V]],Table30[#All],3,FALSE)</f>
        <v>2</v>
      </c>
      <c r="AZ132" t="s">
        <v>261</v>
      </c>
      <c r="BA132">
        <f>VLOOKUP(TRIM(Table47[[#This Row],[W_1]]),Table31[#All],3,FALSE)</f>
        <v>1</v>
      </c>
      <c r="BB132">
        <f>VLOOKUP(TRIM(Table47[[#This Row],[W_2]]),Table31[#All],3,FALSE)</f>
        <v>2</v>
      </c>
      <c r="BC132">
        <f>VLOOKUP(TRIM(Table47[[#This Row],[W_3]]),Table31[#All],3,FALSE)</f>
        <v>4</v>
      </c>
      <c r="BD132" t="e">
        <f>VLOOKUP(TRIM(Table47[[#This Row],[W_4]]),Table31[#All],3,FALSE)</f>
        <v>#N/A</v>
      </c>
      <c r="BE132" t="e">
        <f>VLOOKUP(TRIM(Table47[[#This Row],[W_5]]),Table31[#All],3,FALSE)</f>
        <v>#N/A</v>
      </c>
      <c r="BF132" t="e">
        <f>VLOOKUP(TRIM(Table47[[#This Row],[W_6]]),Table31[#All],3,FALSE)</f>
        <v>#N/A</v>
      </c>
      <c r="BG132" t="e">
        <f>VLOOKUP(TRIM(Table47[[#This Row],[W_7]]),Table31[#All],3,FALSE)</f>
        <v>#N/A</v>
      </c>
      <c r="BH132" t="e">
        <f>VLOOKUP(TRIM(Table47[[#This Row],[W_8]]),Table31[#All],3,FALSE)</f>
        <v>#N/A</v>
      </c>
      <c r="BI132" t="s">
        <v>999</v>
      </c>
      <c r="BJ132">
        <f>VLOOKUP(TRIM(Table47[[#This Row],[X_1]]),Table32[#All],3,FALSE)</f>
        <v>2</v>
      </c>
      <c r="BK132">
        <f>VLOOKUP(TRIM(Table47[[#This Row],[X_2]]),Table32[#All],3,FALSE)</f>
        <v>1</v>
      </c>
      <c r="BL132">
        <f>VLOOKUP(TRIM(Table47[[#This Row],[X_3]]),Table32[#All],3,FALSE)</f>
        <v>6</v>
      </c>
      <c r="BM132">
        <f>VLOOKUP(TRIM(Table47[[#This Row],[X_4]]),Table32[#All],3,FALSE)</f>
        <v>11</v>
      </c>
      <c r="BN132">
        <f>VLOOKUP(TRIM(Table47[[#This Row],[X_5]]),Table32[#All],3,FALSE)</f>
        <v>5</v>
      </c>
      <c r="BO132">
        <f>VLOOKUP(TRIM(Table47[[#This Row],[X_6]]),Table32[#All],3,FALSE)</f>
        <v>10</v>
      </c>
      <c r="BP132">
        <f>VLOOKUP(TRIM(Table47[[#This Row],[X_7]]),Table32[#All],3,FALSE)</f>
        <v>3</v>
      </c>
      <c r="BQ132" t="e">
        <f>VLOOKUP(TRIM(Table47[[#This Row],[X_8]]),Table32[#All],3,FALSE)</f>
        <v>#N/A</v>
      </c>
      <c r="BR132" t="e">
        <f>VLOOKUP(TRIM(Table47[[#This Row],[X_9]]),Table32[#All],3,FALSE)</f>
        <v>#N/A</v>
      </c>
      <c r="BS132">
        <f>VLOOKUP(Table47[[#This Row],[Y]], Table33[#All], 3, FALSE)</f>
        <v>1</v>
      </c>
      <c r="BT132" t="s">
        <v>77</v>
      </c>
      <c r="BU132">
        <f>VLOOKUP(TRIM(Table47[[#This Row],[Z_1]]),Table34[#All],3,FALSE)</f>
        <v>13</v>
      </c>
      <c r="BV132" t="e">
        <f>VLOOKUP(TRIM(Table47[[#This Row],[Z_2]]),Table34[#All],3,FALSE)</f>
        <v>#N/A</v>
      </c>
      <c r="BW132" t="e">
        <f>VLOOKUP(TRIM(Table47[[#This Row],[Z_3]]),Table34[#All],3,FALSE)</f>
        <v>#N/A</v>
      </c>
      <c r="BX132" t="e">
        <f>VLOOKUP(TRIM(Table47[[#This Row],[Z_4]]),Table34[#All],3,FALSE)</f>
        <v>#N/A</v>
      </c>
      <c r="BY132" t="e">
        <f>VLOOKUP(TRIM(Table47[[#This Row],[Z_5]]),Table34[#All],3,FALSE)</f>
        <v>#N/A</v>
      </c>
      <c r="BZ132" t="e">
        <f>VLOOKUP(TRIM(Table47[[#This Row],[Z_6]]),Table34[#All],3,FALSE)</f>
        <v>#N/A</v>
      </c>
      <c r="CA132" t="e">
        <f>VLOOKUP(TRIM(Table47[[#This Row],[Z_7]]),Table34[#All],3,FALSE)</f>
        <v>#N/A</v>
      </c>
      <c r="CB132">
        <f>VLOOKUP(Table47[[#This Row],[ZA]],Table36[#All],3,FALSE)</f>
        <v>0</v>
      </c>
      <c r="CC132">
        <f>VLOOKUP(Table47[[#This Row],[ZB]],Table37[#All],3,FALSE)</f>
        <v>3</v>
      </c>
      <c r="CD132" t="s">
        <v>667</v>
      </c>
      <c r="CE132">
        <f>VLOOKUP(TRIM(Table47[[#This Row],[ZC_1]]),Table38[#All],3,FALSE)</f>
        <v>1</v>
      </c>
      <c r="CF132">
        <f>VLOOKUP(TRIM(Table47[[#This Row],[ZC_2]]),Table38[#All],3,FALSE)</f>
        <v>4</v>
      </c>
      <c r="CG132">
        <f>VLOOKUP(TRIM(Table47[[#This Row],[ZC_3]]),Table38[#All],3,FALSE)</f>
        <v>3</v>
      </c>
      <c r="CH132">
        <f>VLOOKUP(TRIM(Table47[[#This Row],[ZC_4]]),Table38[#All],3,FALSE)</f>
        <v>7</v>
      </c>
      <c r="CI132" t="e">
        <f>VLOOKUP(TRIM(Table47[[#This Row],[ZC_5]]),Table38[#All],3,FALSE)</f>
        <v>#N/A</v>
      </c>
      <c r="CJ132" t="e">
        <f>VLOOKUP(TRIM(Table47[[#This Row],[ZC_6]]),Table38[#All],3,FALSE)</f>
        <v>#N/A</v>
      </c>
      <c r="CK132" t="e">
        <f>VLOOKUP(TRIM(Table47[[#This Row],[ZC_7]]),Table38[#All],3,FALSE)</f>
        <v>#N/A</v>
      </c>
      <c r="CL132">
        <v>1</v>
      </c>
      <c r="CM132" t="s">
        <v>106</v>
      </c>
      <c r="CN132">
        <f>VLOOKUP(TRIM(Table47[[#This Row],[ZE_1]]),Table40[#All],3,FALSE)</f>
        <v>3</v>
      </c>
      <c r="CO132" s="4" t="e">
        <f>VLOOKUP(TRIM(Table47[[#This Row],[ZE_2]]),Table40[#All],3,FALSE)</f>
        <v>#N/A</v>
      </c>
      <c r="CP132" t="e">
        <f>VLOOKUP(TRIM(Table47[[#This Row],[ZE_3]]),Table40[#All],3,FALSE)</f>
        <v>#N/A</v>
      </c>
      <c r="CQ132" s="4" t="e">
        <f>VLOOKUP(TRIM(Table47[[#This Row],[ZE_4]]),Table40[#All],3,FALSE)</f>
        <v>#N/A</v>
      </c>
      <c r="CR132" t="e">
        <f>VLOOKUP(TRIM(Table47[[#This Row],[ZE_5]]),Table40[#All],3,FALSE)</f>
        <v>#N/A</v>
      </c>
      <c r="CS132" t="e">
        <f>VLOOKUP(TRIM(Table47[[#This Row],[ZE_6]]),Table40[#All],3,FALSE)</f>
        <v>#N/A</v>
      </c>
      <c r="CT132" t="e">
        <f>VLOOKUP(TRIM(Table47[[#This Row],[ZE_7]]),Table40[#All],3,FALSE)</f>
        <v>#N/A</v>
      </c>
    </row>
    <row r="133" spans="1:99" x14ac:dyDescent="0.25">
      <c r="A133">
        <v>45157.841089178241</v>
      </c>
      <c r="B133" s="4">
        <f>VLOOKUP(Table47[[#This Row],[A]],Table7[#All],3, FALSE)</f>
        <v>5</v>
      </c>
      <c r="C133">
        <f>VLOOKUP(Table47[[#This Row],[B]],Table12[#All],3,FALSE)</f>
        <v>1</v>
      </c>
      <c r="D133">
        <f>VLOOKUP(Table47[[#This Row],[C]],Table14[#All],3,FALSE)</f>
        <v>1</v>
      </c>
      <c r="E133">
        <f>VLOOKUP(Table47[[#This Row],[D]],Table16[#All],3,FALSE)</f>
        <v>1</v>
      </c>
      <c r="F133">
        <f>VLOOKUP(Table47[[#This Row],[E]],Table18[#All],3,FALSE)</f>
        <v>1</v>
      </c>
      <c r="G133">
        <f>VLOOKUP(Table47[[#This Row],[F]],Table20[#All],3,FALSE)</f>
        <v>5</v>
      </c>
      <c r="H133" s="1" t="s">
        <v>63</v>
      </c>
      <c r="I133">
        <f>VLOOKUP(Table47[[#This Row],[G]],Table22[#All],3,FALSE)</f>
        <v>1</v>
      </c>
      <c r="J133" s="4">
        <f>VLOOKUP(TRIM(Table47[[#This Row],[G_2]]),Table22[#All],3,FALSE)</f>
        <v>3</v>
      </c>
      <c r="K133" s="4" t="e">
        <f>VLOOKUP(TRIM(Table47[[#This Row],[G_3]]),Table22[#All],3,FALSE)</f>
        <v>#N/A</v>
      </c>
      <c r="L133" s="4" t="e">
        <f>VLOOKUP(TRIM(Table47[[#This Row],[G_4]]),Table22[#All],3,FALSE)</f>
        <v>#N/A</v>
      </c>
      <c r="M133">
        <f>VLOOKUP(Table47[[#This Row],[H]],Table23[#All],3,FALSE)</f>
        <v>1</v>
      </c>
      <c r="N133" s="1" t="s">
        <v>41</v>
      </c>
      <c r="O133">
        <f>VLOOKUP(Table47[[#This Row],[I_1]],Table25[#All], 3, FALSE)</f>
        <v>1</v>
      </c>
      <c r="P133" t="e">
        <f>VLOOKUP(TRIM(Table47[[#This Row],[I_2]]),Table25[#All], 3, FALSE)</f>
        <v>#N/A</v>
      </c>
      <c r="Q133">
        <v>1191</v>
      </c>
      <c r="R133">
        <f>VLOOKUP(TRIM(Table47[[#This Row],[K]]),Table27[#All],3,FALSE)</f>
        <v>1</v>
      </c>
      <c r="S133">
        <f>VLOOKUP(TRIM(Table47[[#This Row],[L]]),Table28[#All],3,FALSE)</f>
        <v>2</v>
      </c>
      <c r="T133">
        <f>VLOOKUP(Table47[[#This Row],[M]],Table9[#All],3,FALSE)</f>
        <v>3</v>
      </c>
      <c r="U133">
        <f>VLOOKUP(Table47[[#This Row],[N]],Table11[#All],3,FALSE)</f>
        <v>4</v>
      </c>
      <c r="V133">
        <f>VLOOKUP(Table47[[#This Row],[O]],Table15[#All],3,FALSE)</f>
        <v>1</v>
      </c>
      <c r="W133" t="s">
        <v>331</v>
      </c>
      <c r="X133">
        <f>VLOOKUP(Table47[[#This Row],[Q]],Table19[#All],3,FALSE)</f>
        <v>2</v>
      </c>
      <c r="Y133" t="s">
        <v>77</v>
      </c>
      <c r="Z133">
        <f>VLOOKUP(TRIM(Table47[[#This Row],[R_1]]),Table21[#All],3,FALSE)</f>
        <v>6</v>
      </c>
      <c r="AA133" t="e">
        <f>VLOOKUP(TRIM(Table47[[#This Row],[R_2]]),Table21[#All],3,FALSE)</f>
        <v>#N/A</v>
      </c>
      <c r="AB133" t="e">
        <f>VLOOKUP(TRIM(Table47[[#This Row],[R_3]]),Table21[#All],3,FALSE)</f>
        <v>#N/A</v>
      </c>
      <c r="AC133" t="e">
        <f>VLOOKUP(TRIM(Table47[[#This Row],[R_4]]),Table21[#All],3,FALSE)</f>
        <v>#N/A</v>
      </c>
      <c r="AD133" t="e">
        <f>VLOOKUP(TRIM(Table47[[#This Row],[R_5]]),Table21[#All],3,FALSE)</f>
        <v>#N/A</v>
      </c>
      <c r="AE133" t="e">
        <f>VLOOKUP(TRIM(Table47[[#This Row],[R_6]]),Table21[#All],3,FALSE)</f>
        <v>#N/A</v>
      </c>
      <c r="AF133" t="e">
        <f>VLOOKUP(TRIM(Table47[[#This Row],[R_7]]),Table21[#All],3,FALSE)</f>
        <v>#N/A</v>
      </c>
      <c r="AG133" t="e">
        <f>VLOOKUP(TRIM(Table47[[#This Row],[R_8]]),Table21[#All],3,FALSE)</f>
        <v>#N/A</v>
      </c>
      <c r="AH133" t="e">
        <f>VLOOKUP(TRIM(Table47[[#This Row],[R_9]]),Table21[#All],3,FALSE)</f>
        <v>#N/A</v>
      </c>
      <c r="AI133" t="e">
        <f>VLOOKUP(TRIM(Table47[[#This Row],[R_10]]),Table21[#All],3,FALSE)</f>
        <v>#N/A</v>
      </c>
      <c r="AJ133" t="s">
        <v>111</v>
      </c>
      <c r="AK133">
        <f>VLOOKUP(TRIM(Table47[[#This Row],[S_1]]),Table24[#All],3,FALSE)</f>
        <v>1</v>
      </c>
      <c r="AL133" t="e">
        <f>VLOOKUP(TRIM(Table47[[#This Row],[S_2]]),Table24[#All],3,FALSE)</f>
        <v>#N/A</v>
      </c>
      <c r="AM133" t="e">
        <f>VLOOKUP(TRIM(Table47[[#This Row],[S_3]]),Table24[#All],3,FALSE)</f>
        <v>#N/A</v>
      </c>
      <c r="AN133" t="e">
        <f>VLOOKUP(TRIM(Table47[[#This Row],[S_4]]),Table24[#All],3,FALSE)</f>
        <v>#N/A</v>
      </c>
      <c r="AO133" t="e">
        <f>VLOOKUP(TRIM(Table47[[#This Row],[S_5]]),Table24[#All],3,FALSE)</f>
        <v>#N/A</v>
      </c>
      <c r="AP133" t="e">
        <f>VLOOKUP(TRIM(Table47[[#This Row],[S_6]]),Table24[#All],3,FALSE)</f>
        <v>#N/A</v>
      </c>
      <c r="AQ133" t="s">
        <v>73</v>
      </c>
      <c r="AR133">
        <f>VLOOKUP(TRIM(Table47[[#This Row],[T_1]]),Table26[#All],3,FALSE)</f>
        <v>2</v>
      </c>
      <c r="AS133">
        <f>VLOOKUP(TRIM(Table47[[#This Row],[T_2]]),Table26[#All],3,FALSE)</f>
        <v>4</v>
      </c>
      <c r="AT133" t="e">
        <f>VLOOKUP(TRIM(Table47[[#This Row],[T_3]]),Table26[#All],3,FALSE)</f>
        <v>#N/A</v>
      </c>
      <c r="AU133" t="e">
        <f>VLOOKUP(TRIM(Table47[[#This Row],[T_4]]),Table26[#All],3,FALSE)</f>
        <v>#N/A</v>
      </c>
      <c r="AV133" t="e">
        <f>VLOOKUP(TRIM(Table47[[#This Row],[T_5]]),Table26[#All],3,FALSE)</f>
        <v>#N/A</v>
      </c>
      <c r="AW133" t="e">
        <f>VLOOKUP(TRIM(Table47[[#This Row],[T_6]]),Table26[#All],3,FALSE)</f>
        <v>#N/A</v>
      </c>
      <c r="AX133">
        <f>VLOOKUP(Table47[[#This Row],[U]],Table29[#All],3,FALSE)</f>
        <v>3</v>
      </c>
      <c r="AY133">
        <f>VLOOKUP(Table47[[#This Row],[V]],Table30[#All],3,FALSE)</f>
        <v>2</v>
      </c>
      <c r="AZ133" t="s">
        <v>216</v>
      </c>
      <c r="BA133">
        <f>VLOOKUP(TRIM(Table47[[#This Row],[W_1]]),Table31[#All],3,FALSE)</f>
        <v>1</v>
      </c>
      <c r="BB133">
        <f>VLOOKUP(TRIM(Table47[[#This Row],[W_2]]),Table31[#All],3,FALSE)</f>
        <v>4</v>
      </c>
      <c r="BC133" t="e">
        <f>VLOOKUP(TRIM(Table47[[#This Row],[W_3]]),Table31[#All],3,FALSE)</f>
        <v>#N/A</v>
      </c>
      <c r="BD133" t="e">
        <f>VLOOKUP(TRIM(Table47[[#This Row],[W_4]]),Table31[#All],3,FALSE)</f>
        <v>#N/A</v>
      </c>
      <c r="BE133" t="e">
        <f>VLOOKUP(TRIM(Table47[[#This Row],[W_5]]),Table31[#All],3,FALSE)</f>
        <v>#N/A</v>
      </c>
      <c r="BF133" t="e">
        <f>VLOOKUP(TRIM(Table47[[#This Row],[W_6]]),Table31[#All],3,FALSE)</f>
        <v>#N/A</v>
      </c>
      <c r="BG133" t="e">
        <f>VLOOKUP(TRIM(Table47[[#This Row],[W_7]]),Table31[#All],3,FALSE)</f>
        <v>#N/A</v>
      </c>
      <c r="BH133" t="e">
        <f>VLOOKUP(TRIM(Table47[[#This Row],[W_8]]),Table31[#All],3,FALSE)</f>
        <v>#N/A</v>
      </c>
      <c r="BI133" t="s">
        <v>180</v>
      </c>
      <c r="BJ133">
        <f>VLOOKUP(TRIM(Table47[[#This Row],[X_1]]),Table32[#All],3,FALSE)</f>
        <v>1</v>
      </c>
      <c r="BK133">
        <f>VLOOKUP(TRIM(Table47[[#This Row],[X_2]]),Table32[#All],3,FALSE)</f>
        <v>10</v>
      </c>
      <c r="BL133" t="e">
        <f>VLOOKUP(TRIM(Table47[[#This Row],[X_3]]),Table32[#All],3,FALSE)</f>
        <v>#N/A</v>
      </c>
      <c r="BM133" t="e">
        <f>VLOOKUP(TRIM(Table47[[#This Row],[X_4]]),Table32[#All],3,FALSE)</f>
        <v>#N/A</v>
      </c>
      <c r="BN133" t="e">
        <f>VLOOKUP(TRIM(Table47[[#This Row],[X_5]]),Table32[#All],3,FALSE)</f>
        <v>#N/A</v>
      </c>
      <c r="BO133" t="e">
        <f>VLOOKUP(TRIM(Table47[[#This Row],[X_6]]),Table32[#All],3,FALSE)</f>
        <v>#N/A</v>
      </c>
      <c r="BP133" t="e">
        <f>VLOOKUP(TRIM(Table47[[#This Row],[X_7]]),Table32[#All],3,FALSE)</f>
        <v>#N/A</v>
      </c>
      <c r="BQ133" t="e">
        <f>VLOOKUP(TRIM(Table47[[#This Row],[X_8]]),Table32[#All],3,FALSE)</f>
        <v>#N/A</v>
      </c>
      <c r="BR133" t="e">
        <f>VLOOKUP(TRIM(Table47[[#This Row],[X_9]]),Table32[#All],3,FALSE)</f>
        <v>#N/A</v>
      </c>
      <c r="BS133">
        <f>VLOOKUP(Table47[[#This Row],[Y]], Table33[#All], 3, FALSE)</f>
        <v>4</v>
      </c>
      <c r="BT133" t="s">
        <v>77</v>
      </c>
      <c r="BU133">
        <f>VLOOKUP(TRIM(Table47[[#This Row],[Z_1]]),Table34[#All],3,FALSE)</f>
        <v>13</v>
      </c>
      <c r="BV133" t="e">
        <f>VLOOKUP(TRIM(Table47[[#This Row],[Z_2]]),Table34[#All],3,FALSE)</f>
        <v>#N/A</v>
      </c>
      <c r="BW133" t="e">
        <f>VLOOKUP(TRIM(Table47[[#This Row],[Z_3]]),Table34[#All],3,FALSE)</f>
        <v>#N/A</v>
      </c>
      <c r="BX133" t="e">
        <f>VLOOKUP(TRIM(Table47[[#This Row],[Z_4]]),Table34[#All],3,FALSE)</f>
        <v>#N/A</v>
      </c>
      <c r="BY133" t="e">
        <f>VLOOKUP(TRIM(Table47[[#This Row],[Z_5]]),Table34[#All],3,FALSE)</f>
        <v>#N/A</v>
      </c>
      <c r="BZ133" t="e">
        <f>VLOOKUP(TRIM(Table47[[#This Row],[Z_6]]),Table34[#All],3,FALSE)</f>
        <v>#N/A</v>
      </c>
      <c r="CA133" t="e">
        <f>VLOOKUP(TRIM(Table47[[#This Row],[Z_7]]),Table34[#All],3,FALSE)</f>
        <v>#N/A</v>
      </c>
      <c r="CB133">
        <f>VLOOKUP(Table47[[#This Row],[ZA]],Table36[#All],3,FALSE)</f>
        <v>0</v>
      </c>
      <c r="CC133">
        <f>VLOOKUP(Table47[[#This Row],[ZB]],Table37[#All],3,FALSE)</f>
        <v>3</v>
      </c>
      <c r="CD133" t="s">
        <v>483</v>
      </c>
      <c r="CE133">
        <f>VLOOKUP(TRIM(Table47[[#This Row],[ZC_1]]),Table38[#All],3,FALSE)</f>
        <v>4</v>
      </c>
      <c r="CF133">
        <f>VLOOKUP(TRIM(Table47[[#This Row],[ZC_2]]),Table38[#All],3,FALSE)</f>
        <v>3</v>
      </c>
      <c r="CG133">
        <f>VLOOKUP(TRIM(Table47[[#This Row],[ZC_3]]),Table38[#All],3,FALSE)</f>
        <v>2</v>
      </c>
      <c r="CH133">
        <f>VLOOKUP(TRIM(Table47[[#This Row],[ZC_4]]),Table38[#All],3,FALSE)</f>
        <v>7</v>
      </c>
      <c r="CI133" t="e">
        <f>VLOOKUP(TRIM(Table47[[#This Row],[ZC_5]]),Table38[#All],3,FALSE)</f>
        <v>#N/A</v>
      </c>
      <c r="CJ133" t="e">
        <f>VLOOKUP(TRIM(Table47[[#This Row],[ZC_6]]),Table38[#All],3,FALSE)</f>
        <v>#N/A</v>
      </c>
      <c r="CK133" t="e">
        <f>VLOOKUP(TRIM(Table47[[#This Row],[ZC_7]]),Table38[#All],3,FALSE)</f>
        <v>#N/A</v>
      </c>
      <c r="CL133">
        <v>5</v>
      </c>
      <c r="CM133" t="s">
        <v>668</v>
      </c>
      <c r="CN133">
        <f>VLOOKUP(TRIM(Table47[[#This Row],[ZE_1]]),Table40[#All],3,FALSE)</f>
        <v>1</v>
      </c>
      <c r="CO133" s="4">
        <f>VLOOKUP(TRIM(Table47[[#This Row],[ZE_2]]),Table40[#All],3,FALSE)</f>
        <v>7</v>
      </c>
      <c r="CP133">
        <f>VLOOKUP(TRIM(Table47[[#This Row],[ZE_3]]),Table40[#All],3,FALSE)</f>
        <v>2</v>
      </c>
      <c r="CQ133" s="4">
        <f>VLOOKUP(TRIM(Table47[[#This Row],[ZE_4]]),Table40[#All],3,FALSE)</f>
        <v>11</v>
      </c>
      <c r="CR133">
        <f>VLOOKUP(TRIM(Table47[[#This Row],[ZE_5]]),Table40[#All],3,FALSE)</f>
        <v>8</v>
      </c>
      <c r="CS133" t="e">
        <f>VLOOKUP(TRIM(Table47[[#This Row],[ZE_6]]),Table40[#All],3,FALSE)</f>
        <v>#N/A</v>
      </c>
      <c r="CT133" t="e">
        <f>VLOOKUP(TRIM(Table47[[#This Row],[ZE_7]]),Table40[#All],3,FALSE)</f>
        <v>#N/A</v>
      </c>
    </row>
    <row r="134" spans="1:99" x14ac:dyDescent="0.25">
      <c r="A134">
        <v>45157.843499224538</v>
      </c>
      <c r="B134" s="4">
        <f>VLOOKUP(Table47[[#This Row],[A]],Table7[#All],3, FALSE)</f>
        <v>4</v>
      </c>
      <c r="C134">
        <f>VLOOKUP(Table47[[#This Row],[B]],Table12[#All],3,FALSE)</f>
        <v>1</v>
      </c>
      <c r="D134">
        <f>VLOOKUP(Table47[[#This Row],[C]],Table14[#All],3,FALSE)</f>
        <v>1</v>
      </c>
      <c r="E134">
        <f>VLOOKUP(Table47[[#This Row],[D]],Table16[#All],3,FALSE)</f>
        <v>1</v>
      </c>
      <c r="F134">
        <f>VLOOKUP(Table47[[#This Row],[E]],Table18[#All],3,FALSE)</f>
        <v>1</v>
      </c>
      <c r="G134">
        <f>VLOOKUP(Table47[[#This Row],[F]],Table20[#All],3,FALSE)</f>
        <v>2</v>
      </c>
      <c r="H134" s="1" t="s">
        <v>130</v>
      </c>
      <c r="I134">
        <f>VLOOKUP(Table47[[#This Row],[G]],Table22[#All],3,FALSE)</f>
        <v>1</v>
      </c>
      <c r="J134" s="4" t="e">
        <f>VLOOKUP(TRIM(Table47[[#This Row],[G_2]]),Table22[#All],3,FALSE)</f>
        <v>#N/A</v>
      </c>
      <c r="K134" s="4" t="e">
        <f>VLOOKUP(TRIM(Table47[[#This Row],[G_3]]),Table22[#All],3,FALSE)</f>
        <v>#N/A</v>
      </c>
      <c r="L134" s="4" t="e">
        <f>VLOOKUP(TRIM(Table47[[#This Row],[G_4]]),Table22[#All],3,FALSE)</f>
        <v>#N/A</v>
      </c>
      <c r="M134">
        <f>VLOOKUP(Table47[[#This Row],[H]],Table23[#All],3,FALSE)</f>
        <v>1</v>
      </c>
      <c r="N134" s="1" t="s">
        <v>41</v>
      </c>
      <c r="O134">
        <f>VLOOKUP(Table47[[#This Row],[I_1]],Table25[#All], 3, FALSE)</f>
        <v>1</v>
      </c>
      <c r="P134" t="e">
        <f>VLOOKUP(TRIM(Table47[[#This Row],[I_2]]),Table25[#All], 3, FALSE)</f>
        <v>#N/A</v>
      </c>
      <c r="Q134">
        <v>573</v>
      </c>
      <c r="R134">
        <f>VLOOKUP(TRIM(Table47[[#This Row],[K]]),Table27[#All],3,FALSE)</f>
        <v>1</v>
      </c>
      <c r="S134">
        <f>VLOOKUP(TRIM(Table47[[#This Row],[L]]),Table28[#All],3,FALSE)</f>
        <v>1</v>
      </c>
      <c r="T134">
        <f>VLOOKUP(Table47[[#This Row],[M]],Table9[#All],3,FALSE)</f>
        <v>1</v>
      </c>
      <c r="U134">
        <f>VLOOKUP(Table47[[#This Row],[N]],Table11[#All],3,FALSE)</f>
        <v>3</v>
      </c>
      <c r="V134">
        <f>VLOOKUP(Table47[[#This Row],[O]],Table15[#All],3,FALSE)</f>
        <v>2</v>
      </c>
      <c r="W134" t="s">
        <v>669</v>
      </c>
      <c r="X134">
        <f>VLOOKUP(Table47[[#This Row],[Q]],Table19[#All],3,FALSE)</f>
        <v>3</v>
      </c>
      <c r="Y134" t="s">
        <v>77</v>
      </c>
      <c r="Z134">
        <f>VLOOKUP(TRIM(Table47[[#This Row],[R_1]]),Table21[#All],3,FALSE)</f>
        <v>6</v>
      </c>
      <c r="AA134" t="e">
        <f>VLOOKUP(TRIM(Table47[[#This Row],[R_2]]),Table21[#All],3,FALSE)</f>
        <v>#N/A</v>
      </c>
      <c r="AB134" t="e">
        <f>VLOOKUP(TRIM(Table47[[#This Row],[R_3]]),Table21[#All],3,FALSE)</f>
        <v>#N/A</v>
      </c>
      <c r="AC134" t="e">
        <f>VLOOKUP(TRIM(Table47[[#This Row],[R_4]]),Table21[#All],3,FALSE)</f>
        <v>#N/A</v>
      </c>
      <c r="AD134" t="e">
        <f>VLOOKUP(TRIM(Table47[[#This Row],[R_5]]),Table21[#All],3,FALSE)</f>
        <v>#N/A</v>
      </c>
      <c r="AE134" t="e">
        <f>VLOOKUP(TRIM(Table47[[#This Row],[R_6]]),Table21[#All],3,FALSE)</f>
        <v>#N/A</v>
      </c>
      <c r="AF134" t="e">
        <f>VLOOKUP(TRIM(Table47[[#This Row],[R_7]]),Table21[#All],3,FALSE)</f>
        <v>#N/A</v>
      </c>
      <c r="AG134" t="e">
        <f>VLOOKUP(TRIM(Table47[[#This Row],[R_8]]),Table21[#All],3,FALSE)</f>
        <v>#N/A</v>
      </c>
      <c r="AH134" t="e">
        <f>VLOOKUP(TRIM(Table47[[#This Row],[R_9]]),Table21[#All],3,FALSE)</f>
        <v>#N/A</v>
      </c>
      <c r="AI134" t="e">
        <f>VLOOKUP(TRIM(Table47[[#This Row],[R_10]]),Table21[#All],3,FALSE)</f>
        <v>#N/A</v>
      </c>
      <c r="AJ134" t="s">
        <v>137</v>
      </c>
      <c r="AK134">
        <f>VLOOKUP(TRIM(Table47[[#This Row],[S_1]]),Table24[#All],3,FALSE)</f>
        <v>1</v>
      </c>
      <c r="AL134">
        <f>VLOOKUP(TRIM(Table47[[#This Row],[S_2]]),Table24[#All],3,FALSE)</f>
        <v>2</v>
      </c>
      <c r="AM134" t="e">
        <f>VLOOKUP(TRIM(Table47[[#This Row],[S_3]]),Table24[#All],3,FALSE)</f>
        <v>#N/A</v>
      </c>
      <c r="AN134" t="e">
        <f>VLOOKUP(TRIM(Table47[[#This Row],[S_4]]),Table24[#All],3,FALSE)</f>
        <v>#N/A</v>
      </c>
      <c r="AO134" t="e">
        <f>VLOOKUP(TRIM(Table47[[#This Row],[S_5]]),Table24[#All],3,FALSE)</f>
        <v>#N/A</v>
      </c>
      <c r="AP134" t="e">
        <f>VLOOKUP(TRIM(Table47[[#This Row],[S_6]]),Table24[#All],3,FALSE)</f>
        <v>#N/A</v>
      </c>
      <c r="AQ134" t="s">
        <v>73</v>
      </c>
      <c r="AR134">
        <f>VLOOKUP(TRIM(Table47[[#This Row],[T_1]]),Table26[#All],3,FALSE)</f>
        <v>2</v>
      </c>
      <c r="AS134">
        <f>VLOOKUP(TRIM(Table47[[#This Row],[T_2]]),Table26[#All],3,FALSE)</f>
        <v>4</v>
      </c>
      <c r="AT134" t="e">
        <f>VLOOKUP(TRIM(Table47[[#This Row],[T_3]]),Table26[#All],3,FALSE)</f>
        <v>#N/A</v>
      </c>
      <c r="AU134" t="e">
        <f>VLOOKUP(TRIM(Table47[[#This Row],[T_4]]),Table26[#All],3,FALSE)</f>
        <v>#N/A</v>
      </c>
      <c r="AV134" t="e">
        <f>VLOOKUP(TRIM(Table47[[#This Row],[T_5]]),Table26[#All],3,FALSE)</f>
        <v>#N/A</v>
      </c>
      <c r="AW134" t="e">
        <f>VLOOKUP(TRIM(Table47[[#This Row],[T_6]]),Table26[#All],3,FALSE)</f>
        <v>#N/A</v>
      </c>
      <c r="AX134">
        <f>VLOOKUP(Table47[[#This Row],[U]],Table29[#All],3,FALSE)</f>
        <v>3</v>
      </c>
      <c r="AY134">
        <f>VLOOKUP(Table47[[#This Row],[V]],Table30[#All],3,FALSE)</f>
        <v>3</v>
      </c>
      <c r="AZ134" t="s">
        <v>670</v>
      </c>
      <c r="BA134">
        <f>VLOOKUP(TRIM(Table47[[#This Row],[W_1]]),Table31[#All],3,FALSE)</f>
        <v>2</v>
      </c>
      <c r="BB134">
        <f>VLOOKUP(TRIM(Table47[[#This Row],[W_2]]),Table31[#All],3,FALSE)</f>
        <v>3</v>
      </c>
      <c r="BC134">
        <f>VLOOKUP(TRIM(Table47[[#This Row],[W_3]]),Table31[#All],3,FALSE)</f>
        <v>7</v>
      </c>
      <c r="BD134" t="e">
        <f>VLOOKUP(TRIM(Table47[[#This Row],[W_4]]),Table31[#All],3,FALSE)</f>
        <v>#N/A</v>
      </c>
      <c r="BE134" t="e">
        <f>VLOOKUP(TRIM(Table47[[#This Row],[W_5]]),Table31[#All],3,FALSE)</f>
        <v>#N/A</v>
      </c>
      <c r="BF134" t="e">
        <f>VLOOKUP(TRIM(Table47[[#This Row],[W_6]]),Table31[#All],3,FALSE)</f>
        <v>#N/A</v>
      </c>
      <c r="BG134" t="e">
        <f>VLOOKUP(TRIM(Table47[[#This Row],[W_7]]),Table31[#All],3,FALSE)</f>
        <v>#N/A</v>
      </c>
      <c r="BH134" t="e">
        <f>VLOOKUP(TRIM(Table47[[#This Row],[W_8]]),Table31[#All],3,FALSE)</f>
        <v>#N/A</v>
      </c>
      <c r="BI134" t="s">
        <v>1031</v>
      </c>
      <c r="BJ134">
        <f>VLOOKUP(TRIM(Table47[[#This Row],[X_1]]),Table32[#All],3,FALSE)</f>
        <v>6</v>
      </c>
      <c r="BK134">
        <f>VLOOKUP(TRIM(Table47[[#This Row],[X_2]]),Table32[#All],3,FALSE)</f>
        <v>3</v>
      </c>
      <c r="BL134" t="e">
        <f>VLOOKUP(TRIM(Table47[[#This Row],[X_3]]),Table32[#All],3,FALSE)</f>
        <v>#N/A</v>
      </c>
      <c r="BM134" t="e">
        <f>VLOOKUP(TRIM(Table47[[#This Row],[X_4]]),Table32[#All],3,FALSE)</f>
        <v>#N/A</v>
      </c>
      <c r="BN134" t="e">
        <f>VLOOKUP(TRIM(Table47[[#This Row],[X_5]]),Table32[#All],3,FALSE)</f>
        <v>#N/A</v>
      </c>
      <c r="BO134" t="e">
        <f>VLOOKUP(TRIM(Table47[[#This Row],[X_6]]),Table32[#All],3,FALSE)</f>
        <v>#N/A</v>
      </c>
      <c r="BP134" t="e">
        <f>VLOOKUP(TRIM(Table47[[#This Row],[X_7]]),Table32[#All],3,FALSE)</f>
        <v>#N/A</v>
      </c>
      <c r="BQ134" t="e">
        <f>VLOOKUP(TRIM(Table47[[#This Row],[X_8]]),Table32[#All],3,FALSE)</f>
        <v>#N/A</v>
      </c>
      <c r="BR134" t="e">
        <f>VLOOKUP(TRIM(Table47[[#This Row],[X_9]]),Table32[#All],3,FALSE)</f>
        <v>#N/A</v>
      </c>
      <c r="BS134">
        <f>VLOOKUP(Table47[[#This Row],[Y]], Table33[#All], 3, FALSE)</f>
        <v>1</v>
      </c>
      <c r="BT134" t="s">
        <v>77</v>
      </c>
      <c r="BU134">
        <f>VLOOKUP(TRIM(Table47[[#This Row],[Z_1]]),Table34[#All],3,FALSE)</f>
        <v>13</v>
      </c>
      <c r="BV134" t="e">
        <f>VLOOKUP(TRIM(Table47[[#This Row],[Z_2]]),Table34[#All],3,FALSE)</f>
        <v>#N/A</v>
      </c>
      <c r="BW134" t="e">
        <f>VLOOKUP(TRIM(Table47[[#This Row],[Z_3]]),Table34[#All],3,FALSE)</f>
        <v>#N/A</v>
      </c>
      <c r="BX134" t="e">
        <f>VLOOKUP(TRIM(Table47[[#This Row],[Z_4]]),Table34[#All],3,FALSE)</f>
        <v>#N/A</v>
      </c>
      <c r="BY134" t="e">
        <f>VLOOKUP(TRIM(Table47[[#This Row],[Z_5]]),Table34[#All],3,FALSE)</f>
        <v>#N/A</v>
      </c>
      <c r="BZ134" t="e">
        <f>VLOOKUP(TRIM(Table47[[#This Row],[Z_6]]),Table34[#All],3,FALSE)</f>
        <v>#N/A</v>
      </c>
      <c r="CA134" t="e">
        <f>VLOOKUP(TRIM(Table47[[#This Row],[Z_7]]),Table34[#All],3,FALSE)</f>
        <v>#N/A</v>
      </c>
      <c r="CB134">
        <f>VLOOKUP(Table47[[#This Row],[ZA]],Table36[#All],3,FALSE)</f>
        <v>0</v>
      </c>
      <c r="CC134">
        <f>VLOOKUP(Table47[[#This Row],[ZB]],Table37[#All],3,FALSE)</f>
        <v>3</v>
      </c>
      <c r="CD134" t="s">
        <v>147</v>
      </c>
      <c r="CE134">
        <f>VLOOKUP(TRIM(Table47[[#This Row],[ZC_1]]),Table38[#All],3,FALSE)</f>
        <v>1</v>
      </c>
      <c r="CF134" t="e">
        <f>VLOOKUP(TRIM(Table47[[#This Row],[ZC_2]]),Table38[#All],3,FALSE)</f>
        <v>#N/A</v>
      </c>
      <c r="CG134" t="e">
        <f>VLOOKUP(TRIM(Table47[[#This Row],[ZC_3]]),Table38[#All],3,FALSE)</f>
        <v>#N/A</v>
      </c>
      <c r="CH134" t="e">
        <f>VLOOKUP(TRIM(Table47[[#This Row],[ZC_4]]),Table38[#All],3,FALSE)</f>
        <v>#N/A</v>
      </c>
      <c r="CI134" t="e">
        <f>VLOOKUP(TRIM(Table47[[#This Row],[ZC_5]]),Table38[#All],3,FALSE)</f>
        <v>#N/A</v>
      </c>
      <c r="CJ134" t="e">
        <f>VLOOKUP(TRIM(Table47[[#This Row],[ZC_6]]),Table38[#All],3,FALSE)</f>
        <v>#N/A</v>
      </c>
      <c r="CK134" t="e">
        <f>VLOOKUP(TRIM(Table47[[#This Row],[ZC_7]]),Table38[#All],3,FALSE)</f>
        <v>#N/A</v>
      </c>
      <c r="CL134">
        <v>1</v>
      </c>
      <c r="CM134" t="s">
        <v>106</v>
      </c>
      <c r="CN134">
        <f>VLOOKUP(TRIM(Table47[[#This Row],[ZE_1]]),Table40[#All],3,FALSE)</f>
        <v>3</v>
      </c>
      <c r="CO134" s="4" t="e">
        <f>VLOOKUP(TRIM(Table47[[#This Row],[ZE_2]]),Table40[#All],3,FALSE)</f>
        <v>#N/A</v>
      </c>
      <c r="CP134" t="e">
        <f>VLOOKUP(TRIM(Table47[[#This Row],[ZE_3]]),Table40[#All],3,FALSE)</f>
        <v>#N/A</v>
      </c>
      <c r="CQ134" s="4" t="e">
        <f>VLOOKUP(TRIM(Table47[[#This Row],[ZE_4]]),Table40[#All],3,FALSE)</f>
        <v>#N/A</v>
      </c>
      <c r="CR134" t="e">
        <f>VLOOKUP(TRIM(Table47[[#This Row],[ZE_5]]),Table40[#All],3,FALSE)</f>
        <v>#N/A</v>
      </c>
      <c r="CS134" t="e">
        <f>VLOOKUP(TRIM(Table47[[#This Row],[ZE_6]]),Table40[#All],3,FALSE)</f>
        <v>#N/A</v>
      </c>
      <c r="CT134" t="e">
        <f>VLOOKUP(TRIM(Table47[[#This Row],[ZE_7]]),Table40[#All],3,FALSE)</f>
        <v>#N/A</v>
      </c>
    </row>
    <row r="135" spans="1:99" x14ac:dyDescent="0.25">
      <c r="A135">
        <v>45157.845463877311</v>
      </c>
      <c r="B135" s="4">
        <f>VLOOKUP(Table47[[#This Row],[A]],Table7[#All],3, FALSE)</f>
        <v>4</v>
      </c>
      <c r="C135">
        <f>VLOOKUP(Table47[[#This Row],[B]],Table12[#All],3,FALSE)</f>
        <v>1</v>
      </c>
      <c r="D135">
        <f>VLOOKUP(Table47[[#This Row],[C]],Table14[#All],3,FALSE)</f>
        <v>1</v>
      </c>
      <c r="E135">
        <f>VLOOKUP(Table47[[#This Row],[D]],Table16[#All],3,FALSE)</f>
        <v>1</v>
      </c>
      <c r="F135">
        <f>VLOOKUP(Table47[[#This Row],[E]],Table18[#All],3,FALSE)</f>
        <v>1</v>
      </c>
      <c r="G135">
        <f>VLOOKUP(Table47[[#This Row],[F]],Table20[#All],3,FALSE)</f>
        <v>4</v>
      </c>
      <c r="H135" s="1" t="s">
        <v>213</v>
      </c>
      <c r="I135">
        <f>VLOOKUP(Table47[[#This Row],[G]],Table22[#All],3,FALSE)</f>
        <v>2</v>
      </c>
      <c r="J135" s="4" t="e">
        <f>VLOOKUP(TRIM(Table47[[#This Row],[G_2]]),Table22[#All],3,FALSE)</f>
        <v>#N/A</v>
      </c>
      <c r="K135" s="4" t="e">
        <f>VLOOKUP(TRIM(Table47[[#This Row],[G_3]]),Table22[#All],3,FALSE)</f>
        <v>#N/A</v>
      </c>
      <c r="L135" s="4" t="e">
        <f>VLOOKUP(TRIM(Table47[[#This Row],[G_4]]),Table22[#All],3,FALSE)</f>
        <v>#N/A</v>
      </c>
      <c r="M135">
        <f>VLOOKUP(Table47[[#This Row],[H]],Table23[#All],3,FALSE)</f>
        <v>1</v>
      </c>
      <c r="N135" s="1" t="s">
        <v>41</v>
      </c>
      <c r="O135">
        <f>VLOOKUP(Table47[[#This Row],[I_1]],Table25[#All], 3, FALSE)</f>
        <v>1</v>
      </c>
      <c r="P135" t="e">
        <f>VLOOKUP(TRIM(Table47[[#This Row],[I_2]]),Table25[#All], 3, FALSE)</f>
        <v>#N/A</v>
      </c>
      <c r="Q135">
        <v>599</v>
      </c>
      <c r="R135">
        <f>VLOOKUP(TRIM(Table47[[#This Row],[K]]),Table27[#All],3,FALSE)</f>
        <v>1</v>
      </c>
      <c r="S135">
        <f>VLOOKUP(TRIM(Table47[[#This Row],[L]]),Table28[#All],3,FALSE)</f>
        <v>1</v>
      </c>
      <c r="T135">
        <f>VLOOKUP(Table47[[#This Row],[M]],Table9[#All],3,FALSE)</f>
        <v>2</v>
      </c>
      <c r="U135">
        <f>VLOOKUP(Table47[[#This Row],[N]],Table11[#All],3,FALSE)</f>
        <v>4</v>
      </c>
      <c r="V135">
        <f>VLOOKUP(Table47[[#This Row],[O]],Table15[#All],3,FALSE)</f>
        <v>2</v>
      </c>
      <c r="W135" t="s">
        <v>672</v>
      </c>
      <c r="X135">
        <f>VLOOKUP(Table47[[#This Row],[Q]],Table19[#All],3,FALSE)</f>
        <v>5</v>
      </c>
      <c r="Y135" t="s">
        <v>193</v>
      </c>
      <c r="Z135">
        <f>VLOOKUP(TRIM(Table47[[#This Row],[R_1]]),Table21[#All],3,FALSE)</f>
        <v>9</v>
      </c>
      <c r="AA135" t="e">
        <f>VLOOKUP(TRIM(Table47[[#This Row],[R_2]]),Table21[#All],3,FALSE)</f>
        <v>#N/A</v>
      </c>
      <c r="AB135" t="e">
        <f>VLOOKUP(TRIM(Table47[[#This Row],[R_3]]),Table21[#All],3,FALSE)</f>
        <v>#N/A</v>
      </c>
      <c r="AC135" t="e">
        <f>VLOOKUP(TRIM(Table47[[#This Row],[R_4]]),Table21[#All],3,FALSE)</f>
        <v>#N/A</v>
      </c>
      <c r="AD135" t="e">
        <f>VLOOKUP(TRIM(Table47[[#This Row],[R_5]]),Table21[#All],3,FALSE)</f>
        <v>#N/A</v>
      </c>
      <c r="AE135" t="e">
        <f>VLOOKUP(TRIM(Table47[[#This Row],[R_6]]),Table21[#All],3,FALSE)</f>
        <v>#N/A</v>
      </c>
      <c r="AF135" t="e">
        <f>VLOOKUP(TRIM(Table47[[#This Row],[R_7]]),Table21[#All],3,FALSE)</f>
        <v>#N/A</v>
      </c>
      <c r="AG135" t="e">
        <f>VLOOKUP(TRIM(Table47[[#This Row],[R_8]]),Table21[#All],3,FALSE)</f>
        <v>#N/A</v>
      </c>
      <c r="AH135" t="e">
        <f>VLOOKUP(TRIM(Table47[[#This Row],[R_9]]),Table21[#All],3,FALSE)</f>
        <v>#N/A</v>
      </c>
      <c r="AI135" t="e">
        <f>VLOOKUP(TRIM(Table47[[#This Row],[R_10]]),Table21[#All],3,FALSE)</f>
        <v>#N/A</v>
      </c>
      <c r="AJ135" t="s">
        <v>673</v>
      </c>
      <c r="AK135">
        <f>VLOOKUP(TRIM(Table47[[#This Row],[S_1]]),Table24[#All],3,FALSE)</f>
        <v>6</v>
      </c>
      <c r="AL135">
        <f>VLOOKUP(TRIM(Table47[[#This Row],[S_2]]),Table24[#All],3,FALSE)</f>
        <v>3</v>
      </c>
      <c r="AM135">
        <f>VLOOKUP(TRIM(Table47[[#This Row],[S_3]]),Table24[#All],3,FALSE)</f>
        <v>1</v>
      </c>
      <c r="AN135">
        <f>VLOOKUP(TRIM(Table47[[#This Row],[S_4]]),Table24[#All],3,FALSE)</f>
        <v>2</v>
      </c>
      <c r="AO135">
        <f>VLOOKUP(TRIM(Table47[[#This Row],[S_5]]),Table24[#All],3,FALSE)</f>
        <v>4</v>
      </c>
      <c r="AP135" t="e">
        <f>VLOOKUP(TRIM(Table47[[#This Row],[S_6]]),Table24[#All],3,FALSE)</f>
        <v>#N/A</v>
      </c>
      <c r="AQ135" t="s">
        <v>51</v>
      </c>
      <c r="AR135">
        <f>VLOOKUP(TRIM(Table47[[#This Row],[T_1]]),Table26[#All],3,FALSE)</f>
        <v>2</v>
      </c>
      <c r="AS135" t="e">
        <f>VLOOKUP(TRIM(Table47[[#This Row],[T_2]]),Table26[#All],3,FALSE)</f>
        <v>#N/A</v>
      </c>
      <c r="AT135" t="e">
        <f>VLOOKUP(TRIM(Table47[[#This Row],[T_3]]),Table26[#All],3,FALSE)</f>
        <v>#N/A</v>
      </c>
      <c r="AU135" t="e">
        <f>VLOOKUP(TRIM(Table47[[#This Row],[T_4]]),Table26[#All],3,FALSE)</f>
        <v>#N/A</v>
      </c>
      <c r="AV135" t="e">
        <f>VLOOKUP(TRIM(Table47[[#This Row],[T_5]]),Table26[#All],3,FALSE)</f>
        <v>#N/A</v>
      </c>
      <c r="AW135" t="e">
        <f>VLOOKUP(TRIM(Table47[[#This Row],[T_6]]),Table26[#All],3,FALSE)</f>
        <v>#N/A</v>
      </c>
      <c r="AX135">
        <f>VLOOKUP(Table47[[#This Row],[U]],Table29[#All],3,FALSE)</f>
        <v>2</v>
      </c>
      <c r="AY135">
        <f>VLOOKUP(Table47[[#This Row],[V]],Table30[#All],3,FALSE)</f>
        <v>2</v>
      </c>
      <c r="AZ135" t="s">
        <v>418</v>
      </c>
      <c r="BA135">
        <f>VLOOKUP(TRIM(Table47[[#This Row],[W_1]]),Table31[#All],3,FALSE)</f>
        <v>2</v>
      </c>
      <c r="BB135" t="e">
        <f>VLOOKUP(TRIM(Table47[[#This Row],[W_2]]),Table31[#All],3,FALSE)</f>
        <v>#N/A</v>
      </c>
      <c r="BC135" t="e">
        <f>VLOOKUP(TRIM(Table47[[#This Row],[W_3]]),Table31[#All],3,FALSE)</f>
        <v>#N/A</v>
      </c>
      <c r="BD135" t="e">
        <f>VLOOKUP(TRIM(Table47[[#This Row],[W_4]]),Table31[#All],3,FALSE)</f>
        <v>#N/A</v>
      </c>
      <c r="BE135" t="e">
        <f>VLOOKUP(TRIM(Table47[[#This Row],[W_5]]),Table31[#All],3,FALSE)</f>
        <v>#N/A</v>
      </c>
      <c r="BF135" t="e">
        <f>VLOOKUP(TRIM(Table47[[#This Row],[W_6]]),Table31[#All],3,FALSE)</f>
        <v>#N/A</v>
      </c>
      <c r="BG135" t="e">
        <f>VLOOKUP(TRIM(Table47[[#This Row],[W_7]]),Table31[#All],3,FALSE)</f>
        <v>#N/A</v>
      </c>
      <c r="BH135" t="e">
        <f>VLOOKUP(TRIM(Table47[[#This Row],[W_8]]),Table31[#All],3,FALSE)</f>
        <v>#N/A</v>
      </c>
      <c r="BI135" t="s">
        <v>1032</v>
      </c>
      <c r="BJ135">
        <f>VLOOKUP(TRIM(Table47[[#This Row],[X_1]]),Table32[#All],3,FALSE)</f>
        <v>6</v>
      </c>
      <c r="BK135">
        <f>VLOOKUP(TRIM(Table47[[#This Row],[X_2]]),Table32[#All],3,FALSE)</f>
        <v>12</v>
      </c>
      <c r="BL135">
        <f>VLOOKUP(TRIM(Table47[[#This Row],[X_3]]),Table32[#All],3,FALSE)</f>
        <v>3</v>
      </c>
      <c r="BM135">
        <f>VLOOKUP(TRIM(Table47[[#This Row],[X_4]]),Table32[#All],3,FALSE)</f>
        <v>4</v>
      </c>
      <c r="BN135" t="e">
        <f>VLOOKUP(TRIM(Table47[[#This Row],[X_5]]),Table32[#All],3,FALSE)</f>
        <v>#N/A</v>
      </c>
      <c r="BO135" t="e">
        <f>VLOOKUP(TRIM(Table47[[#This Row],[X_6]]),Table32[#All],3,FALSE)</f>
        <v>#N/A</v>
      </c>
      <c r="BP135" t="e">
        <f>VLOOKUP(TRIM(Table47[[#This Row],[X_7]]),Table32[#All],3,FALSE)</f>
        <v>#N/A</v>
      </c>
      <c r="BQ135" t="e">
        <f>VLOOKUP(TRIM(Table47[[#This Row],[X_8]]),Table32[#All],3,FALSE)</f>
        <v>#N/A</v>
      </c>
      <c r="BR135" t="e">
        <f>VLOOKUP(TRIM(Table47[[#This Row],[X_9]]),Table32[#All],3,FALSE)</f>
        <v>#N/A</v>
      </c>
      <c r="BS135">
        <f>VLOOKUP(Table47[[#This Row],[Y]], Table33[#All], 3, FALSE)</f>
        <v>2</v>
      </c>
      <c r="BT135" t="s">
        <v>266</v>
      </c>
      <c r="BU135">
        <f>VLOOKUP(TRIM(Table47[[#This Row],[Z_1]]),Table34[#All],3,FALSE)</f>
        <v>4</v>
      </c>
      <c r="BV135">
        <f>VLOOKUP(TRIM(Table47[[#This Row],[Z_2]]),Table34[#All],3,FALSE)</f>
        <v>16</v>
      </c>
      <c r="BW135" t="e">
        <f>VLOOKUP(TRIM(Table47[[#This Row],[Z_3]]),Table34[#All],3,FALSE)</f>
        <v>#N/A</v>
      </c>
      <c r="BX135" t="e">
        <f>VLOOKUP(TRIM(Table47[[#This Row],[Z_4]]),Table34[#All],3,FALSE)</f>
        <v>#N/A</v>
      </c>
      <c r="BY135" t="e">
        <f>VLOOKUP(TRIM(Table47[[#This Row],[Z_5]]),Table34[#All],3,FALSE)</f>
        <v>#N/A</v>
      </c>
      <c r="BZ135" t="e">
        <f>VLOOKUP(TRIM(Table47[[#This Row],[Z_6]]),Table34[#All],3,FALSE)</f>
        <v>#N/A</v>
      </c>
      <c r="CA135" t="e">
        <f>VLOOKUP(TRIM(Table47[[#This Row],[Z_7]]),Table34[#All],3,FALSE)</f>
        <v>#N/A</v>
      </c>
      <c r="CB135">
        <f>VLOOKUP(Table47[[#This Row],[ZA]],Table36[#All],3,FALSE)</f>
        <v>8</v>
      </c>
      <c r="CC135">
        <f>VLOOKUP(Table47[[#This Row],[ZB]],Table37[#All],3,FALSE)</f>
        <v>4</v>
      </c>
      <c r="CD135" t="s">
        <v>675</v>
      </c>
      <c r="CE135">
        <f>VLOOKUP(TRIM(Table47[[#This Row],[ZC_1]]),Table38[#All],3,FALSE)</f>
        <v>1</v>
      </c>
      <c r="CF135">
        <f>VLOOKUP(TRIM(Table47[[#This Row],[ZC_2]]),Table38[#All],3,FALSE)</f>
        <v>4</v>
      </c>
      <c r="CG135">
        <f>VLOOKUP(TRIM(Table47[[#This Row],[ZC_3]]),Table38[#All],3,FALSE)</f>
        <v>3</v>
      </c>
      <c r="CH135" t="e">
        <f>VLOOKUP(TRIM(Table47[[#This Row],[ZC_4]]),Table38[#All],3,FALSE)</f>
        <v>#N/A</v>
      </c>
      <c r="CI135" t="e">
        <f>VLOOKUP(TRIM(Table47[[#This Row],[ZC_5]]),Table38[#All],3,FALSE)</f>
        <v>#N/A</v>
      </c>
      <c r="CJ135" t="e">
        <f>VLOOKUP(TRIM(Table47[[#This Row],[ZC_6]]),Table38[#All],3,FALSE)</f>
        <v>#N/A</v>
      </c>
      <c r="CK135" t="e">
        <f>VLOOKUP(TRIM(Table47[[#This Row],[ZC_7]]),Table38[#All],3,FALSE)</f>
        <v>#N/A</v>
      </c>
      <c r="CL135">
        <v>4</v>
      </c>
      <c r="CM135" t="s">
        <v>676</v>
      </c>
      <c r="CN135">
        <f>VLOOKUP(TRIM(Table47[[#This Row],[ZE_1]]),Table40[#All],3,FALSE)</f>
        <v>1</v>
      </c>
      <c r="CO135" s="4">
        <f>VLOOKUP(TRIM(Table47[[#This Row],[ZE_2]]),Table40[#All],3,FALSE)</f>
        <v>7</v>
      </c>
      <c r="CP135">
        <f>VLOOKUP(TRIM(Table47[[#This Row],[ZE_3]]),Table40[#All],3,FALSE)</f>
        <v>5</v>
      </c>
      <c r="CQ135" s="4">
        <f>VLOOKUP(TRIM(Table47[[#This Row],[ZE_4]]),Table40[#All],3,FALSE)</f>
        <v>11</v>
      </c>
      <c r="CR135">
        <f>VLOOKUP(TRIM(Table47[[#This Row],[ZE_5]]),Table40[#All],3,FALSE)</f>
        <v>4</v>
      </c>
      <c r="CS135" t="e">
        <f>VLOOKUP(TRIM(Table47[[#This Row],[ZE_6]]),Table40[#All],3,FALSE)</f>
        <v>#N/A</v>
      </c>
      <c r="CT135" t="e">
        <f>VLOOKUP(TRIM(Table47[[#This Row],[ZE_7]]),Table40[#All],3,FALSE)</f>
        <v>#N/A</v>
      </c>
    </row>
    <row r="136" spans="1:99" x14ac:dyDescent="0.25">
      <c r="A136">
        <v>45157.845799722221</v>
      </c>
      <c r="B136" s="4">
        <f>VLOOKUP(Table47[[#This Row],[A]],Table7[#All],3, FALSE)</f>
        <v>4</v>
      </c>
      <c r="C136">
        <f>VLOOKUP(Table47[[#This Row],[B]],Table12[#All],3,FALSE)</f>
        <v>1</v>
      </c>
      <c r="D136">
        <f>VLOOKUP(Table47[[#This Row],[C]],Table14[#All],3,FALSE)</f>
        <v>1</v>
      </c>
      <c r="E136">
        <f>VLOOKUP(Table47[[#This Row],[D]],Table16[#All],3,FALSE)</f>
        <v>1</v>
      </c>
      <c r="F136">
        <f>VLOOKUP(Table47[[#This Row],[E]],Table18[#All],3,FALSE)</f>
        <v>1</v>
      </c>
      <c r="G136">
        <f>VLOOKUP(Table47[[#This Row],[F]],Table20[#All],3,FALSE)</f>
        <v>2</v>
      </c>
      <c r="H136" s="1" t="s">
        <v>107</v>
      </c>
      <c r="I136">
        <f>VLOOKUP(Table47[[#This Row],[G]],Table22[#All],3,FALSE)</f>
        <v>3</v>
      </c>
      <c r="J136" s="4" t="e">
        <f>VLOOKUP(TRIM(Table47[[#This Row],[G_2]]),Table22[#All],3,FALSE)</f>
        <v>#N/A</v>
      </c>
      <c r="K136" s="4" t="e">
        <f>VLOOKUP(TRIM(Table47[[#This Row],[G_3]]),Table22[#All],3,FALSE)</f>
        <v>#N/A</v>
      </c>
      <c r="L136" s="4" t="e">
        <f>VLOOKUP(TRIM(Table47[[#This Row],[G_4]]),Table22[#All],3,FALSE)</f>
        <v>#N/A</v>
      </c>
      <c r="M136">
        <f>VLOOKUP(Table47[[#This Row],[H]],Table23[#All],3,FALSE)</f>
        <v>1</v>
      </c>
      <c r="N136" s="1" t="s">
        <v>41</v>
      </c>
      <c r="O136">
        <f>VLOOKUP(Table47[[#This Row],[I_1]],Table25[#All], 3, FALSE)</f>
        <v>1</v>
      </c>
      <c r="P136" t="e">
        <f>VLOOKUP(TRIM(Table47[[#This Row],[I_2]]),Table25[#All], 3, FALSE)</f>
        <v>#N/A</v>
      </c>
      <c r="Q136">
        <v>569</v>
      </c>
      <c r="R136">
        <f>VLOOKUP(TRIM(Table47[[#This Row],[K]]),Table27[#All],3,FALSE)</f>
        <v>1</v>
      </c>
      <c r="S136">
        <f>VLOOKUP(TRIM(Table47[[#This Row],[L]]),Table28[#All],3,FALSE)</f>
        <v>2</v>
      </c>
      <c r="T136">
        <f>VLOOKUP(Table47[[#This Row],[M]],Table9[#All],3,FALSE)</f>
        <v>3</v>
      </c>
      <c r="U136">
        <f>VLOOKUP(Table47[[#This Row],[N]],Table11[#All],3,FALSE)</f>
        <v>2</v>
      </c>
      <c r="V136">
        <f>VLOOKUP(Table47[[#This Row],[O]],Table15[#All],3,FALSE)</f>
        <v>2</v>
      </c>
      <c r="W136" t="s">
        <v>677</v>
      </c>
      <c r="X136">
        <f>VLOOKUP(Table47[[#This Row],[Q]],Table19[#All],3,FALSE)</f>
        <v>3</v>
      </c>
      <c r="Y136" t="s">
        <v>136</v>
      </c>
      <c r="Z136">
        <f>VLOOKUP(TRIM(Table47[[#This Row],[R_1]]),Table21[#All],3,FALSE)</f>
        <v>2</v>
      </c>
      <c r="AA136" t="e">
        <f>VLOOKUP(TRIM(Table47[[#This Row],[R_2]]),Table21[#All],3,FALSE)</f>
        <v>#N/A</v>
      </c>
      <c r="AB136" t="e">
        <f>VLOOKUP(TRIM(Table47[[#This Row],[R_3]]),Table21[#All],3,FALSE)</f>
        <v>#N/A</v>
      </c>
      <c r="AC136" t="e">
        <f>VLOOKUP(TRIM(Table47[[#This Row],[R_4]]),Table21[#All],3,FALSE)</f>
        <v>#N/A</v>
      </c>
      <c r="AD136" t="e">
        <f>VLOOKUP(TRIM(Table47[[#This Row],[R_5]]),Table21[#All],3,FALSE)</f>
        <v>#N/A</v>
      </c>
      <c r="AE136" t="e">
        <f>VLOOKUP(TRIM(Table47[[#This Row],[R_6]]),Table21[#All],3,FALSE)</f>
        <v>#N/A</v>
      </c>
      <c r="AF136" t="e">
        <f>VLOOKUP(TRIM(Table47[[#This Row],[R_7]]),Table21[#All],3,FALSE)</f>
        <v>#N/A</v>
      </c>
      <c r="AG136" t="e">
        <f>VLOOKUP(TRIM(Table47[[#This Row],[R_8]]),Table21[#All],3,FALSE)</f>
        <v>#N/A</v>
      </c>
      <c r="AH136" t="e">
        <f>VLOOKUP(TRIM(Table47[[#This Row],[R_9]]),Table21[#All],3,FALSE)</f>
        <v>#N/A</v>
      </c>
      <c r="AI136" t="e">
        <f>VLOOKUP(TRIM(Table47[[#This Row],[R_10]]),Table21[#All],3,FALSE)</f>
        <v>#N/A</v>
      </c>
      <c r="AJ136" t="s">
        <v>119</v>
      </c>
      <c r="AK136">
        <f>VLOOKUP(TRIM(Table47[[#This Row],[S_1]]),Table24[#All],3,FALSE)</f>
        <v>3</v>
      </c>
      <c r="AL136">
        <f>VLOOKUP(TRIM(Table47[[#This Row],[S_2]]),Table24[#All],3,FALSE)</f>
        <v>1</v>
      </c>
      <c r="AM136">
        <f>VLOOKUP(TRIM(Table47[[#This Row],[S_3]]),Table24[#All],3,FALSE)</f>
        <v>2</v>
      </c>
      <c r="AN136" t="e">
        <f>VLOOKUP(TRIM(Table47[[#This Row],[S_4]]),Table24[#All],3,FALSE)</f>
        <v>#N/A</v>
      </c>
      <c r="AO136" t="e">
        <f>VLOOKUP(TRIM(Table47[[#This Row],[S_5]]),Table24[#All],3,FALSE)</f>
        <v>#N/A</v>
      </c>
      <c r="AP136" t="e">
        <f>VLOOKUP(TRIM(Table47[[#This Row],[S_6]]),Table24[#All],3,FALSE)</f>
        <v>#N/A</v>
      </c>
      <c r="AQ136" t="s">
        <v>51</v>
      </c>
      <c r="AR136">
        <f>VLOOKUP(TRIM(Table47[[#This Row],[T_1]]),Table26[#All],3,FALSE)</f>
        <v>2</v>
      </c>
      <c r="AS136" t="e">
        <f>VLOOKUP(TRIM(Table47[[#This Row],[T_2]]),Table26[#All],3,FALSE)</f>
        <v>#N/A</v>
      </c>
      <c r="AT136" t="e">
        <f>VLOOKUP(TRIM(Table47[[#This Row],[T_3]]),Table26[#All],3,FALSE)</f>
        <v>#N/A</v>
      </c>
      <c r="AU136" t="e">
        <f>VLOOKUP(TRIM(Table47[[#This Row],[T_4]]),Table26[#All],3,FALSE)</f>
        <v>#N/A</v>
      </c>
      <c r="AV136" t="e">
        <f>VLOOKUP(TRIM(Table47[[#This Row],[T_5]]),Table26[#All],3,FALSE)</f>
        <v>#N/A</v>
      </c>
      <c r="AW136" t="e">
        <f>VLOOKUP(TRIM(Table47[[#This Row],[T_6]]),Table26[#All],3,FALSE)</f>
        <v>#N/A</v>
      </c>
      <c r="AX136">
        <f>VLOOKUP(Table47[[#This Row],[U]],Table29[#All],3,FALSE)</f>
        <v>2</v>
      </c>
      <c r="AY136">
        <f>VLOOKUP(Table47[[#This Row],[V]],Table30[#All],3,FALSE)</f>
        <v>3</v>
      </c>
      <c r="AZ136" t="s">
        <v>428</v>
      </c>
      <c r="BA136">
        <f>VLOOKUP(TRIM(Table47[[#This Row],[W_1]]),Table31[#All],3,FALSE)</f>
        <v>4</v>
      </c>
      <c r="BB136" t="e">
        <f>VLOOKUP(TRIM(Table47[[#This Row],[W_2]]),Table31[#All],3,FALSE)</f>
        <v>#N/A</v>
      </c>
      <c r="BC136" t="e">
        <f>VLOOKUP(TRIM(Table47[[#This Row],[W_3]]),Table31[#All],3,FALSE)</f>
        <v>#N/A</v>
      </c>
      <c r="BD136" t="e">
        <f>VLOOKUP(TRIM(Table47[[#This Row],[W_4]]),Table31[#All],3,FALSE)</f>
        <v>#N/A</v>
      </c>
      <c r="BE136" t="e">
        <f>VLOOKUP(TRIM(Table47[[#This Row],[W_5]]),Table31[#All],3,FALSE)</f>
        <v>#N/A</v>
      </c>
      <c r="BF136" t="e">
        <f>VLOOKUP(TRIM(Table47[[#This Row],[W_6]]),Table31[#All],3,FALSE)</f>
        <v>#N/A</v>
      </c>
      <c r="BG136" t="e">
        <f>VLOOKUP(TRIM(Table47[[#This Row],[W_7]]),Table31[#All],3,FALSE)</f>
        <v>#N/A</v>
      </c>
      <c r="BH136" t="e">
        <f>VLOOKUP(TRIM(Table47[[#This Row],[W_8]]),Table31[#All],3,FALSE)</f>
        <v>#N/A</v>
      </c>
      <c r="BI136" t="s">
        <v>678</v>
      </c>
      <c r="BJ136">
        <f>VLOOKUP(TRIM(Table47[[#This Row],[X_1]]),Table32[#All],3,FALSE)</f>
        <v>11</v>
      </c>
      <c r="BK136">
        <f>VLOOKUP(TRIM(Table47[[#This Row],[X_2]]),Table32[#All],3,FALSE)</f>
        <v>12</v>
      </c>
      <c r="BL136">
        <f>VLOOKUP(TRIM(Table47[[#This Row],[X_3]]),Table32[#All],3,FALSE)</f>
        <v>3</v>
      </c>
      <c r="BM136" t="e">
        <f>VLOOKUP(TRIM(Table47[[#This Row],[X_4]]),Table32[#All],3,FALSE)</f>
        <v>#N/A</v>
      </c>
      <c r="BN136" t="e">
        <f>VLOOKUP(TRIM(Table47[[#This Row],[X_5]]),Table32[#All],3,FALSE)</f>
        <v>#N/A</v>
      </c>
      <c r="BO136" t="e">
        <f>VLOOKUP(TRIM(Table47[[#This Row],[X_6]]),Table32[#All],3,FALSE)</f>
        <v>#N/A</v>
      </c>
      <c r="BP136" t="e">
        <f>VLOOKUP(TRIM(Table47[[#This Row],[X_7]]),Table32[#All],3,FALSE)</f>
        <v>#N/A</v>
      </c>
      <c r="BQ136" t="e">
        <f>VLOOKUP(TRIM(Table47[[#This Row],[X_8]]),Table32[#All],3,FALSE)</f>
        <v>#N/A</v>
      </c>
      <c r="BR136" t="e">
        <f>VLOOKUP(TRIM(Table47[[#This Row],[X_9]]),Table32[#All],3,FALSE)</f>
        <v>#N/A</v>
      </c>
      <c r="BS136">
        <f>VLOOKUP(Table47[[#This Row],[Y]], Table33[#All], 3, FALSE)</f>
        <v>1</v>
      </c>
      <c r="BT136" t="s">
        <v>679</v>
      </c>
      <c r="BU136">
        <f>VLOOKUP(TRIM(Table47[[#This Row],[Z_1]]),Table34[#All],3,FALSE)</f>
        <v>13</v>
      </c>
      <c r="BV136" t="e">
        <f>VLOOKUP(TRIM(Table47[[#This Row],[Z_2]]),Table34[#All],3,FALSE)</f>
        <v>#N/A</v>
      </c>
      <c r="BW136" t="e">
        <f>VLOOKUP(TRIM(Table47[[#This Row],[Z_3]]),Table34[#All],3,FALSE)</f>
        <v>#N/A</v>
      </c>
      <c r="BX136" t="e">
        <f>VLOOKUP(TRIM(Table47[[#This Row],[Z_4]]),Table34[#All],3,FALSE)</f>
        <v>#N/A</v>
      </c>
      <c r="BY136" t="e">
        <f>VLOOKUP(TRIM(Table47[[#This Row],[Z_5]]),Table34[#All],3,FALSE)</f>
        <v>#N/A</v>
      </c>
      <c r="BZ136" t="e">
        <f>VLOOKUP(TRIM(Table47[[#This Row],[Z_6]]),Table34[#All],3,FALSE)</f>
        <v>#N/A</v>
      </c>
      <c r="CA136" t="e">
        <f>VLOOKUP(TRIM(Table47[[#This Row],[Z_7]]),Table34[#All],3,FALSE)</f>
        <v>#N/A</v>
      </c>
      <c r="CB136">
        <f>VLOOKUP(Table47[[#This Row],[ZA]],Table36[#All],3,FALSE)</f>
        <v>0</v>
      </c>
      <c r="CC136">
        <f>VLOOKUP(Table47[[#This Row],[ZB]],Table37[#All],3,FALSE)</f>
        <v>3</v>
      </c>
      <c r="CD136" t="s">
        <v>680</v>
      </c>
      <c r="CE136">
        <f>VLOOKUP(TRIM(Table47[[#This Row],[ZC_1]]),Table38[#All],3,FALSE)</f>
        <v>5</v>
      </c>
      <c r="CF136">
        <f>VLOOKUP(TRIM(Table47[[#This Row],[ZC_2]]),Table38[#All],3,FALSE)</f>
        <v>4</v>
      </c>
      <c r="CG136" t="e">
        <f>VLOOKUP(TRIM(Table47[[#This Row],[ZC_3]]),Table38[#All],3,FALSE)</f>
        <v>#N/A</v>
      </c>
      <c r="CH136" t="e">
        <f>VLOOKUP(TRIM(Table47[[#This Row],[ZC_4]]),Table38[#All],3,FALSE)</f>
        <v>#N/A</v>
      </c>
      <c r="CI136" t="e">
        <f>VLOOKUP(TRIM(Table47[[#This Row],[ZC_5]]),Table38[#All],3,FALSE)</f>
        <v>#N/A</v>
      </c>
      <c r="CJ136" t="e">
        <f>VLOOKUP(TRIM(Table47[[#This Row],[ZC_6]]),Table38[#All],3,FALSE)</f>
        <v>#N/A</v>
      </c>
      <c r="CK136" t="e">
        <f>VLOOKUP(TRIM(Table47[[#This Row],[ZC_7]]),Table38[#All],3,FALSE)</f>
        <v>#N/A</v>
      </c>
      <c r="CL136">
        <v>4</v>
      </c>
      <c r="CM136" t="s">
        <v>681</v>
      </c>
      <c r="CN136">
        <f>VLOOKUP(TRIM(Table47[[#This Row],[ZE_1]]),Table40[#All],3,FALSE)</f>
        <v>11</v>
      </c>
      <c r="CO136" s="4">
        <f>VLOOKUP(TRIM(Table47[[#This Row],[ZE_2]]),Table40[#All],3,FALSE)</f>
        <v>4</v>
      </c>
      <c r="CP136" t="e">
        <f>VLOOKUP(TRIM(Table47[[#This Row],[ZE_3]]),Table40[#All],3,FALSE)</f>
        <v>#N/A</v>
      </c>
      <c r="CQ136" s="4" t="e">
        <f>VLOOKUP(TRIM(Table47[[#This Row],[ZE_4]]),Table40[#All],3,FALSE)</f>
        <v>#N/A</v>
      </c>
      <c r="CR136" t="e">
        <f>VLOOKUP(TRIM(Table47[[#This Row],[ZE_5]]),Table40[#All],3,FALSE)</f>
        <v>#N/A</v>
      </c>
      <c r="CS136" t="e">
        <f>VLOOKUP(TRIM(Table47[[#This Row],[ZE_6]]),Table40[#All],3,FALSE)</f>
        <v>#N/A</v>
      </c>
      <c r="CT136" t="e">
        <f>VLOOKUP(TRIM(Table47[[#This Row],[ZE_7]]),Table40[#All],3,FALSE)</f>
        <v>#N/A</v>
      </c>
    </row>
    <row r="137" spans="1:99" x14ac:dyDescent="0.25">
      <c r="A137">
        <v>45157.880823587962</v>
      </c>
      <c r="B137" s="4">
        <f>VLOOKUP(Table47[[#This Row],[A]],Table7[#All],3, FALSE)</f>
        <v>4</v>
      </c>
      <c r="C137">
        <f>VLOOKUP(Table47[[#This Row],[B]],Table12[#All],3,FALSE)</f>
        <v>1</v>
      </c>
      <c r="D137">
        <f>VLOOKUP(Table47[[#This Row],[C]],Table14[#All],3,FALSE)</f>
        <v>1</v>
      </c>
      <c r="E137">
        <f>VLOOKUP(Table47[[#This Row],[D]],Table16[#All],3,FALSE)</f>
        <v>1</v>
      </c>
      <c r="F137">
        <f>VLOOKUP(Table47[[#This Row],[E]],Table18[#All],3,FALSE)</f>
        <v>1</v>
      </c>
      <c r="G137">
        <f>VLOOKUP(Table47[[#This Row],[F]],Table20[#All],3,FALSE)</f>
        <v>2</v>
      </c>
      <c r="H137" s="1" t="s">
        <v>484</v>
      </c>
      <c r="I137">
        <f>VLOOKUP(Table47[[#This Row],[G]],Table22[#All],3,FALSE)</f>
        <v>5</v>
      </c>
      <c r="J137" s="4" t="e">
        <f>VLOOKUP(TRIM(Table47[[#This Row],[G_2]]),Table22[#All],3,FALSE)</f>
        <v>#N/A</v>
      </c>
      <c r="K137" s="4" t="e">
        <f>VLOOKUP(TRIM(Table47[[#This Row],[G_3]]),Table22[#All],3,FALSE)</f>
        <v>#N/A</v>
      </c>
      <c r="L137" s="4" t="e">
        <f>VLOOKUP(TRIM(Table47[[#This Row],[G_4]]),Table22[#All],3,FALSE)</f>
        <v>#N/A</v>
      </c>
      <c r="M137">
        <f>VLOOKUP(Table47[[#This Row],[H]],Table23[#All],3,FALSE)</f>
        <v>1</v>
      </c>
      <c r="N137" s="1" t="s">
        <v>41</v>
      </c>
      <c r="O137">
        <f>VLOOKUP(Table47[[#This Row],[I_1]],Table25[#All], 3, FALSE)</f>
        <v>1</v>
      </c>
      <c r="P137" t="e">
        <f>VLOOKUP(TRIM(Table47[[#This Row],[I_2]]),Table25[#All], 3, FALSE)</f>
        <v>#N/A</v>
      </c>
      <c r="Q137">
        <v>528</v>
      </c>
      <c r="R137">
        <f>VLOOKUP(TRIM(Table47[[#This Row],[K]]),Table27[#All],3,FALSE)</f>
        <v>1</v>
      </c>
      <c r="S137">
        <f>VLOOKUP(TRIM(Table47[[#This Row],[L]]),Table28[#All],3,FALSE)</f>
        <v>1</v>
      </c>
      <c r="T137">
        <f>VLOOKUP(Table47[[#This Row],[M]],Table9[#All],3,FALSE)</f>
        <v>1</v>
      </c>
      <c r="U137">
        <f>VLOOKUP(Table47[[#This Row],[N]],Table11[#All],3,FALSE)</f>
        <v>4</v>
      </c>
      <c r="V137">
        <f>VLOOKUP(Table47[[#This Row],[O]],Table15[#All],3,FALSE)</f>
        <v>1</v>
      </c>
      <c r="W137" t="s">
        <v>682</v>
      </c>
      <c r="X137">
        <f>VLOOKUP(Table47[[#This Row],[Q]],Table19[#All],3,FALSE)</f>
        <v>2</v>
      </c>
      <c r="Y137" t="s">
        <v>77</v>
      </c>
      <c r="Z137">
        <f>VLOOKUP(TRIM(Table47[[#This Row],[R_1]]),Table21[#All],3,FALSE)</f>
        <v>6</v>
      </c>
      <c r="AA137" t="e">
        <f>VLOOKUP(TRIM(Table47[[#This Row],[R_2]]),Table21[#All],3,FALSE)</f>
        <v>#N/A</v>
      </c>
      <c r="AB137" t="e">
        <f>VLOOKUP(TRIM(Table47[[#This Row],[R_3]]),Table21[#All],3,FALSE)</f>
        <v>#N/A</v>
      </c>
      <c r="AC137" t="e">
        <f>VLOOKUP(TRIM(Table47[[#This Row],[R_4]]),Table21[#All],3,FALSE)</f>
        <v>#N/A</v>
      </c>
      <c r="AD137" t="e">
        <f>VLOOKUP(TRIM(Table47[[#This Row],[R_5]]),Table21[#All],3,FALSE)</f>
        <v>#N/A</v>
      </c>
      <c r="AE137" t="e">
        <f>VLOOKUP(TRIM(Table47[[#This Row],[R_6]]),Table21[#All],3,FALSE)</f>
        <v>#N/A</v>
      </c>
      <c r="AF137" t="e">
        <f>VLOOKUP(TRIM(Table47[[#This Row],[R_7]]),Table21[#All],3,FALSE)</f>
        <v>#N/A</v>
      </c>
      <c r="AG137" t="e">
        <f>VLOOKUP(TRIM(Table47[[#This Row],[R_8]]),Table21[#All],3,FALSE)</f>
        <v>#N/A</v>
      </c>
      <c r="AH137" t="e">
        <f>VLOOKUP(TRIM(Table47[[#This Row],[R_9]]),Table21[#All],3,FALSE)</f>
        <v>#N/A</v>
      </c>
      <c r="AI137" t="e">
        <f>VLOOKUP(TRIM(Table47[[#This Row],[R_10]]),Table21[#All],3,FALSE)</f>
        <v>#N/A</v>
      </c>
      <c r="AJ137" t="s">
        <v>111</v>
      </c>
      <c r="AK137">
        <f>VLOOKUP(TRIM(Table47[[#This Row],[S_1]]),Table24[#All],3,FALSE)</f>
        <v>1</v>
      </c>
      <c r="AL137" t="e">
        <f>VLOOKUP(TRIM(Table47[[#This Row],[S_2]]),Table24[#All],3,FALSE)</f>
        <v>#N/A</v>
      </c>
      <c r="AM137" t="e">
        <f>VLOOKUP(TRIM(Table47[[#This Row],[S_3]]),Table24[#All],3,FALSE)</f>
        <v>#N/A</v>
      </c>
      <c r="AN137" t="e">
        <f>VLOOKUP(TRIM(Table47[[#This Row],[S_4]]),Table24[#All],3,FALSE)</f>
        <v>#N/A</v>
      </c>
      <c r="AO137" t="e">
        <f>VLOOKUP(TRIM(Table47[[#This Row],[S_5]]),Table24[#All],3,FALSE)</f>
        <v>#N/A</v>
      </c>
      <c r="AP137" t="e">
        <f>VLOOKUP(TRIM(Table47[[#This Row],[S_6]]),Table24[#All],3,FALSE)</f>
        <v>#N/A</v>
      </c>
      <c r="AQ137" t="s">
        <v>311</v>
      </c>
      <c r="AR137">
        <f>VLOOKUP(TRIM(Table47[[#This Row],[T_1]]),Table26[#All],3,FALSE)</f>
        <v>4</v>
      </c>
      <c r="AS137" t="e">
        <f>VLOOKUP(TRIM(Table47[[#This Row],[T_2]]),Table26[#All],3,FALSE)</f>
        <v>#N/A</v>
      </c>
      <c r="AT137" t="e">
        <f>VLOOKUP(TRIM(Table47[[#This Row],[T_3]]),Table26[#All],3,FALSE)</f>
        <v>#N/A</v>
      </c>
      <c r="AU137" t="e">
        <f>VLOOKUP(TRIM(Table47[[#This Row],[T_4]]),Table26[#All],3,FALSE)</f>
        <v>#N/A</v>
      </c>
      <c r="AV137" t="e">
        <f>VLOOKUP(TRIM(Table47[[#This Row],[T_5]]),Table26[#All],3,FALSE)</f>
        <v>#N/A</v>
      </c>
      <c r="AW137" t="e">
        <f>VLOOKUP(TRIM(Table47[[#This Row],[T_6]]),Table26[#All],3,FALSE)</f>
        <v>#N/A</v>
      </c>
      <c r="AX137">
        <f>VLOOKUP(Table47[[#This Row],[U]],Table29[#All],3,FALSE)</f>
        <v>4</v>
      </c>
      <c r="AY137">
        <f>VLOOKUP(Table47[[#This Row],[V]],Table30[#All],3,FALSE)</f>
        <v>2</v>
      </c>
      <c r="AZ137" t="s">
        <v>423</v>
      </c>
      <c r="BA137">
        <f>VLOOKUP(TRIM(Table47[[#This Row],[W_1]]),Table31[#All],3,FALSE)</f>
        <v>7</v>
      </c>
      <c r="BB137" t="e">
        <f>VLOOKUP(TRIM(Table47[[#This Row],[W_2]]),Table31[#All],3,FALSE)</f>
        <v>#N/A</v>
      </c>
      <c r="BC137" t="e">
        <f>VLOOKUP(TRIM(Table47[[#This Row],[W_3]]),Table31[#All],3,FALSE)</f>
        <v>#N/A</v>
      </c>
      <c r="BD137" t="e">
        <f>VLOOKUP(TRIM(Table47[[#This Row],[W_4]]),Table31[#All],3,FALSE)</f>
        <v>#N/A</v>
      </c>
      <c r="BE137" t="e">
        <f>VLOOKUP(TRIM(Table47[[#This Row],[W_5]]),Table31[#All],3,FALSE)</f>
        <v>#N/A</v>
      </c>
      <c r="BF137" t="e">
        <f>VLOOKUP(TRIM(Table47[[#This Row],[W_6]]),Table31[#All],3,FALSE)</f>
        <v>#N/A</v>
      </c>
      <c r="BG137" t="e">
        <f>VLOOKUP(TRIM(Table47[[#This Row],[W_7]]),Table31[#All],3,FALSE)</f>
        <v>#N/A</v>
      </c>
      <c r="BH137" t="e">
        <f>VLOOKUP(TRIM(Table47[[#This Row],[W_8]]),Table31[#All],3,FALSE)</f>
        <v>#N/A</v>
      </c>
      <c r="BI137" t="s">
        <v>313</v>
      </c>
      <c r="BJ137">
        <f>VLOOKUP(TRIM(Table47[[#This Row],[X_1]]),Table32[#All],3,FALSE)</f>
        <v>7</v>
      </c>
      <c r="BK137" t="e">
        <f>VLOOKUP(TRIM(Table47[[#This Row],[X_2]]),Table32[#All],3,FALSE)</f>
        <v>#N/A</v>
      </c>
      <c r="BL137" t="e">
        <f>VLOOKUP(TRIM(Table47[[#This Row],[X_3]]),Table32[#All],3,FALSE)</f>
        <v>#N/A</v>
      </c>
      <c r="BM137" t="e">
        <f>VLOOKUP(TRIM(Table47[[#This Row],[X_4]]),Table32[#All],3,FALSE)</f>
        <v>#N/A</v>
      </c>
      <c r="BN137" t="e">
        <f>VLOOKUP(TRIM(Table47[[#This Row],[X_5]]),Table32[#All],3,FALSE)</f>
        <v>#N/A</v>
      </c>
      <c r="BO137" t="e">
        <f>VLOOKUP(TRIM(Table47[[#This Row],[X_6]]),Table32[#All],3,FALSE)</f>
        <v>#N/A</v>
      </c>
      <c r="BP137" t="e">
        <f>VLOOKUP(TRIM(Table47[[#This Row],[X_7]]),Table32[#All],3,FALSE)</f>
        <v>#N/A</v>
      </c>
      <c r="BQ137" t="e">
        <f>VLOOKUP(TRIM(Table47[[#This Row],[X_8]]),Table32[#All],3,FALSE)</f>
        <v>#N/A</v>
      </c>
      <c r="BR137" t="e">
        <f>VLOOKUP(TRIM(Table47[[#This Row],[X_9]]),Table32[#All],3,FALSE)</f>
        <v>#N/A</v>
      </c>
      <c r="BS137">
        <f>VLOOKUP(Table47[[#This Row],[Y]], Table33[#All], 3, FALSE)</f>
        <v>1</v>
      </c>
      <c r="BT137" t="s">
        <v>683</v>
      </c>
      <c r="BU137">
        <f>VLOOKUP(TRIM(Table47[[#This Row],[Z_1]]),Table34[#All],3,FALSE)</f>
        <v>11</v>
      </c>
      <c r="BV137" t="e">
        <f>VLOOKUP(TRIM(Table47[[#This Row],[Z_2]]),Table34[#All],3,FALSE)</f>
        <v>#N/A</v>
      </c>
      <c r="BW137" t="e">
        <f>VLOOKUP(TRIM(Table47[[#This Row],[Z_3]]),Table34[#All],3,FALSE)</f>
        <v>#N/A</v>
      </c>
      <c r="BX137" t="e">
        <f>VLOOKUP(TRIM(Table47[[#This Row],[Z_4]]),Table34[#All],3,FALSE)</f>
        <v>#N/A</v>
      </c>
      <c r="BY137" t="e">
        <f>VLOOKUP(TRIM(Table47[[#This Row],[Z_5]]),Table34[#All],3,FALSE)</f>
        <v>#N/A</v>
      </c>
      <c r="BZ137" t="e">
        <f>VLOOKUP(TRIM(Table47[[#This Row],[Z_6]]),Table34[#All],3,FALSE)</f>
        <v>#N/A</v>
      </c>
      <c r="CA137" t="e">
        <f>VLOOKUP(TRIM(Table47[[#This Row],[Z_7]]),Table34[#All],3,FALSE)</f>
        <v>#N/A</v>
      </c>
      <c r="CB137">
        <f>VLOOKUP(Table47[[#This Row],[ZA]],Table36[#All],3,FALSE)</f>
        <v>0</v>
      </c>
      <c r="CC137">
        <f>VLOOKUP(Table47[[#This Row],[ZB]],Table37[#All],3,FALSE)</f>
        <v>2</v>
      </c>
      <c r="CD137" t="s">
        <v>210</v>
      </c>
      <c r="CE137">
        <f>VLOOKUP(TRIM(Table47[[#This Row],[ZC_1]]),Table38[#All],3,FALSE)</f>
        <v>4</v>
      </c>
      <c r="CF137" t="e">
        <f>VLOOKUP(TRIM(Table47[[#This Row],[ZC_2]]),Table38[#All],3,FALSE)</f>
        <v>#N/A</v>
      </c>
      <c r="CG137" t="e">
        <f>VLOOKUP(TRIM(Table47[[#This Row],[ZC_3]]),Table38[#All],3,FALSE)</f>
        <v>#N/A</v>
      </c>
      <c r="CH137" t="e">
        <f>VLOOKUP(TRIM(Table47[[#This Row],[ZC_4]]),Table38[#All],3,FALSE)</f>
        <v>#N/A</v>
      </c>
      <c r="CI137" t="e">
        <f>VLOOKUP(TRIM(Table47[[#This Row],[ZC_5]]),Table38[#All],3,FALSE)</f>
        <v>#N/A</v>
      </c>
      <c r="CJ137" t="e">
        <f>VLOOKUP(TRIM(Table47[[#This Row],[ZC_6]]),Table38[#All],3,FALSE)</f>
        <v>#N/A</v>
      </c>
      <c r="CK137" t="e">
        <f>VLOOKUP(TRIM(Table47[[#This Row],[ZC_7]]),Table38[#All],3,FALSE)</f>
        <v>#N/A</v>
      </c>
      <c r="CL137">
        <v>3</v>
      </c>
      <c r="CM137" t="s">
        <v>420</v>
      </c>
      <c r="CN137">
        <f>VLOOKUP(TRIM(Table47[[#This Row],[ZE_1]]),Table40[#All],3,FALSE)</f>
        <v>10</v>
      </c>
      <c r="CO137" s="4" t="e">
        <f>VLOOKUP(TRIM(Table47[[#This Row],[ZE_2]]),Table40[#All],3,FALSE)</f>
        <v>#N/A</v>
      </c>
      <c r="CP137" t="e">
        <f>VLOOKUP(TRIM(Table47[[#This Row],[ZE_3]]),Table40[#All],3,FALSE)</f>
        <v>#N/A</v>
      </c>
      <c r="CQ137" s="4" t="e">
        <f>VLOOKUP(TRIM(Table47[[#This Row],[ZE_4]]),Table40[#All],3,FALSE)</f>
        <v>#N/A</v>
      </c>
      <c r="CR137" t="e">
        <f>VLOOKUP(TRIM(Table47[[#This Row],[ZE_5]]),Table40[#All],3,FALSE)</f>
        <v>#N/A</v>
      </c>
      <c r="CS137" t="e">
        <f>VLOOKUP(TRIM(Table47[[#This Row],[ZE_6]]),Table40[#All],3,FALSE)</f>
        <v>#N/A</v>
      </c>
      <c r="CT137" t="e">
        <f>VLOOKUP(TRIM(Table47[[#This Row],[ZE_7]]),Table40[#All],3,FALSE)</f>
        <v>#N/A</v>
      </c>
    </row>
    <row r="138" spans="1:99" x14ac:dyDescent="0.25">
      <c r="A138">
        <v>45157.979482696755</v>
      </c>
      <c r="B138" s="4">
        <f>VLOOKUP(Table47[[#This Row],[A]],Table7[#All],3, FALSE)</f>
        <v>2</v>
      </c>
      <c r="C138">
        <f>VLOOKUP(Table47[[#This Row],[B]],Table12[#All],3,FALSE)</f>
        <v>0</v>
      </c>
      <c r="D138">
        <f>VLOOKUP(Table47[[#This Row],[C]],Table14[#All],3,FALSE)</f>
        <v>1</v>
      </c>
      <c r="E138">
        <f>VLOOKUP(Table47[[#This Row],[D]],Table16[#All],3,FALSE)</f>
        <v>1</v>
      </c>
      <c r="F138">
        <f>VLOOKUP(Table47[[#This Row],[E]],Table18[#All],3,FALSE)</f>
        <v>4</v>
      </c>
      <c r="G138">
        <f>VLOOKUP(Table47[[#This Row],[F]],Table20[#All],3,FALSE)</f>
        <v>6</v>
      </c>
      <c r="H138" s="1" t="s">
        <v>182</v>
      </c>
      <c r="I138">
        <f>VLOOKUP(Table47[[#This Row],[G]],Table22[#All],3,FALSE)</f>
        <v>1</v>
      </c>
      <c r="J138" s="4">
        <f>VLOOKUP(TRIM(Table47[[#This Row],[G_2]]),Table22[#All],3,FALSE)</f>
        <v>2</v>
      </c>
      <c r="K138" s="4">
        <f>VLOOKUP(TRIM(Table47[[#This Row],[G_3]]),Table22[#All],3,FALSE)</f>
        <v>4</v>
      </c>
      <c r="L138" s="4" t="e">
        <f>VLOOKUP(TRIM(Table47[[#This Row],[G_4]]),Table22[#All],3,FALSE)</f>
        <v>#N/A</v>
      </c>
      <c r="M138">
        <f>VLOOKUP(Table47[[#This Row],[H]],Table23[#All],3,FALSE)</f>
        <v>1</v>
      </c>
      <c r="N138" s="1" t="s">
        <v>64</v>
      </c>
      <c r="O138">
        <f>VLOOKUP(Table47[[#This Row],[I_1]],Table25[#All], 3, FALSE)</f>
        <v>1</v>
      </c>
      <c r="P138">
        <f>VLOOKUP(TRIM(Table47[[#This Row],[I_2]]),Table25[#All], 3, FALSE)</f>
        <v>2</v>
      </c>
      <c r="Q138">
        <v>658</v>
      </c>
      <c r="R138">
        <f>VLOOKUP(TRIM(Table47[[#This Row],[K]]),Table27[#All],3,FALSE)</f>
        <v>3</v>
      </c>
      <c r="S138">
        <f>VLOOKUP(TRIM(Table47[[#This Row],[L]]),Table28[#All],3,FALSE)</f>
        <v>1</v>
      </c>
      <c r="T138">
        <f>VLOOKUP(Table47[[#This Row],[M]],Table9[#All],3,FALSE)</f>
        <v>1</v>
      </c>
      <c r="U138">
        <f>VLOOKUP(Table47[[#This Row],[N]],Table11[#All],3,FALSE)</f>
        <v>4</v>
      </c>
      <c r="V138">
        <f>VLOOKUP(Table47[[#This Row],[O]],Table15[#All],3,FALSE)</f>
        <v>1</v>
      </c>
      <c r="W138" t="s">
        <v>684</v>
      </c>
      <c r="X138">
        <f>VLOOKUP(Table47[[#This Row],[Q]],Table19[#All],3,FALSE)</f>
        <v>2</v>
      </c>
      <c r="Y138" t="s">
        <v>77</v>
      </c>
      <c r="Z138">
        <f>VLOOKUP(TRIM(Table47[[#This Row],[R_1]]),Table21[#All],3,FALSE)</f>
        <v>6</v>
      </c>
      <c r="AA138" t="e">
        <f>VLOOKUP(TRIM(Table47[[#This Row],[R_2]]),Table21[#All],3,FALSE)</f>
        <v>#N/A</v>
      </c>
      <c r="AB138" t="e">
        <f>VLOOKUP(TRIM(Table47[[#This Row],[R_3]]),Table21[#All],3,FALSE)</f>
        <v>#N/A</v>
      </c>
      <c r="AC138" t="e">
        <f>VLOOKUP(TRIM(Table47[[#This Row],[R_4]]),Table21[#All],3,FALSE)</f>
        <v>#N/A</v>
      </c>
      <c r="AD138" t="e">
        <f>VLOOKUP(TRIM(Table47[[#This Row],[R_5]]),Table21[#All],3,FALSE)</f>
        <v>#N/A</v>
      </c>
      <c r="AE138" t="e">
        <f>VLOOKUP(TRIM(Table47[[#This Row],[R_6]]),Table21[#All],3,FALSE)</f>
        <v>#N/A</v>
      </c>
      <c r="AF138" t="e">
        <f>VLOOKUP(TRIM(Table47[[#This Row],[R_7]]),Table21[#All],3,FALSE)</f>
        <v>#N/A</v>
      </c>
      <c r="AG138" t="e">
        <f>VLOOKUP(TRIM(Table47[[#This Row],[R_8]]),Table21[#All],3,FALSE)</f>
        <v>#N/A</v>
      </c>
      <c r="AH138" t="e">
        <f>VLOOKUP(TRIM(Table47[[#This Row],[R_9]]),Table21[#All],3,FALSE)</f>
        <v>#N/A</v>
      </c>
      <c r="AI138" t="e">
        <f>VLOOKUP(TRIM(Table47[[#This Row],[R_10]]),Table21[#All],3,FALSE)</f>
        <v>#N/A</v>
      </c>
      <c r="AJ138" t="s">
        <v>685</v>
      </c>
      <c r="AK138">
        <f>VLOOKUP(TRIM(Table47[[#This Row],[S_1]]),Table24[#All],3,FALSE)</f>
        <v>3</v>
      </c>
      <c r="AL138" t="e">
        <f>VLOOKUP(TRIM(Table47[[#This Row],[S_2]]),Table24[#All],3,FALSE)</f>
        <v>#N/A</v>
      </c>
      <c r="AM138" t="e">
        <f>VLOOKUP(TRIM(Table47[[#This Row],[S_3]]),Table24[#All],3,FALSE)</f>
        <v>#N/A</v>
      </c>
      <c r="AN138" t="e">
        <f>VLOOKUP(TRIM(Table47[[#This Row],[S_4]]),Table24[#All],3,FALSE)</f>
        <v>#N/A</v>
      </c>
      <c r="AO138" t="e">
        <f>VLOOKUP(TRIM(Table47[[#This Row],[S_5]]),Table24[#All],3,FALSE)</f>
        <v>#N/A</v>
      </c>
      <c r="AP138" t="e">
        <f>VLOOKUP(TRIM(Table47[[#This Row],[S_6]]),Table24[#All],3,FALSE)</f>
        <v>#N/A</v>
      </c>
      <c r="AQ138" t="s">
        <v>51</v>
      </c>
      <c r="AR138">
        <f>VLOOKUP(TRIM(Table47[[#This Row],[T_1]]),Table26[#All],3,FALSE)</f>
        <v>2</v>
      </c>
      <c r="AS138" t="e">
        <f>VLOOKUP(TRIM(Table47[[#This Row],[T_2]]),Table26[#All],3,FALSE)</f>
        <v>#N/A</v>
      </c>
      <c r="AT138" t="e">
        <f>VLOOKUP(TRIM(Table47[[#This Row],[T_3]]),Table26[#All],3,FALSE)</f>
        <v>#N/A</v>
      </c>
      <c r="AU138" t="e">
        <f>VLOOKUP(TRIM(Table47[[#This Row],[T_4]]),Table26[#All],3,FALSE)</f>
        <v>#N/A</v>
      </c>
      <c r="AV138" t="e">
        <f>VLOOKUP(TRIM(Table47[[#This Row],[T_5]]),Table26[#All],3,FALSE)</f>
        <v>#N/A</v>
      </c>
      <c r="AW138" t="e">
        <f>VLOOKUP(TRIM(Table47[[#This Row],[T_6]]),Table26[#All],3,FALSE)</f>
        <v>#N/A</v>
      </c>
      <c r="AX138">
        <f>VLOOKUP(Table47[[#This Row],[U]],Table29[#All],3,FALSE)</f>
        <v>3</v>
      </c>
      <c r="AY138">
        <f>VLOOKUP(Table47[[#This Row],[V]],Table30[#All],3,FALSE)</f>
        <v>3</v>
      </c>
      <c r="AZ138" t="s">
        <v>88</v>
      </c>
      <c r="BA138">
        <f>VLOOKUP(TRIM(Table47[[#This Row],[W_1]]),Table31[#All],3,FALSE)</f>
        <v>1</v>
      </c>
      <c r="BB138">
        <f>VLOOKUP(TRIM(Table47[[#This Row],[W_2]]),Table31[#All],3,FALSE)</f>
        <v>2</v>
      </c>
      <c r="BC138" t="e">
        <f>VLOOKUP(TRIM(Table47[[#This Row],[W_3]]),Table31[#All],3,FALSE)</f>
        <v>#N/A</v>
      </c>
      <c r="BD138" t="e">
        <f>VLOOKUP(TRIM(Table47[[#This Row],[W_4]]),Table31[#All],3,FALSE)</f>
        <v>#N/A</v>
      </c>
      <c r="BE138" t="e">
        <f>VLOOKUP(TRIM(Table47[[#This Row],[W_5]]),Table31[#All],3,FALSE)</f>
        <v>#N/A</v>
      </c>
      <c r="BF138" t="e">
        <f>VLOOKUP(TRIM(Table47[[#This Row],[W_6]]),Table31[#All],3,FALSE)</f>
        <v>#N/A</v>
      </c>
      <c r="BG138" t="e">
        <f>VLOOKUP(TRIM(Table47[[#This Row],[W_7]]),Table31[#All],3,FALSE)</f>
        <v>#N/A</v>
      </c>
      <c r="BH138" t="e">
        <f>VLOOKUP(TRIM(Table47[[#This Row],[W_8]]),Table31[#All],3,FALSE)</f>
        <v>#N/A</v>
      </c>
      <c r="BI138" t="s">
        <v>1031</v>
      </c>
      <c r="BJ138">
        <f>VLOOKUP(TRIM(Table47[[#This Row],[X_1]]),Table32[#All],3,FALSE)</f>
        <v>6</v>
      </c>
      <c r="BK138">
        <f>VLOOKUP(TRIM(Table47[[#This Row],[X_2]]),Table32[#All],3,FALSE)</f>
        <v>3</v>
      </c>
      <c r="BL138" t="e">
        <f>VLOOKUP(TRIM(Table47[[#This Row],[X_3]]),Table32[#All],3,FALSE)</f>
        <v>#N/A</v>
      </c>
      <c r="BM138" t="e">
        <f>VLOOKUP(TRIM(Table47[[#This Row],[X_4]]),Table32[#All],3,FALSE)</f>
        <v>#N/A</v>
      </c>
      <c r="BN138" t="e">
        <f>VLOOKUP(TRIM(Table47[[#This Row],[X_5]]),Table32[#All],3,FALSE)</f>
        <v>#N/A</v>
      </c>
      <c r="BO138" t="e">
        <f>VLOOKUP(TRIM(Table47[[#This Row],[X_6]]),Table32[#All],3,FALSE)</f>
        <v>#N/A</v>
      </c>
      <c r="BP138" t="e">
        <f>VLOOKUP(TRIM(Table47[[#This Row],[X_7]]),Table32[#All],3,FALSE)</f>
        <v>#N/A</v>
      </c>
      <c r="BQ138" t="e">
        <f>VLOOKUP(TRIM(Table47[[#This Row],[X_8]]),Table32[#All],3,FALSE)</f>
        <v>#N/A</v>
      </c>
      <c r="BR138" t="e">
        <f>VLOOKUP(TRIM(Table47[[#This Row],[X_9]]),Table32[#All],3,FALSE)</f>
        <v>#N/A</v>
      </c>
      <c r="BS138">
        <f>VLOOKUP(Table47[[#This Row],[Y]], Table33[#All], 3, FALSE)</f>
        <v>4</v>
      </c>
      <c r="BT138" t="s">
        <v>136</v>
      </c>
      <c r="BU138">
        <f>VLOOKUP(TRIM(Table47[[#This Row],[Z_1]]),Table34[#All],3,FALSE)</f>
        <v>4</v>
      </c>
      <c r="BV138" t="e">
        <f>VLOOKUP(TRIM(Table47[[#This Row],[Z_2]]),Table34[#All],3,FALSE)</f>
        <v>#N/A</v>
      </c>
      <c r="BW138" t="e">
        <f>VLOOKUP(TRIM(Table47[[#This Row],[Z_3]]),Table34[#All],3,FALSE)</f>
        <v>#N/A</v>
      </c>
      <c r="BX138" t="e">
        <f>VLOOKUP(TRIM(Table47[[#This Row],[Z_4]]),Table34[#All],3,FALSE)</f>
        <v>#N/A</v>
      </c>
      <c r="BY138" t="e">
        <f>VLOOKUP(TRIM(Table47[[#This Row],[Z_5]]),Table34[#All],3,FALSE)</f>
        <v>#N/A</v>
      </c>
      <c r="BZ138" t="e">
        <f>VLOOKUP(TRIM(Table47[[#This Row],[Z_6]]),Table34[#All],3,FALSE)</f>
        <v>#N/A</v>
      </c>
      <c r="CA138" t="e">
        <f>VLOOKUP(TRIM(Table47[[#This Row],[Z_7]]),Table34[#All],3,FALSE)</f>
        <v>#N/A</v>
      </c>
      <c r="CB138">
        <f>VLOOKUP(Table47[[#This Row],[ZA]],Table36[#All],3,FALSE)</f>
        <v>4</v>
      </c>
      <c r="CC138">
        <f>VLOOKUP(Table47[[#This Row],[ZB]],Table37[#All],3,FALSE)</f>
        <v>3</v>
      </c>
      <c r="CD138" t="s">
        <v>162</v>
      </c>
      <c r="CE138">
        <f>VLOOKUP(TRIM(Table47[[#This Row],[ZC_1]]),Table38[#All],3,FALSE)</f>
        <v>2</v>
      </c>
      <c r="CF138" t="e">
        <f>VLOOKUP(TRIM(Table47[[#This Row],[ZC_2]]),Table38[#All],3,FALSE)</f>
        <v>#N/A</v>
      </c>
      <c r="CG138" t="e">
        <f>VLOOKUP(TRIM(Table47[[#This Row],[ZC_3]]),Table38[#All],3,FALSE)</f>
        <v>#N/A</v>
      </c>
      <c r="CH138" t="e">
        <f>VLOOKUP(TRIM(Table47[[#This Row],[ZC_4]]),Table38[#All],3,FALSE)</f>
        <v>#N/A</v>
      </c>
      <c r="CI138" t="e">
        <f>VLOOKUP(TRIM(Table47[[#This Row],[ZC_5]]),Table38[#All],3,FALSE)</f>
        <v>#N/A</v>
      </c>
      <c r="CJ138" t="e">
        <f>VLOOKUP(TRIM(Table47[[#This Row],[ZC_6]]),Table38[#All],3,FALSE)</f>
        <v>#N/A</v>
      </c>
      <c r="CK138" t="e">
        <f>VLOOKUP(TRIM(Table47[[#This Row],[ZC_7]]),Table38[#All],3,FALSE)</f>
        <v>#N/A</v>
      </c>
      <c r="CL138">
        <v>3</v>
      </c>
      <c r="CM138" t="s">
        <v>106</v>
      </c>
      <c r="CN138">
        <f>VLOOKUP(TRIM(Table47[[#This Row],[ZE_1]]),Table40[#All],3,FALSE)</f>
        <v>3</v>
      </c>
      <c r="CO138" s="4" t="e">
        <f>VLOOKUP(TRIM(Table47[[#This Row],[ZE_2]]),Table40[#All],3,FALSE)</f>
        <v>#N/A</v>
      </c>
      <c r="CP138" t="e">
        <f>VLOOKUP(TRIM(Table47[[#This Row],[ZE_3]]),Table40[#All],3,FALSE)</f>
        <v>#N/A</v>
      </c>
      <c r="CQ138" s="4" t="e">
        <f>VLOOKUP(TRIM(Table47[[#This Row],[ZE_4]]),Table40[#All],3,FALSE)</f>
        <v>#N/A</v>
      </c>
      <c r="CR138" t="e">
        <f>VLOOKUP(TRIM(Table47[[#This Row],[ZE_5]]),Table40[#All],3,FALSE)</f>
        <v>#N/A</v>
      </c>
      <c r="CS138" t="e">
        <f>VLOOKUP(TRIM(Table47[[#This Row],[ZE_6]]),Table40[#All],3,FALSE)</f>
        <v>#N/A</v>
      </c>
      <c r="CT138" t="e">
        <f>VLOOKUP(TRIM(Table47[[#This Row],[ZE_7]]),Table40[#All],3,FALSE)</f>
        <v>#N/A</v>
      </c>
    </row>
    <row r="139" spans="1:99" x14ac:dyDescent="0.25">
      <c r="A139">
        <v>45158.595431249996</v>
      </c>
      <c r="B139" s="4">
        <f>VLOOKUP(Table47[[#This Row],[A]],Table7[#All],3, FALSE)</f>
        <v>2</v>
      </c>
      <c r="C139">
        <f>VLOOKUP(Table47[[#This Row],[B]],Table12[#All],3,FALSE)</f>
        <v>0</v>
      </c>
      <c r="D139">
        <f>VLOOKUP(Table47[[#This Row],[C]],Table14[#All],3,FALSE)</f>
        <v>1</v>
      </c>
      <c r="E139">
        <f>VLOOKUP(Table47[[#This Row],[D]],Table16[#All],3,FALSE)</f>
        <v>1</v>
      </c>
      <c r="F139">
        <f>VLOOKUP(Table47[[#This Row],[E]],Table18[#All],3,FALSE)</f>
        <v>4</v>
      </c>
      <c r="G139">
        <f>VLOOKUP(Table47[[#This Row],[F]],Table20[#All],3,FALSE)</f>
        <v>5</v>
      </c>
      <c r="H139" s="1" t="s">
        <v>213</v>
      </c>
      <c r="I139">
        <f>VLOOKUP(Table47[[#This Row],[G]],Table22[#All],3,FALSE)</f>
        <v>2</v>
      </c>
      <c r="J139" s="4" t="e">
        <f>VLOOKUP(TRIM(Table47[[#This Row],[G_2]]),Table22[#All],3,FALSE)</f>
        <v>#N/A</v>
      </c>
      <c r="K139" s="4" t="e">
        <f>VLOOKUP(TRIM(Table47[[#This Row],[G_3]]),Table22[#All],3,FALSE)</f>
        <v>#N/A</v>
      </c>
      <c r="L139" s="4" t="e">
        <f>VLOOKUP(TRIM(Table47[[#This Row],[G_4]]),Table22[#All],3,FALSE)</f>
        <v>#N/A</v>
      </c>
      <c r="M139">
        <f>VLOOKUP(Table47[[#This Row],[H]],Table23[#All],3,FALSE)</f>
        <v>1</v>
      </c>
      <c r="N139" s="1" t="s">
        <v>41</v>
      </c>
      <c r="O139">
        <f>VLOOKUP(Table47[[#This Row],[I_1]],Table25[#All], 3, FALSE)</f>
        <v>1</v>
      </c>
      <c r="P139" t="e">
        <f>VLOOKUP(TRIM(Table47[[#This Row],[I_2]]),Table25[#All], 3, FALSE)</f>
        <v>#N/A</v>
      </c>
      <c r="Q139">
        <v>765</v>
      </c>
      <c r="R139">
        <f>VLOOKUP(TRIM(Table47[[#This Row],[K]]),Table27[#All],3,FALSE)</f>
        <v>3</v>
      </c>
      <c r="S139">
        <f>VLOOKUP(TRIM(Table47[[#This Row],[L]]),Table28[#All],3,FALSE)</f>
        <v>1</v>
      </c>
      <c r="T139">
        <f>VLOOKUP(Table47[[#This Row],[M]],Table9[#All],3,FALSE)</f>
        <v>2</v>
      </c>
      <c r="U139">
        <f>VLOOKUP(Table47[[#This Row],[N]],Table11[#All],3,FALSE)</f>
        <v>2</v>
      </c>
      <c r="V139">
        <f>VLOOKUP(Table47[[#This Row],[O]],Table15[#All],3,FALSE)</f>
        <v>3</v>
      </c>
      <c r="W139" t="s">
        <v>686</v>
      </c>
      <c r="X139">
        <f>VLOOKUP(Table47[[#This Row],[Q]],Table19[#All],3,FALSE)</f>
        <v>4</v>
      </c>
      <c r="Y139" t="s">
        <v>936</v>
      </c>
      <c r="Z139">
        <f>VLOOKUP(TRIM(Table47[[#This Row],[R_1]]),Table21[#All],3,FALSE)</f>
        <v>3</v>
      </c>
      <c r="AA139">
        <f>VLOOKUP(TRIM(Table47[[#This Row],[R_2]]),Table21[#All],3,FALSE)</f>
        <v>0</v>
      </c>
      <c r="AB139">
        <f>VLOOKUP(TRIM(Table47[[#This Row],[R_3]]),Table21[#All],3,FALSE)</f>
        <v>0</v>
      </c>
      <c r="AC139" t="e">
        <f>VLOOKUP(TRIM(Table47[[#This Row],[R_4]]),Table21[#All],3,FALSE)</f>
        <v>#N/A</v>
      </c>
      <c r="AD139" t="e">
        <f>VLOOKUP(TRIM(Table47[[#This Row],[R_5]]),Table21[#All],3,FALSE)</f>
        <v>#N/A</v>
      </c>
      <c r="AE139" t="e">
        <f>VLOOKUP(TRIM(Table47[[#This Row],[R_6]]),Table21[#All],3,FALSE)</f>
        <v>#N/A</v>
      </c>
      <c r="AF139" t="e">
        <f>VLOOKUP(TRIM(Table47[[#This Row],[R_7]]),Table21[#All],3,FALSE)</f>
        <v>#N/A</v>
      </c>
      <c r="AG139" t="e">
        <f>VLOOKUP(TRIM(Table47[[#This Row],[R_8]]),Table21[#All],3,FALSE)</f>
        <v>#N/A</v>
      </c>
      <c r="AH139" t="e">
        <f>VLOOKUP(TRIM(Table47[[#This Row],[R_9]]),Table21[#All],3,FALSE)</f>
        <v>#N/A</v>
      </c>
      <c r="AI139" t="e">
        <f>VLOOKUP(TRIM(Table47[[#This Row],[R_10]]),Table21[#All],3,FALSE)</f>
        <v>#N/A</v>
      </c>
      <c r="AJ139" t="s">
        <v>460</v>
      </c>
      <c r="AK139">
        <f>VLOOKUP(TRIM(Table47[[#This Row],[S_1]]),Table24[#All],3,FALSE)</f>
        <v>1</v>
      </c>
      <c r="AL139">
        <f>VLOOKUP(TRIM(Table47[[#This Row],[S_2]]),Table24[#All],3,FALSE)</f>
        <v>2</v>
      </c>
      <c r="AM139">
        <f>VLOOKUP(TRIM(Table47[[#This Row],[S_3]]),Table24[#All],3,FALSE)</f>
        <v>4</v>
      </c>
      <c r="AN139" t="e">
        <f>VLOOKUP(TRIM(Table47[[#This Row],[S_4]]),Table24[#All],3,FALSE)</f>
        <v>#N/A</v>
      </c>
      <c r="AO139" t="e">
        <f>VLOOKUP(TRIM(Table47[[#This Row],[S_5]]),Table24[#All],3,FALSE)</f>
        <v>#N/A</v>
      </c>
      <c r="AP139" t="e">
        <f>VLOOKUP(TRIM(Table47[[#This Row],[S_6]]),Table24[#All],3,FALSE)</f>
        <v>#N/A</v>
      </c>
      <c r="AQ139" t="s">
        <v>225</v>
      </c>
      <c r="AR139">
        <f>VLOOKUP(TRIM(Table47[[#This Row],[T_1]]),Table26[#All],3,FALSE)</f>
        <v>5</v>
      </c>
      <c r="AS139" t="e">
        <f>VLOOKUP(TRIM(Table47[[#This Row],[T_2]]),Table26[#All],3,FALSE)</f>
        <v>#N/A</v>
      </c>
      <c r="AT139" t="e">
        <f>VLOOKUP(TRIM(Table47[[#This Row],[T_3]]),Table26[#All],3,FALSE)</f>
        <v>#N/A</v>
      </c>
      <c r="AU139" t="e">
        <f>VLOOKUP(TRIM(Table47[[#This Row],[T_4]]),Table26[#All],3,FALSE)</f>
        <v>#N/A</v>
      </c>
      <c r="AV139" t="e">
        <f>VLOOKUP(TRIM(Table47[[#This Row],[T_5]]),Table26[#All],3,FALSE)</f>
        <v>#N/A</v>
      </c>
      <c r="AW139" t="e">
        <f>VLOOKUP(TRIM(Table47[[#This Row],[T_6]]),Table26[#All],3,FALSE)</f>
        <v>#N/A</v>
      </c>
      <c r="AX139">
        <f>VLOOKUP(Table47[[#This Row],[U]],Table29[#All],3,FALSE)</f>
        <v>3</v>
      </c>
      <c r="AY139">
        <f>VLOOKUP(Table47[[#This Row],[V]],Table30[#All],3,FALSE)</f>
        <v>3</v>
      </c>
      <c r="AZ139" t="s">
        <v>216</v>
      </c>
      <c r="BA139">
        <f>VLOOKUP(TRIM(Table47[[#This Row],[W_1]]),Table31[#All],3,FALSE)</f>
        <v>1</v>
      </c>
      <c r="BB139">
        <f>VLOOKUP(TRIM(Table47[[#This Row],[W_2]]),Table31[#All],3,FALSE)</f>
        <v>4</v>
      </c>
      <c r="BC139" t="e">
        <f>VLOOKUP(TRIM(Table47[[#This Row],[W_3]]),Table31[#All],3,FALSE)</f>
        <v>#N/A</v>
      </c>
      <c r="BD139" t="e">
        <f>VLOOKUP(TRIM(Table47[[#This Row],[W_4]]),Table31[#All],3,FALSE)</f>
        <v>#N/A</v>
      </c>
      <c r="BE139" t="e">
        <f>VLOOKUP(TRIM(Table47[[#This Row],[W_5]]),Table31[#All],3,FALSE)</f>
        <v>#N/A</v>
      </c>
      <c r="BF139" t="e">
        <f>VLOOKUP(TRIM(Table47[[#This Row],[W_6]]),Table31[#All],3,FALSE)</f>
        <v>#N/A</v>
      </c>
      <c r="BG139" t="e">
        <f>VLOOKUP(TRIM(Table47[[#This Row],[W_7]]),Table31[#All],3,FALSE)</f>
        <v>#N/A</v>
      </c>
      <c r="BH139" t="e">
        <f>VLOOKUP(TRIM(Table47[[#This Row],[W_8]]),Table31[#All],3,FALSE)</f>
        <v>#N/A</v>
      </c>
      <c r="BI139" t="s">
        <v>140</v>
      </c>
      <c r="BJ139">
        <f>VLOOKUP(TRIM(Table47[[#This Row],[X_1]]),Table32[#All],3,FALSE)</f>
        <v>2</v>
      </c>
      <c r="BK139">
        <f>VLOOKUP(TRIM(Table47[[#This Row],[X_2]]),Table32[#All],3,FALSE)</f>
        <v>1</v>
      </c>
      <c r="BL139">
        <f>VLOOKUP(TRIM(Table47[[#This Row],[X_3]]),Table32[#All],3,FALSE)</f>
        <v>11</v>
      </c>
      <c r="BM139">
        <f>VLOOKUP(TRIM(Table47[[#This Row],[X_4]]),Table32[#All],3,FALSE)</f>
        <v>5</v>
      </c>
      <c r="BN139">
        <f>VLOOKUP(TRIM(Table47[[#This Row],[X_5]]),Table32[#All],3,FALSE)</f>
        <v>10</v>
      </c>
      <c r="BO139">
        <f>VLOOKUP(TRIM(Table47[[#This Row],[X_6]]),Table32[#All],3,FALSE)</f>
        <v>3</v>
      </c>
      <c r="BP139" t="e">
        <f>VLOOKUP(TRIM(Table47[[#This Row],[X_7]]),Table32[#All],3,FALSE)</f>
        <v>#N/A</v>
      </c>
      <c r="BQ139" t="e">
        <f>VLOOKUP(TRIM(Table47[[#This Row],[X_8]]),Table32[#All],3,FALSE)</f>
        <v>#N/A</v>
      </c>
      <c r="BR139" t="e">
        <f>VLOOKUP(TRIM(Table47[[#This Row],[X_9]]),Table32[#All],3,FALSE)</f>
        <v>#N/A</v>
      </c>
      <c r="BS139">
        <f>VLOOKUP(Table47[[#This Row],[Y]], Table33[#All], 3, FALSE)</f>
        <v>2</v>
      </c>
      <c r="BT139" t="s">
        <v>622</v>
      </c>
      <c r="BU139">
        <f>VLOOKUP(TRIM(Table47[[#This Row],[Z_1]]),Table34[#All],3,FALSE)</f>
        <v>13</v>
      </c>
      <c r="BV139" t="e">
        <f>VLOOKUP(TRIM(Table47[[#This Row],[Z_2]]),Table34[#All],3,FALSE)</f>
        <v>#N/A</v>
      </c>
      <c r="BW139" t="e">
        <f>VLOOKUP(TRIM(Table47[[#This Row],[Z_3]]),Table34[#All],3,FALSE)</f>
        <v>#N/A</v>
      </c>
      <c r="BX139" t="e">
        <f>VLOOKUP(TRIM(Table47[[#This Row],[Z_4]]),Table34[#All],3,FALSE)</f>
        <v>#N/A</v>
      </c>
      <c r="BY139" t="e">
        <f>VLOOKUP(TRIM(Table47[[#This Row],[Z_5]]),Table34[#All],3,FALSE)</f>
        <v>#N/A</v>
      </c>
      <c r="BZ139" t="e">
        <f>VLOOKUP(TRIM(Table47[[#This Row],[Z_6]]),Table34[#All],3,FALSE)</f>
        <v>#N/A</v>
      </c>
      <c r="CA139" t="e">
        <f>VLOOKUP(TRIM(Table47[[#This Row],[Z_7]]),Table34[#All],3,FALSE)</f>
        <v>#N/A</v>
      </c>
      <c r="CB139">
        <f>VLOOKUP(Table47[[#This Row],[ZA]],Table36[#All],3,FALSE)</f>
        <v>0</v>
      </c>
      <c r="CC139">
        <f>VLOOKUP(Table47[[#This Row],[ZB]],Table37[#All],3,FALSE)</f>
        <v>5</v>
      </c>
      <c r="CD139" t="s">
        <v>622</v>
      </c>
      <c r="CE139">
        <f>VLOOKUP(TRIM(Table47[[#This Row],[ZC_1]]),Table38[#All],3,FALSE)</f>
        <v>8</v>
      </c>
      <c r="CF139" t="e">
        <f>VLOOKUP(TRIM(Table47[[#This Row],[ZC_2]]),Table38[#All],3,FALSE)</f>
        <v>#N/A</v>
      </c>
      <c r="CG139" t="e">
        <f>VLOOKUP(TRIM(Table47[[#This Row],[ZC_3]]),Table38[#All],3,FALSE)</f>
        <v>#N/A</v>
      </c>
      <c r="CH139" t="e">
        <f>VLOOKUP(TRIM(Table47[[#This Row],[ZC_4]]),Table38[#All],3,FALSE)</f>
        <v>#N/A</v>
      </c>
      <c r="CI139" t="e">
        <f>VLOOKUP(TRIM(Table47[[#This Row],[ZC_5]]),Table38[#All],3,FALSE)</f>
        <v>#N/A</v>
      </c>
      <c r="CJ139" t="e">
        <f>VLOOKUP(TRIM(Table47[[#This Row],[ZC_6]]),Table38[#All],3,FALSE)</f>
        <v>#N/A</v>
      </c>
      <c r="CK139" t="e">
        <f>VLOOKUP(TRIM(Table47[[#This Row],[ZC_7]]),Table38[#All],3,FALSE)</f>
        <v>#N/A</v>
      </c>
      <c r="CL139">
        <v>2</v>
      </c>
      <c r="CM139" t="s">
        <v>688</v>
      </c>
      <c r="CN139">
        <f>VLOOKUP(TRIM(Table47[[#This Row],[ZE_1]]),Table40[#All],3,FALSE)</f>
        <v>3</v>
      </c>
      <c r="CO139" s="4" t="e">
        <f>VLOOKUP(TRIM(Table47[[#This Row],[ZE_2]]),Table40[#All],3,FALSE)</f>
        <v>#N/A</v>
      </c>
      <c r="CP139" t="e">
        <f>VLOOKUP(TRIM(Table47[[#This Row],[ZE_3]]),Table40[#All],3,FALSE)</f>
        <v>#N/A</v>
      </c>
      <c r="CQ139" s="4" t="e">
        <f>VLOOKUP(TRIM(Table47[[#This Row],[ZE_4]]),Table40[#All],3,FALSE)</f>
        <v>#N/A</v>
      </c>
      <c r="CR139" t="e">
        <f>VLOOKUP(TRIM(Table47[[#This Row],[ZE_5]]),Table40[#All],3,FALSE)</f>
        <v>#N/A</v>
      </c>
      <c r="CS139" t="e">
        <f>VLOOKUP(TRIM(Table47[[#This Row],[ZE_6]]),Table40[#All],3,FALSE)</f>
        <v>#N/A</v>
      </c>
      <c r="CT139" t="e">
        <f>VLOOKUP(TRIM(Table47[[#This Row],[ZE_7]]),Table40[#All],3,FALSE)</f>
        <v>#N/A</v>
      </c>
    </row>
    <row r="140" spans="1:99" x14ac:dyDescent="0.25">
      <c r="A140">
        <v>45158.643102835646</v>
      </c>
      <c r="B140" s="4">
        <f>VLOOKUP(Table47[[#This Row],[A]],Table7[#All],3, FALSE)</f>
        <v>1</v>
      </c>
      <c r="C140">
        <f>VLOOKUP(Table47[[#This Row],[B]],Table12[#All],3,FALSE)</f>
        <v>0</v>
      </c>
      <c r="D140">
        <f>VLOOKUP(Table47[[#This Row],[C]],Table14[#All],3,FALSE)</f>
        <v>1</v>
      </c>
      <c r="E140">
        <f>VLOOKUP(Table47[[#This Row],[D]],Table16[#All],3,FALSE)</f>
        <v>1</v>
      </c>
      <c r="F140">
        <f>VLOOKUP(Table47[[#This Row],[E]],Table18[#All],3,FALSE)</f>
        <v>4</v>
      </c>
      <c r="G140">
        <f>VLOOKUP(Table47[[#This Row],[F]],Table20[#All],3,FALSE)</f>
        <v>3</v>
      </c>
      <c r="H140" s="1" t="s">
        <v>124</v>
      </c>
      <c r="I140">
        <f>VLOOKUP(Table47[[#This Row],[G]],Table22[#All],3,FALSE)</f>
        <v>1</v>
      </c>
      <c r="J140" s="4">
        <f>VLOOKUP(TRIM(Table47[[#This Row],[G_2]]),Table22[#All],3,FALSE)</f>
        <v>2</v>
      </c>
      <c r="K140" s="4" t="e">
        <f>VLOOKUP(TRIM(Table47[[#This Row],[G_3]]),Table22[#All],3,FALSE)</f>
        <v>#N/A</v>
      </c>
      <c r="L140" s="4" t="e">
        <f>VLOOKUP(TRIM(Table47[[#This Row],[G_4]]),Table22[#All],3,FALSE)</f>
        <v>#N/A</v>
      </c>
      <c r="M140">
        <f>VLOOKUP(Table47[[#This Row],[H]],Table23[#All],3,FALSE)</f>
        <v>1</v>
      </c>
      <c r="N140" s="1" t="s">
        <v>64</v>
      </c>
      <c r="O140">
        <f>VLOOKUP(Table47[[#This Row],[I_1]],Table25[#All], 3, FALSE)</f>
        <v>1</v>
      </c>
      <c r="P140">
        <f>VLOOKUP(TRIM(Table47[[#This Row],[I_2]]),Table25[#All], 3, FALSE)</f>
        <v>2</v>
      </c>
      <c r="Q140">
        <v>630</v>
      </c>
      <c r="R140">
        <f>VLOOKUP(TRIM(Table47[[#This Row],[K]]),Table27[#All],3,FALSE)</f>
        <v>3</v>
      </c>
      <c r="S140">
        <f>VLOOKUP(TRIM(Table47[[#This Row],[L]]),Table28[#All],3,FALSE)</f>
        <v>2</v>
      </c>
      <c r="T140">
        <f>VLOOKUP(Table47[[#This Row],[M]],Table9[#All],3,FALSE)</f>
        <v>1</v>
      </c>
      <c r="U140">
        <f>VLOOKUP(Table47[[#This Row],[N]],Table11[#All],3,FALSE)</f>
        <v>1</v>
      </c>
      <c r="V140">
        <f>VLOOKUP(Table47[[#This Row],[O]],Table15[#All],3,FALSE)</f>
        <v>2</v>
      </c>
      <c r="W140" t="s">
        <v>689</v>
      </c>
      <c r="X140">
        <f>VLOOKUP(Table47[[#This Row],[Q]],Table19[#All],3,FALSE)</f>
        <v>2</v>
      </c>
      <c r="Y140" t="s">
        <v>937</v>
      </c>
      <c r="Z140">
        <f>VLOOKUP(TRIM(Table47[[#This Row],[R_1]]),Table21[#All],3,FALSE)</f>
        <v>2</v>
      </c>
      <c r="AA140">
        <f>VLOOKUP(TRIM(Table47[[#This Row],[R_2]]),Table21[#All],3,FALSE)</f>
        <v>4</v>
      </c>
      <c r="AB140">
        <f>VLOOKUP(TRIM(Table47[[#This Row],[R_3]]),Table21[#All],3,FALSE)</f>
        <v>12</v>
      </c>
      <c r="AC140">
        <f>VLOOKUP(TRIM(Table47[[#This Row],[R_4]]),Table21[#All],3,FALSE)</f>
        <v>16</v>
      </c>
      <c r="AD140">
        <f>VLOOKUP(TRIM(Table47[[#This Row],[R_5]]),Table21[#All],3,FALSE)</f>
        <v>3</v>
      </c>
      <c r="AE140" t="e">
        <f>VLOOKUP(TRIM(Table47[[#This Row],[R_6]]),Table21[#All],3,FALSE)</f>
        <v>#N/A</v>
      </c>
      <c r="AF140" t="e">
        <f>VLOOKUP(TRIM(Table47[[#This Row],[R_7]]),Table21[#All],3,FALSE)</f>
        <v>#N/A</v>
      </c>
      <c r="AG140" t="e">
        <f>VLOOKUP(TRIM(Table47[[#This Row],[R_8]]),Table21[#All],3,FALSE)</f>
        <v>#N/A</v>
      </c>
      <c r="AH140" t="e">
        <f>VLOOKUP(TRIM(Table47[[#This Row],[R_9]]),Table21[#All],3,FALSE)</f>
        <v>#N/A</v>
      </c>
      <c r="AI140" t="e">
        <f>VLOOKUP(TRIM(Table47[[#This Row],[R_10]]),Table21[#All],3,FALSE)</f>
        <v>#N/A</v>
      </c>
      <c r="AJ140" t="s">
        <v>691</v>
      </c>
      <c r="AK140">
        <f>VLOOKUP(TRIM(Table47[[#This Row],[S_1]]),Table24[#All],3,FALSE)</f>
        <v>5</v>
      </c>
      <c r="AL140">
        <f>VLOOKUP(TRIM(Table47[[#This Row],[S_2]]),Table24[#All],3,FALSE)</f>
        <v>3</v>
      </c>
      <c r="AM140">
        <f>VLOOKUP(TRIM(Table47[[#This Row],[S_3]]),Table24[#All],3,FALSE)</f>
        <v>10</v>
      </c>
      <c r="AN140">
        <f>VLOOKUP(TRIM(Table47[[#This Row],[S_4]]),Table24[#All],3,FALSE)</f>
        <v>13</v>
      </c>
      <c r="AO140" t="e">
        <f>VLOOKUP(TRIM(Table47[[#This Row],[S_5]]),Table24[#All],3,FALSE)</f>
        <v>#N/A</v>
      </c>
      <c r="AP140" t="e">
        <f>VLOOKUP(TRIM(Table47[[#This Row],[S_6]]),Table24[#All],3,FALSE)</f>
        <v>#N/A</v>
      </c>
      <c r="AQ140" t="s">
        <v>692</v>
      </c>
      <c r="AR140">
        <f>VLOOKUP(TRIM(Table47[[#This Row],[T_1]]),Table26[#All],3,FALSE)</f>
        <v>2</v>
      </c>
      <c r="AS140">
        <f>VLOOKUP(TRIM(Table47[[#This Row],[T_2]]),Table26[#All],3,FALSE)</f>
        <v>1</v>
      </c>
      <c r="AT140" t="e">
        <f>VLOOKUP(TRIM(Table47[[#This Row],[T_3]]),Table26[#All],3,FALSE)</f>
        <v>#N/A</v>
      </c>
      <c r="AU140" t="e">
        <f>VLOOKUP(TRIM(Table47[[#This Row],[T_4]]),Table26[#All],3,FALSE)</f>
        <v>#N/A</v>
      </c>
      <c r="AV140" t="e">
        <f>VLOOKUP(TRIM(Table47[[#This Row],[T_5]]),Table26[#All],3,FALSE)</f>
        <v>#N/A</v>
      </c>
      <c r="AW140" t="e">
        <f>VLOOKUP(TRIM(Table47[[#This Row],[T_6]]),Table26[#All],3,FALSE)</f>
        <v>#N/A</v>
      </c>
      <c r="AX140">
        <f>VLOOKUP(Table47[[#This Row],[U]],Table29[#All],3,FALSE)</f>
        <v>1</v>
      </c>
      <c r="AY140">
        <f>VLOOKUP(Table47[[#This Row],[V]],Table30[#All],3,FALSE)</f>
        <v>2</v>
      </c>
      <c r="AZ140" t="s">
        <v>216</v>
      </c>
      <c r="BA140">
        <f>VLOOKUP(TRIM(Table47[[#This Row],[W_1]]),Table31[#All],3,FALSE)</f>
        <v>1</v>
      </c>
      <c r="BB140">
        <f>VLOOKUP(TRIM(Table47[[#This Row],[W_2]]),Table31[#All],3,FALSE)</f>
        <v>4</v>
      </c>
      <c r="BC140" t="e">
        <f>VLOOKUP(TRIM(Table47[[#This Row],[W_3]]),Table31[#All],3,FALSE)</f>
        <v>#N/A</v>
      </c>
      <c r="BD140" t="e">
        <f>VLOOKUP(TRIM(Table47[[#This Row],[W_4]]),Table31[#All],3,FALSE)</f>
        <v>#N/A</v>
      </c>
      <c r="BE140" t="e">
        <f>VLOOKUP(TRIM(Table47[[#This Row],[W_5]]),Table31[#All],3,FALSE)</f>
        <v>#N/A</v>
      </c>
      <c r="BF140" t="e">
        <f>VLOOKUP(TRIM(Table47[[#This Row],[W_6]]),Table31[#All],3,FALSE)</f>
        <v>#N/A</v>
      </c>
      <c r="BG140" t="e">
        <f>VLOOKUP(TRIM(Table47[[#This Row],[W_7]]),Table31[#All],3,FALSE)</f>
        <v>#N/A</v>
      </c>
      <c r="BH140" t="e">
        <f>VLOOKUP(TRIM(Table47[[#This Row],[W_8]]),Table31[#All],3,FALSE)</f>
        <v>#N/A</v>
      </c>
      <c r="BI140" t="s">
        <v>693</v>
      </c>
      <c r="BJ140">
        <f>VLOOKUP(TRIM(Table47[[#This Row],[X_1]]),Table32[#All],3,FALSE)</f>
        <v>1</v>
      </c>
      <c r="BK140">
        <f>VLOOKUP(TRIM(Table47[[#This Row],[X_2]]),Table32[#All],3,FALSE)</f>
        <v>5</v>
      </c>
      <c r="BL140" t="e">
        <f>VLOOKUP(TRIM(Table47[[#This Row],[X_3]]),Table32[#All],3,FALSE)</f>
        <v>#N/A</v>
      </c>
      <c r="BM140" t="e">
        <f>VLOOKUP(TRIM(Table47[[#This Row],[X_4]]),Table32[#All],3,FALSE)</f>
        <v>#N/A</v>
      </c>
      <c r="BN140" t="e">
        <f>VLOOKUP(TRIM(Table47[[#This Row],[X_5]]),Table32[#All],3,FALSE)</f>
        <v>#N/A</v>
      </c>
      <c r="BO140" t="e">
        <f>VLOOKUP(TRIM(Table47[[#This Row],[X_6]]),Table32[#All],3,FALSE)</f>
        <v>#N/A</v>
      </c>
      <c r="BP140" t="e">
        <f>VLOOKUP(TRIM(Table47[[#This Row],[X_7]]),Table32[#All],3,FALSE)</f>
        <v>#N/A</v>
      </c>
      <c r="BQ140" t="e">
        <f>VLOOKUP(TRIM(Table47[[#This Row],[X_8]]),Table32[#All],3,FALSE)</f>
        <v>#N/A</v>
      </c>
      <c r="BR140" t="e">
        <f>VLOOKUP(TRIM(Table47[[#This Row],[X_9]]),Table32[#All],3,FALSE)</f>
        <v>#N/A</v>
      </c>
      <c r="BS140">
        <f>VLOOKUP(Table47[[#This Row],[Y]], Table33[#All], 3, FALSE)</f>
        <v>1</v>
      </c>
      <c r="BT140" t="s">
        <v>694</v>
      </c>
      <c r="BU140">
        <f>VLOOKUP(TRIM(Table47[[#This Row],[Z_1]]),Table34[#All],3,FALSE)</f>
        <v>4</v>
      </c>
      <c r="BV140">
        <f>VLOOKUP(TRIM(Table47[[#This Row],[Z_2]]),Table34[#All],3,FALSE)</f>
        <v>5</v>
      </c>
      <c r="BW140">
        <f>VLOOKUP(TRIM(Table47[[#This Row],[Z_3]]),Table34[#All],3,FALSE)</f>
        <v>6</v>
      </c>
      <c r="BX140">
        <f>VLOOKUP(TRIM(Table47[[#This Row],[Z_4]]),Table34[#All],3,FALSE)</f>
        <v>9</v>
      </c>
      <c r="BY140" t="e">
        <f>VLOOKUP(TRIM(Table47[[#This Row],[Z_5]]),Table34[#All],3,FALSE)</f>
        <v>#N/A</v>
      </c>
      <c r="BZ140" t="e">
        <f>VLOOKUP(TRIM(Table47[[#This Row],[Z_6]]),Table34[#All],3,FALSE)</f>
        <v>#N/A</v>
      </c>
      <c r="CA140" t="e">
        <f>VLOOKUP(TRIM(Table47[[#This Row],[Z_7]]),Table34[#All],3,FALSE)</f>
        <v>#N/A</v>
      </c>
      <c r="CB140">
        <f>VLOOKUP(Table47[[#This Row],[ZA]],Table36[#All],3,FALSE)</f>
        <v>8</v>
      </c>
      <c r="CC140">
        <f>VLOOKUP(Table47[[#This Row],[ZB]],Table37[#All],3,FALSE)</f>
        <v>3</v>
      </c>
      <c r="CD140" t="s">
        <v>695</v>
      </c>
      <c r="CE140">
        <f>VLOOKUP(TRIM(Table47[[#This Row],[ZC_1]]),Table38[#All],3,FALSE)</f>
        <v>5</v>
      </c>
      <c r="CF140">
        <f>VLOOKUP(TRIM(Table47[[#This Row],[ZC_2]]),Table38[#All],3,FALSE)</f>
        <v>6</v>
      </c>
      <c r="CG140">
        <f>VLOOKUP(TRIM(Table47[[#This Row],[ZC_3]]),Table38[#All],3,FALSE)</f>
        <v>2</v>
      </c>
      <c r="CH140" t="e">
        <f>VLOOKUP(TRIM(Table47[[#This Row],[ZC_4]]),Table38[#All],3,FALSE)</f>
        <v>#N/A</v>
      </c>
      <c r="CI140" t="e">
        <f>VLOOKUP(TRIM(Table47[[#This Row],[ZC_5]]),Table38[#All],3,FALSE)</f>
        <v>#N/A</v>
      </c>
      <c r="CJ140" t="e">
        <f>VLOOKUP(TRIM(Table47[[#This Row],[ZC_6]]),Table38[#All],3,FALSE)</f>
        <v>#N/A</v>
      </c>
      <c r="CK140" t="e">
        <f>VLOOKUP(TRIM(Table47[[#This Row],[ZC_7]]),Table38[#All],3,FALSE)</f>
        <v>#N/A</v>
      </c>
      <c r="CL140">
        <v>5</v>
      </c>
      <c r="CM140" t="s">
        <v>696</v>
      </c>
      <c r="CN140">
        <f>VLOOKUP(TRIM(Table47[[#This Row],[ZE_1]]),Table40[#All],3,FALSE)</f>
        <v>1</v>
      </c>
      <c r="CO140" s="4">
        <f>VLOOKUP(TRIM(Table47[[#This Row],[ZE_2]]),Table40[#All],3,FALSE)</f>
        <v>5</v>
      </c>
      <c r="CP140">
        <f>VLOOKUP(TRIM(Table47[[#This Row],[ZE_3]]),Table40[#All],3,FALSE)</f>
        <v>6</v>
      </c>
      <c r="CQ140" s="4">
        <f>VLOOKUP(TRIM(Table47[[#This Row],[ZE_4]]),Table40[#All],3,FALSE)</f>
        <v>2</v>
      </c>
      <c r="CR140">
        <f>VLOOKUP(TRIM(Table47[[#This Row],[ZE_5]]),Table40[#All],3,FALSE)</f>
        <v>11</v>
      </c>
      <c r="CS140" t="e">
        <f>VLOOKUP(TRIM(Table47[[#This Row],[ZE_6]]),Table40[#All],3,FALSE)</f>
        <v>#N/A</v>
      </c>
      <c r="CT140" t="e">
        <f>VLOOKUP(TRIM(Table47[[#This Row],[ZE_7]]),Table40[#All],3,FALSE)</f>
        <v>#N/A</v>
      </c>
    </row>
    <row r="141" spans="1:99" x14ac:dyDescent="0.25">
      <c r="A141">
        <v>45158.65115237268</v>
      </c>
      <c r="B141" s="4">
        <f>VLOOKUP(Table47[[#This Row],[A]],Table7[#All],3, FALSE)</f>
        <v>6</v>
      </c>
      <c r="C141">
        <f>VLOOKUP(Table47[[#This Row],[B]],Table12[#All],3,FALSE)</f>
        <v>1</v>
      </c>
      <c r="D141">
        <f>VLOOKUP(Table47[[#This Row],[C]],Table14[#All],3,FALSE)</f>
        <v>1</v>
      </c>
      <c r="E141">
        <f>VLOOKUP(Table47[[#This Row],[D]],Table16[#All],3,FALSE)</f>
        <v>1</v>
      </c>
      <c r="F141">
        <f>VLOOKUP(Table47[[#This Row],[E]],Table18[#All],3,FALSE)</f>
        <v>1</v>
      </c>
      <c r="G141">
        <f>VLOOKUP(Table47[[#This Row],[F]],Table20[#All],3,FALSE)</f>
        <v>6</v>
      </c>
      <c r="H141" s="1" t="s">
        <v>130</v>
      </c>
      <c r="I141">
        <f>VLOOKUP(Table47[[#This Row],[G]],Table22[#All],3,FALSE)</f>
        <v>1</v>
      </c>
      <c r="J141" s="4" t="e">
        <f>VLOOKUP(TRIM(Table47[[#This Row],[G_2]]),Table22[#All],3,FALSE)</f>
        <v>#N/A</v>
      </c>
      <c r="K141" s="4" t="e">
        <f>VLOOKUP(TRIM(Table47[[#This Row],[G_3]]),Table22[#All],3,FALSE)</f>
        <v>#N/A</v>
      </c>
      <c r="L141" s="4" t="e">
        <f>VLOOKUP(TRIM(Table47[[#This Row],[G_4]]),Table22[#All],3,FALSE)</f>
        <v>#N/A</v>
      </c>
      <c r="M141">
        <f>VLOOKUP(Table47[[#This Row],[H]],Table23[#All],3,FALSE)</f>
        <v>1</v>
      </c>
      <c r="N141" s="1" t="s">
        <v>41</v>
      </c>
      <c r="O141">
        <f>VLOOKUP(Table47[[#This Row],[I_1]],Table25[#All], 3, FALSE)</f>
        <v>1</v>
      </c>
      <c r="P141" t="e">
        <f>VLOOKUP(TRIM(Table47[[#This Row],[I_2]]),Table25[#All], 3, FALSE)</f>
        <v>#N/A</v>
      </c>
      <c r="Q141">
        <v>1250</v>
      </c>
      <c r="R141">
        <f>VLOOKUP(TRIM(Table47[[#This Row],[K]]),Table27[#All],3,FALSE)</f>
        <v>1</v>
      </c>
      <c r="S141">
        <f>VLOOKUP(TRIM(Table47[[#This Row],[L]]),Table28[#All],3,FALSE)</f>
        <v>2</v>
      </c>
      <c r="T141">
        <f>VLOOKUP(Table47[[#This Row],[M]],Table9[#All],3,FALSE)</f>
        <v>1</v>
      </c>
      <c r="U141">
        <f>VLOOKUP(Table47[[#This Row],[N]],Table11[#All],3,FALSE)</f>
        <v>3</v>
      </c>
      <c r="V141">
        <f>VLOOKUP(Table47[[#This Row],[O]],Table15[#All],3,FALSE)</f>
        <v>1</v>
      </c>
      <c r="W141" t="s">
        <v>697</v>
      </c>
      <c r="X141">
        <f>VLOOKUP(Table47[[#This Row],[Q]],Table19[#All],3,FALSE)</f>
        <v>5</v>
      </c>
      <c r="Y141" t="s">
        <v>77</v>
      </c>
      <c r="Z141">
        <f>VLOOKUP(TRIM(Table47[[#This Row],[R_1]]),Table21[#All],3,FALSE)</f>
        <v>6</v>
      </c>
      <c r="AA141" t="e">
        <f>VLOOKUP(TRIM(Table47[[#This Row],[R_2]]),Table21[#All],3,FALSE)</f>
        <v>#N/A</v>
      </c>
      <c r="AB141" t="e">
        <f>VLOOKUP(TRIM(Table47[[#This Row],[R_3]]),Table21[#All],3,FALSE)</f>
        <v>#N/A</v>
      </c>
      <c r="AC141" t="e">
        <f>VLOOKUP(TRIM(Table47[[#This Row],[R_4]]),Table21[#All],3,FALSE)</f>
        <v>#N/A</v>
      </c>
      <c r="AD141" t="e">
        <f>VLOOKUP(TRIM(Table47[[#This Row],[R_5]]),Table21[#All],3,FALSE)</f>
        <v>#N/A</v>
      </c>
      <c r="AE141" t="e">
        <f>VLOOKUP(TRIM(Table47[[#This Row],[R_6]]),Table21[#All],3,FALSE)</f>
        <v>#N/A</v>
      </c>
      <c r="AF141" t="e">
        <f>VLOOKUP(TRIM(Table47[[#This Row],[R_7]]),Table21[#All],3,FALSE)</f>
        <v>#N/A</v>
      </c>
      <c r="AG141" t="e">
        <f>VLOOKUP(TRIM(Table47[[#This Row],[R_8]]),Table21[#All],3,FALSE)</f>
        <v>#N/A</v>
      </c>
      <c r="AH141" t="e">
        <f>VLOOKUP(TRIM(Table47[[#This Row],[R_9]]),Table21[#All],3,FALSE)</f>
        <v>#N/A</v>
      </c>
      <c r="AI141" t="e">
        <f>VLOOKUP(TRIM(Table47[[#This Row],[R_10]]),Table21[#All],3,FALSE)</f>
        <v>#N/A</v>
      </c>
      <c r="AJ141" t="s">
        <v>698</v>
      </c>
      <c r="AK141">
        <f>VLOOKUP(TRIM(Table47[[#This Row],[S_1]]),Table24[#All],3,FALSE)</f>
        <v>8</v>
      </c>
      <c r="AL141" t="e">
        <f>VLOOKUP(TRIM(Table47[[#This Row],[S_2]]),Table24[#All],3,FALSE)</f>
        <v>#N/A</v>
      </c>
      <c r="AM141" t="e">
        <f>VLOOKUP(TRIM(Table47[[#This Row],[S_3]]),Table24[#All],3,FALSE)</f>
        <v>#N/A</v>
      </c>
      <c r="AN141" t="e">
        <f>VLOOKUP(TRIM(Table47[[#This Row],[S_4]]),Table24[#All],3,FALSE)</f>
        <v>#N/A</v>
      </c>
      <c r="AO141" t="e">
        <f>VLOOKUP(TRIM(Table47[[#This Row],[S_5]]),Table24[#All],3,FALSE)</f>
        <v>#N/A</v>
      </c>
      <c r="AP141" t="e">
        <f>VLOOKUP(TRIM(Table47[[#This Row],[S_6]]),Table24[#All],3,FALSE)</f>
        <v>#N/A</v>
      </c>
      <c r="AQ141" t="s">
        <v>311</v>
      </c>
      <c r="AR141">
        <f>VLOOKUP(TRIM(Table47[[#This Row],[T_1]]),Table26[#All],3,FALSE)</f>
        <v>4</v>
      </c>
      <c r="AS141" t="e">
        <f>VLOOKUP(TRIM(Table47[[#This Row],[T_2]]),Table26[#All],3,FALSE)</f>
        <v>#N/A</v>
      </c>
      <c r="AT141" t="e">
        <f>VLOOKUP(TRIM(Table47[[#This Row],[T_3]]),Table26[#All],3,FALSE)</f>
        <v>#N/A</v>
      </c>
      <c r="AU141" t="e">
        <f>VLOOKUP(TRIM(Table47[[#This Row],[T_4]]),Table26[#All],3,FALSE)</f>
        <v>#N/A</v>
      </c>
      <c r="AV141" t="e">
        <f>VLOOKUP(TRIM(Table47[[#This Row],[T_5]]),Table26[#All],3,FALSE)</f>
        <v>#N/A</v>
      </c>
      <c r="AW141" t="e">
        <f>VLOOKUP(TRIM(Table47[[#This Row],[T_6]]),Table26[#All],3,FALSE)</f>
        <v>#N/A</v>
      </c>
      <c r="AX141">
        <f>VLOOKUP(Table47[[#This Row],[U]],Table29[#All],3,FALSE)</f>
        <v>4</v>
      </c>
      <c r="AY141">
        <f>VLOOKUP(Table47[[#This Row],[V]],Table30[#All],3,FALSE)</f>
        <v>3</v>
      </c>
      <c r="AZ141" t="s">
        <v>313</v>
      </c>
      <c r="BA141">
        <f>VLOOKUP(TRIM(Table47[[#This Row],[W_1]]),Table31[#All],3,FALSE)</f>
        <v>5</v>
      </c>
      <c r="BB141" t="e">
        <f>VLOOKUP(TRIM(Table47[[#This Row],[W_2]]),Table31[#All],3,FALSE)</f>
        <v>#N/A</v>
      </c>
      <c r="BC141" t="e">
        <f>VLOOKUP(TRIM(Table47[[#This Row],[W_3]]),Table31[#All],3,FALSE)</f>
        <v>#N/A</v>
      </c>
      <c r="BD141" t="e">
        <f>VLOOKUP(TRIM(Table47[[#This Row],[W_4]]),Table31[#All],3,FALSE)</f>
        <v>#N/A</v>
      </c>
      <c r="BE141" t="e">
        <f>VLOOKUP(TRIM(Table47[[#This Row],[W_5]]),Table31[#All],3,FALSE)</f>
        <v>#N/A</v>
      </c>
      <c r="BF141" t="e">
        <f>VLOOKUP(TRIM(Table47[[#This Row],[W_6]]),Table31[#All],3,FALSE)</f>
        <v>#N/A</v>
      </c>
      <c r="BG141" t="e">
        <f>VLOOKUP(TRIM(Table47[[#This Row],[W_7]]),Table31[#All],3,FALSE)</f>
        <v>#N/A</v>
      </c>
      <c r="BH141" t="e">
        <f>VLOOKUP(TRIM(Table47[[#This Row],[W_8]]),Table31[#All],3,FALSE)</f>
        <v>#N/A</v>
      </c>
      <c r="BI141" t="s">
        <v>313</v>
      </c>
      <c r="BJ141">
        <f>VLOOKUP(TRIM(Table47[[#This Row],[X_1]]),Table32[#All],3,FALSE)</f>
        <v>7</v>
      </c>
      <c r="BK141" t="e">
        <f>VLOOKUP(TRIM(Table47[[#This Row],[X_2]]),Table32[#All],3,FALSE)</f>
        <v>#N/A</v>
      </c>
      <c r="BL141" t="e">
        <f>VLOOKUP(TRIM(Table47[[#This Row],[X_3]]),Table32[#All],3,FALSE)</f>
        <v>#N/A</v>
      </c>
      <c r="BM141" t="e">
        <f>VLOOKUP(TRIM(Table47[[#This Row],[X_4]]),Table32[#All],3,FALSE)</f>
        <v>#N/A</v>
      </c>
      <c r="BN141" t="e">
        <f>VLOOKUP(TRIM(Table47[[#This Row],[X_5]]),Table32[#All],3,FALSE)</f>
        <v>#N/A</v>
      </c>
      <c r="BO141" t="e">
        <f>VLOOKUP(TRIM(Table47[[#This Row],[X_6]]),Table32[#All],3,FALSE)</f>
        <v>#N/A</v>
      </c>
      <c r="BP141" t="e">
        <f>VLOOKUP(TRIM(Table47[[#This Row],[X_7]]),Table32[#All],3,FALSE)</f>
        <v>#N/A</v>
      </c>
      <c r="BQ141" t="e">
        <f>VLOOKUP(TRIM(Table47[[#This Row],[X_8]]),Table32[#All],3,FALSE)</f>
        <v>#N/A</v>
      </c>
      <c r="BR141" t="e">
        <f>VLOOKUP(TRIM(Table47[[#This Row],[X_9]]),Table32[#All],3,FALSE)</f>
        <v>#N/A</v>
      </c>
      <c r="BS141">
        <f>VLOOKUP(Table47[[#This Row],[Y]], Table33[#All], 3, FALSE)</f>
        <v>3</v>
      </c>
      <c r="BT141" t="s">
        <v>77</v>
      </c>
      <c r="BU141">
        <f>VLOOKUP(TRIM(Table47[[#This Row],[Z_1]]),Table34[#All],3,FALSE)</f>
        <v>13</v>
      </c>
      <c r="BV141" t="e">
        <f>VLOOKUP(TRIM(Table47[[#This Row],[Z_2]]),Table34[#All],3,FALSE)</f>
        <v>#N/A</v>
      </c>
      <c r="BW141" t="e">
        <f>VLOOKUP(TRIM(Table47[[#This Row],[Z_3]]),Table34[#All],3,FALSE)</f>
        <v>#N/A</v>
      </c>
      <c r="BX141" t="e">
        <f>VLOOKUP(TRIM(Table47[[#This Row],[Z_4]]),Table34[#All],3,FALSE)</f>
        <v>#N/A</v>
      </c>
      <c r="BY141" t="e">
        <f>VLOOKUP(TRIM(Table47[[#This Row],[Z_5]]),Table34[#All],3,FALSE)</f>
        <v>#N/A</v>
      </c>
      <c r="BZ141" t="e">
        <f>VLOOKUP(TRIM(Table47[[#This Row],[Z_6]]),Table34[#All],3,FALSE)</f>
        <v>#N/A</v>
      </c>
      <c r="CA141" t="e">
        <f>VLOOKUP(TRIM(Table47[[#This Row],[Z_7]]),Table34[#All],3,FALSE)</f>
        <v>#N/A</v>
      </c>
      <c r="CB141">
        <f>VLOOKUP(Table47[[#This Row],[ZA]],Table36[#All],3,FALSE)</f>
        <v>0</v>
      </c>
      <c r="CC141">
        <f>VLOOKUP(Table47[[#This Row],[ZB]],Table37[#All],3,FALSE)</f>
        <v>3</v>
      </c>
      <c r="CD141" t="s">
        <v>210</v>
      </c>
      <c r="CE141">
        <f>VLOOKUP(TRIM(Table47[[#This Row],[ZC_1]]),Table38[#All],3,FALSE)</f>
        <v>4</v>
      </c>
      <c r="CF141" t="e">
        <f>VLOOKUP(TRIM(Table47[[#This Row],[ZC_2]]),Table38[#All],3,FALSE)</f>
        <v>#N/A</v>
      </c>
      <c r="CG141" t="e">
        <f>VLOOKUP(TRIM(Table47[[#This Row],[ZC_3]]),Table38[#All],3,FALSE)</f>
        <v>#N/A</v>
      </c>
      <c r="CH141" t="e">
        <f>VLOOKUP(TRIM(Table47[[#This Row],[ZC_4]]),Table38[#All],3,FALSE)</f>
        <v>#N/A</v>
      </c>
      <c r="CI141" t="e">
        <f>VLOOKUP(TRIM(Table47[[#This Row],[ZC_5]]),Table38[#All],3,FALSE)</f>
        <v>#N/A</v>
      </c>
      <c r="CJ141" t="e">
        <f>VLOOKUP(TRIM(Table47[[#This Row],[ZC_6]]),Table38[#All],3,FALSE)</f>
        <v>#N/A</v>
      </c>
      <c r="CK141" t="e">
        <f>VLOOKUP(TRIM(Table47[[#This Row],[ZC_7]]),Table38[#All],3,FALSE)</f>
        <v>#N/A</v>
      </c>
      <c r="CL141">
        <v>5</v>
      </c>
      <c r="CM141" t="s">
        <v>106</v>
      </c>
      <c r="CN141">
        <f>VLOOKUP(TRIM(Table47[[#This Row],[ZE_1]]),Table40[#All],3,FALSE)</f>
        <v>3</v>
      </c>
      <c r="CO141" s="4" t="e">
        <f>VLOOKUP(TRIM(Table47[[#This Row],[ZE_2]]),Table40[#All],3,FALSE)</f>
        <v>#N/A</v>
      </c>
      <c r="CP141" t="e">
        <f>VLOOKUP(TRIM(Table47[[#This Row],[ZE_3]]),Table40[#All],3,FALSE)</f>
        <v>#N/A</v>
      </c>
      <c r="CQ141" s="4" t="e">
        <f>VLOOKUP(TRIM(Table47[[#This Row],[ZE_4]]),Table40[#All],3,FALSE)</f>
        <v>#N/A</v>
      </c>
      <c r="CR141" t="e">
        <f>VLOOKUP(TRIM(Table47[[#This Row],[ZE_5]]),Table40[#All],3,FALSE)</f>
        <v>#N/A</v>
      </c>
      <c r="CS141" t="e">
        <f>VLOOKUP(TRIM(Table47[[#This Row],[ZE_6]]),Table40[#All],3,FALSE)</f>
        <v>#N/A</v>
      </c>
      <c r="CT141" t="e">
        <f>VLOOKUP(TRIM(Table47[[#This Row],[ZE_7]]),Table40[#All],3,FALSE)</f>
        <v>#N/A</v>
      </c>
    </row>
    <row r="142" spans="1:99" x14ac:dyDescent="0.25">
      <c r="A142">
        <v>45158.828462893522</v>
      </c>
      <c r="B142" s="4">
        <f>VLOOKUP(Table47[[#This Row],[A]],Table7[#All],3, FALSE)</f>
        <v>5</v>
      </c>
      <c r="C142">
        <f>VLOOKUP(Table47[[#This Row],[B]],Table12[#All],3,FALSE)</f>
        <v>0</v>
      </c>
      <c r="D142">
        <f>VLOOKUP(Table47[[#This Row],[C]],Table14[#All],3,FALSE)</f>
        <v>1</v>
      </c>
      <c r="E142">
        <f>VLOOKUP(Table47[[#This Row],[D]],Table16[#All],3,FALSE)</f>
        <v>1</v>
      </c>
      <c r="F142">
        <f>VLOOKUP(Table47[[#This Row],[E]],Table18[#All],3,FALSE)</f>
        <v>2</v>
      </c>
      <c r="G142">
        <f>VLOOKUP(Table47[[#This Row],[F]],Table20[#All],3,FALSE)</f>
        <v>6</v>
      </c>
      <c r="H142" s="1" t="s">
        <v>130</v>
      </c>
      <c r="I142">
        <f>VLOOKUP(Table47[[#This Row],[G]],Table22[#All],3,FALSE)</f>
        <v>1</v>
      </c>
      <c r="J142" s="4" t="e">
        <f>VLOOKUP(TRIM(Table47[[#This Row],[G_2]]),Table22[#All],3,FALSE)</f>
        <v>#N/A</v>
      </c>
      <c r="K142" s="4" t="e">
        <f>VLOOKUP(TRIM(Table47[[#This Row],[G_3]]),Table22[#All],3,FALSE)</f>
        <v>#N/A</v>
      </c>
      <c r="L142" s="4" t="e">
        <f>VLOOKUP(TRIM(Table47[[#This Row],[G_4]]),Table22[#All],3,FALSE)</f>
        <v>#N/A</v>
      </c>
      <c r="M142">
        <f>VLOOKUP(Table47[[#This Row],[H]],Table23[#All],3,FALSE)</f>
        <v>1</v>
      </c>
      <c r="N142" s="1" t="s">
        <v>64</v>
      </c>
      <c r="O142">
        <f>VLOOKUP(Table47[[#This Row],[I_1]],Table25[#All], 3, FALSE)</f>
        <v>1</v>
      </c>
      <c r="P142">
        <f>VLOOKUP(TRIM(Table47[[#This Row],[I_2]]),Table25[#All], 3, FALSE)</f>
        <v>2</v>
      </c>
      <c r="Q142">
        <v>1260</v>
      </c>
      <c r="R142">
        <f>VLOOKUP(TRIM(Table47[[#This Row],[K]]),Table27[#All],3,FALSE)</f>
        <v>4</v>
      </c>
      <c r="S142">
        <f>VLOOKUP(TRIM(Table47[[#This Row],[L]]),Table28[#All],3,FALSE)</f>
        <v>4</v>
      </c>
      <c r="T142">
        <f>VLOOKUP(Table47[[#This Row],[M]],Table9[#All],3,FALSE)</f>
        <v>1</v>
      </c>
      <c r="U142">
        <f>VLOOKUP(Table47[[#This Row],[N]],Table11[#All],3,FALSE)</f>
        <v>4</v>
      </c>
      <c r="V142">
        <f>VLOOKUP(Table47[[#This Row],[O]],Table15[#All],3,FALSE)</f>
        <v>2</v>
      </c>
      <c r="W142" t="s">
        <v>699</v>
      </c>
      <c r="X142">
        <f>VLOOKUP(Table47[[#This Row],[Q]],Table19[#All],3,FALSE)</f>
        <v>2</v>
      </c>
      <c r="Y142" t="s">
        <v>136</v>
      </c>
      <c r="Z142">
        <f>VLOOKUP(TRIM(Table47[[#This Row],[R_1]]),Table21[#All],3,FALSE)</f>
        <v>2</v>
      </c>
      <c r="AA142" t="e">
        <f>VLOOKUP(TRIM(Table47[[#This Row],[R_2]]),Table21[#All],3,FALSE)</f>
        <v>#N/A</v>
      </c>
      <c r="AB142" t="e">
        <f>VLOOKUP(TRIM(Table47[[#This Row],[R_3]]),Table21[#All],3,FALSE)</f>
        <v>#N/A</v>
      </c>
      <c r="AC142" t="e">
        <f>VLOOKUP(TRIM(Table47[[#This Row],[R_4]]),Table21[#All],3,FALSE)</f>
        <v>#N/A</v>
      </c>
      <c r="AD142" t="e">
        <f>VLOOKUP(TRIM(Table47[[#This Row],[R_5]]),Table21[#All],3,FALSE)</f>
        <v>#N/A</v>
      </c>
      <c r="AE142" t="e">
        <f>VLOOKUP(TRIM(Table47[[#This Row],[R_6]]),Table21[#All],3,FALSE)</f>
        <v>#N/A</v>
      </c>
      <c r="AF142" t="e">
        <f>VLOOKUP(TRIM(Table47[[#This Row],[R_7]]),Table21[#All],3,FALSE)</f>
        <v>#N/A</v>
      </c>
      <c r="AG142" t="e">
        <f>VLOOKUP(TRIM(Table47[[#This Row],[R_8]]),Table21[#All],3,FALSE)</f>
        <v>#N/A</v>
      </c>
      <c r="AH142" t="e">
        <f>VLOOKUP(TRIM(Table47[[#This Row],[R_9]]),Table21[#All],3,FALSE)</f>
        <v>#N/A</v>
      </c>
      <c r="AI142" t="e">
        <f>VLOOKUP(TRIM(Table47[[#This Row],[R_10]]),Table21[#All],3,FALSE)</f>
        <v>#N/A</v>
      </c>
      <c r="AJ142" t="s">
        <v>174</v>
      </c>
      <c r="AK142">
        <f>VLOOKUP(TRIM(Table47[[#This Row],[S_1]]),Table24[#All],3,FALSE)</f>
        <v>5</v>
      </c>
      <c r="AL142" t="e">
        <f>VLOOKUP(TRIM(Table47[[#This Row],[S_2]]),Table24[#All],3,FALSE)</f>
        <v>#N/A</v>
      </c>
      <c r="AM142" t="e">
        <f>VLOOKUP(TRIM(Table47[[#This Row],[S_3]]),Table24[#All],3,FALSE)</f>
        <v>#N/A</v>
      </c>
      <c r="AN142" t="e">
        <f>VLOOKUP(TRIM(Table47[[#This Row],[S_4]]),Table24[#All],3,FALSE)</f>
        <v>#N/A</v>
      </c>
      <c r="AO142" t="e">
        <f>VLOOKUP(TRIM(Table47[[#This Row],[S_5]]),Table24[#All],3,FALSE)</f>
        <v>#N/A</v>
      </c>
      <c r="AP142" t="e">
        <f>VLOOKUP(TRIM(Table47[[#This Row],[S_6]]),Table24[#All],3,FALSE)</f>
        <v>#N/A</v>
      </c>
      <c r="AQ142" t="s">
        <v>51</v>
      </c>
      <c r="AR142">
        <f>VLOOKUP(TRIM(Table47[[#This Row],[T_1]]),Table26[#All],3,FALSE)</f>
        <v>2</v>
      </c>
      <c r="AS142" t="e">
        <f>VLOOKUP(TRIM(Table47[[#This Row],[T_2]]),Table26[#All],3,FALSE)</f>
        <v>#N/A</v>
      </c>
      <c r="AT142" t="e">
        <f>VLOOKUP(TRIM(Table47[[#This Row],[T_3]]),Table26[#All],3,FALSE)</f>
        <v>#N/A</v>
      </c>
      <c r="AU142" t="e">
        <f>VLOOKUP(TRIM(Table47[[#This Row],[T_4]]),Table26[#All],3,FALSE)</f>
        <v>#N/A</v>
      </c>
      <c r="AV142" t="e">
        <f>VLOOKUP(TRIM(Table47[[#This Row],[T_5]]),Table26[#All],3,FALSE)</f>
        <v>#N/A</v>
      </c>
      <c r="AW142" t="e">
        <f>VLOOKUP(TRIM(Table47[[#This Row],[T_6]]),Table26[#All],3,FALSE)</f>
        <v>#N/A</v>
      </c>
      <c r="AX142">
        <f>VLOOKUP(Table47[[#This Row],[U]],Table29[#All],3,FALSE)</f>
        <v>3</v>
      </c>
      <c r="AY142">
        <f>VLOOKUP(Table47[[#This Row],[V]],Table30[#All],3,FALSE)</f>
        <v>2</v>
      </c>
      <c r="AZ142" t="s">
        <v>261</v>
      </c>
      <c r="BA142">
        <f>VLOOKUP(TRIM(Table47[[#This Row],[W_1]]),Table31[#All],3,FALSE)</f>
        <v>1</v>
      </c>
      <c r="BB142">
        <f>VLOOKUP(TRIM(Table47[[#This Row],[W_2]]),Table31[#All],3,FALSE)</f>
        <v>2</v>
      </c>
      <c r="BC142">
        <f>VLOOKUP(TRIM(Table47[[#This Row],[W_3]]),Table31[#All],3,FALSE)</f>
        <v>4</v>
      </c>
      <c r="BD142" t="e">
        <f>VLOOKUP(TRIM(Table47[[#This Row],[W_4]]),Table31[#All],3,FALSE)</f>
        <v>#N/A</v>
      </c>
      <c r="BE142" t="e">
        <f>VLOOKUP(TRIM(Table47[[#This Row],[W_5]]),Table31[#All],3,FALSE)</f>
        <v>#N/A</v>
      </c>
      <c r="BF142" t="e">
        <f>VLOOKUP(TRIM(Table47[[#This Row],[W_6]]),Table31[#All],3,FALSE)</f>
        <v>#N/A</v>
      </c>
      <c r="BG142" t="e">
        <f>VLOOKUP(TRIM(Table47[[#This Row],[W_7]]),Table31[#All],3,FALSE)</f>
        <v>#N/A</v>
      </c>
      <c r="BH142" t="e">
        <f>VLOOKUP(TRIM(Table47[[#This Row],[W_8]]),Table31[#All],3,FALSE)</f>
        <v>#N/A</v>
      </c>
      <c r="BI142" t="s">
        <v>700</v>
      </c>
      <c r="BJ142">
        <f>VLOOKUP(TRIM(Table47[[#This Row],[X_1]]),Table32[#All],3,FALSE)</f>
        <v>1</v>
      </c>
      <c r="BK142">
        <f>VLOOKUP(TRIM(Table47[[#This Row],[X_2]]),Table32[#All],3,FALSE)</f>
        <v>11</v>
      </c>
      <c r="BL142">
        <f>VLOOKUP(TRIM(Table47[[#This Row],[X_3]]),Table32[#All],3,FALSE)</f>
        <v>5</v>
      </c>
      <c r="BM142">
        <f>VLOOKUP(TRIM(Table47[[#This Row],[X_4]]),Table32[#All],3,FALSE)</f>
        <v>12</v>
      </c>
      <c r="BN142" t="e">
        <f>VLOOKUP(TRIM(Table47[[#This Row],[X_5]]),Table32[#All],3,FALSE)</f>
        <v>#N/A</v>
      </c>
      <c r="BO142" t="e">
        <f>VLOOKUP(TRIM(Table47[[#This Row],[X_6]]),Table32[#All],3,FALSE)</f>
        <v>#N/A</v>
      </c>
      <c r="BP142" t="e">
        <f>VLOOKUP(TRIM(Table47[[#This Row],[X_7]]),Table32[#All],3,FALSE)</f>
        <v>#N/A</v>
      </c>
      <c r="BQ142" t="e">
        <f>VLOOKUP(TRIM(Table47[[#This Row],[X_8]]),Table32[#All],3,FALSE)</f>
        <v>#N/A</v>
      </c>
      <c r="BR142" t="e">
        <f>VLOOKUP(TRIM(Table47[[#This Row],[X_9]]),Table32[#All],3,FALSE)</f>
        <v>#N/A</v>
      </c>
      <c r="BS142">
        <f>VLOOKUP(Table47[[#This Row],[Y]], Table33[#All], 3, FALSE)</f>
        <v>1</v>
      </c>
      <c r="BT142" t="s">
        <v>701</v>
      </c>
      <c r="BU142">
        <f>VLOOKUP(TRIM(Table47[[#This Row],[Z_1]]),Table34[#All],3,FALSE)</f>
        <v>4</v>
      </c>
      <c r="BV142">
        <f>VLOOKUP(TRIM(Table47[[#This Row],[Z_2]]),Table34[#All],3,FALSE)</f>
        <v>16</v>
      </c>
      <c r="BW142">
        <f>VLOOKUP(TRIM(Table47[[#This Row],[Z_3]]),Table34[#All],3,FALSE)</f>
        <v>5</v>
      </c>
      <c r="BX142">
        <f>VLOOKUP(TRIM(Table47[[#This Row],[Z_4]]),Table34[#All],3,FALSE)</f>
        <v>10</v>
      </c>
      <c r="BY142" t="e">
        <f>VLOOKUP(TRIM(Table47[[#This Row],[Z_5]]),Table34[#All],3,FALSE)</f>
        <v>#N/A</v>
      </c>
      <c r="BZ142" t="e">
        <f>VLOOKUP(TRIM(Table47[[#This Row],[Z_6]]),Table34[#All],3,FALSE)</f>
        <v>#N/A</v>
      </c>
      <c r="CA142" t="e">
        <f>VLOOKUP(TRIM(Table47[[#This Row],[Z_7]]),Table34[#All],3,FALSE)</f>
        <v>#N/A</v>
      </c>
      <c r="CB142">
        <f>VLOOKUP(Table47[[#This Row],[ZA]],Table36[#All],3,FALSE)</f>
        <v>0</v>
      </c>
      <c r="CC142">
        <f>VLOOKUP(Table47[[#This Row],[ZB]],Table37[#All],3,FALSE)</f>
        <v>3</v>
      </c>
      <c r="CD142" t="s">
        <v>461</v>
      </c>
      <c r="CE142">
        <f>VLOOKUP(TRIM(Table47[[#This Row],[ZC_1]]),Table38[#All],3,FALSE)</f>
        <v>6</v>
      </c>
      <c r="CF142" t="e">
        <f>VLOOKUP(TRIM(Table47[[#This Row],[ZC_2]]),Table38[#All],3,FALSE)</f>
        <v>#N/A</v>
      </c>
      <c r="CG142" t="e">
        <f>VLOOKUP(TRIM(Table47[[#This Row],[ZC_3]]),Table38[#All],3,FALSE)</f>
        <v>#N/A</v>
      </c>
      <c r="CH142" t="e">
        <f>VLOOKUP(TRIM(Table47[[#This Row],[ZC_4]]),Table38[#All],3,FALSE)</f>
        <v>#N/A</v>
      </c>
      <c r="CI142" t="e">
        <f>VLOOKUP(TRIM(Table47[[#This Row],[ZC_5]]),Table38[#All],3,FALSE)</f>
        <v>#N/A</v>
      </c>
      <c r="CJ142" t="e">
        <f>VLOOKUP(TRIM(Table47[[#This Row],[ZC_6]]),Table38[#All],3,FALSE)</f>
        <v>#N/A</v>
      </c>
      <c r="CK142" t="e">
        <f>VLOOKUP(TRIM(Table47[[#This Row],[ZC_7]]),Table38[#All],3,FALSE)</f>
        <v>#N/A</v>
      </c>
      <c r="CL142">
        <v>1</v>
      </c>
      <c r="CM142" t="s">
        <v>659</v>
      </c>
      <c r="CN142">
        <f>VLOOKUP(TRIM(Table47[[#This Row],[ZE_1]]),Table40[#All],3,FALSE)</f>
        <v>11</v>
      </c>
      <c r="CO142" s="4" t="e">
        <f>VLOOKUP(TRIM(Table47[[#This Row],[ZE_2]]),Table40[#All],3,FALSE)</f>
        <v>#N/A</v>
      </c>
      <c r="CP142" t="e">
        <f>VLOOKUP(TRIM(Table47[[#This Row],[ZE_3]]),Table40[#All],3,FALSE)</f>
        <v>#N/A</v>
      </c>
      <c r="CQ142" s="4" t="e">
        <f>VLOOKUP(TRIM(Table47[[#This Row],[ZE_4]]),Table40[#All],3,FALSE)</f>
        <v>#N/A</v>
      </c>
      <c r="CR142" t="e">
        <f>VLOOKUP(TRIM(Table47[[#This Row],[ZE_5]]),Table40[#All],3,FALSE)</f>
        <v>#N/A</v>
      </c>
      <c r="CS142" t="e">
        <f>VLOOKUP(TRIM(Table47[[#This Row],[ZE_6]]),Table40[#All],3,FALSE)</f>
        <v>#N/A</v>
      </c>
      <c r="CT142" t="e">
        <f>VLOOKUP(TRIM(Table47[[#This Row],[ZE_7]]),Table40[#All],3,FALSE)</f>
        <v>#N/A</v>
      </c>
    </row>
    <row r="143" spans="1:99" x14ac:dyDescent="0.25">
      <c r="A143">
        <v>45158.92052861111</v>
      </c>
      <c r="B143" s="4">
        <f>VLOOKUP(Table47[[#This Row],[A]],Table7[#All],3, FALSE)</f>
        <v>5</v>
      </c>
      <c r="C143">
        <f>VLOOKUP(Table47[[#This Row],[B]],Table12[#All],3,FALSE)</f>
        <v>1</v>
      </c>
      <c r="D143">
        <f>VLOOKUP(Table47[[#This Row],[C]],Table14[#All],3,FALSE)</f>
        <v>1</v>
      </c>
      <c r="E143">
        <f>VLOOKUP(Table47[[#This Row],[D]],Table16[#All],3,FALSE)</f>
        <v>1</v>
      </c>
      <c r="F143">
        <f>VLOOKUP(Table47[[#This Row],[E]],Table18[#All],3,FALSE)</f>
        <v>1</v>
      </c>
      <c r="G143">
        <f>VLOOKUP(Table47[[#This Row],[F]],Table20[#All],3,FALSE)</f>
        <v>5</v>
      </c>
      <c r="H143" s="1" t="s">
        <v>63</v>
      </c>
      <c r="I143">
        <f>VLOOKUP(Table47[[#This Row],[G]],Table22[#All],3,FALSE)</f>
        <v>1</v>
      </c>
      <c r="J143" s="4">
        <f>VLOOKUP(TRIM(Table47[[#This Row],[G_2]]),Table22[#All],3,FALSE)</f>
        <v>3</v>
      </c>
      <c r="K143" s="4" t="e">
        <f>VLOOKUP(TRIM(Table47[[#This Row],[G_3]]),Table22[#All],3,FALSE)</f>
        <v>#N/A</v>
      </c>
      <c r="L143" s="4" t="e">
        <f>VLOOKUP(TRIM(Table47[[#This Row],[G_4]]),Table22[#All],3,FALSE)</f>
        <v>#N/A</v>
      </c>
      <c r="M143">
        <f>VLOOKUP(Table47[[#This Row],[H]],Table23[#All],3,FALSE)</f>
        <v>1</v>
      </c>
      <c r="N143" s="1" t="s">
        <v>41</v>
      </c>
      <c r="O143">
        <f>VLOOKUP(Table47[[#This Row],[I_1]],Table25[#All], 3, FALSE)</f>
        <v>1</v>
      </c>
      <c r="P143" t="e">
        <f>VLOOKUP(TRIM(Table47[[#This Row],[I_2]]),Table25[#All], 3, FALSE)</f>
        <v>#N/A</v>
      </c>
      <c r="Q143">
        <v>1195</v>
      </c>
      <c r="R143">
        <f>VLOOKUP(TRIM(Table47[[#This Row],[K]]),Table27[#All],3,FALSE)</f>
        <v>1</v>
      </c>
      <c r="S143">
        <f>VLOOKUP(TRIM(Table47[[#This Row],[L]]),Table28[#All],3,FALSE)</f>
        <v>1</v>
      </c>
      <c r="T143">
        <f>VLOOKUP(Table47[[#This Row],[M]],Table9[#All],3,FALSE)</f>
        <v>2</v>
      </c>
      <c r="U143">
        <f>VLOOKUP(Table47[[#This Row],[N]],Table11[#All],3,FALSE)</f>
        <v>4</v>
      </c>
      <c r="V143">
        <f>VLOOKUP(Table47[[#This Row],[O]],Table15[#All],3,FALSE)</f>
        <v>1</v>
      </c>
      <c r="W143" t="s">
        <v>628</v>
      </c>
      <c r="X143">
        <f>VLOOKUP(Table47[[#This Row],[Q]],Table19[#All],3,FALSE)</f>
        <v>3</v>
      </c>
      <c r="Y143" t="s">
        <v>103</v>
      </c>
      <c r="Z143">
        <f>VLOOKUP(TRIM(Table47[[#This Row],[R_1]]),Table21[#All],3,FALSE)</f>
        <v>7</v>
      </c>
      <c r="AA143" t="e">
        <f>VLOOKUP(TRIM(Table47[[#This Row],[R_2]]),Table21[#All],3,FALSE)</f>
        <v>#N/A</v>
      </c>
      <c r="AB143" t="e">
        <f>VLOOKUP(TRIM(Table47[[#This Row],[R_3]]),Table21[#All],3,FALSE)</f>
        <v>#N/A</v>
      </c>
      <c r="AC143" t="e">
        <f>VLOOKUP(TRIM(Table47[[#This Row],[R_4]]),Table21[#All],3,FALSE)</f>
        <v>#N/A</v>
      </c>
      <c r="AD143" t="e">
        <f>VLOOKUP(TRIM(Table47[[#This Row],[R_5]]),Table21[#All],3,FALSE)</f>
        <v>#N/A</v>
      </c>
      <c r="AE143" t="e">
        <f>VLOOKUP(TRIM(Table47[[#This Row],[R_6]]),Table21[#All],3,FALSE)</f>
        <v>#N/A</v>
      </c>
      <c r="AF143" t="e">
        <f>VLOOKUP(TRIM(Table47[[#This Row],[R_7]]),Table21[#All],3,FALSE)</f>
        <v>#N/A</v>
      </c>
      <c r="AG143" t="e">
        <f>VLOOKUP(TRIM(Table47[[#This Row],[R_8]]),Table21[#All],3,FALSE)</f>
        <v>#N/A</v>
      </c>
      <c r="AH143" t="e">
        <f>VLOOKUP(TRIM(Table47[[#This Row],[R_9]]),Table21[#All],3,FALSE)</f>
        <v>#N/A</v>
      </c>
      <c r="AI143" t="e">
        <f>VLOOKUP(TRIM(Table47[[#This Row],[R_10]]),Table21[#All],3,FALSE)</f>
        <v>#N/A</v>
      </c>
      <c r="AJ143" t="s">
        <v>702</v>
      </c>
      <c r="AK143">
        <f>VLOOKUP(TRIM(Table47[[#This Row],[S_1]]),Table24[#All],3,FALSE)</f>
        <v>3</v>
      </c>
      <c r="AL143">
        <f>VLOOKUP(TRIM(Table47[[#This Row],[S_2]]),Table24[#All],3,FALSE)</f>
        <v>1</v>
      </c>
      <c r="AM143">
        <f>VLOOKUP(TRIM(Table47[[#This Row],[S_3]]),Table24[#All],3,FALSE)</f>
        <v>2</v>
      </c>
      <c r="AN143">
        <f>VLOOKUP(TRIM(Table47[[#This Row],[S_4]]),Table24[#All],3,FALSE)</f>
        <v>4</v>
      </c>
      <c r="AO143">
        <f>VLOOKUP(TRIM(Table47[[#This Row],[S_5]]),Table24[#All],3,FALSE)</f>
        <v>14</v>
      </c>
      <c r="AP143" t="e">
        <f>VLOOKUP(TRIM(Table47[[#This Row],[S_6]]),Table24[#All],3,FALSE)</f>
        <v>#N/A</v>
      </c>
      <c r="AQ143" t="s">
        <v>73</v>
      </c>
      <c r="AR143">
        <f>VLOOKUP(TRIM(Table47[[#This Row],[T_1]]),Table26[#All],3,FALSE)</f>
        <v>2</v>
      </c>
      <c r="AS143">
        <f>VLOOKUP(TRIM(Table47[[#This Row],[T_2]]),Table26[#All],3,FALSE)</f>
        <v>4</v>
      </c>
      <c r="AT143" t="e">
        <f>VLOOKUP(TRIM(Table47[[#This Row],[T_3]]),Table26[#All],3,FALSE)</f>
        <v>#N/A</v>
      </c>
      <c r="AU143" t="e">
        <f>VLOOKUP(TRIM(Table47[[#This Row],[T_4]]),Table26[#All],3,FALSE)</f>
        <v>#N/A</v>
      </c>
      <c r="AV143" t="e">
        <f>VLOOKUP(TRIM(Table47[[#This Row],[T_5]]),Table26[#All],3,FALSE)</f>
        <v>#N/A</v>
      </c>
      <c r="AW143" t="e">
        <f>VLOOKUP(TRIM(Table47[[#This Row],[T_6]]),Table26[#All],3,FALSE)</f>
        <v>#N/A</v>
      </c>
      <c r="AX143">
        <f>VLOOKUP(Table47[[#This Row],[U]],Table29[#All],3,FALSE)</f>
        <v>1</v>
      </c>
      <c r="AY143">
        <f>VLOOKUP(Table47[[#This Row],[V]],Table30[#All],3,FALSE)</f>
        <v>1</v>
      </c>
      <c r="AZ143" t="s">
        <v>54</v>
      </c>
      <c r="BA143">
        <f>VLOOKUP(TRIM(Table47[[#This Row],[W_1]]),Table31[#All],3,FALSE)</f>
        <v>1</v>
      </c>
      <c r="BB143">
        <f>VLOOKUP(TRIM(Table47[[#This Row],[W_2]]),Table31[#All],3,FALSE)</f>
        <v>3</v>
      </c>
      <c r="BC143">
        <f>VLOOKUP(TRIM(Table47[[#This Row],[W_3]]),Table31[#All],3,FALSE)</f>
        <v>7</v>
      </c>
      <c r="BD143" t="e">
        <f>VLOOKUP(TRIM(Table47[[#This Row],[W_4]]),Table31[#All],3,FALSE)</f>
        <v>#N/A</v>
      </c>
      <c r="BE143" t="e">
        <f>VLOOKUP(TRIM(Table47[[#This Row],[W_5]]),Table31[#All],3,FALSE)</f>
        <v>#N/A</v>
      </c>
      <c r="BF143" t="e">
        <f>VLOOKUP(TRIM(Table47[[#This Row],[W_6]]),Table31[#All],3,FALSE)</f>
        <v>#N/A</v>
      </c>
      <c r="BG143" t="e">
        <f>VLOOKUP(TRIM(Table47[[#This Row],[W_7]]),Table31[#All],3,FALSE)</f>
        <v>#N/A</v>
      </c>
      <c r="BH143" t="e">
        <f>VLOOKUP(TRIM(Table47[[#This Row],[W_8]]),Table31[#All],3,FALSE)</f>
        <v>#N/A</v>
      </c>
      <c r="BI143" t="s">
        <v>552</v>
      </c>
      <c r="BJ143">
        <f>VLOOKUP(TRIM(Table47[[#This Row],[X_1]]),Table32[#All],3,FALSE)</f>
        <v>2</v>
      </c>
      <c r="BK143">
        <f>VLOOKUP(TRIM(Table47[[#This Row],[X_2]]),Table32[#All],3,FALSE)</f>
        <v>5</v>
      </c>
      <c r="BL143">
        <f>VLOOKUP(TRIM(Table47[[#This Row],[X_3]]),Table32[#All],3,FALSE)</f>
        <v>10</v>
      </c>
      <c r="BM143">
        <f>VLOOKUP(TRIM(Table47[[#This Row],[X_4]]),Table32[#All],3,FALSE)</f>
        <v>3</v>
      </c>
      <c r="BN143" t="e">
        <f>VLOOKUP(TRIM(Table47[[#This Row],[X_5]]),Table32[#All],3,FALSE)</f>
        <v>#N/A</v>
      </c>
      <c r="BO143" t="e">
        <f>VLOOKUP(TRIM(Table47[[#This Row],[X_6]]),Table32[#All],3,FALSE)</f>
        <v>#N/A</v>
      </c>
      <c r="BP143" t="e">
        <f>VLOOKUP(TRIM(Table47[[#This Row],[X_7]]),Table32[#All],3,FALSE)</f>
        <v>#N/A</v>
      </c>
      <c r="BQ143" t="e">
        <f>VLOOKUP(TRIM(Table47[[#This Row],[X_8]]),Table32[#All],3,FALSE)</f>
        <v>#N/A</v>
      </c>
      <c r="BR143" t="e">
        <f>VLOOKUP(TRIM(Table47[[#This Row],[X_9]]),Table32[#All],3,FALSE)</f>
        <v>#N/A</v>
      </c>
      <c r="BS143">
        <f>VLOOKUP(Table47[[#This Row],[Y]], Table33[#All], 3, FALSE)</f>
        <v>2</v>
      </c>
      <c r="BT143" t="s">
        <v>103</v>
      </c>
      <c r="BU143">
        <f>VLOOKUP(TRIM(Table47[[#This Row],[Z_1]]),Table34[#All],3,FALSE)</f>
        <v>6</v>
      </c>
      <c r="BV143" t="e">
        <f>VLOOKUP(TRIM(Table47[[#This Row],[Z_2]]),Table34[#All],3,FALSE)</f>
        <v>#N/A</v>
      </c>
      <c r="BW143" t="e">
        <f>VLOOKUP(TRIM(Table47[[#This Row],[Z_3]]),Table34[#All],3,FALSE)</f>
        <v>#N/A</v>
      </c>
      <c r="BX143" t="e">
        <f>VLOOKUP(TRIM(Table47[[#This Row],[Z_4]]),Table34[#All],3,FALSE)</f>
        <v>#N/A</v>
      </c>
      <c r="BY143" t="e">
        <f>VLOOKUP(TRIM(Table47[[#This Row],[Z_5]]),Table34[#All],3,FALSE)</f>
        <v>#N/A</v>
      </c>
      <c r="BZ143" t="e">
        <f>VLOOKUP(TRIM(Table47[[#This Row],[Z_6]]),Table34[#All],3,FALSE)</f>
        <v>#N/A</v>
      </c>
      <c r="CA143" t="e">
        <f>VLOOKUP(TRIM(Table47[[#This Row],[Z_7]]),Table34[#All],3,FALSE)</f>
        <v>#N/A</v>
      </c>
      <c r="CB143">
        <f>VLOOKUP(Table47[[#This Row],[ZA]],Table36[#All],3,FALSE)</f>
        <v>8</v>
      </c>
      <c r="CC143">
        <f>VLOOKUP(Table47[[#This Row],[ZB]],Table37[#All],3,FALSE)</f>
        <v>5</v>
      </c>
      <c r="CD143" t="s">
        <v>703</v>
      </c>
      <c r="CE143">
        <f>VLOOKUP(TRIM(Table47[[#This Row],[ZC_1]]),Table38[#All],3,FALSE)</f>
        <v>8</v>
      </c>
      <c r="CF143" t="e">
        <f>VLOOKUP(TRIM(Table47[[#This Row],[ZC_2]]),Table38[#All],3,FALSE)</f>
        <v>#N/A</v>
      </c>
      <c r="CG143" t="e">
        <f>VLOOKUP(TRIM(Table47[[#This Row],[ZC_3]]),Table38[#All],3,FALSE)</f>
        <v>#N/A</v>
      </c>
      <c r="CH143" t="e">
        <f>VLOOKUP(TRIM(Table47[[#This Row],[ZC_4]]),Table38[#All],3,FALSE)</f>
        <v>#N/A</v>
      </c>
      <c r="CI143" t="e">
        <f>VLOOKUP(TRIM(Table47[[#This Row],[ZC_5]]),Table38[#All],3,FALSE)</f>
        <v>#N/A</v>
      </c>
      <c r="CJ143" t="e">
        <f>VLOOKUP(TRIM(Table47[[#This Row],[ZC_6]]),Table38[#All],3,FALSE)</f>
        <v>#N/A</v>
      </c>
      <c r="CK143" t="e">
        <f>VLOOKUP(TRIM(Table47[[#This Row],[ZC_7]]),Table38[#All],3,FALSE)</f>
        <v>#N/A</v>
      </c>
      <c r="CL143">
        <v>2</v>
      </c>
      <c r="CM143" t="s">
        <v>704</v>
      </c>
      <c r="CN143">
        <f>VLOOKUP(TRIM(Table47[[#This Row],[ZE_1]]),Table40[#All],3,FALSE)</f>
        <v>3</v>
      </c>
      <c r="CO143" s="4" t="e">
        <f>VLOOKUP(TRIM(Table47[[#This Row],[ZE_2]]),Table40[#All],3,FALSE)</f>
        <v>#N/A</v>
      </c>
      <c r="CP143" t="e">
        <f>VLOOKUP(TRIM(Table47[[#This Row],[ZE_3]]),Table40[#All],3,FALSE)</f>
        <v>#N/A</v>
      </c>
      <c r="CQ143" s="4" t="e">
        <f>VLOOKUP(TRIM(Table47[[#This Row],[ZE_4]]),Table40[#All],3,FALSE)</f>
        <v>#N/A</v>
      </c>
      <c r="CR143" t="e">
        <f>VLOOKUP(TRIM(Table47[[#This Row],[ZE_5]]),Table40[#All],3,FALSE)</f>
        <v>#N/A</v>
      </c>
      <c r="CS143" t="e">
        <f>VLOOKUP(TRIM(Table47[[#This Row],[ZE_6]]),Table40[#All],3,FALSE)</f>
        <v>#N/A</v>
      </c>
      <c r="CT143" t="e">
        <f>VLOOKUP(TRIM(Table47[[#This Row],[ZE_7]]),Table40[#All],3,FALSE)</f>
        <v>#N/A</v>
      </c>
      <c r="CU143" t="s">
        <v>622</v>
      </c>
    </row>
    <row r="144" spans="1:99" x14ac:dyDescent="0.25">
      <c r="A144">
        <v>45158.92836982639</v>
      </c>
      <c r="B144" s="4">
        <f>VLOOKUP(Table47[[#This Row],[A]],Table7[#All],3, FALSE)</f>
        <v>5</v>
      </c>
      <c r="C144">
        <f>VLOOKUP(Table47[[#This Row],[B]],Table12[#All],3,FALSE)</f>
        <v>1</v>
      </c>
      <c r="D144">
        <f>VLOOKUP(Table47[[#This Row],[C]],Table14[#All],3,FALSE)</f>
        <v>1</v>
      </c>
      <c r="E144">
        <f>VLOOKUP(Table47[[#This Row],[D]],Table16[#All],3,FALSE)</f>
        <v>1</v>
      </c>
      <c r="F144">
        <f>VLOOKUP(Table47[[#This Row],[E]],Table18[#All],3,FALSE)</f>
        <v>1</v>
      </c>
      <c r="G144">
        <f>VLOOKUP(Table47[[#This Row],[F]],Table20[#All],3,FALSE)</f>
        <v>4</v>
      </c>
      <c r="H144" s="1" t="s">
        <v>63</v>
      </c>
      <c r="I144">
        <f>VLOOKUP(Table47[[#This Row],[G]],Table22[#All],3,FALSE)</f>
        <v>1</v>
      </c>
      <c r="J144" s="4">
        <f>VLOOKUP(TRIM(Table47[[#This Row],[G_2]]),Table22[#All],3,FALSE)</f>
        <v>3</v>
      </c>
      <c r="K144" s="4" t="e">
        <f>VLOOKUP(TRIM(Table47[[#This Row],[G_3]]),Table22[#All],3,FALSE)</f>
        <v>#N/A</v>
      </c>
      <c r="L144" s="4" t="e">
        <f>VLOOKUP(TRIM(Table47[[#This Row],[G_4]]),Table22[#All],3,FALSE)</f>
        <v>#N/A</v>
      </c>
      <c r="M144">
        <f>VLOOKUP(Table47[[#This Row],[H]],Table23[#All],3,FALSE)</f>
        <v>1</v>
      </c>
      <c r="N144" s="1" t="s">
        <v>41</v>
      </c>
      <c r="O144">
        <f>VLOOKUP(Table47[[#This Row],[I_1]],Table25[#All], 3, FALSE)</f>
        <v>1</v>
      </c>
      <c r="P144" t="e">
        <f>VLOOKUP(TRIM(Table47[[#This Row],[I_2]]),Table25[#All], 3, FALSE)</f>
        <v>#N/A</v>
      </c>
      <c r="Q144">
        <v>1186</v>
      </c>
      <c r="R144">
        <f>VLOOKUP(TRIM(Table47[[#This Row],[K]]),Table27[#All],3,FALSE)</f>
        <v>1</v>
      </c>
      <c r="S144">
        <f>VLOOKUP(TRIM(Table47[[#This Row],[L]]),Table28[#All],3,FALSE)</f>
        <v>1</v>
      </c>
      <c r="T144">
        <f>VLOOKUP(Table47[[#This Row],[M]],Table9[#All],3,FALSE)</f>
        <v>2</v>
      </c>
      <c r="U144">
        <f>VLOOKUP(Table47[[#This Row],[N]],Table11[#All],3,FALSE)</f>
        <v>4</v>
      </c>
      <c r="V144">
        <f>VLOOKUP(Table47[[#This Row],[O]],Table15[#All],3,FALSE)</f>
        <v>2</v>
      </c>
      <c r="W144" t="s">
        <v>705</v>
      </c>
      <c r="X144">
        <f>VLOOKUP(Table47[[#This Row],[Q]],Table19[#All],3,FALSE)</f>
        <v>3</v>
      </c>
      <c r="Y144" t="s">
        <v>706</v>
      </c>
      <c r="Z144">
        <f>VLOOKUP(TRIM(Table47[[#This Row],[R_1]]),Table21[#All],3,FALSE)</f>
        <v>2</v>
      </c>
      <c r="AA144">
        <f>VLOOKUP(TRIM(Table47[[#This Row],[R_2]]),Table21[#All],3,FALSE)</f>
        <v>8</v>
      </c>
      <c r="AB144">
        <f>VLOOKUP(TRIM(Table47[[#This Row],[R_3]]),Table21[#All],3,FALSE)</f>
        <v>7</v>
      </c>
      <c r="AC144">
        <f>VLOOKUP(TRIM(Table47[[#This Row],[R_4]]),Table21[#All],3,FALSE)</f>
        <v>12</v>
      </c>
      <c r="AD144">
        <f>VLOOKUP(TRIM(Table47[[#This Row],[R_5]]),Table21[#All],3,FALSE)</f>
        <v>15</v>
      </c>
      <c r="AE144">
        <f>VLOOKUP(TRIM(Table47[[#This Row],[R_6]]),Table21[#All],3,FALSE)</f>
        <v>1</v>
      </c>
      <c r="AF144">
        <f>VLOOKUP(TRIM(Table47[[#This Row],[R_7]]),Table21[#All],3,FALSE)</f>
        <v>0</v>
      </c>
      <c r="AG144">
        <f>VLOOKUP(TRIM(Table47[[#This Row],[R_8]]),Table21[#All],3,FALSE)</f>
        <v>0</v>
      </c>
      <c r="AH144">
        <f>VLOOKUP(TRIM(Table47[[#This Row],[R_9]]),Table21[#All],3,FALSE)</f>
        <v>0</v>
      </c>
      <c r="AI144">
        <f>VLOOKUP(TRIM(Table47[[#This Row],[R_10]]),Table21[#All],3,FALSE)</f>
        <v>0</v>
      </c>
      <c r="AJ144" t="s">
        <v>159</v>
      </c>
      <c r="AK144">
        <f>VLOOKUP(TRIM(Table47[[#This Row],[S_1]]),Table24[#All],3,FALSE)</f>
        <v>5</v>
      </c>
      <c r="AL144">
        <f>VLOOKUP(TRIM(Table47[[#This Row],[S_2]]),Table24[#All],3,FALSE)</f>
        <v>6</v>
      </c>
      <c r="AM144">
        <f>VLOOKUP(TRIM(Table47[[#This Row],[S_3]]),Table24[#All],3,FALSE)</f>
        <v>3</v>
      </c>
      <c r="AN144">
        <f>VLOOKUP(TRIM(Table47[[#This Row],[S_4]]),Table24[#All],3,FALSE)</f>
        <v>1</v>
      </c>
      <c r="AO144">
        <f>VLOOKUP(TRIM(Table47[[#This Row],[S_5]]),Table24[#All],3,FALSE)</f>
        <v>2</v>
      </c>
      <c r="AP144">
        <f>VLOOKUP(TRIM(Table47[[#This Row],[S_6]]),Table24[#All],3,FALSE)</f>
        <v>4</v>
      </c>
      <c r="AQ144" t="s">
        <v>51</v>
      </c>
      <c r="AR144">
        <f>VLOOKUP(TRIM(Table47[[#This Row],[T_1]]),Table26[#All],3,FALSE)</f>
        <v>2</v>
      </c>
      <c r="AS144" t="e">
        <f>VLOOKUP(TRIM(Table47[[#This Row],[T_2]]),Table26[#All],3,FALSE)</f>
        <v>#N/A</v>
      </c>
      <c r="AT144" t="e">
        <f>VLOOKUP(TRIM(Table47[[#This Row],[T_3]]),Table26[#All],3,FALSE)</f>
        <v>#N/A</v>
      </c>
      <c r="AU144" t="e">
        <f>VLOOKUP(TRIM(Table47[[#This Row],[T_4]]),Table26[#All],3,FALSE)</f>
        <v>#N/A</v>
      </c>
      <c r="AV144" t="e">
        <f>VLOOKUP(TRIM(Table47[[#This Row],[T_5]]),Table26[#All],3,FALSE)</f>
        <v>#N/A</v>
      </c>
      <c r="AW144" t="e">
        <f>VLOOKUP(TRIM(Table47[[#This Row],[T_6]]),Table26[#All],3,FALSE)</f>
        <v>#N/A</v>
      </c>
      <c r="AX144">
        <f>VLOOKUP(Table47[[#This Row],[U]],Table29[#All],3,FALSE)</f>
        <v>1</v>
      </c>
      <c r="AY144">
        <f>VLOOKUP(Table47[[#This Row],[V]],Table30[#All],3,FALSE)</f>
        <v>2</v>
      </c>
      <c r="AZ144" t="s">
        <v>707</v>
      </c>
      <c r="BA144">
        <f>VLOOKUP(TRIM(Table47[[#This Row],[W_1]]),Table31[#All],3,FALSE)</f>
        <v>1</v>
      </c>
      <c r="BB144">
        <f>VLOOKUP(TRIM(Table47[[#This Row],[W_2]]),Table31[#All],3,FALSE)</f>
        <v>2</v>
      </c>
      <c r="BC144">
        <f>VLOOKUP(TRIM(Table47[[#This Row],[W_3]]),Table31[#All],3,FALSE)</f>
        <v>3</v>
      </c>
      <c r="BD144">
        <f>VLOOKUP(TRIM(Table47[[#This Row],[W_4]]),Table31[#All],3,FALSE)</f>
        <v>7</v>
      </c>
      <c r="BE144">
        <f>VLOOKUP(TRIM(Table47[[#This Row],[W_5]]),Table31[#All],3,FALSE)</f>
        <v>3</v>
      </c>
      <c r="BF144">
        <f>VLOOKUP(TRIM(Table47[[#This Row],[W_6]]),Table31[#All],3,FALSE)</f>
        <v>2</v>
      </c>
      <c r="BG144">
        <f>VLOOKUP(TRIM(Table47[[#This Row],[W_7]]),Table31[#All],3,FALSE)</f>
        <v>10</v>
      </c>
      <c r="BH144">
        <f>VLOOKUP(TRIM(Table47[[#This Row],[W_8]]),Table31[#All],3,FALSE)</f>
        <v>10</v>
      </c>
      <c r="BI144" t="s">
        <v>999</v>
      </c>
      <c r="BJ144">
        <f>VLOOKUP(TRIM(Table47[[#This Row],[X_1]]),Table32[#All],3,FALSE)</f>
        <v>2</v>
      </c>
      <c r="BK144">
        <f>VLOOKUP(TRIM(Table47[[#This Row],[X_2]]),Table32[#All],3,FALSE)</f>
        <v>1</v>
      </c>
      <c r="BL144">
        <f>VLOOKUP(TRIM(Table47[[#This Row],[X_3]]),Table32[#All],3,FALSE)</f>
        <v>6</v>
      </c>
      <c r="BM144">
        <f>VLOOKUP(TRIM(Table47[[#This Row],[X_4]]),Table32[#All],3,FALSE)</f>
        <v>11</v>
      </c>
      <c r="BN144">
        <f>VLOOKUP(TRIM(Table47[[#This Row],[X_5]]),Table32[#All],3,FALSE)</f>
        <v>5</v>
      </c>
      <c r="BO144">
        <f>VLOOKUP(TRIM(Table47[[#This Row],[X_6]]),Table32[#All],3,FALSE)</f>
        <v>10</v>
      </c>
      <c r="BP144">
        <f>VLOOKUP(TRIM(Table47[[#This Row],[X_7]]),Table32[#All],3,FALSE)</f>
        <v>3</v>
      </c>
      <c r="BQ144" t="e">
        <f>VLOOKUP(TRIM(Table47[[#This Row],[X_8]]),Table32[#All],3,FALSE)</f>
        <v>#N/A</v>
      </c>
      <c r="BR144" t="e">
        <f>VLOOKUP(TRIM(Table47[[#This Row],[X_9]]),Table32[#All],3,FALSE)</f>
        <v>#N/A</v>
      </c>
      <c r="BS144">
        <f>VLOOKUP(Table47[[#This Row],[Y]], Table33[#All], 3, FALSE)</f>
        <v>3</v>
      </c>
      <c r="BT144" t="s">
        <v>708</v>
      </c>
      <c r="BU144">
        <f>VLOOKUP(TRIM(Table47[[#This Row],[Z_1]]),Table34[#All],3,FALSE)</f>
        <v>6</v>
      </c>
      <c r="BV144">
        <f>VLOOKUP(TRIM(Table47[[#This Row],[Z_2]]),Table34[#All],3,FALSE)</f>
        <v>14</v>
      </c>
      <c r="BW144" t="e">
        <f>VLOOKUP(TRIM(Table47[[#This Row],[Z_3]]),Table34[#All],3,FALSE)</f>
        <v>#N/A</v>
      </c>
      <c r="BX144" t="e">
        <f>VLOOKUP(TRIM(Table47[[#This Row],[Z_4]]),Table34[#All],3,FALSE)</f>
        <v>#N/A</v>
      </c>
      <c r="BY144" t="e">
        <f>VLOOKUP(TRIM(Table47[[#This Row],[Z_5]]),Table34[#All],3,FALSE)</f>
        <v>#N/A</v>
      </c>
      <c r="BZ144" t="e">
        <f>VLOOKUP(TRIM(Table47[[#This Row],[Z_6]]),Table34[#All],3,FALSE)</f>
        <v>#N/A</v>
      </c>
      <c r="CA144" t="e">
        <f>VLOOKUP(TRIM(Table47[[#This Row],[Z_7]]),Table34[#All],3,FALSE)</f>
        <v>#N/A</v>
      </c>
      <c r="CB144">
        <f>VLOOKUP(Table47[[#This Row],[ZA]],Table36[#All],3,FALSE)</f>
        <v>8</v>
      </c>
      <c r="CC144">
        <f>VLOOKUP(Table47[[#This Row],[ZB]],Table37[#All],3,FALSE)</f>
        <v>5</v>
      </c>
      <c r="CD144" t="s">
        <v>709</v>
      </c>
      <c r="CE144">
        <f>VLOOKUP(TRIM(Table47[[#This Row],[ZC_1]]),Table38[#All],3,FALSE)</f>
        <v>1</v>
      </c>
      <c r="CF144">
        <f>VLOOKUP(TRIM(Table47[[#This Row],[ZC_2]]),Table38[#All],3,FALSE)</f>
        <v>1</v>
      </c>
      <c r="CG144" t="e">
        <f>VLOOKUP(TRIM(Table47[[#This Row],[ZC_3]]),Table38[#All],3,FALSE)</f>
        <v>#N/A</v>
      </c>
      <c r="CH144" t="e">
        <f>VLOOKUP(TRIM(Table47[[#This Row],[ZC_4]]),Table38[#All],3,FALSE)</f>
        <v>#N/A</v>
      </c>
      <c r="CI144" t="e">
        <f>VLOOKUP(TRIM(Table47[[#This Row],[ZC_5]]),Table38[#All],3,FALSE)</f>
        <v>#N/A</v>
      </c>
      <c r="CJ144" t="e">
        <f>VLOOKUP(TRIM(Table47[[#This Row],[ZC_6]]),Table38[#All],3,FALSE)</f>
        <v>#N/A</v>
      </c>
      <c r="CK144" t="e">
        <f>VLOOKUP(TRIM(Table47[[#This Row],[ZC_7]]),Table38[#All],3,FALSE)</f>
        <v>#N/A</v>
      </c>
      <c r="CL144">
        <v>3</v>
      </c>
      <c r="CM144" t="s">
        <v>106</v>
      </c>
      <c r="CN144">
        <f>VLOOKUP(TRIM(Table47[[#This Row],[ZE_1]]),Table40[#All],3,FALSE)</f>
        <v>3</v>
      </c>
      <c r="CO144" s="4" t="e">
        <f>VLOOKUP(TRIM(Table47[[#This Row],[ZE_2]]),Table40[#All],3,FALSE)</f>
        <v>#N/A</v>
      </c>
      <c r="CP144" t="e">
        <f>VLOOKUP(TRIM(Table47[[#This Row],[ZE_3]]),Table40[#All],3,FALSE)</f>
        <v>#N/A</v>
      </c>
      <c r="CQ144" s="4" t="e">
        <f>VLOOKUP(TRIM(Table47[[#This Row],[ZE_4]]),Table40[#All],3,FALSE)</f>
        <v>#N/A</v>
      </c>
      <c r="CR144" t="e">
        <f>VLOOKUP(TRIM(Table47[[#This Row],[ZE_5]]),Table40[#All],3,FALSE)</f>
        <v>#N/A</v>
      </c>
      <c r="CS144" t="e">
        <f>VLOOKUP(TRIM(Table47[[#This Row],[ZE_6]]),Table40[#All],3,FALSE)</f>
        <v>#N/A</v>
      </c>
      <c r="CT144" t="e">
        <f>VLOOKUP(TRIM(Table47[[#This Row],[ZE_7]]),Table40[#All],3,FALSE)</f>
        <v>#N/A</v>
      </c>
      <c r="CU144" t="s">
        <v>710</v>
      </c>
    </row>
    <row r="145" spans="1:99" x14ac:dyDescent="0.25">
      <c r="A145">
        <v>45159.069809189816</v>
      </c>
      <c r="B145" s="4">
        <f>VLOOKUP(Table47[[#This Row],[A]],Table7[#All],3, FALSE)</f>
        <v>7</v>
      </c>
      <c r="C145">
        <f>VLOOKUP(Table47[[#This Row],[B]],Table12[#All],3,FALSE)</f>
        <v>1</v>
      </c>
      <c r="D145">
        <f>VLOOKUP(Table47[[#This Row],[C]],Table14[#All],3,FALSE)</f>
        <v>1</v>
      </c>
      <c r="E145">
        <f>VLOOKUP(Table47[[#This Row],[D]],Table16[#All],3,FALSE)</f>
        <v>1</v>
      </c>
      <c r="F145">
        <f>VLOOKUP(Table47[[#This Row],[E]],Table18[#All],3,FALSE)</f>
        <v>1</v>
      </c>
      <c r="G145">
        <f>VLOOKUP(Table47[[#This Row],[F]],Table20[#All],3,FALSE)</f>
        <v>1</v>
      </c>
      <c r="H145" s="1" t="s">
        <v>63</v>
      </c>
      <c r="I145">
        <f>VLOOKUP(Table47[[#This Row],[G]],Table22[#All],3,FALSE)</f>
        <v>1</v>
      </c>
      <c r="J145" s="4">
        <f>VLOOKUP(TRIM(Table47[[#This Row],[G_2]]),Table22[#All],3,FALSE)</f>
        <v>3</v>
      </c>
      <c r="K145" s="4" t="e">
        <f>VLOOKUP(TRIM(Table47[[#This Row],[G_3]]),Table22[#All],3,FALSE)</f>
        <v>#N/A</v>
      </c>
      <c r="L145" s="4" t="e">
        <f>VLOOKUP(TRIM(Table47[[#This Row],[G_4]]),Table22[#All],3,FALSE)</f>
        <v>#N/A</v>
      </c>
      <c r="M145">
        <f>VLOOKUP(Table47[[#This Row],[H]],Table23[#All],3,FALSE)</f>
        <v>1</v>
      </c>
      <c r="N145" s="1" t="s">
        <v>41</v>
      </c>
      <c r="O145">
        <f>VLOOKUP(Table47[[#This Row],[I_1]],Table25[#All], 3, FALSE)</f>
        <v>1</v>
      </c>
      <c r="P145" t="e">
        <f>VLOOKUP(TRIM(Table47[[#This Row],[I_2]]),Table25[#All], 3, FALSE)</f>
        <v>#N/A</v>
      </c>
      <c r="Q145">
        <v>1206</v>
      </c>
      <c r="R145">
        <f>VLOOKUP(TRIM(Table47[[#This Row],[K]]),Table27[#All],3,FALSE)</f>
        <v>1</v>
      </c>
      <c r="S145">
        <f>VLOOKUP(TRIM(Table47[[#This Row],[L]]),Table28[#All],3,FALSE)</f>
        <v>2</v>
      </c>
      <c r="T145">
        <f>VLOOKUP(Table47[[#This Row],[M]],Table9[#All],3,FALSE)</f>
        <v>3</v>
      </c>
      <c r="U145">
        <f>VLOOKUP(Table47[[#This Row],[N]],Table11[#All],3,FALSE)</f>
        <v>4</v>
      </c>
      <c r="V145">
        <f>VLOOKUP(Table47[[#This Row],[O]],Table15[#All],3,FALSE)</f>
        <v>1</v>
      </c>
      <c r="W145" t="s">
        <v>339</v>
      </c>
      <c r="X145">
        <f>VLOOKUP(Table47[[#This Row],[Q]],Table19[#All],3,FALSE)</f>
        <v>2</v>
      </c>
      <c r="Y145" t="s">
        <v>926</v>
      </c>
      <c r="Z145">
        <f>VLOOKUP(TRIM(Table47[[#This Row],[R_1]]),Table21[#All],3,FALSE)</f>
        <v>2</v>
      </c>
      <c r="AA145">
        <f>VLOOKUP(TRIM(Table47[[#This Row],[R_2]]),Table21[#All],3,FALSE)</f>
        <v>3</v>
      </c>
      <c r="AB145" t="e">
        <f>VLOOKUP(TRIM(Table47[[#This Row],[R_3]]),Table21[#All],3,FALSE)</f>
        <v>#N/A</v>
      </c>
      <c r="AC145" t="e">
        <f>VLOOKUP(TRIM(Table47[[#This Row],[R_4]]),Table21[#All],3,FALSE)</f>
        <v>#N/A</v>
      </c>
      <c r="AD145" t="e">
        <f>VLOOKUP(TRIM(Table47[[#This Row],[R_5]]),Table21[#All],3,FALSE)</f>
        <v>#N/A</v>
      </c>
      <c r="AE145" t="e">
        <f>VLOOKUP(TRIM(Table47[[#This Row],[R_6]]),Table21[#All],3,FALSE)</f>
        <v>#N/A</v>
      </c>
      <c r="AF145" t="e">
        <f>VLOOKUP(TRIM(Table47[[#This Row],[R_7]]),Table21[#All],3,FALSE)</f>
        <v>#N/A</v>
      </c>
      <c r="AG145" t="e">
        <f>VLOOKUP(TRIM(Table47[[#This Row],[R_8]]),Table21[#All],3,FALSE)</f>
        <v>#N/A</v>
      </c>
      <c r="AH145" t="e">
        <f>VLOOKUP(TRIM(Table47[[#This Row],[R_9]]),Table21[#All],3,FALSE)</f>
        <v>#N/A</v>
      </c>
      <c r="AI145" t="e">
        <f>VLOOKUP(TRIM(Table47[[#This Row],[R_10]]),Table21[#All],3,FALSE)</f>
        <v>#N/A</v>
      </c>
      <c r="AJ145" t="s">
        <v>711</v>
      </c>
      <c r="AK145">
        <f>VLOOKUP(TRIM(Table47[[#This Row],[S_1]]),Table24[#All],3,FALSE)</f>
        <v>3</v>
      </c>
      <c r="AL145">
        <f>VLOOKUP(TRIM(Table47[[#This Row],[S_2]]),Table24[#All],3,FALSE)</f>
        <v>10</v>
      </c>
      <c r="AM145">
        <f>VLOOKUP(TRIM(Table47[[#This Row],[S_3]]),Table24[#All],3,FALSE)</f>
        <v>13</v>
      </c>
      <c r="AN145" t="e">
        <f>VLOOKUP(TRIM(Table47[[#This Row],[S_4]]),Table24[#All],3,FALSE)</f>
        <v>#N/A</v>
      </c>
      <c r="AO145" t="e">
        <f>VLOOKUP(TRIM(Table47[[#This Row],[S_5]]),Table24[#All],3,FALSE)</f>
        <v>#N/A</v>
      </c>
      <c r="AP145" t="e">
        <f>VLOOKUP(TRIM(Table47[[#This Row],[S_6]]),Table24[#All],3,FALSE)</f>
        <v>#N/A</v>
      </c>
      <c r="AQ145" t="s">
        <v>73</v>
      </c>
      <c r="AR145">
        <f>VLOOKUP(TRIM(Table47[[#This Row],[T_1]]),Table26[#All],3,FALSE)</f>
        <v>2</v>
      </c>
      <c r="AS145">
        <f>VLOOKUP(TRIM(Table47[[#This Row],[T_2]]),Table26[#All],3,FALSE)</f>
        <v>4</v>
      </c>
      <c r="AT145" t="e">
        <f>VLOOKUP(TRIM(Table47[[#This Row],[T_3]]),Table26[#All],3,FALSE)</f>
        <v>#N/A</v>
      </c>
      <c r="AU145" t="e">
        <f>VLOOKUP(TRIM(Table47[[#This Row],[T_4]]),Table26[#All],3,FALSE)</f>
        <v>#N/A</v>
      </c>
      <c r="AV145" t="e">
        <f>VLOOKUP(TRIM(Table47[[#This Row],[T_5]]),Table26[#All],3,FALSE)</f>
        <v>#N/A</v>
      </c>
      <c r="AW145" t="e">
        <f>VLOOKUP(TRIM(Table47[[#This Row],[T_6]]),Table26[#All],3,FALSE)</f>
        <v>#N/A</v>
      </c>
      <c r="AX145">
        <f>VLOOKUP(Table47[[#This Row],[U]],Table29[#All],3,FALSE)</f>
        <v>3</v>
      </c>
      <c r="AY145">
        <f>VLOOKUP(Table47[[#This Row],[V]],Table30[#All],3,FALSE)</f>
        <v>2</v>
      </c>
      <c r="AZ145" t="s">
        <v>428</v>
      </c>
      <c r="BA145">
        <f>VLOOKUP(TRIM(Table47[[#This Row],[W_1]]),Table31[#All],3,FALSE)</f>
        <v>4</v>
      </c>
      <c r="BB145" t="e">
        <f>VLOOKUP(TRIM(Table47[[#This Row],[W_2]]),Table31[#All],3,FALSE)</f>
        <v>#N/A</v>
      </c>
      <c r="BC145" t="e">
        <f>VLOOKUP(TRIM(Table47[[#This Row],[W_3]]),Table31[#All],3,FALSE)</f>
        <v>#N/A</v>
      </c>
      <c r="BD145" t="e">
        <f>VLOOKUP(TRIM(Table47[[#This Row],[W_4]]),Table31[#All],3,FALSE)</f>
        <v>#N/A</v>
      </c>
      <c r="BE145" t="e">
        <f>VLOOKUP(TRIM(Table47[[#This Row],[W_5]]),Table31[#All],3,FALSE)</f>
        <v>#N/A</v>
      </c>
      <c r="BF145" t="e">
        <f>VLOOKUP(TRIM(Table47[[#This Row],[W_6]]),Table31[#All],3,FALSE)</f>
        <v>#N/A</v>
      </c>
      <c r="BG145" t="e">
        <f>VLOOKUP(TRIM(Table47[[#This Row],[W_7]]),Table31[#All],3,FALSE)</f>
        <v>#N/A</v>
      </c>
      <c r="BH145" t="e">
        <f>VLOOKUP(TRIM(Table47[[#This Row],[W_8]]),Table31[#All],3,FALSE)</f>
        <v>#N/A</v>
      </c>
      <c r="BI145" t="s">
        <v>712</v>
      </c>
      <c r="BJ145">
        <f>VLOOKUP(TRIM(Table47[[#This Row],[X_1]]),Table32[#All],3,FALSE)</f>
        <v>2</v>
      </c>
      <c r="BK145">
        <f>VLOOKUP(TRIM(Table47[[#This Row],[X_2]]),Table32[#All],3,FALSE)</f>
        <v>1</v>
      </c>
      <c r="BL145">
        <f>VLOOKUP(TRIM(Table47[[#This Row],[X_3]]),Table32[#All],3,FALSE)</f>
        <v>5</v>
      </c>
      <c r="BM145">
        <f>VLOOKUP(TRIM(Table47[[#This Row],[X_4]]),Table32[#All],3,FALSE)</f>
        <v>3</v>
      </c>
      <c r="BN145" t="e">
        <f>VLOOKUP(TRIM(Table47[[#This Row],[X_5]]),Table32[#All],3,FALSE)</f>
        <v>#N/A</v>
      </c>
      <c r="BO145" t="e">
        <f>VLOOKUP(TRIM(Table47[[#This Row],[X_6]]),Table32[#All],3,FALSE)</f>
        <v>#N/A</v>
      </c>
      <c r="BP145" t="e">
        <f>VLOOKUP(TRIM(Table47[[#This Row],[X_7]]),Table32[#All],3,FALSE)</f>
        <v>#N/A</v>
      </c>
      <c r="BQ145" t="e">
        <f>VLOOKUP(TRIM(Table47[[#This Row],[X_8]]),Table32[#All],3,FALSE)</f>
        <v>#N/A</v>
      </c>
      <c r="BR145" t="e">
        <f>VLOOKUP(TRIM(Table47[[#This Row],[X_9]]),Table32[#All],3,FALSE)</f>
        <v>#N/A</v>
      </c>
      <c r="BS145">
        <f>VLOOKUP(Table47[[#This Row],[Y]], Table33[#All], 3, FALSE)</f>
        <v>2</v>
      </c>
      <c r="BT145" t="s">
        <v>77</v>
      </c>
      <c r="BU145">
        <f>VLOOKUP(TRIM(Table47[[#This Row],[Z_1]]),Table34[#All],3,FALSE)</f>
        <v>13</v>
      </c>
      <c r="BV145" t="e">
        <f>VLOOKUP(TRIM(Table47[[#This Row],[Z_2]]),Table34[#All],3,FALSE)</f>
        <v>#N/A</v>
      </c>
      <c r="BW145" t="e">
        <f>VLOOKUP(TRIM(Table47[[#This Row],[Z_3]]),Table34[#All],3,FALSE)</f>
        <v>#N/A</v>
      </c>
      <c r="BX145" t="e">
        <f>VLOOKUP(TRIM(Table47[[#This Row],[Z_4]]),Table34[#All],3,FALSE)</f>
        <v>#N/A</v>
      </c>
      <c r="BY145" t="e">
        <f>VLOOKUP(TRIM(Table47[[#This Row],[Z_5]]),Table34[#All],3,FALSE)</f>
        <v>#N/A</v>
      </c>
      <c r="BZ145" t="e">
        <f>VLOOKUP(TRIM(Table47[[#This Row],[Z_6]]),Table34[#All],3,FALSE)</f>
        <v>#N/A</v>
      </c>
      <c r="CA145" t="e">
        <f>VLOOKUP(TRIM(Table47[[#This Row],[Z_7]]),Table34[#All],3,FALSE)</f>
        <v>#N/A</v>
      </c>
      <c r="CB145">
        <f>VLOOKUP(Table47[[#This Row],[ZA]],Table36[#All],3,FALSE)</f>
        <v>0</v>
      </c>
      <c r="CC145">
        <f>VLOOKUP(Table47[[#This Row],[ZB]],Table37[#All],3,FALSE)</f>
        <v>5</v>
      </c>
      <c r="CD145" t="s">
        <v>713</v>
      </c>
      <c r="CE145">
        <f>VLOOKUP(TRIM(Table47[[#This Row],[ZC_1]]),Table38[#All],3,FALSE)</f>
        <v>5</v>
      </c>
      <c r="CF145">
        <f>VLOOKUP(TRIM(Table47[[#This Row],[ZC_2]]),Table38[#All],3,FALSE)</f>
        <v>4</v>
      </c>
      <c r="CG145">
        <f>VLOOKUP(TRIM(Table47[[#This Row],[ZC_3]]),Table38[#All],3,FALSE)</f>
        <v>2</v>
      </c>
      <c r="CH145">
        <f>VLOOKUP(TRIM(Table47[[#This Row],[ZC_4]]),Table38[#All],3,FALSE)</f>
        <v>7</v>
      </c>
      <c r="CI145" t="e">
        <f>VLOOKUP(TRIM(Table47[[#This Row],[ZC_5]]),Table38[#All],3,FALSE)</f>
        <v>#N/A</v>
      </c>
      <c r="CJ145" t="e">
        <f>VLOOKUP(TRIM(Table47[[#This Row],[ZC_6]]),Table38[#All],3,FALSE)</f>
        <v>#N/A</v>
      </c>
      <c r="CK145" t="e">
        <f>VLOOKUP(TRIM(Table47[[#This Row],[ZC_7]]),Table38[#All],3,FALSE)</f>
        <v>#N/A</v>
      </c>
      <c r="CL145">
        <v>3</v>
      </c>
      <c r="CM145" t="s">
        <v>106</v>
      </c>
      <c r="CN145">
        <f>VLOOKUP(TRIM(Table47[[#This Row],[ZE_1]]),Table40[#All],3,FALSE)</f>
        <v>3</v>
      </c>
      <c r="CO145" s="4" t="e">
        <f>VLOOKUP(TRIM(Table47[[#This Row],[ZE_2]]),Table40[#All],3,FALSE)</f>
        <v>#N/A</v>
      </c>
      <c r="CP145" t="e">
        <f>VLOOKUP(TRIM(Table47[[#This Row],[ZE_3]]),Table40[#All],3,FALSE)</f>
        <v>#N/A</v>
      </c>
      <c r="CQ145" s="4" t="e">
        <f>VLOOKUP(TRIM(Table47[[#This Row],[ZE_4]]),Table40[#All],3,FALSE)</f>
        <v>#N/A</v>
      </c>
      <c r="CR145" t="e">
        <f>VLOOKUP(TRIM(Table47[[#This Row],[ZE_5]]),Table40[#All],3,FALSE)</f>
        <v>#N/A</v>
      </c>
      <c r="CS145" t="e">
        <f>VLOOKUP(TRIM(Table47[[#This Row],[ZE_6]]),Table40[#All],3,FALSE)</f>
        <v>#N/A</v>
      </c>
      <c r="CT145" t="e">
        <f>VLOOKUP(TRIM(Table47[[#This Row],[ZE_7]]),Table40[#All],3,FALSE)</f>
        <v>#N/A</v>
      </c>
    </row>
    <row r="146" spans="1:99" x14ac:dyDescent="0.25">
      <c r="A146">
        <v>45159.581525844907</v>
      </c>
      <c r="B146" s="4">
        <f>VLOOKUP(Table47[[#This Row],[A]],Table7[#All],3, FALSE)</f>
        <v>4</v>
      </c>
      <c r="C146">
        <f>VLOOKUP(Table47[[#This Row],[B]],Table12[#All],3,FALSE)</f>
        <v>1</v>
      </c>
      <c r="D146">
        <f>VLOOKUP(Table47[[#This Row],[C]],Table14[#All],3,FALSE)</f>
        <v>1</v>
      </c>
      <c r="E146">
        <f>VLOOKUP(Table47[[#This Row],[D]],Table16[#All],3,FALSE)</f>
        <v>1</v>
      </c>
      <c r="F146">
        <f>VLOOKUP(Table47[[#This Row],[E]],Table18[#All],3,FALSE)</f>
        <v>1</v>
      </c>
      <c r="G146">
        <f>VLOOKUP(Table47[[#This Row],[F]],Table20[#All],3,FALSE)</f>
        <v>2</v>
      </c>
      <c r="H146" s="1" t="s">
        <v>130</v>
      </c>
      <c r="I146">
        <f>VLOOKUP(Table47[[#This Row],[G]],Table22[#All],3,FALSE)</f>
        <v>1</v>
      </c>
      <c r="J146" s="4" t="e">
        <f>VLOOKUP(TRIM(Table47[[#This Row],[G_2]]),Table22[#All],3,FALSE)</f>
        <v>#N/A</v>
      </c>
      <c r="K146" s="4" t="e">
        <f>VLOOKUP(TRIM(Table47[[#This Row],[G_3]]),Table22[#All],3,FALSE)</f>
        <v>#N/A</v>
      </c>
      <c r="L146" s="4" t="e">
        <f>VLOOKUP(TRIM(Table47[[#This Row],[G_4]]),Table22[#All],3,FALSE)</f>
        <v>#N/A</v>
      </c>
      <c r="M146">
        <f>VLOOKUP(Table47[[#This Row],[H]],Table23[#All],3,FALSE)</f>
        <v>1</v>
      </c>
      <c r="N146" s="1" t="s">
        <v>64</v>
      </c>
      <c r="O146">
        <f>VLOOKUP(Table47[[#This Row],[I_1]],Table25[#All], 3, FALSE)</f>
        <v>1</v>
      </c>
      <c r="P146">
        <f>VLOOKUP(TRIM(Table47[[#This Row],[I_2]]),Table25[#All], 3, FALSE)</f>
        <v>2</v>
      </c>
      <c r="Q146">
        <v>527</v>
      </c>
      <c r="R146">
        <f>VLOOKUP(TRIM(Table47[[#This Row],[K]]),Table27[#All],3,FALSE)</f>
        <v>1</v>
      </c>
      <c r="S146">
        <f>VLOOKUP(TRIM(Table47[[#This Row],[L]]),Table28[#All],3,FALSE)</f>
        <v>1</v>
      </c>
      <c r="T146">
        <f>VLOOKUP(Table47[[#This Row],[M]],Table9[#All],3,FALSE)</f>
        <v>1</v>
      </c>
      <c r="U146">
        <f>VLOOKUP(Table47[[#This Row],[N]],Table11[#All],3,FALSE)</f>
        <v>1</v>
      </c>
      <c r="V146">
        <f>VLOOKUP(Table47[[#This Row],[O]],Table15[#All],3,FALSE)</f>
        <v>2</v>
      </c>
      <c r="W146" t="s">
        <v>714</v>
      </c>
      <c r="X146">
        <f>VLOOKUP(Table47[[#This Row],[Q]],Table19[#All],3,FALSE)</f>
        <v>2</v>
      </c>
      <c r="Y146" t="s">
        <v>136</v>
      </c>
      <c r="Z146">
        <f>VLOOKUP(TRIM(Table47[[#This Row],[R_1]]),Table21[#All],3,FALSE)</f>
        <v>2</v>
      </c>
      <c r="AA146" t="e">
        <f>VLOOKUP(TRIM(Table47[[#This Row],[R_2]]),Table21[#All],3,FALSE)</f>
        <v>#N/A</v>
      </c>
      <c r="AB146" t="e">
        <f>VLOOKUP(TRIM(Table47[[#This Row],[R_3]]),Table21[#All],3,FALSE)</f>
        <v>#N/A</v>
      </c>
      <c r="AC146" t="e">
        <f>VLOOKUP(TRIM(Table47[[#This Row],[R_4]]),Table21[#All],3,FALSE)</f>
        <v>#N/A</v>
      </c>
      <c r="AD146" t="e">
        <f>VLOOKUP(TRIM(Table47[[#This Row],[R_5]]),Table21[#All],3,FALSE)</f>
        <v>#N/A</v>
      </c>
      <c r="AE146" t="e">
        <f>VLOOKUP(TRIM(Table47[[#This Row],[R_6]]),Table21[#All],3,FALSE)</f>
        <v>#N/A</v>
      </c>
      <c r="AF146" t="e">
        <f>VLOOKUP(TRIM(Table47[[#This Row],[R_7]]),Table21[#All],3,FALSE)</f>
        <v>#N/A</v>
      </c>
      <c r="AG146" t="e">
        <f>VLOOKUP(TRIM(Table47[[#This Row],[R_8]]),Table21[#All],3,FALSE)</f>
        <v>#N/A</v>
      </c>
      <c r="AH146" t="e">
        <f>VLOOKUP(TRIM(Table47[[#This Row],[R_9]]),Table21[#All],3,FALSE)</f>
        <v>#N/A</v>
      </c>
      <c r="AI146" t="e">
        <f>VLOOKUP(TRIM(Table47[[#This Row],[R_10]]),Table21[#All],3,FALSE)</f>
        <v>#N/A</v>
      </c>
      <c r="AJ146" t="s">
        <v>460</v>
      </c>
      <c r="AK146">
        <f>VLOOKUP(TRIM(Table47[[#This Row],[S_1]]),Table24[#All],3,FALSE)</f>
        <v>1</v>
      </c>
      <c r="AL146">
        <f>VLOOKUP(TRIM(Table47[[#This Row],[S_2]]),Table24[#All],3,FALSE)</f>
        <v>2</v>
      </c>
      <c r="AM146">
        <f>VLOOKUP(TRIM(Table47[[#This Row],[S_3]]),Table24[#All],3,FALSE)</f>
        <v>4</v>
      </c>
      <c r="AN146" t="e">
        <f>VLOOKUP(TRIM(Table47[[#This Row],[S_4]]),Table24[#All],3,FALSE)</f>
        <v>#N/A</v>
      </c>
      <c r="AO146" t="e">
        <f>VLOOKUP(TRIM(Table47[[#This Row],[S_5]]),Table24[#All],3,FALSE)</f>
        <v>#N/A</v>
      </c>
      <c r="AP146" t="e">
        <f>VLOOKUP(TRIM(Table47[[#This Row],[S_6]]),Table24[#All],3,FALSE)</f>
        <v>#N/A</v>
      </c>
      <c r="AQ146" t="s">
        <v>51</v>
      </c>
      <c r="AR146">
        <f>VLOOKUP(TRIM(Table47[[#This Row],[T_1]]),Table26[#All],3,FALSE)</f>
        <v>2</v>
      </c>
      <c r="AS146" t="e">
        <f>VLOOKUP(TRIM(Table47[[#This Row],[T_2]]),Table26[#All],3,FALSE)</f>
        <v>#N/A</v>
      </c>
      <c r="AT146" t="e">
        <f>VLOOKUP(TRIM(Table47[[#This Row],[T_3]]),Table26[#All],3,FALSE)</f>
        <v>#N/A</v>
      </c>
      <c r="AU146" t="e">
        <f>VLOOKUP(TRIM(Table47[[#This Row],[T_4]]),Table26[#All],3,FALSE)</f>
        <v>#N/A</v>
      </c>
      <c r="AV146" t="e">
        <f>VLOOKUP(TRIM(Table47[[#This Row],[T_5]]),Table26[#All],3,FALSE)</f>
        <v>#N/A</v>
      </c>
      <c r="AW146" t="e">
        <f>VLOOKUP(TRIM(Table47[[#This Row],[T_6]]),Table26[#All],3,FALSE)</f>
        <v>#N/A</v>
      </c>
      <c r="AX146">
        <f>VLOOKUP(Table47[[#This Row],[U]],Table29[#All],3,FALSE)</f>
        <v>3</v>
      </c>
      <c r="AY146">
        <f>VLOOKUP(Table47[[#This Row],[V]],Table30[#All],3,FALSE)</f>
        <v>3</v>
      </c>
      <c r="AZ146" t="s">
        <v>195</v>
      </c>
      <c r="BA146">
        <f>VLOOKUP(TRIM(Table47[[#This Row],[W_1]]),Table31[#All],3,FALSE)</f>
        <v>3</v>
      </c>
      <c r="BB146" t="e">
        <f>VLOOKUP(TRIM(Table47[[#This Row],[W_2]]),Table31[#All],3,FALSE)</f>
        <v>#N/A</v>
      </c>
      <c r="BC146" t="e">
        <f>VLOOKUP(TRIM(Table47[[#This Row],[W_3]]),Table31[#All],3,FALSE)</f>
        <v>#N/A</v>
      </c>
      <c r="BD146" t="e">
        <f>VLOOKUP(TRIM(Table47[[#This Row],[W_4]]),Table31[#All],3,FALSE)</f>
        <v>#N/A</v>
      </c>
      <c r="BE146" t="e">
        <f>VLOOKUP(TRIM(Table47[[#This Row],[W_5]]),Table31[#All],3,FALSE)</f>
        <v>#N/A</v>
      </c>
      <c r="BF146" t="e">
        <f>VLOOKUP(TRIM(Table47[[#This Row],[W_6]]),Table31[#All],3,FALSE)</f>
        <v>#N/A</v>
      </c>
      <c r="BG146" t="e">
        <f>VLOOKUP(TRIM(Table47[[#This Row],[W_7]]),Table31[#All],3,FALSE)</f>
        <v>#N/A</v>
      </c>
      <c r="BH146" t="e">
        <f>VLOOKUP(TRIM(Table47[[#This Row],[W_8]]),Table31[#All],3,FALSE)</f>
        <v>#N/A</v>
      </c>
      <c r="BI146" t="s">
        <v>715</v>
      </c>
      <c r="BJ146">
        <f>VLOOKUP(TRIM(Table47[[#This Row],[X_1]]),Table32[#All],3,FALSE)</f>
        <v>5</v>
      </c>
      <c r="BK146">
        <f>VLOOKUP(TRIM(Table47[[#This Row],[X_2]]),Table32[#All],3,FALSE)</f>
        <v>10</v>
      </c>
      <c r="BL146" t="e">
        <f>VLOOKUP(TRIM(Table47[[#This Row],[X_3]]),Table32[#All],3,FALSE)</f>
        <v>#N/A</v>
      </c>
      <c r="BM146" t="e">
        <f>VLOOKUP(TRIM(Table47[[#This Row],[X_4]]),Table32[#All],3,FALSE)</f>
        <v>#N/A</v>
      </c>
      <c r="BN146" t="e">
        <f>VLOOKUP(TRIM(Table47[[#This Row],[X_5]]),Table32[#All],3,FALSE)</f>
        <v>#N/A</v>
      </c>
      <c r="BO146" t="e">
        <f>VLOOKUP(TRIM(Table47[[#This Row],[X_6]]),Table32[#All],3,FALSE)</f>
        <v>#N/A</v>
      </c>
      <c r="BP146" t="e">
        <f>VLOOKUP(TRIM(Table47[[#This Row],[X_7]]),Table32[#All],3,FALSE)</f>
        <v>#N/A</v>
      </c>
      <c r="BQ146" t="e">
        <f>VLOOKUP(TRIM(Table47[[#This Row],[X_8]]),Table32[#All],3,FALSE)</f>
        <v>#N/A</v>
      </c>
      <c r="BR146" t="e">
        <f>VLOOKUP(TRIM(Table47[[#This Row],[X_9]]),Table32[#All],3,FALSE)</f>
        <v>#N/A</v>
      </c>
      <c r="BS146">
        <f>VLOOKUP(Table47[[#This Row],[Y]], Table33[#All], 3, FALSE)</f>
        <v>1</v>
      </c>
      <c r="BT146" t="s">
        <v>136</v>
      </c>
      <c r="BU146">
        <f>VLOOKUP(TRIM(Table47[[#This Row],[Z_1]]),Table34[#All],3,FALSE)</f>
        <v>4</v>
      </c>
      <c r="BV146" t="e">
        <f>VLOOKUP(TRIM(Table47[[#This Row],[Z_2]]),Table34[#All],3,FALSE)</f>
        <v>#N/A</v>
      </c>
      <c r="BW146" t="e">
        <f>VLOOKUP(TRIM(Table47[[#This Row],[Z_3]]),Table34[#All],3,FALSE)</f>
        <v>#N/A</v>
      </c>
      <c r="BX146" t="e">
        <f>VLOOKUP(TRIM(Table47[[#This Row],[Z_4]]),Table34[#All],3,FALSE)</f>
        <v>#N/A</v>
      </c>
      <c r="BY146" t="e">
        <f>VLOOKUP(TRIM(Table47[[#This Row],[Z_5]]),Table34[#All],3,FALSE)</f>
        <v>#N/A</v>
      </c>
      <c r="BZ146" t="e">
        <f>VLOOKUP(TRIM(Table47[[#This Row],[Z_6]]),Table34[#All],3,FALSE)</f>
        <v>#N/A</v>
      </c>
      <c r="CA146" t="e">
        <f>VLOOKUP(TRIM(Table47[[#This Row],[Z_7]]),Table34[#All],3,FALSE)</f>
        <v>#N/A</v>
      </c>
      <c r="CB146">
        <f>VLOOKUP(Table47[[#This Row],[ZA]],Table36[#All],3,FALSE)</f>
        <v>0</v>
      </c>
      <c r="CC146">
        <f>VLOOKUP(Table47[[#This Row],[ZB]],Table37[#All],3,FALSE)</f>
        <v>3</v>
      </c>
      <c r="CD146" t="s">
        <v>210</v>
      </c>
      <c r="CE146">
        <f>VLOOKUP(TRIM(Table47[[#This Row],[ZC_1]]),Table38[#All],3,FALSE)</f>
        <v>4</v>
      </c>
      <c r="CF146" t="e">
        <f>VLOOKUP(TRIM(Table47[[#This Row],[ZC_2]]),Table38[#All],3,FALSE)</f>
        <v>#N/A</v>
      </c>
      <c r="CG146" t="e">
        <f>VLOOKUP(TRIM(Table47[[#This Row],[ZC_3]]),Table38[#All],3,FALSE)</f>
        <v>#N/A</v>
      </c>
      <c r="CH146" t="e">
        <f>VLOOKUP(TRIM(Table47[[#This Row],[ZC_4]]),Table38[#All],3,FALSE)</f>
        <v>#N/A</v>
      </c>
      <c r="CI146" t="e">
        <f>VLOOKUP(TRIM(Table47[[#This Row],[ZC_5]]),Table38[#All],3,FALSE)</f>
        <v>#N/A</v>
      </c>
      <c r="CJ146" t="e">
        <f>VLOOKUP(TRIM(Table47[[#This Row],[ZC_6]]),Table38[#All],3,FALSE)</f>
        <v>#N/A</v>
      </c>
      <c r="CK146" t="e">
        <f>VLOOKUP(TRIM(Table47[[#This Row],[ZC_7]]),Table38[#All],3,FALSE)</f>
        <v>#N/A</v>
      </c>
      <c r="CL146">
        <v>2</v>
      </c>
      <c r="CM146" t="s">
        <v>716</v>
      </c>
      <c r="CN146">
        <f>VLOOKUP(TRIM(Table47[[#This Row],[ZE_1]]),Table40[#All],3,FALSE)</f>
        <v>7</v>
      </c>
      <c r="CO146" s="4">
        <f>VLOOKUP(TRIM(Table47[[#This Row],[ZE_2]]),Table40[#All],3,FALSE)</f>
        <v>9</v>
      </c>
      <c r="CP146">
        <f>VLOOKUP(TRIM(Table47[[#This Row],[ZE_3]]),Table40[#All],3,FALSE)</f>
        <v>8</v>
      </c>
      <c r="CQ146" s="4" t="e">
        <f>VLOOKUP(TRIM(Table47[[#This Row],[ZE_4]]),Table40[#All],3,FALSE)</f>
        <v>#N/A</v>
      </c>
      <c r="CR146" t="e">
        <f>VLOOKUP(TRIM(Table47[[#This Row],[ZE_5]]),Table40[#All],3,FALSE)</f>
        <v>#N/A</v>
      </c>
      <c r="CS146" t="e">
        <f>VLOOKUP(TRIM(Table47[[#This Row],[ZE_6]]),Table40[#All],3,FALSE)</f>
        <v>#N/A</v>
      </c>
      <c r="CT146" t="e">
        <f>VLOOKUP(TRIM(Table47[[#This Row],[ZE_7]]),Table40[#All],3,FALSE)</f>
        <v>#N/A</v>
      </c>
    </row>
    <row r="147" spans="1:99" x14ac:dyDescent="0.25">
      <c r="A147">
        <v>45159.701036053244</v>
      </c>
      <c r="B147" s="4">
        <f>VLOOKUP(Table47[[#This Row],[A]],Table7[#All],3, FALSE)</f>
        <v>4</v>
      </c>
      <c r="C147">
        <f>VLOOKUP(Table47[[#This Row],[B]],Table12[#All],3,FALSE)</f>
        <v>1</v>
      </c>
      <c r="D147">
        <f>VLOOKUP(Table47[[#This Row],[C]],Table14[#All],3,FALSE)</f>
        <v>2</v>
      </c>
      <c r="E147">
        <f>VLOOKUP(Table47[[#This Row],[D]],Table16[#All],3,FALSE)</f>
        <v>2</v>
      </c>
      <c r="F147">
        <f>VLOOKUP(Table47[[#This Row],[E]],Table18[#All],3,FALSE)</f>
        <v>3</v>
      </c>
      <c r="G147">
        <f>VLOOKUP(Table47[[#This Row],[F]],Table20[#All],3,FALSE)</f>
        <v>3</v>
      </c>
      <c r="H147" s="1" t="s">
        <v>107</v>
      </c>
      <c r="I147">
        <f>VLOOKUP(Table47[[#This Row],[G]],Table22[#All],3,FALSE)</f>
        <v>3</v>
      </c>
      <c r="J147" s="4" t="e">
        <f>VLOOKUP(TRIM(Table47[[#This Row],[G_2]]),Table22[#All],3,FALSE)</f>
        <v>#N/A</v>
      </c>
      <c r="K147" s="4" t="e">
        <f>VLOOKUP(TRIM(Table47[[#This Row],[G_3]]),Table22[#All],3,FALSE)</f>
        <v>#N/A</v>
      </c>
      <c r="L147" s="4" t="e">
        <f>VLOOKUP(TRIM(Table47[[#This Row],[G_4]]),Table22[#All],3,FALSE)</f>
        <v>#N/A</v>
      </c>
      <c r="M147">
        <f>VLOOKUP(Table47[[#This Row],[H]],Table23[#All],3,FALSE)</f>
        <v>0</v>
      </c>
      <c r="N147" s="1" t="s">
        <v>125</v>
      </c>
      <c r="O147">
        <f>VLOOKUP(Table47[[#This Row],[I_1]],Table25[#All], 3, FALSE)</f>
        <v>2</v>
      </c>
      <c r="P147" t="e">
        <f>VLOOKUP(TRIM(Table47[[#This Row],[I_2]]),Table25[#All], 3, FALSE)</f>
        <v>#N/A</v>
      </c>
      <c r="Q147">
        <v>650</v>
      </c>
      <c r="R147" t="e">
        <f>VLOOKUP(TRIM(Table47[[#This Row],[K]]),Table27[#All],3,FALSE)</f>
        <v>#N/A</v>
      </c>
      <c r="S147">
        <f>VLOOKUP(TRIM(Table47[[#This Row],[L]]),Table28[#All],3,FALSE)</f>
        <v>3</v>
      </c>
      <c r="T147">
        <f>VLOOKUP(Table47[[#This Row],[M]],Table9[#All],3,FALSE)</f>
        <v>1</v>
      </c>
      <c r="U147">
        <f>VLOOKUP(Table47[[#This Row],[N]],Table11[#All],3,FALSE)</f>
        <v>5</v>
      </c>
      <c r="V147">
        <f>VLOOKUP(Table47[[#This Row],[O]],Table15[#All],3,FALSE)</f>
        <v>2</v>
      </c>
      <c r="W147" t="s">
        <v>718</v>
      </c>
      <c r="X147">
        <f>VLOOKUP(Table47[[#This Row],[Q]],Table19[#All],3,FALSE)</f>
        <v>1</v>
      </c>
      <c r="Y147" t="s">
        <v>77</v>
      </c>
      <c r="Z147">
        <f>VLOOKUP(TRIM(Table47[[#This Row],[R_1]]),Table21[#All],3,FALSE)</f>
        <v>6</v>
      </c>
      <c r="AA147" t="e">
        <f>VLOOKUP(TRIM(Table47[[#This Row],[R_2]]),Table21[#All],3,FALSE)</f>
        <v>#N/A</v>
      </c>
      <c r="AB147" t="e">
        <f>VLOOKUP(TRIM(Table47[[#This Row],[R_3]]),Table21[#All],3,FALSE)</f>
        <v>#N/A</v>
      </c>
      <c r="AC147" t="e">
        <f>VLOOKUP(TRIM(Table47[[#This Row],[R_4]]),Table21[#All],3,FALSE)</f>
        <v>#N/A</v>
      </c>
      <c r="AD147" t="e">
        <f>VLOOKUP(TRIM(Table47[[#This Row],[R_5]]),Table21[#All],3,FALSE)</f>
        <v>#N/A</v>
      </c>
      <c r="AE147" t="e">
        <f>VLOOKUP(TRIM(Table47[[#This Row],[R_6]]),Table21[#All],3,FALSE)</f>
        <v>#N/A</v>
      </c>
      <c r="AF147" t="e">
        <f>VLOOKUP(TRIM(Table47[[#This Row],[R_7]]),Table21[#All],3,FALSE)</f>
        <v>#N/A</v>
      </c>
      <c r="AG147" t="e">
        <f>VLOOKUP(TRIM(Table47[[#This Row],[R_8]]),Table21[#All],3,FALSE)</f>
        <v>#N/A</v>
      </c>
      <c r="AH147" t="e">
        <f>VLOOKUP(TRIM(Table47[[#This Row],[R_9]]),Table21[#All],3,FALSE)</f>
        <v>#N/A</v>
      </c>
      <c r="AI147" t="e">
        <f>VLOOKUP(TRIM(Table47[[#This Row],[R_10]]),Table21[#All],3,FALSE)</f>
        <v>#N/A</v>
      </c>
      <c r="AJ147" t="s">
        <v>633</v>
      </c>
      <c r="AK147">
        <f>VLOOKUP(TRIM(Table47[[#This Row],[S_1]]),Table24[#All],3,FALSE)</f>
        <v>6</v>
      </c>
      <c r="AL147" t="e">
        <f>VLOOKUP(TRIM(Table47[[#This Row],[S_2]]),Table24[#All],3,FALSE)</f>
        <v>#N/A</v>
      </c>
      <c r="AM147" t="e">
        <f>VLOOKUP(TRIM(Table47[[#This Row],[S_3]]),Table24[#All],3,FALSE)</f>
        <v>#N/A</v>
      </c>
      <c r="AN147" t="e">
        <f>VLOOKUP(TRIM(Table47[[#This Row],[S_4]]),Table24[#All],3,FALSE)</f>
        <v>#N/A</v>
      </c>
      <c r="AO147" t="e">
        <f>VLOOKUP(TRIM(Table47[[#This Row],[S_5]]),Table24[#All],3,FALSE)</f>
        <v>#N/A</v>
      </c>
      <c r="AP147" t="e">
        <f>VLOOKUP(TRIM(Table47[[#This Row],[S_6]]),Table24[#All],3,FALSE)</f>
        <v>#N/A</v>
      </c>
      <c r="AQ147" t="s">
        <v>51</v>
      </c>
      <c r="AR147">
        <f>VLOOKUP(TRIM(Table47[[#This Row],[T_1]]),Table26[#All],3,FALSE)</f>
        <v>2</v>
      </c>
      <c r="AS147" t="e">
        <f>VLOOKUP(TRIM(Table47[[#This Row],[T_2]]),Table26[#All],3,FALSE)</f>
        <v>#N/A</v>
      </c>
      <c r="AT147" t="e">
        <f>VLOOKUP(TRIM(Table47[[#This Row],[T_3]]),Table26[#All],3,FALSE)</f>
        <v>#N/A</v>
      </c>
      <c r="AU147" t="e">
        <f>VLOOKUP(TRIM(Table47[[#This Row],[T_4]]),Table26[#All],3,FALSE)</f>
        <v>#N/A</v>
      </c>
      <c r="AV147" t="e">
        <f>VLOOKUP(TRIM(Table47[[#This Row],[T_5]]),Table26[#All],3,FALSE)</f>
        <v>#N/A</v>
      </c>
      <c r="AW147" t="e">
        <f>VLOOKUP(TRIM(Table47[[#This Row],[T_6]]),Table26[#All],3,FALSE)</f>
        <v>#N/A</v>
      </c>
      <c r="AX147">
        <f>VLOOKUP(Table47[[#This Row],[U]],Table29[#All],3,FALSE)</f>
        <v>3</v>
      </c>
      <c r="AY147">
        <f>VLOOKUP(Table47[[#This Row],[V]],Table30[#All],3,FALSE)</f>
        <v>3</v>
      </c>
      <c r="AZ147" t="s">
        <v>313</v>
      </c>
      <c r="BA147">
        <f>VLOOKUP(TRIM(Table47[[#This Row],[W_1]]),Table31[#All],3,FALSE)</f>
        <v>5</v>
      </c>
      <c r="BB147" t="e">
        <f>VLOOKUP(TRIM(Table47[[#This Row],[W_2]]),Table31[#All],3,FALSE)</f>
        <v>#N/A</v>
      </c>
      <c r="BC147" t="e">
        <f>VLOOKUP(TRIM(Table47[[#This Row],[W_3]]),Table31[#All],3,FALSE)</f>
        <v>#N/A</v>
      </c>
      <c r="BD147" t="e">
        <f>VLOOKUP(TRIM(Table47[[#This Row],[W_4]]),Table31[#All],3,FALSE)</f>
        <v>#N/A</v>
      </c>
      <c r="BE147" t="e">
        <f>VLOOKUP(TRIM(Table47[[#This Row],[W_5]]),Table31[#All],3,FALSE)</f>
        <v>#N/A</v>
      </c>
      <c r="BF147" t="e">
        <f>VLOOKUP(TRIM(Table47[[#This Row],[W_6]]),Table31[#All],3,FALSE)</f>
        <v>#N/A</v>
      </c>
      <c r="BG147" t="e">
        <f>VLOOKUP(TRIM(Table47[[#This Row],[W_7]]),Table31[#All],3,FALSE)</f>
        <v>#N/A</v>
      </c>
      <c r="BH147" t="e">
        <f>VLOOKUP(TRIM(Table47[[#This Row],[W_8]]),Table31[#All],3,FALSE)</f>
        <v>#N/A</v>
      </c>
      <c r="BI147" t="s">
        <v>313</v>
      </c>
      <c r="BJ147">
        <f>VLOOKUP(TRIM(Table47[[#This Row],[X_1]]),Table32[#All],3,FALSE)</f>
        <v>7</v>
      </c>
      <c r="BK147" t="e">
        <f>VLOOKUP(TRIM(Table47[[#This Row],[X_2]]),Table32[#All],3,FALSE)</f>
        <v>#N/A</v>
      </c>
      <c r="BL147" t="e">
        <f>VLOOKUP(TRIM(Table47[[#This Row],[X_3]]),Table32[#All],3,FALSE)</f>
        <v>#N/A</v>
      </c>
      <c r="BM147" t="e">
        <f>VLOOKUP(TRIM(Table47[[#This Row],[X_4]]),Table32[#All],3,FALSE)</f>
        <v>#N/A</v>
      </c>
      <c r="BN147" t="e">
        <f>VLOOKUP(TRIM(Table47[[#This Row],[X_5]]),Table32[#All],3,FALSE)</f>
        <v>#N/A</v>
      </c>
      <c r="BO147" t="e">
        <f>VLOOKUP(TRIM(Table47[[#This Row],[X_6]]),Table32[#All],3,FALSE)</f>
        <v>#N/A</v>
      </c>
      <c r="BP147" t="e">
        <f>VLOOKUP(TRIM(Table47[[#This Row],[X_7]]),Table32[#All],3,FALSE)</f>
        <v>#N/A</v>
      </c>
      <c r="BQ147" t="e">
        <f>VLOOKUP(TRIM(Table47[[#This Row],[X_8]]),Table32[#All],3,FALSE)</f>
        <v>#N/A</v>
      </c>
      <c r="BR147" t="e">
        <f>VLOOKUP(TRIM(Table47[[#This Row],[X_9]]),Table32[#All],3,FALSE)</f>
        <v>#N/A</v>
      </c>
      <c r="BS147">
        <f>VLOOKUP(Table47[[#This Row],[Y]], Table33[#All], 3, FALSE)</f>
        <v>1</v>
      </c>
      <c r="BT147" t="s">
        <v>77</v>
      </c>
      <c r="BU147">
        <f>VLOOKUP(TRIM(Table47[[#This Row],[Z_1]]),Table34[#All],3,FALSE)</f>
        <v>13</v>
      </c>
      <c r="BV147" t="e">
        <f>VLOOKUP(TRIM(Table47[[#This Row],[Z_2]]),Table34[#All],3,FALSE)</f>
        <v>#N/A</v>
      </c>
      <c r="BW147" t="e">
        <f>VLOOKUP(TRIM(Table47[[#This Row],[Z_3]]),Table34[#All],3,FALSE)</f>
        <v>#N/A</v>
      </c>
      <c r="BX147" t="e">
        <f>VLOOKUP(TRIM(Table47[[#This Row],[Z_4]]),Table34[#All],3,FALSE)</f>
        <v>#N/A</v>
      </c>
      <c r="BY147" t="e">
        <f>VLOOKUP(TRIM(Table47[[#This Row],[Z_5]]),Table34[#All],3,FALSE)</f>
        <v>#N/A</v>
      </c>
      <c r="BZ147" t="e">
        <f>VLOOKUP(TRIM(Table47[[#This Row],[Z_6]]),Table34[#All],3,FALSE)</f>
        <v>#N/A</v>
      </c>
      <c r="CA147" t="e">
        <f>VLOOKUP(TRIM(Table47[[#This Row],[Z_7]]),Table34[#All],3,FALSE)</f>
        <v>#N/A</v>
      </c>
      <c r="CB147">
        <f>VLOOKUP(Table47[[#This Row],[ZA]],Table36[#All],3,FALSE)</f>
        <v>0</v>
      </c>
      <c r="CC147">
        <f>VLOOKUP(Table47[[#This Row],[ZB]],Table37[#All],3,FALSE)</f>
        <v>3</v>
      </c>
      <c r="CD147" t="s">
        <v>198</v>
      </c>
      <c r="CE147">
        <f>VLOOKUP(TRIM(Table47[[#This Row],[ZC_1]]),Table38[#All],3,FALSE)</f>
        <v>5</v>
      </c>
      <c r="CF147" t="e">
        <f>VLOOKUP(TRIM(Table47[[#This Row],[ZC_2]]),Table38[#All],3,FALSE)</f>
        <v>#N/A</v>
      </c>
      <c r="CG147" t="e">
        <f>VLOOKUP(TRIM(Table47[[#This Row],[ZC_3]]),Table38[#All],3,FALSE)</f>
        <v>#N/A</v>
      </c>
      <c r="CH147" t="e">
        <f>VLOOKUP(TRIM(Table47[[#This Row],[ZC_4]]),Table38[#All],3,FALSE)</f>
        <v>#N/A</v>
      </c>
      <c r="CI147" t="e">
        <f>VLOOKUP(TRIM(Table47[[#This Row],[ZC_5]]),Table38[#All],3,FALSE)</f>
        <v>#N/A</v>
      </c>
      <c r="CJ147" t="e">
        <f>VLOOKUP(TRIM(Table47[[#This Row],[ZC_6]]),Table38[#All],3,FALSE)</f>
        <v>#N/A</v>
      </c>
      <c r="CK147" t="e">
        <f>VLOOKUP(TRIM(Table47[[#This Row],[ZC_7]]),Table38[#All],3,FALSE)</f>
        <v>#N/A</v>
      </c>
      <c r="CL147">
        <v>1</v>
      </c>
      <c r="CM147" t="s">
        <v>94</v>
      </c>
      <c r="CN147">
        <f>VLOOKUP(TRIM(Table47[[#This Row],[ZE_1]]),Table40[#All],3,FALSE)</f>
        <v>2</v>
      </c>
      <c r="CO147" s="4" t="e">
        <f>VLOOKUP(TRIM(Table47[[#This Row],[ZE_2]]),Table40[#All],3,FALSE)</f>
        <v>#N/A</v>
      </c>
      <c r="CP147" t="e">
        <f>VLOOKUP(TRIM(Table47[[#This Row],[ZE_3]]),Table40[#All],3,FALSE)</f>
        <v>#N/A</v>
      </c>
      <c r="CQ147" s="4" t="e">
        <f>VLOOKUP(TRIM(Table47[[#This Row],[ZE_4]]),Table40[#All],3,FALSE)</f>
        <v>#N/A</v>
      </c>
      <c r="CR147" t="e">
        <f>VLOOKUP(TRIM(Table47[[#This Row],[ZE_5]]),Table40[#All],3,FALSE)</f>
        <v>#N/A</v>
      </c>
      <c r="CS147" t="e">
        <f>VLOOKUP(TRIM(Table47[[#This Row],[ZE_6]]),Table40[#All],3,FALSE)</f>
        <v>#N/A</v>
      </c>
      <c r="CT147" t="e">
        <f>VLOOKUP(TRIM(Table47[[#This Row],[ZE_7]]),Table40[#All],3,FALSE)</f>
        <v>#N/A</v>
      </c>
    </row>
    <row r="148" spans="1:99" x14ac:dyDescent="0.25">
      <c r="A148">
        <v>45159.705488460648</v>
      </c>
      <c r="B148" s="4">
        <f>VLOOKUP(Table47[[#This Row],[A]],Table7[#All],3, FALSE)</f>
        <v>4</v>
      </c>
      <c r="C148">
        <f>VLOOKUP(Table47[[#This Row],[B]],Table12[#All],3,FALSE)</f>
        <v>1</v>
      </c>
      <c r="D148">
        <f>VLOOKUP(Table47[[#This Row],[C]],Table14[#All],3,FALSE)</f>
        <v>2</v>
      </c>
      <c r="E148">
        <f>VLOOKUP(Table47[[#This Row],[D]],Table16[#All],3,FALSE)</f>
        <v>2</v>
      </c>
      <c r="F148">
        <f>VLOOKUP(Table47[[#This Row],[E]],Table18[#All],3,FALSE)</f>
        <v>1</v>
      </c>
      <c r="G148">
        <f>VLOOKUP(Table47[[#This Row],[F]],Table20[#All],3,FALSE)</f>
        <v>4</v>
      </c>
      <c r="H148" s="1" t="s">
        <v>130</v>
      </c>
      <c r="I148">
        <f>VLOOKUP(Table47[[#This Row],[G]],Table22[#All],3,FALSE)</f>
        <v>1</v>
      </c>
      <c r="J148" s="4" t="e">
        <f>VLOOKUP(TRIM(Table47[[#This Row],[G_2]]),Table22[#All],3,FALSE)</f>
        <v>#N/A</v>
      </c>
      <c r="K148" s="4" t="e">
        <f>VLOOKUP(TRIM(Table47[[#This Row],[G_3]]),Table22[#All],3,FALSE)</f>
        <v>#N/A</v>
      </c>
      <c r="L148" s="4" t="e">
        <f>VLOOKUP(TRIM(Table47[[#This Row],[G_4]]),Table22[#All],3,FALSE)</f>
        <v>#N/A</v>
      </c>
      <c r="M148">
        <f>VLOOKUP(Table47[[#This Row],[H]],Table23[#All],3,FALSE)</f>
        <v>1</v>
      </c>
      <c r="N148" s="1" t="s">
        <v>41</v>
      </c>
      <c r="O148">
        <f>VLOOKUP(Table47[[#This Row],[I_1]],Table25[#All], 3, FALSE)</f>
        <v>1</v>
      </c>
      <c r="P148" t="e">
        <f>VLOOKUP(TRIM(Table47[[#This Row],[I_2]]),Table25[#All], 3, FALSE)</f>
        <v>#N/A</v>
      </c>
      <c r="Q148">
        <v>570</v>
      </c>
      <c r="R148">
        <f>VLOOKUP(TRIM(Table47[[#This Row],[K]]),Table27[#All],3,FALSE)</f>
        <v>2</v>
      </c>
      <c r="S148">
        <f>VLOOKUP(TRIM(Table47[[#This Row],[L]]),Table28[#All],3,FALSE)</f>
        <v>1</v>
      </c>
      <c r="T148">
        <f>VLOOKUP(Table47[[#This Row],[M]],Table9[#All],3,FALSE)</f>
        <v>3</v>
      </c>
      <c r="U148">
        <f>VLOOKUP(Table47[[#This Row],[N]],Table11[#All],3,FALSE)</f>
        <v>4</v>
      </c>
      <c r="V148">
        <f>VLOOKUP(Table47[[#This Row],[O]],Table15[#All],3,FALSE)</f>
        <v>3</v>
      </c>
      <c r="W148" t="s">
        <v>718</v>
      </c>
      <c r="X148">
        <f>VLOOKUP(Table47[[#This Row],[Q]],Table19[#All],3,FALSE)</f>
        <v>1</v>
      </c>
      <c r="Y148" t="s">
        <v>136</v>
      </c>
      <c r="Z148">
        <f>VLOOKUP(TRIM(Table47[[#This Row],[R_1]]),Table21[#All],3,FALSE)</f>
        <v>2</v>
      </c>
      <c r="AA148" t="e">
        <f>VLOOKUP(TRIM(Table47[[#This Row],[R_2]]),Table21[#All],3,FALSE)</f>
        <v>#N/A</v>
      </c>
      <c r="AB148" t="e">
        <f>VLOOKUP(TRIM(Table47[[#This Row],[R_3]]),Table21[#All],3,FALSE)</f>
        <v>#N/A</v>
      </c>
      <c r="AC148" t="e">
        <f>VLOOKUP(TRIM(Table47[[#This Row],[R_4]]),Table21[#All],3,FALSE)</f>
        <v>#N/A</v>
      </c>
      <c r="AD148" t="e">
        <f>VLOOKUP(TRIM(Table47[[#This Row],[R_5]]),Table21[#All],3,FALSE)</f>
        <v>#N/A</v>
      </c>
      <c r="AE148" t="e">
        <f>VLOOKUP(TRIM(Table47[[#This Row],[R_6]]),Table21[#All],3,FALSE)</f>
        <v>#N/A</v>
      </c>
      <c r="AF148" t="e">
        <f>VLOOKUP(TRIM(Table47[[#This Row],[R_7]]),Table21[#All],3,FALSE)</f>
        <v>#N/A</v>
      </c>
      <c r="AG148" t="e">
        <f>VLOOKUP(TRIM(Table47[[#This Row],[R_8]]),Table21[#All],3,FALSE)</f>
        <v>#N/A</v>
      </c>
      <c r="AH148" t="e">
        <f>VLOOKUP(TRIM(Table47[[#This Row],[R_9]]),Table21[#All],3,FALSE)</f>
        <v>#N/A</v>
      </c>
      <c r="AI148" t="e">
        <f>VLOOKUP(TRIM(Table47[[#This Row],[R_10]]),Table21[#All],3,FALSE)</f>
        <v>#N/A</v>
      </c>
      <c r="AJ148" t="s">
        <v>146</v>
      </c>
      <c r="AK148">
        <f>VLOOKUP(TRIM(Table47[[#This Row],[S_1]]),Table24[#All],3,FALSE)</f>
        <v>3</v>
      </c>
      <c r="AL148" t="e">
        <f>VLOOKUP(TRIM(Table47[[#This Row],[S_2]]),Table24[#All],3,FALSE)</f>
        <v>#N/A</v>
      </c>
      <c r="AM148" t="e">
        <f>VLOOKUP(TRIM(Table47[[#This Row],[S_3]]),Table24[#All],3,FALSE)</f>
        <v>#N/A</v>
      </c>
      <c r="AN148" t="e">
        <f>VLOOKUP(TRIM(Table47[[#This Row],[S_4]]),Table24[#All],3,FALSE)</f>
        <v>#N/A</v>
      </c>
      <c r="AO148" t="e">
        <f>VLOOKUP(TRIM(Table47[[#This Row],[S_5]]),Table24[#All],3,FALSE)</f>
        <v>#N/A</v>
      </c>
      <c r="AP148" t="e">
        <f>VLOOKUP(TRIM(Table47[[#This Row],[S_6]]),Table24[#All],3,FALSE)</f>
        <v>#N/A</v>
      </c>
      <c r="AQ148" t="s">
        <v>194</v>
      </c>
      <c r="AR148">
        <f>VLOOKUP(TRIM(Table47[[#This Row],[T_1]]),Table26[#All],3,FALSE)</f>
        <v>3</v>
      </c>
      <c r="AS148" t="e">
        <f>VLOOKUP(TRIM(Table47[[#This Row],[T_2]]),Table26[#All],3,FALSE)</f>
        <v>#N/A</v>
      </c>
      <c r="AT148" t="e">
        <f>VLOOKUP(TRIM(Table47[[#This Row],[T_3]]),Table26[#All],3,FALSE)</f>
        <v>#N/A</v>
      </c>
      <c r="AU148" t="e">
        <f>VLOOKUP(TRIM(Table47[[#This Row],[T_4]]),Table26[#All],3,FALSE)</f>
        <v>#N/A</v>
      </c>
      <c r="AV148" t="e">
        <f>VLOOKUP(TRIM(Table47[[#This Row],[T_5]]),Table26[#All],3,FALSE)</f>
        <v>#N/A</v>
      </c>
      <c r="AW148" t="e">
        <f>VLOOKUP(TRIM(Table47[[#This Row],[T_6]]),Table26[#All],3,FALSE)</f>
        <v>#N/A</v>
      </c>
      <c r="AX148">
        <f>VLOOKUP(Table47[[#This Row],[U]],Table29[#All],3,FALSE)</f>
        <v>3</v>
      </c>
      <c r="AY148">
        <f>VLOOKUP(Table47[[#This Row],[V]],Table30[#All],3,FALSE)</f>
        <v>2</v>
      </c>
      <c r="AZ148" t="s">
        <v>101</v>
      </c>
      <c r="BA148">
        <f>VLOOKUP(TRIM(Table47[[#This Row],[W_1]]),Table31[#All],3,FALSE)</f>
        <v>1</v>
      </c>
      <c r="BB148" t="e">
        <f>VLOOKUP(TRIM(Table47[[#This Row],[W_2]]),Table31[#All],3,FALSE)</f>
        <v>#N/A</v>
      </c>
      <c r="BC148" t="e">
        <f>VLOOKUP(TRIM(Table47[[#This Row],[W_3]]),Table31[#All],3,FALSE)</f>
        <v>#N/A</v>
      </c>
      <c r="BD148" t="e">
        <f>VLOOKUP(TRIM(Table47[[#This Row],[W_4]]),Table31[#All],3,FALSE)</f>
        <v>#N/A</v>
      </c>
      <c r="BE148" t="e">
        <f>VLOOKUP(TRIM(Table47[[#This Row],[W_5]]),Table31[#All],3,FALSE)</f>
        <v>#N/A</v>
      </c>
      <c r="BF148" t="e">
        <f>VLOOKUP(TRIM(Table47[[#This Row],[W_6]]),Table31[#All],3,FALSE)</f>
        <v>#N/A</v>
      </c>
      <c r="BG148" t="e">
        <f>VLOOKUP(TRIM(Table47[[#This Row],[W_7]]),Table31[#All],3,FALSE)</f>
        <v>#N/A</v>
      </c>
      <c r="BH148" t="e">
        <f>VLOOKUP(TRIM(Table47[[#This Row],[W_8]]),Table31[#All],3,FALSE)</f>
        <v>#N/A</v>
      </c>
      <c r="BI148" t="s">
        <v>102</v>
      </c>
      <c r="BJ148">
        <f>VLOOKUP(TRIM(Table47[[#This Row],[X_1]]),Table32[#All],3,FALSE)</f>
        <v>2</v>
      </c>
      <c r="BK148" t="e">
        <f>VLOOKUP(TRIM(Table47[[#This Row],[X_2]]),Table32[#All],3,FALSE)</f>
        <v>#N/A</v>
      </c>
      <c r="BL148" t="e">
        <f>VLOOKUP(TRIM(Table47[[#This Row],[X_3]]),Table32[#All],3,FALSE)</f>
        <v>#N/A</v>
      </c>
      <c r="BM148" t="e">
        <f>VLOOKUP(TRIM(Table47[[#This Row],[X_4]]),Table32[#All],3,FALSE)</f>
        <v>#N/A</v>
      </c>
      <c r="BN148" t="e">
        <f>VLOOKUP(TRIM(Table47[[#This Row],[X_5]]),Table32[#All],3,FALSE)</f>
        <v>#N/A</v>
      </c>
      <c r="BO148" t="e">
        <f>VLOOKUP(TRIM(Table47[[#This Row],[X_6]]),Table32[#All],3,FALSE)</f>
        <v>#N/A</v>
      </c>
      <c r="BP148" t="e">
        <f>VLOOKUP(TRIM(Table47[[#This Row],[X_7]]),Table32[#All],3,FALSE)</f>
        <v>#N/A</v>
      </c>
      <c r="BQ148" t="e">
        <f>VLOOKUP(TRIM(Table47[[#This Row],[X_8]]),Table32[#All],3,FALSE)</f>
        <v>#N/A</v>
      </c>
      <c r="BR148" t="e">
        <f>VLOOKUP(TRIM(Table47[[#This Row],[X_9]]),Table32[#All],3,FALSE)</f>
        <v>#N/A</v>
      </c>
      <c r="BS148">
        <f>VLOOKUP(Table47[[#This Row],[Y]], Table33[#All], 3, FALSE)</f>
        <v>1</v>
      </c>
      <c r="BT148" t="s">
        <v>77</v>
      </c>
      <c r="BU148">
        <f>VLOOKUP(TRIM(Table47[[#This Row],[Z_1]]),Table34[#All],3,FALSE)</f>
        <v>13</v>
      </c>
      <c r="BV148" t="e">
        <f>VLOOKUP(TRIM(Table47[[#This Row],[Z_2]]),Table34[#All],3,FALSE)</f>
        <v>#N/A</v>
      </c>
      <c r="BW148" t="e">
        <f>VLOOKUP(TRIM(Table47[[#This Row],[Z_3]]),Table34[#All],3,FALSE)</f>
        <v>#N/A</v>
      </c>
      <c r="BX148" t="e">
        <f>VLOOKUP(TRIM(Table47[[#This Row],[Z_4]]),Table34[#All],3,FALSE)</f>
        <v>#N/A</v>
      </c>
      <c r="BY148" t="e">
        <f>VLOOKUP(TRIM(Table47[[#This Row],[Z_5]]),Table34[#All],3,FALSE)</f>
        <v>#N/A</v>
      </c>
      <c r="BZ148" t="e">
        <f>VLOOKUP(TRIM(Table47[[#This Row],[Z_6]]),Table34[#All],3,FALSE)</f>
        <v>#N/A</v>
      </c>
      <c r="CA148" t="e">
        <f>VLOOKUP(TRIM(Table47[[#This Row],[Z_7]]),Table34[#All],3,FALSE)</f>
        <v>#N/A</v>
      </c>
      <c r="CB148">
        <f>VLOOKUP(Table47[[#This Row],[ZA]],Table36[#All],3,FALSE)</f>
        <v>0</v>
      </c>
      <c r="CC148">
        <f>VLOOKUP(Table47[[#This Row],[ZB]],Table37[#All],3,FALSE)</f>
        <v>3</v>
      </c>
      <c r="CD148" t="s">
        <v>210</v>
      </c>
      <c r="CE148">
        <f>VLOOKUP(TRIM(Table47[[#This Row],[ZC_1]]),Table38[#All],3,FALSE)</f>
        <v>4</v>
      </c>
      <c r="CF148" t="e">
        <f>VLOOKUP(TRIM(Table47[[#This Row],[ZC_2]]),Table38[#All],3,FALSE)</f>
        <v>#N/A</v>
      </c>
      <c r="CG148" t="e">
        <f>VLOOKUP(TRIM(Table47[[#This Row],[ZC_3]]),Table38[#All],3,FALSE)</f>
        <v>#N/A</v>
      </c>
      <c r="CH148" t="e">
        <f>VLOOKUP(TRIM(Table47[[#This Row],[ZC_4]]),Table38[#All],3,FALSE)</f>
        <v>#N/A</v>
      </c>
      <c r="CI148" t="e">
        <f>VLOOKUP(TRIM(Table47[[#This Row],[ZC_5]]),Table38[#All],3,FALSE)</f>
        <v>#N/A</v>
      </c>
      <c r="CJ148" t="e">
        <f>VLOOKUP(TRIM(Table47[[#This Row],[ZC_6]]),Table38[#All],3,FALSE)</f>
        <v>#N/A</v>
      </c>
      <c r="CK148" t="e">
        <f>VLOOKUP(TRIM(Table47[[#This Row],[ZC_7]]),Table38[#All],3,FALSE)</f>
        <v>#N/A</v>
      </c>
      <c r="CL148">
        <v>5</v>
      </c>
      <c r="CM148" t="s">
        <v>659</v>
      </c>
      <c r="CN148">
        <f>VLOOKUP(TRIM(Table47[[#This Row],[ZE_1]]),Table40[#All],3,FALSE)</f>
        <v>11</v>
      </c>
      <c r="CO148" s="4" t="e">
        <f>VLOOKUP(TRIM(Table47[[#This Row],[ZE_2]]),Table40[#All],3,FALSE)</f>
        <v>#N/A</v>
      </c>
      <c r="CP148" t="e">
        <f>VLOOKUP(TRIM(Table47[[#This Row],[ZE_3]]),Table40[#All],3,FALSE)</f>
        <v>#N/A</v>
      </c>
      <c r="CQ148" s="4" t="e">
        <f>VLOOKUP(TRIM(Table47[[#This Row],[ZE_4]]),Table40[#All],3,FALSE)</f>
        <v>#N/A</v>
      </c>
      <c r="CR148" t="e">
        <f>VLOOKUP(TRIM(Table47[[#This Row],[ZE_5]]),Table40[#All],3,FALSE)</f>
        <v>#N/A</v>
      </c>
      <c r="CS148" t="e">
        <f>VLOOKUP(TRIM(Table47[[#This Row],[ZE_6]]),Table40[#All],3,FALSE)</f>
        <v>#N/A</v>
      </c>
      <c r="CT148" t="e">
        <f>VLOOKUP(TRIM(Table47[[#This Row],[ZE_7]]),Table40[#All],3,FALSE)</f>
        <v>#N/A</v>
      </c>
    </row>
    <row r="149" spans="1:99" x14ac:dyDescent="0.25">
      <c r="A149">
        <v>45159.732567025465</v>
      </c>
      <c r="B149" s="4">
        <f>VLOOKUP(Table47[[#This Row],[A]],Table7[#All],3, FALSE)</f>
        <v>7</v>
      </c>
      <c r="C149">
        <f>VLOOKUP(Table47[[#This Row],[B]],Table12[#All],3,FALSE)</f>
        <v>0</v>
      </c>
      <c r="D149">
        <f>VLOOKUP(Table47[[#This Row],[C]],Table14[#All],3,FALSE)</f>
        <v>1</v>
      </c>
      <c r="E149">
        <f>VLOOKUP(Table47[[#This Row],[D]],Table16[#All],3,FALSE)</f>
        <v>1</v>
      </c>
      <c r="F149">
        <f>VLOOKUP(Table47[[#This Row],[E]],Table18[#All],3,FALSE)</f>
        <v>1</v>
      </c>
      <c r="G149">
        <f>VLOOKUP(Table47[[#This Row],[F]],Table20[#All],3,FALSE)</f>
        <v>7</v>
      </c>
      <c r="H149" s="1" t="s">
        <v>182</v>
      </c>
      <c r="I149">
        <f>VLOOKUP(Table47[[#This Row],[G]],Table22[#All],3,FALSE)</f>
        <v>1</v>
      </c>
      <c r="J149" s="4">
        <f>VLOOKUP(TRIM(Table47[[#This Row],[G_2]]),Table22[#All],3,FALSE)</f>
        <v>2</v>
      </c>
      <c r="K149" s="4">
        <f>VLOOKUP(TRIM(Table47[[#This Row],[G_3]]),Table22[#All],3,FALSE)</f>
        <v>4</v>
      </c>
      <c r="L149" s="4" t="e">
        <f>VLOOKUP(TRIM(Table47[[#This Row],[G_4]]),Table22[#All],3,FALSE)</f>
        <v>#N/A</v>
      </c>
      <c r="M149">
        <f>VLOOKUP(Table47[[#This Row],[H]],Table23[#All],3,FALSE)</f>
        <v>1</v>
      </c>
      <c r="N149" s="1" t="s">
        <v>41</v>
      </c>
      <c r="O149">
        <f>VLOOKUP(Table47[[#This Row],[I_1]],Table25[#All], 3, FALSE)</f>
        <v>1</v>
      </c>
      <c r="P149" t="e">
        <f>VLOOKUP(TRIM(Table47[[#This Row],[I_2]]),Table25[#All], 3, FALSE)</f>
        <v>#N/A</v>
      </c>
      <c r="Q149">
        <v>1230</v>
      </c>
      <c r="R149">
        <f>VLOOKUP(TRIM(Table47[[#This Row],[K]]),Table27[#All],3,FALSE)</f>
        <v>1</v>
      </c>
      <c r="S149">
        <f>VLOOKUP(TRIM(Table47[[#This Row],[L]]),Table28[#All],3,FALSE)</f>
        <v>2</v>
      </c>
      <c r="T149">
        <f>VLOOKUP(Table47[[#This Row],[M]],Table9[#All],3,FALSE)</f>
        <v>2</v>
      </c>
      <c r="U149">
        <f>VLOOKUP(Table47[[#This Row],[N]],Table11[#All],3,FALSE)</f>
        <v>2</v>
      </c>
      <c r="V149">
        <f>VLOOKUP(Table47[[#This Row],[O]],Table15[#All],3,FALSE)</f>
        <v>3</v>
      </c>
      <c r="W149" t="s">
        <v>719</v>
      </c>
      <c r="X149">
        <f>VLOOKUP(Table47[[#This Row],[Q]],Table19[#All],3,FALSE)</f>
        <v>4</v>
      </c>
      <c r="Y149" t="s">
        <v>77</v>
      </c>
      <c r="Z149">
        <f>VLOOKUP(TRIM(Table47[[#This Row],[R_1]]),Table21[#All],3,FALSE)</f>
        <v>6</v>
      </c>
      <c r="AA149" t="e">
        <f>VLOOKUP(TRIM(Table47[[#This Row],[R_2]]),Table21[#All],3,FALSE)</f>
        <v>#N/A</v>
      </c>
      <c r="AB149" t="e">
        <f>VLOOKUP(TRIM(Table47[[#This Row],[R_3]]),Table21[#All],3,FALSE)</f>
        <v>#N/A</v>
      </c>
      <c r="AC149" t="e">
        <f>VLOOKUP(TRIM(Table47[[#This Row],[R_4]]),Table21[#All],3,FALSE)</f>
        <v>#N/A</v>
      </c>
      <c r="AD149" t="e">
        <f>VLOOKUP(TRIM(Table47[[#This Row],[R_5]]),Table21[#All],3,FALSE)</f>
        <v>#N/A</v>
      </c>
      <c r="AE149" t="e">
        <f>VLOOKUP(TRIM(Table47[[#This Row],[R_6]]),Table21[#All],3,FALSE)</f>
        <v>#N/A</v>
      </c>
      <c r="AF149" t="e">
        <f>VLOOKUP(TRIM(Table47[[#This Row],[R_7]]),Table21[#All],3,FALSE)</f>
        <v>#N/A</v>
      </c>
      <c r="AG149" t="e">
        <f>VLOOKUP(TRIM(Table47[[#This Row],[R_8]]),Table21[#All],3,FALSE)</f>
        <v>#N/A</v>
      </c>
      <c r="AH149" t="e">
        <f>VLOOKUP(TRIM(Table47[[#This Row],[R_9]]),Table21[#All],3,FALSE)</f>
        <v>#N/A</v>
      </c>
      <c r="AI149" t="e">
        <f>VLOOKUP(TRIM(Table47[[#This Row],[R_10]]),Table21[#All],3,FALSE)</f>
        <v>#N/A</v>
      </c>
      <c r="AJ149" t="s">
        <v>460</v>
      </c>
      <c r="AK149">
        <f>VLOOKUP(TRIM(Table47[[#This Row],[S_1]]),Table24[#All],3,FALSE)</f>
        <v>1</v>
      </c>
      <c r="AL149">
        <f>VLOOKUP(TRIM(Table47[[#This Row],[S_2]]),Table24[#All],3,FALSE)</f>
        <v>2</v>
      </c>
      <c r="AM149">
        <f>VLOOKUP(TRIM(Table47[[#This Row],[S_3]]),Table24[#All],3,FALSE)</f>
        <v>4</v>
      </c>
      <c r="AN149" t="e">
        <f>VLOOKUP(TRIM(Table47[[#This Row],[S_4]]),Table24[#All],3,FALSE)</f>
        <v>#N/A</v>
      </c>
      <c r="AO149" t="e">
        <f>VLOOKUP(TRIM(Table47[[#This Row],[S_5]]),Table24[#All],3,FALSE)</f>
        <v>#N/A</v>
      </c>
      <c r="AP149" t="e">
        <f>VLOOKUP(TRIM(Table47[[#This Row],[S_6]]),Table24[#All],3,FALSE)</f>
        <v>#N/A</v>
      </c>
      <c r="AQ149" t="s">
        <v>51</v>
      </c>
      <c r="AR149">
        <f>VLOOKUP(TRIM(Table47[[#This Row],[T_1]]),Table26[#All],3,FALSE)</f>
        <v>2</v>
      </c>
      <c r="AS149" t="e">
        <f>VLOOKUP(TRIM(Table47[[#This Row],[T_2]]),Table26[#All],3,FALSE)</f>
        <v>#N/A</v>
      </c>
      <c r="AT149" t="e">
        <f>VLOOKUP(TRIM(Table47[[#This Row],[T_3]]),Table26[#All],3,FALSE)</f>
        <v>#N/A</v>
      </c>
      <c r="AU149" t="e">
        <f>VLOOKUP(TRIM(Table47[[#This Row],[T_4]]),Table26[#All],3,FALSE)</f>
        <v>#N/A</v>
      </c>
      <c r="AV149" t="e">
        <f>VLOOKUP(TRIM(Table47[[#This Row],[T_5]]),Table26[#All],3,FALSE)</f>
        <v>#N/A</v>
      </c>
      <c r="AW149" t="e">
        <f>VLOOKUP(TRIM(Table47[[#This Row],[T_6]]),Table26[#All],3,FALSE)</f>
        <v>#N/A</v>
      </c>
      <c r="AX149">
        <f>VLOOKUP(Table47[[#This Row],[U]],Table29[#All],3,FALSE)</f>
        <v>3</v>
      </c>
      <c r="AY149">
        <f>VLOOKUP(Table47[[#This Row],[V]],Table30[#All],3,FALSE)</f>
        <v>3</v>
      </c>
      <c r="AZ149" t="s">
        <v>167</v>
      </c>
      <c r="BA149">
        <f>VLOOKUP(TRIM(Table47[[#This Row],[W_1]]),Table31[#All],3,FALSE)</f>
        <v>1</v>
      </c>
      <c r="BB149">
        <f>VLOOKUP(TRIM(Table47[[#This Row],[W_2]]),Table31[#All],3,FALSE)</f>
        <v>3</v>
      </c>
      <c r="BC149" t="e">
        <f>VLOOKUP(TRIM(Table47[[#This Row],[W_3]]),Table31[#All],3,FALSE)</f>
        <v>#N/A</v>
      </c>
      <c r="BD149" t="e">
        <f>VLOOKUP(TRIM(Table47[[#This Row],[W_4]]),Table31[#All],3,FALSE)</f>
        <v>#N/A</v>
      </c>
      <c r="BE149" t="e">
        <f>VLOOKUP(TRIM(Table47[[#This Row],[W_5]]),Table31[#All],3,FALSE)</f>
        <v>#N/A</v>
      </c>
      <c r="BF149" t="e">
        <f>VLOOKUP(TRIM(Table47[[#This Row],[W_6]]),Table31[#All],3,FALSE)</f>
        <v>#N/A</v>
      </c>
      <c r="BG149" t="e">
        <f>VLOOKUP(TRIM(Table47[[#This Row],[W_7]]),Table31[#All],3,FALSE)</f>
        <v>#N/A</v>
      </c>
      <c r="BH149" t="e">
        <f>VLOOKUP(TRIM(Table47[[#This Row],[W_8]]),Table31[#All],3,FALSE)</f>
        <v>#N/A</v>
      </c>
      <c r="BI149" t="s">
        <v>1033</v>
      </c>
      <c r="BJ149">
        <f>VLOOKUP(TRIM(Table47[[#This Row],[X_1]]),Table32[#All],3,FALSE)</f>
        <v>6</v>
      </c>
      <c r="BK149">
        <f>VLOOKUP(TRIM(Table47[[#This Row],[X_2]]),Table32[#All],3,FALSE)</f>
        <v>5</v>
      </c>
      <c r="BL149">
        <f>VLOOKUP(TRIM(Table47[[#This Row],[X_3]]),Table32[#All],3,FALSE)</f>
        <v>10</v>
      </c>
      <c r="BM149" t="e">
        <f>VLOOKUP(TRIM(Table47[[#This Row],[X_4]]),Table32[#All],3,FALSE)</f>
        <v>#N/A</v>
      </c>
      <c r="BN149" t="e">
        <f>VLOOKUP(TRIM(Table47[[#This Row],[X_5]]),Table32[#All],3,FALSE)</f>
        <v>#N/A</v>
      </c>
      <c r="BO149" t="e">
        <f>VLOOKUP(TRIM(Table47[[#This Row],[X_6]]),Table32[#All],3,FALSE)</f>
        <v>#N/A</v>
      </c>
      <c r="BP149" t="e">
        <f>VLOOKUP(TRIM(Table47[[#This Row],[X_7]]),Table32[#All],3,FALSE)</f>
        <v>#N/A</v>
      </c>
      <c r="BQ149" t="e">
        <f>VLOOKUP(TRIM(Table47[[#This Row],[X_8]]),Table32[#All],3,FALSE)</f>
        <v>#N/A</v>
      </c>
      <c r="BR149" t="e">
        <f>VLOOKUP(TRIM(Table47[[#This Row],[X_9]]),Table32[#All],3,FALSE)</f>
        <v>#N/A</v>
      </c>
      <c r="BS149">
        <f>VLOOKUP(Table47[[#This Row],[Y]], Table33[#All], 3, FALSE)</f>
        <v>3</v>
      </c>
      <c r="BT149" t="s">
        <v>77</v>
      </c>
      <c r="BU149">
        <f>VLOOKUP(TRIM(Table47[[#This Row],[Z_1]]),Table34[#All],3,FALSE)</f>
        <v>13</v>
      </c>
      <c r="BV149" t="e">
        <f>VLOOKUP(TRIM(Table47[[#This Row],[Z_2]]),Table34[#All],3,FALSE)</f>
        <v>#N/A</v>
      </c>
      <c r="BW149" t="e">
        <f>VLOOKUP(TRIM(Table47[[#This Row],[Z_3]]),Table34[#All],3,FALSE)</f>
        <v>#N/A</v>
      </c>
      <c r="BX149" t="e">
        <f>VLOOKUP(TRIM(Table47[[#This Row],[Z_4]]),Table34[#All],3,FALSE)</f>
        <v>#N/A</v>
      </c>
      <c r="BY149" t="e">
        <f>VLOOKUP(TRIM(Table47[[#This Row],[Z_5]]),Table34[#All],3,FALSE)</f>
        <v>#N/A</v>
      </c>
      <c r="BZ149" t="e">
        <f>VLOOKUP(TRIM(Table47[[#This Row],[Z_6]]),Table34[#All],3,FALSE)</f>
        <v>#N/A</v>
      </c>
      <c r="CA149" t="e">
        <f>VLOOKUP(TRIM(Table47[[#This Row],[Z_7]]),Table34[#All],3,FALSE)</f>
        <v>#N/A</v>
      </c>
      <c r="CB149">
        <f>VLOOKUP(Table47[[#This Row],[ZA]],Table36[#All],3,FALSE)</f>
        <v>0</v>
      </c>
      <c r="CC149">
        <f>VLOOKUP(Table47[[#This Row],[ZB]],Table37[#All],3,FALSE)</f>
        <v>3</v>
      </c>
      <c r="CD149" t="s">
        <v>680</v>
      </c>
      <c r="CE149">
        <f>VLOOKUP(TRIM(Table47[[#This Row],[ZC_1]]),Table38[#All],3,FALSE)</f>
        <v>5</v>
      </c>
      <c r="CF149">
        <f>VLOOKUP(TRIM(Table47[[#This Row],[ZC_2]]),Table38[#All],3,FALSE)</f>
        <v>4</v>
      </c>
      <c r="CG149" t="e">
        <f>VLOOKUP(TRIM(Table47[[#This Row],[ZC_3]]),Table38[#All],3,FALSE)</f>
        <v>#N/A</v>
      </c>
      <c r="CH149" t="e">
        <f>VLOOKUP(TRIM(Table47[[#This Row],[ZC_4]]),Table38[#All],3,FALSE)</f>
        <v>#N/A</v>
      </c>
      <c r="CI149" t="e">
        <f>VLOOKUP(TRIM(Table47[[#This Row],[ZC_5]]),Table38[#All],3,FALSE)</f>
        <v>#N/A</v>
      </c>
      <c r="CJ149" t="e">
        <f>VLOOKUP(TRIM(Table47[[#This Row],[ZC_6]]),Table38[#All],3,FALSE)</f>
        <v>#N/A</v>
      </c>
      <c r="CK149" t="e">
        <f>VLOOKUP(TRIM(Table47[[#This Row],[ZC_7]]),Table38[#All],3,FALSE)</f>
        <v>#N/A</v>
      </c>
      <c r="CL149">
        <v>5</v>
      </c>
      <c r="CM149" t="s">
        <v>659</v>
      </c>
      <c r="CN149">
        <f>VLOOKUP(TRIM(Table47[[#This Row],[ZE_1]]),Table40[#All],3,FALSE)</f>
        <v>11</v>
      </c>
      <c r="CO149" s="4" t="e">
        <f>VLOOKUP(TRIM(Table47[[#This Row],[ZE_2]]),Table40[#All],3,FALSE)</f>
        <v>#N/A</v>
      </c>
      <c r="CP149" t="e">
        <f>VLOOKUP(TRIM(Table47[[#This Row],[ZE_3]]),Table40[#All],3,FALSE)</f>
        <v>#N/A</v>
      </c>
      <c r="CQ149" s="4" t="e">
        <f>VLOOKUP(TRIM(Table47[[#This Row],[ZE_4]]),Table40[#All],3,FALSE)</f>
        <v>#N/A</v>
      </c>
      <c r="CR149" t="e">
        <f>VLOOKUP(TRIM(Table47[[#This Row],[ZE_5]]),Table40[#All],3,FALSE)</f>
        <v>#N/A</v>
      </c>
      <c r="CS149" t="e">
        <f>VLOOKUP(TRIM(Table47[[#This Row],[ZE_6]]),Table40[#All],3,FALSE)</f>
        <v>#N/A</v>
      </c>
      <c r="CT149" t="e">
        <f>VLOOKUP(TRIM(Table47[[#This Row],[ZE_7]]),Table40[#All],3,FALSE)</f>
        <v>#N/A</v>
      </c>
    </row>
    <row r="150" spans="1:99" x14ac:dyDescent="0.25">
      <c r="A150">
        <v>45159.952772175922</v>
      </c>
      <c r="B150" s="4">
        <f>VLOOKUP(Table47[[#This Row],[A]],Table7[#All],3, FALSE)</f>
        <v>4</v>
      </c>
      <c r="C150">
        <f>VLOOKUP(Table47[[#This Row],[B]],Table12[#All],3,FALSE)</f>
        <v>1</v>
      </c>
      <c r="D150">
        <f>VLOOKUP(Table47[[#This Row],[C]],Table14[#All],3,FALSE)</f>
        <v>1</v>
      </c>
      <c r="E150">
        <f>VLOOKUP(Table47[[#This Row],[D]],Table16[#All],3,FALSE)</f>
        <v>1</v>
      </c>
      <c r="F150">
        <f>VLOOKUP(Table47[[#This Row],[E]],Table18[#All],3,FALSE)</f>
        <v>1</v>
      </c>
      <c r="G150">
        <f>VLOOKUP(Table47[[#This Row],[F]],Table20[#All],3,FALSE)</f>
        <v>3</v>
      </c>
      <c r="H150" s="1" t="s">
        <v>124</v>
      </c>
      <c r="I150">
        <f>VLOOKUP(Table47[[#This Row],[G]],Table22[#All],3,FALSE)</f>
        <v>1</v>
      </c>
      <c r="J150" s="4">
        <f>VLOOKUP(TRIM(Table47[[#This Row],[G_2]]),Table22[#All],3,FALSE)</f>
        <v>2</v>
      </c>
      <c r="K150" s="4" t="e">
        <f>VLOOKUP(TRIM(Table47[[#This Row],[G_3]]),Table22[#All],3,FALSE)</f>
        <v>#N/A</v>
      </c>
      <c r="L150" s="4" t="e">
        <f>VLOOKUP(TRIM(Table47[[#This Row],[G_4]]),Table22[#All],3,FALSE)</f>
        <v>#N/A</v>
      </c>
      <c r="M150">
        <f>VLOOKUP(Table47[[#This Row],[H]],Table23[#All],3,FALSE)</f>
        <v>0</v>
      </c>
      <c r="N150" s="1" t="s">
        <v>125</v>
      </c>
      <c r="O150">
        <f>VLOOKUP(Table47[[#This Row],[I_1]],Table25[#All], 3, FALSE)</f>
        <v>2</v>
      </c>
      <c r="P150" t="e">
        <f>VLOOKUP(TRIM(Table47[[#This Row],[I_2]]),Table25[#All], 3, FALSE)</f>
        <v>#N/A</v>
      </c>
      <c r="Q150">
        <v>578</v>
      </c>
      <c r="R150">
        <f>VLOOKUP(TRIM(Table47[[#This Row],[K]]),Table27[#All],3,FALSE)</f>
        <v>1</v>
      </c>
      <c r="S150">
        <f>VLOOKUP(TRIM(Table47[[#This Row],[L]]),Table28[#All],3,FALSE)</f>
        <v>2</v>
      </c>
      <c r="T150">
        <f>VLOOKUP(Table47[[#This Row],[M]],Table9[#All],3,FALSE)</f>
        <v>3</v>
      </c>
      <c r="U150">
        <f>VLOOKUP(Table47[[#This Row],[N]],Table11[#All],3,FALSE)</f>
        <v>5</v>
      </c>
      <c r="V150">
        <f>VLOOKUP(Table47[[#This Row],[O]],Table15[#All],3,FALSE)</f>
        <v>1</v>
      </c>
      <c r="W150" t="s">
        <v>721</v>
      </c>
      <c r="X150">
        <f>VLOOKUP(Table47[[#This Row],[Q]],Table19[#All],3,FALSE)</f>
        <v>2</v>
      </c>
      <c r="Y150" t="s">
        <v>938</v>
      </c>
      <c r="Z150">
        <f>VLOOKUP(TRIM(Table47[[#This Row],[R_1]]),Table21[#All],3,FALSE)</f>
        <v>2</v>
      </c>
      <c r="AA150">
        <f>VLOOKUP(TRIM(Table47[[#This Row],[R_2]]),Table21[#All],3,FALSE)</f>
        <v>9</v>
      </c>
      <c r="AB150">
        <f>VLOOKUP(TRIM(Table47[[#This Row],[R_3]]),Table21[#All],3,FALSE)</f>
        <v>5</v>
      </c>
      <c r="AC150">
        <f>VLOOKUP(TRIM(Table47[[#This Row],[R_4]]),Table21[#All],3,FALSE)</f>
        <v>10</v>
      </c>
      <c r="AD150">
        <f>VLOOKUP(TRIM(Table47[[#This Row],[R_5]]),Table21[#All],3,FALSE)</f>
        <v>7</v>
      </c>
      <c r="AE150">
        <f>VLOOKUP(TRIM(Table47[[#This Row],[R_6]]),Table21[#All],3,FALSE)</f>
        <v>4</v>
      </c>
      <c r="AF150">
        <f>VLOOKUP(TRIM(Table47[[#This Row],[R_7]]),Table21[#All],3,FALSE)</f>
        <v>11</v>
      </c>
      <c r="AG150">
        <f>VLOOKUP(TRIM(Table47[[#This Row],[R_8]]),Table21[#All],3,FALSE)</f>
        <v>3</v>
      </c>
      <c r="AH150" t="e">
        <f>VLOOKUP(TRIM(Table47[[#This Row],[R_9]]),Table21[#All],3,FALSE)</f>
        <v>#N/A</v>
      </c>
      <c r="AI150" t="e">
        <f>VLOOKUP(TRIM(Table47[[#This Row],[R_10]]),Table21[#All],3,FALSE)</f>
        <v>#N/A</v>
      </c>
      <c r="AJ150" t="s">
        <v>673</v>
      </c>
      <c r="AK150">
        <f>VLOOKUP(TRIM(Table47[[#This Row],[S_1]]),Table24[#All],3,FALSE)</f>
        <v>6</v>
      </c>
      <c r="AL150">
        <f>VLOOKUP(TRIM(Table47[[#This Row],[S_2]]),Table24[#All],3,FALSE)</f>
        <v>3</v>
      </c>
      <c r="AM150">
        <f>VLOOKUP(TRIM(Table47[[#This Row],[S_3]]),Table24[#All],3,FALSE)</f>
        <v>1</v>
      </c>
      <c r="AN150">
        <f>VLOOKUP(TRIM(Table47[[#This Row],[S_4]]),Table24[#All],3,FALSE)</f>
        <v>2</v>
      </c>
      <c r="AO150">
        <f>VLOOKUP(TRIM(Table47[[#This Row],[S_5]]),Table24[#All],3,FALSE)</f>
        <v>4</v>
      </c>
      <c r="AP150" t="e">
        <f>VLOOKUP(TRIM(Table47[[#This Row],[S_6]]),Table24[#All],3,FALSE)</f>
        <v>#N/A</v>
      </c>
      <c r="AQ150" t="s">
        <v>283</v>
      </c>
      <c r="AR150">
        <f>VLOOKUP(TRIM(Table47[[#This Row],[T_1]]),Table26[#All],3,FALSE)</f>
        <v>2</v>
      </c>
      <c r="AS150">
        <f>VLOOKUP(TRIM(Table47[[#This Row],[T_2]]),Table26[#All],3,FALSE)</f>
        <v>4</v>
      </c>
      <c r="AT150">
        <f>VLOOKUP(TRIM(Table47[[#This Row],[T_3]]),Table26[#All],3,FALSE)</f>
        <v>5</v>
      </c>
      <c r="AU150" t="e">
        <f>VLOOKUP(TRIM(Table47[[#This Row],[T_4]]),Table26[#All],3,FALSE)</f>
        <v>#N/A</v>
      </c>
      <c r="AV150" t="e">
        <f>VLOOKUP(TRIM(Table47[[#This Row],[T_5]]),Table26[#All],3,FALSE)</f>
        <v>#N/A</v>
      </c>
      <c r="AW150" t="e">
        <f>VLOOKUP(TRIM(Table47[[#This Row],[T_6]]),Table26[#All],3,FALSE)</f>
        <v>#N/A</v>
      </c>
      <c r="AX150">
        <f>VLOOKUP(Table47[[#This Row],[U]],Table29[#All],3,FALSE)</f>
        <v>3</v>
      </c>
      <c r="AY150">
        <f>VLOOKUP(Table47[[#This Row],[V]],Table30[#All],3,FALSE)</f>
        <v>3</v>
      </c>
      <c r="AZ150" t="s">
        <v>195</v>
      </c>
      <c r="BA150">
        <f>VLOOKUP(TRIM(Table47[[#This Row],[W_1]]),Table31[#All],3,FALSE)</f>
        <v>3</v>
      </c>
      <c r="BB150" t="e">
        <f>VLOOKUP(TRIM(Table47[[#This Row],[W_2]]),Table31[#All],3,FALSE)</f>
        <v>#N/A</v>
      </c>
      <c r="BC150" t="e">
        <f>VLOOKUP(TRIM(Table47[[#This Row],[W_3]]),Table31[#All],3,FALSE)</f>
        <v>#N/A</v>
      </c>
      <c r="BD150" t="e">
        <f>VLOOKUP(TRIM(Table47[[#This Row],[W_4]]),Table31[#All],3,FALSE)</f>
        <v>#N/A</v>
      </c>
      <c r="BE150" t="e">
        <f>VLOOKUP(TRIM(Table47[[#This Row],[W_5]]),Table31[#All],3,FALSE)</f>
        <v>#N/A</v>
      </c>
      <c r="BF150" t="e">
        <f>VLOOKUP(TRIM(Table47[[#This Row],[W_6]]),Table31[#All],3,FALSE)</f>
        <v>#N/A</v>
      </c>
      <c r="BG150" t="e">
        <f>VLOOKUP(TRIM(Table47[[#This Row],[W_7]]),Table31[#All],3,FALSE)</f>
        <v>#N/A</v>
      </c>
      <c r="BH150" t="e">
        <f>VLOOKUP(TRIM(Table47[[#This Row],[W_8]]),Table31[#All],3,FALSE)</f>
        <v>#N/A</v>
      </c>
      <c r="BI150" t="s">
        <v>723</v>
      </c>
      <c r="BJ150">
        <f>VLOOKUP(TRIM(Table47[[#This Row],[X_1]]),Table32[#All],3,FALSE)</f>
        <v>1</v>
      </c>
      <c r="BK150">
        <f>VLOOKUP(TRIM(Table47[[#This Row],[X_2]]),Table32[#All],3,FALSE)</f>
        <v>5</v>
      </c>
      <c r="BL150">
        <f>VLOOKUP(TRIM(Table47[[#This Row],[X_3]]),Table32[#All],3,FALSE)</f>
        <v>12</v>
      </c>
      <c r="BM150">
        <f>VLOOKUP(TRIM(Table47[[#This Row],[X_4]]),Table32[#All],3,FALSE)</f>
        <v>4</v>
      </c>
      <c r="BN150" t="e">
        <f>VLOOKUP(TRIM(Table47[[#This Row],[X_5]]),Table32[#All],3,FALSE)</f>
        <v>#N/A</v>
      </c>
      <c r="BO150" t="e">
        <f>VLOOKUP(TRIM(Table47[[#This Row],[X_6]]),Table32[#All],3,FALSE)</f>
        <v>#N/A</v>
      </c>
      <c r="BP150" t="e">
        <f>VLOOKUP(TRIM(Table47[[#This Row],[X_7]]),Table32[#All],3,FALSE)</f>
        <v>#N/A</v>
      </c>
      <c r="BQ150" t="e">
        <f>VLOOKUP(TRIM(Table47[[#This Row],[X_8]]),Table32[#All],3,FALSE)</f>
        <v>#N/A</v>
      </c>
      <c r="BR150" t="e">
        <f>VLOOKUP(TRIM(Table47[[#This Row],[X_9]]),Table32[#All],3,FALSE)</f>
        <v>#N/A</v>
      </c>
      <c r="BS150">
        <f>VLOOKUP(Table47[[#This Row],[Y]], Table33[#All], 3, FALSE)</f>
        <v>2</v>
      </c>
      <c r="BT150" t="s">
        <v>724</v>
      </c>
      <c r="BU150">
        <f>VLOOKUP(TRIM(Table47[[#This Row],[Z_1]]),Table34[#All],3,FALSE)</f>
        <v>4</v>
      </c>
      <c r="BV150">
        <f>VLOOKUP(TRIM(Table47[[#This Row],[Z_2]]),Table34[#All],3,FALSE)</f>
        <v>16</v>
      </c>
      <c r="BW150">
        <f>VLOOKUP(TRIM(Table47[[#This Row],[Z_3]]),Table34[#All],3,FALSE)</f>
        <v>12</v>
      </c>
      <c r="BX150">
        <f>VLOOKUP(TRIM(Table47[[#This Row],[Z_4]]),Table34[#All],3,FALSE)</f>
        <v>7</v>
      </c>
      <c r="BY150">
        <f>VLOOKUP(TRIM(Table47[[#This Row],[Z_5]]),Table34[#All],3,FALSE)</f>
        <v>6</v>
      </c>
      <c r="BZ150">
        <f>VLOOKUP(TRIM(Table47[[#This Row],[Z_6]]),Table34[#All],3,FALSE)</f>
        <v>17</v>
      </c>
      <c r="CA150">
        <f>VLOOKUP(TRIM(Table47[[#This Row],[Z_7]]),Table34[#All],3,FALSE)</f>
        <v>15</v>
      </c>
      <c r="CB150">
        <f>VLOOKUP(Table47[[#This Row],[ZA]],Table36[#All],3,FALSE)</f>
        <v>2</v>
      </c>
      <c r="CC150">
        <f>VLOOKUP(Table47[[#This Row],[ZB]],Table37[#All],3,FALSE)</f>
        <v>4</v>
      </c>
      <c r="CD150" t="s">
        <v>725</v>
      </c>
      <c r="CE150">
        <f>VLOOKUP(TRIM(Table47[[#This Row],[ZC_1]]),Table38[#All],3,FALSE)</f>
        <v>1</v>
      </c>
      <c r="CF150">
        <f>VLOOKUP(TRIM(Table47[[#This Row],[ZC_2]]),Table38[#All],3,FALSE)</f>
        <v>5</v>
      </c>
      <c r="CG150">
        <f>VLOOKUP(TRIM(Table47[[#This Row],[ZC_3]]),Table38[#All],3,FALSE)</f>
        <v>4</v>
      </c>
      <c r="CH150">
        <f>VLOOKUP(TRIM(Table47[[#This Row],[ZC_4]]),Table38[#All],3,FALSE)</f>
        <v>6</v>
      </c>
      <c r="CI150">
        <f>VLOOKUP(TRIM(Table47[[#This Row],[ZC_5]]),Table38[#All],3,FALSE)</f>
        <v>3</v>
      </c>
      <c r="CJ150" t="e">
        <f>VLOOKUP(TRIM(Table47[[#This Row],[ZC_6]]),Table38[#All],3,FALSE)</f>
        <v>#N/A</v>
      </c>
      <c r="CK150" t="e">
        <f>VLOOKUP(TRIM(Table47[[#This Row],[ZC_7]]),Table38[#All],3,FALSE)</f>
        <v>#N/A</v>
      </c>
      <c r="CL150">
        <v>3</v>
      </c>
      <c r="CM150" t="s">
        <v>726</v>
      </c>
      <c r="CN150">
        <f>VLOOKUP(TRIM(Table47[[#This Row],[ZE_1]]),Table40[#All],3,FALSE)</f>
        <v>7</v>
      </c>
      <c r="CO150" s="4">
        <f>VLOOKUP(TRIM(Table47[[#This Row],[ZE_2]]),Table40[#All],3,FALSE)</f>
        <v>5</v>
      </c>
      <c r="CP150">
        <f>VLOOKUP(TRIM(Table47[[#This Row],[ZE_3]]),Table40[#All],3,FALSE)</f>
        <v>10</v>
      </c>
      <c r="CQ150" s="4">
        <f>VLOOKUP(TRIM(Table47[[#This Row],[ZE_4]]),Table40[#All],3,FALSE)</f>
        <v>2</v>
      </c>
      <c r="CR150">
        <f>VLOOKUP(TRIM(Table47[[#This Row],[ZE_5]]),Table40[#All],3,FALSE)</f>
        <v>8</v>
      </c>
      <c r="CS150">
        <f>VLOOKUP(TRIM(Table47[[#This Row],[ZE_6]]),Table40[#All],3,FALSE)</f>
        <v>4</v>
      </c>
      <c r="CT150" t="e">
        <f>VLOOKUP(TRIM(Table47[[#This Row],[ZE_7]]),Table40[#All],3,FALSE)</f>
        <v>#N/A</v>
      </c>
    </row>
    <row r="151" spans="1:99" x14ac:dyDescent="0.25">
      <c r="A151">
        <v>45159.959028611112</v>
      </c>
      <c r="B151" s="4">
        <f>VLOOKUP(Table47[[#This Row],[A]],Table7[#All],3, FALSE)</f>
        <v>7</v>
      </c>
      <c r="C151">
        <f>VLOOKUP(Table47[[#This Row],[B]],Table12[#All],3,FALSE)</f>
        <v>0</v>
      </c>
      <c r="D151">
        <f>VLOOKUP(Table47[[#This Row],[C]],Table14[#All],3,FALSE)</f>
        <v>1</v>
      </c>
      <c r="E151">
        <f>VLOOKUP(Table47[[#This Row],[D]],Table16[#All],3,FALSE)</f>
        <v>1</v>
      </c>
      <c r="F151">
        <f>VLOOKUP(Table47[[#This Row],[E]],Table18[#All],3,FALSE)</f>
        <v>2</v>
      </c>
      <c r="G151">
        <f>VLOOKUP(Table47[[#This Row],[F]],Table20[#All],3,FALSE)</f>
        <v>7</v>
      </c>
      <c r="H151" s="1" t="s">
        <v>130</v>
      </c>
      <c r="I151">
        <f>VLOOKUP(Table47[[#This Row],[G]],Table22[#All],3,FALSE)</f>
        <v>1</v>
      </c>
      <c r="J151" s="4" t="e">
        <f>VLOOKUP(TRIM(Table47[[#This Row],[G_2]]),Table22[#All],3,FALSE)</f>
        <v>#N/A</v>
      </c>
      <c r="K151" s="4" t="e">
        <f>VLOOKUP(TRIM(Table47[[#This Row],[G_3]]),Table22[#All],3,FALSE)</f>
        <v>#N/A</v>
      </c>
      <c r="L151" s="4" t="e">
        <f>VLOOKUP(TRIM(Table47[[#This Row],[G_4]]),Table22[#All],3,FALSE)</f>
        <v>#N/A</v>
      </c>
      <c r="M151">
        <f>VLOOKUP(Table47[[#This Row],[H]],Table23[#All],3,FALSE)</f>
        <v>1</v>
      </c>
      <c r="N151" s="1" t="s">
        <v>41</v>
      </c>
      <c r="O151">
        <f>VLOOKUP(Table47[[#This Row],[I_1]],Table25[#All], 3, FALSE)</f>
        <v>1</v>
      </c>
      <c r="P151" t="e">
        <f>VLOOKUP(TRIM(Table47[[#This Row],[I_2]]),Table25[#All], 3, FALSE)</f>
        <v>#N/A</v>
      </c>
      <c r="Q151">
        <v>1043</v>
      </c>
      <c r="R151">
        <f>VLOOKUP(TRIM(Table47[[#This Row],[K]]),Table27[#All],3,FALSE)</f>
        <v>2</v>
      </c>
      <c r="S151">
        <f>VLOOKUP(TRIM(Table47[[#This Row],[L]]),Table28[#All],3,FALSE)</f>
        <v>4</v>
      </c>
      <c r="T151">
        <f>VLOOKUP(Table47[[#This Row],[M]],Table9[#All],3,FALSE)</f>
        <v>3</v>
      </c>
      <c r="U151">
        <f>VLOOKUP(Table47[[#This Row],[N]],Table11[#All],3,FALSE)</f>
        <v>2</v>
      </c>
      <c r="V151">
        <f>VLOOKUP(Table47[[#This Row],[O]],Table15[#All],3,FALSE)</f>
        <v>2</v>
      </c>
      <c r="W151" t="s">
        <v>727</v>
      </c>
      <c r="X151">
        <f>VLOOKUP(Table47[[#This Row],[Q]],Table19[#All],3,FALSE)</f>
        <v>2</v>
      </c>
      <c r="Y151" t="s">
        <v>136</v>
      </c>
      <c r="Z151">
        <f>VLOOKUP(TRIM(Table47[[#This Row],[R_1]]),Table21[#All],3,FALSE)</f>
        <v>2</v>
      </c>
      <c r="AA151" t="e">
        <f>VLOOKUP(TRIM(Table47[[#This Row],[R_2]]),Table21[#All],3,FALSE)</f>
        <v>#N/A</v>
      </c>
      <c r="AB151" t="e">
        <f>VLOOKUP(TRIM(Table47[[#This Row],[R_3]]),Table21[#All],3,FALSE)</f>
        <v>#N/A</v>
      </c>
      <c r="AC151" t="e">
        <f>VLOOKUP(TRIM(Table47[[#This Row],[R_4]]),Table21[#All],3,FALSE)</f>
        <v>#N/A</v>
      </c>
      <c r="AD151" t="e">
        <f>VLOOKUP(TRIM(Table47[[#This Row],[R_5]]),Table21[#All],3,FALSE)</f>
        <v>#N/A</v>
      </c>
      <c r="AE151" t="e">
        <f>VLOOKUP(TRIM(Table47[[#This Row],[R_6]]),Table21[#All],3,FALSE)</f>
        <v>#N/A</v>
      </c>
      <c r="AF151" t="e">
        <f>VLOOKUP(TRIM(Table47[[#This Row],[R_7]]),Table21[#All],3,FALSE)</f>
        <v>#N/A</v>
      </c>
      <c r="AG151" t="e">
        <f>VLOOKUP(TRIM(Table47[[#This Row],[R_8]]),Table21[#All],3,FALSE)</f>
        <v>#N/A</v>
      </c>
      <c r="AH151" t="e">
        <f>VLOOKUP(TRIM(Table47[[#This Row],[R_9]]),Table21[#All],3,FALSE)</f>
        <v>#N/A</v>
      </c>
      <c r="AI151" t="e">
        <f>VLOOKUP(TRIM(Table47[[#This Row],[R_10]]),Table21[#All],3,FALSE)</f>
        <v>#N/A</v>
      </c>
      <c r="AJ151" t="s">
        <v>633</v>
      </c>
      <c r="AK151">
        <f>VLOOKUP(TRIM(Table47[[#This Row],[S_1]]),Table24[#All],3,FALSE)</f>
        <v>6</v>
      </c>
      <c r="AL151" t="e">
        <f>VLOOKUP(TRIM(Table47[[#This Row],[S_2]]),Table24[#All],3,FALSE)</f>
        <v>#N/A</v>
      </c>
      <c r="AM151" t="e">
        <f>VLOOKUP(TRIM(Table47[[#This Row],[S_3]]),Table24[#All],3,FALSE)</f>
        <v>#N/A</v>
      </c>
      <c r="AN151" t="e">
        <f>VLOOKUP(TRIM(Table47[[#This Row],[S_4]]),Table24[#All],3,FALSE)</f>
        <v>#N/A</v>
      </c>
      <c r="AO151" t="e">
        <f>VLOOKUP(TRIM(Table47[[#This Row],[S_5]]),Table24[#All],3,FALSE)</f>
        <v>#N/A</v>
      </c>
      <c r="AP151" t="e">
        <f>VLOOKUP(TRIM(Table47[[#This Row],[S_6]]),Table24[#All],3,FALSE)</f>
        <v>#N/A</v>
      </c>
      <c r="AQ151" t="s">
        <v>51</v>
      </c>
      <c r="AR151">
        <f>VLOOKUP(TRIM(Table47[[#This Row],[T_1]]),Table26[#All],3,FALSE)</f>
        <v>2</v>
      </c>
      <c r="AS151" t="e">
        <f>VLOOKUP(TRIM(Table47[[#This Row],[T_2]]),Table26[#All],3,FALSE)</f>
        <v>#N/A</v>
      </c>
      <c r="AT151" t="e">
        <f>VLOOKUP(TRIM(Table47[[#This Row],[T_3]]),Table26[#All],3,FALSE)</f>
        <v>#N/A</v>
      </c>
      <c r="AU151" t="e">
        <f>VLOOKUP(TRIM(Table47[[#This Row],[T_4]]),Table26[#All],3,FALSE)</f>
        <v>#N/A</v>
      </c>
      <c r="AV151" t="e">
        <f>VLOOKUP(TRIM(Table47[[#This Row],[T_5]]),Table26[#All],3,FALSE)</f>
        <v>#N/A</v>
      </c>
      <c r="AW151" t="e">
        <f>VLOOKUP(TRIM(Table47[[#This Row],[T_6]]),Table26[#All],3,FALSE)</f>
        <v>#N/A</v>
      </c>
      <c r="AX151">
        <f>VLOOKUP(Table47[[#This Row],[U]],Table29[#All],3,FALSE)</f>
        <v>4</v>
      </c>
      <c r="AY151">
        <f>VLOOKUP(Table47[[#This Row],[V]],Table30[#All],3,FALSE)</f>
        <v>2</v>
      </c>
      <c r="AZ151" t="s">
        <v>101</v>
      </c>
      <c r="BA151">
        <f>VLOOKUP(TRIM(Table47[[#This Row],[W_1]]),Table31[#All],3,FALSE)</f>
        <v>1</v>
      </c>
      <c r="BB151" t="e">
        <f>VLOOKUP(TRIM(Table47[[#This Row],[W_2]]),Table31[#All],3,FALSE)</f>
        <v>#N/A</v>
      </c>
      <c r="BC151" t="e">
        <f>VLOOKUP(TRIM(Table47[[#This Row],[W_3]]),Table31[#All],3,FALSE)</f>
        <v>#N/A</v>
      </c>
      <c r="BD151" t="e">
        <f>VLOOKUP(TRIM(Table47[[#This Row],[W_4]]),Table31[#All],3,FALSE)</f>
        <v>#N/A</v>
      </c>
      <c r="BE151" t="e">
        <f>VLOOKUP(TRIM(Table47[[#This Row],[W_5]]),Table31[#All],3,FALSE)</f>
        <v>#N/A</v>
      </c>
      <c r="BF151" t="e">
        <f>VLOOKUP(TRIM(Table47[[#This Row],[W_6]]),Table31[#All],3,FALSE)</f>
        <v>#N/A</v>
      </c>
      <c r="BG151" t="e">
        <f>VLOOKUP(TRIM(Table47[[#This Row],[W_7]]),Table31[#All],3,FALSE)</f>
        <v>#N/A</v>
      </c>
      <c r="BH151" t="e">
        <f>VLOOKUP(TRIM(Table47[[#This Row],[W_8]]),Table31[#All],3,FALSE)</f>
        <v>#N/A</v>
      </c>
      <c r="BI151" t="s">
        <v>160</v>
      </c>
      <c r="BJ151">
        <f>VLOOKUP(TRIM(Table47[[#This Row],[X_1]]),Table32[#All],3,FALSE)</f>
        <v>5</v>
      </c>
      <c r="BK151" t="e">
        <f>VLOOKUP(TRIM(Table47[[#This Row],[X_2]]),Table32[#All],3,FALSE)</f>
        <v>#N/A</v>
      </c>
      <c r="BL151" t="e">
        <f>VLOOKUP(TRIM(Table47[[#This Row],[X_3]]),Table32[#All],3,FALSE)</f>
        <v>#N/A</v>
      </c>
      <c r="BM151" t="e">
        <f>VLOOKUP(TRIM(Table47[[#This Row],[X_4]]),Table32[#All],3,FALSE)</f>
        <v>#N/A</v>
      </c>
      <c r="BN151" t="e">
        <f>VLOOKUP(TRIM(Table47[[#This Row],[X_5]]),Table32[#All],3,FALSE)</f>
        <v>#N/A</v>
      </c>
      <c r="BO151" t="e">
        <f>VLOOKUP(TRIM(Table47[[#This Row],[X_6]]),Table32[#All],3,FALSE)</f>
        <v>#N/A</v>
      </c>
      <c r="BP151" t="e">
        <f>VLOOKUP(TRIM(Table47[[#This Row],[X_7]]),Table32[#All],3,FALSE)</f>
        <v>#N/A</v>
      </c>
      <c r="BQ151" t="e">
        <f>VLOOKUP(TRIM(Table47[[#This Row],[X_8]]),Table32[#All],3,FALSE)</f>
        <v>#N/A</v>
      </c>
      <c r="BR151" t="e">
        <f>VLOOKUP(TRIM(Table47[[#This Row],[X_9]]),Table32[#All],3,FALSE)</f>
        <v>#N/A</v>
      </c>
      <c r="BS151">
        <f>VLOOKUP(Table47[[#This Row],[Y]], Table33[#All], 3, FALSE)</f>
        <v>1</v>
      </c>
      <c r="BT151" t="s">
        <v>77</v>
      </c>
      <c r="BU151">
        <f>VLOOKUP(TRIM(Table47[[#This Row],[Z_1]]),Table34[#All],3,FALSE)</f>
        <v>13</v>
      </c>
      <c r="BV151" t="e">
        <f>VLOOKUP(TRIM(Table47[[#This Row],[Z_2]]),Table34[#All],3,FALSE)</f>
        <v>#N/A</v>
      </c>
      <c r="BW151" t="e">
        <f>VLOOKUP(TRIM(Table47[[#This Row],[Z_3]]),Table34[#All],3,FALSE)</f>
        <v>#N/A</v>
      </c>
      <c r="BX151" t="e">
        <f>VLOOKUP(TRIM(Table47[[#This Row],[Z_4]]),Table34[#All],3,FALSE)</f>
        <v>#N/A</v>
      </c>
      <c r="BY151" t="e">
        <f>VLOOKUP(TRIM(Table47[[#This Row],[Z_5]]),Table34[#All],3,FALSE)</f>
        <v>#N/A</v>
      </c>
      <c r="BZ151" t="e">
        <f>VLOOKUP(TRIM(Table47[[#This Row],[Z_6]]),Table34[#All],3,FALSE)</f>
        <v>#N/A</v>
      </c>
      <c r="CA151" t="e">
        <f>VLOOKUP(TRIM(Table47[[#This Row],[Z_7]]),Table34[#All],3,FALSE)</f>
        <v>#N/A</v>
      </c>
      <c r="CB151">
        <f>VLOOKUP(Table47[[#This Row],[ZA]],Table36[#All],3,FALSE)</f>
        <v>0</v>
      </c>
      <c r="CC151">
        <f>VLOOKUP(Table47[[#This Row],[ZB]],Table37[#All],3,FALSE)</f>
        <v>3</v>
      </c>
      <c r="CD151" t="s">
        <v>424</v>
      </c>
      <c r="CE151">
        <f>VLOOKUP(TRIM(Table47[[#This Row],[ZC_1]]),Table38[#All],3,FALSE)</f>
        <v>1</v>
      </c>
      <c r="CF151">
        <f>VLOOKUP(TRIM(Table47[[#This Row],[ZC_2]]),Table38[#All],3,FALSE)</f>
        <v>5</v>
      </c>
      <c r="CG151">
        <f>VLOOKUP(TRIM(Table47[[#This Row],[ZC_3]]),Table38[#All],3,FALSE)</f>
        <v>4</v>
      </c>
      <c r="CH151" t="e">
        <f>VLOOKUP(TRIM(Table47[[#This Row],[ZC_4]]),Table38[#All],3,FALSE)</f>
        <v>#N/A</v>
      </c>
      <c r="CI151" t="e">
        <f>VLOOKUP(TRIM(Table47[[#This Row],[ZC_5]]),Table38[#All],3,FALSE)</f>
        <v>#N/A</v>
      </c>
      <c r="CJ151" t="e">
        <f>VLOOKUP(TRIM(Table47[[#This Row],[ZC_6]]),Table38[#All],3,FALSE)</f>
        <v>#N/A</v>
      </c>
      <c r="CK151" t="e">
        <f>VLOOKUP(TRIM(Table47[[#This Row],[ZC_7]]),Table38[#All],3,FALSE)</f>
        <v>#N/A</v>
      </c>
      <c r="CL151">
        <v>5</v>
      </c>
      <c r="CM151" t="s">
        <v>728</v>
      </c>
      <c r="CN151">
        <f>VLOOKUP(TRIM(Table47[[#This Row],[ZE_1]]),Table40[#All],3,FALSE)</f>
        <v>1</v>
      </c>
      <c r="CO151" s="4">
        <f>VLOOKUP(TRIM(Table47[[#This Row],[ZE_2]]),Table40[#All],3,FALSE)</f>
        <v>6</v>
      </c>
      <c r="CP151">
        <f>VLOOKUP(TRIM(Table47[[#This Row],[ZE_3]]),Table40[#All],3,FALSE)</f>
        <v>2</v>
      </c>
      <c r="CQ151" s="4" t="e">
        <f>VLOOKUP(TRIM(Table47[[#This Row],[ZE_4]]),Table40[#All],3,FALSE)</f>
        <v>#N/A</v>
      </c>
      <c r="CR151" t="e">
        <f>VLOOKUP(TRIM(Table47[[#This Row],[ZE_5]]),Table40[#All],3,FALSE)</f>
        <v>#N/A</v>
      </c>
      <c r="CS151" t="e">
        <f>VLOOKUP(TRIM(Table47[[#This Row],[ZE_6]]),Table40[#All],3,FALSE)</f>
        <v>#N/A</v>
      </c>
      <c r="CT151" t="e">
        <f>VLOOKUP(TRIM(Table47[[#This Row],[ZE_7]]),Table40[#All],3,FALSE)</f>
        <v>#N/A</v>
      </c>
    </row>
    <row r="152" spans="1:99" x14ac:dyDescent="0.25">
      <c r="A152">
        <v>45160.904230127315</v>
      </c>
      <c r="B152" s="4">
        <f>VLOOKUP(Table47[[#This Row],[A]],Table7[#All],3, FALSE)</f>
        <v>4</v>
      </c>
      <c r="C152">
        <f>VLOOKUP(Table47[[#This Row],[B]],Table12[#All],3,FALSE)</f>
        <v>1</v>
      </c>
      <c r="D152">
        <f>VLOOKUP(Table47[[#This Row],[C]],Table14[#All],3,FALSE)</f>
        <v>1</v>
      </c>
      <c r="E152">
        <f>VLOOKUP(Table47[[#This Row],[D]],Table16[#All],3,FALSE)</f>
        <v>1</v>
      </c>
      <c r="F152">
        <f>VLOOKUP(Table47[[#This Row],[E]],Table18[#All],3,FALSE)</f>
        <v>2</v>
      </c>
      <c r="G152">
        <f>VLOOKUP(Table47[[#This Row],[F]],Table20[#All],3,FALSE)</f>
        <v>5</v>
      </c>
      <c r="H152" s="1" t="s">
        <v>124</v>
      </c>
      <c r="I152">
        <f>VLOOKUP(Table47[[#This Row],[G]],Table22[#All],3,FALSE)</f>
        <v>1</v>
      </c>
      <c r="J152" s="4">
        <f>VLOOKUP(TRIM(Table47[[#This Row],[G_2]]),Table22[#All],3,FALSE)</f>
        <v>2</v>
      </c>
      <c r="K152" s="4" t="e">
        <f>VLOOKUP(TRIM(Table47[[#This Row],[G_3]]),Table22[#All],3,FALSE)</f>
        <v>#N/A</v>
      </c>
      <c r="L152" s="4" t="e">
        <f>VLOOKUP(TRIM(Table47[[#This Row],[G_4]]),Table22[#All],3,FALSE)</f>
        <v>#N/A</v>
      </c>
      <c r="M152">
        <f>VLOOKUP(Table47[[#This Row],[H]],Table23[#All],3,FALSE)</f>
        <v>1</v>
      </c>
      <c r="N152" s="1" t="s">
        <v>41</v>
      </c>
      <c r="O152">
        <f>VLOOKUP(Table47[[#This Row],[I_1]],Table25[#All], 3, FALSE)</f>
        <v>1</v>
      </c>
      <c r="P152" t="e">
        <f>VLOOKUP(TRIM(Table47[[#This Row],[I_2]]),Table25[#All], 3, FALSE)</f>
        <v>#N/A</v>
      </c>
      <c r="Q152">
        <v>328</v>
      </c>
      <c r="R152">
        <f>VLOOKUP(TRIM(Table47[[#This Row],[K]]),Table27[#All],3,FALSE)</f>
        <v>5</v>
      </c>
      <c r="S152">
        <f>VLOOKUP(TRIM(Table47[[#This Row],[L]]),Table28[#All],3,FALSE)</f>
        <v>1</v>
      </c>
      <c r="T152">
        <f>VLOOKUP(Table47[[#This Row],[M]],Table9[#All],3,FALSE)</f>
        <v>1</v>
      </c>
      <c r="U152">
        <f>VLOOKUP(Table47[[#This Row],[N]],Table11[#All],3,FALSE)</f>
        <v>3</v>
      </c>
      <c r="V152">
        <f>VLOOKUP(Table47[[#This Row],[O]],Table15[#All],3,FALSE)</f>
        <v>1</v>
      </c>
      <c r="W152" t="s">
        <v>729</v>
      </c>
      <c r="X152">
        <f>VLOOKUP(Table47[[#This Row],[Q]],Table19[#All],3,FALSE)</f>
        <v>2</v>
      </c>
      <c r="Y152" t="s">
        <v>266</v>
      </c>
      <c r="Z152">
        <f>VLOOKUP(TRIM(Table47[[#This Row],[R_1]]),Table21[#All],3,FALSE)</f>
        <v>2</v>
      </c>
      <c r="AA152">
        <f>VLOOKUP(TRIM(Table47[[#This Row],[R_2]]),Table21[#All],3,FALSE)</f>
        <v>9</v>
      </c>
      <c r="AB152" t="e">
        <f>VLOOKUP(TRIM(Table47[[#This Row],[R_3]]),Table21[#All],3,FALSE)</f>
        <v>#N/A</v>
      </c>
      <c r="AC152" t="e">
        <f>VLOOKUP(TRIM(Table47[[#This Row],[R_4]]),Table21[#All],3,FALSE)</f>
        <v>#N/A</v>
      </c>
      <c r="AD152" t="e">
        <f>VLOOKUP(TRIM(Table47[[#This Row],[R_5]]),Table21[#All],3,FALSE)</f>
        <v>#N/A</v>
      </c>
      <c r="AE152" t="e">
        <f>VLOOKUP(TRIM(Table47[[#This Row],[R_6]]),Table21[#All],3,FALSE)</f>
        <v>#N/A</v>
      </c>
      <c r="AF152" t="e">
        <f>VLOOKUP(TRIM(Table47[[#This Row],[R_7]]),Table21[#All],3,FALSE)</f>
        <v>#N/A</v>
      </c>
      <c r="AG152" t="e">
        <f>VLOOKUP(TRIM(Table47[[#This Row],[R_8]]),Table21[#All],3,FALSE)</f>
        <v>#N/A</v>
      </c>
      <c r="AH152" t="e">
        <f>VLOOKUP(TRIM(Table47[[#This Row],[R_9]]),Table21[#All],3,FALSE)</f>
        <v>#N/A</v>
      </c>
      <c r="AI152" t="e">
        <f>VLOOKUP(TRIM(Table47[[#This Row],[R_10]]),Table21[#All],3,FALSE)</f>
        <v>#N/A</v>
      </c>
      <c r="AJ152" t="s">
        <v>567</v>
      </c>
      <c r="AK152">
        <f>VLOOKUP(TRIM(Table47[[#This Row],[S_1]]),Table24[#All],3,FALSE)</f>
        <v>5</v>
      </c>
      <c r="AL152">
        <f>VLOOKUP(TRIM(Table47[[#This Row],[S_2]]),Table24[#All],3,FALSE)</f>
        <v>3</v>
      </c>
      <c r="AM152" t="e">
        <f>VLOOKUP(TRIM(Table47[[#This Row],[S_3]]),Table24[#All],3,FALSE)</f>
        <v>#N/A</v>
      </c>
      <c r="AN152" t="e">
        <f>VLOOKUP(TRIM(Table47[[#This Row],[S_4]]),Table24[#All],3,FALSE)</f>
        <v>#N/A</v>
      </c>
      <c r="AO152" t="e">
        <f>VLOOKUP(TRIM(Table47[[#This Row],[S_5]]),Table24[#All],3,FALSE)</f>
        <v>#N/A</v>
      </c>
      <c r="AP152" t="e">
        <f>VLOOKUP(TRIM(Table47[[#This Row],[S_6]]),Table24[#All],3,FALSE)</f>
        <v>#N/A</v>
      </c>
      <c r="AQ152" t="s">
        <v>51</v>
      </c>
      <c r="AR152">
        <f>VLOOKUP(TRIM(Table47[[#This Row],[T_1]]),Table26[#All],3,FALSE)</f>
        <v>2</v>
      </c>
      <c r="AS152" t="e">
        <f>VLOOKUP(TRIM(Table47[[#This Row],[T_2]]),Table26[#All],3,FALSE)</f>
        <v>#N/A</v>
      </c>
      <c r="AT152" t="e">
        <f>VLOOKUP(TRIM(Table47[[#This Row],[T_3]]),Table26[#All],3,FALSE)</f>
        <v>#N/A</v>
      </c>
      <c r="AU152" t="e">
        <f>VLOOKUP(TRIM(Table47[[#This Row],[T_4]]),Table26[#All],3,FALSE)</f>
        <v>#N/A</v>
      </c>
      <c r="AV152" t="e">
        <f>VLOOKUP(TRIM(Table47[[#This Row],[T_5]]),Table26[#All],3,FALSE)</f>
        <v>#N/A</v>
      </c>
      <c r="AW152" t="e">
        <f>VLOOKUP(TRIM(Table47[[#This Row],[T_6]]),Table26[#All],3,FALSE)</f>
        <v>#N/A</v>
      </c>
      <c r="AX152">
        <f>VLOOKUP(Table47[[#This Row],[U]],Table29[#All],3,FALSE)</f>
        <v>1</v>
      </c>
      <c r="AY152">
        <f>VLOOKUP(Table47[[#This Row],[V]],Table30[#All],3,FALSE)</f>
        <v>2</v>
      </c>
      <c r="AZ152" t="s">
        <v>261</v>
      </c>
      <c r="BA152">
        <f>VLOOKUP(TRIM(Table47[[#This Row],[W_1]]),Table31[#All],3,FALSE)</f>
        <v>1</v>
      </c>
      <c r="BB152">
        <f>VLOOKUP(TRIM(Table47[[#This Row],[W_2]]),Table31[#All],3,FALSE)</f>
        <v>2</v>
      </c>
      <c r="BC152">
        <f>VLOOKUP(TRIM(Table47[[#This Row],[W_3]]),Table31[#All],3,FALSE)</f>
        <v>4</v>
      </c>
      <c r="BD152" t="e">
        <f>VLOOKUP(TRIM(Table47[[#This Row],[W_4]]),Table31[#All],3,FALSE)</f>
        <v>#N/A</v>
      </c>
      <c r="BE152" t="e">
        <f>VLOOKUP(TRIM(Table47[[#This Row],[W_5]]),Table31[#All],3,FALSE)</f>
        <v>#N/A</v>
      </c>
      <c r="BF152" t="e">
        <f>VLOOKUP(TRIM(Table47[[#This Row],[W_6]]),Table31[#All],3,FALSE)</f>
        <v>#N/A</v>
      </c>
      <c r="BG152" t="e">
        <f>VLOOKUP(TRIM(Table47[[#This Row],[W_7]]),Table31[#All],3,FALSE)</f>
        <v>#N/A</v>
      </c>
      <c r="BH152" t="e">
        <f>VLOOKUP(TRIM(Table47[[#This Row],[W_8]]),Table31[#All],3,FALSE)</f>
        <v>#N/A</v>
      </c>
      <c r="BI152" t="s">
        <v>1029</v>
      </c>
      <c r="BJ152">
        <f>VLOOKUP(TRIM(Table47[[#This Row],[X_1]]),Table32[#All],3,FALSE)</f>
        <v>2</v>
      </c>
      <c r="BK152">
        <f>VLOOKUP(TRIM(Table47[[#This Row],[X_2]]),Table32[#All],3,FALSE)</f>
        <v>1</v>
      </c>
      <c r="BL152">
        <f>VLOOKUP(TRIM(Table47[[#This Row],[X_3]]),Table32[#All],3,FALSE)</f>
        <v>6</v>
      </c>
      <c r="BM152" t="e">
        <f>VLOOKUP(TRIM(Table47[[#This Row],[X_4]]),Table32[#All],3,FALSE)</f>
        <v>#N/A</v>
      </c>
      <c r="BN152" t="e">
        <f>VLOOKUP(TRIM(Table47[[#This Row],[X_5]]),Table32[#All],3,FALSE)</f>
        <v>#N/A</v>
      </c>
      <c r="BO152" t="e">
        <f>VLOOKUP(TRIM(Table47[[#This Row],[X_6]]),Table32[#All],3,FALSE)</f>
        <v>#N/A</v>
      </c>
      <c r="BP152" t="e">
        <f>VLOOKUP(TRIM(Table47[[#This Row],[X_7]]),Table32[#All],3,FALSE)</f>
        <v>#N/A</v>
      </c>
      <c r="BQ152" t="e">
        <f>VLOOKUP(TRIM(Table47[[#This Row],[X_8]]),Table32[#All],3,FALSE)</f>
        <v>#N/A</v>
      </c>
      <c r="BR152" t="e">
        <f>VLOOKUP(TRIM(Table47[[#This Row],[X_9]]),Table32[#All],3,FALSE)</f>
        <v>#N/A</v>
      </c>
      <c r="BS152">
        <f>VLOOKUP(Table47[[#This Row],[Y]], Table33[#All], 3, FALSE)</f>
        <v>2</v>
      </c>
      <c r="BT152" t="s">
        <v>266</v>
      </c>
      <c r="BU152">
        <f>VLOOKUP(TRIM(Table47[[#This Row],[Z_1]]),Table34[#All],3,FALSE)</f>
        <v>4</v>
      </c>
      <c r="BV152">
        <f>VLOOKUP(TRIM(Table47[[#This Row],[Z_2]]),Table34[#All],3,FALSE)</f>
        <v>16</v>
      </c>
      <c r="BW152" t="e">
        <f>VLOOKUP(TRIM(Table47[[#This Row],[Z_3]]),Table34[#All],3,FALSE)</f>
        <v>#N/A</v>
      </c>
      <c r="BX152" t="e">
        <f>VLOOKUP(TRIM(Table47[[#This Row],[Z_4]]),Table34[#All],3,FALSE)</f>
        <v>#N/A</v>
      </c>
      <c r="BY152" t="e">
        <f>VLOOKUP(TRIM(Table47[[#This Row],[Z_5]]),Table34[#All],3,FALSE)</f>
        <v>#N/A</v>
      </c>
      <c r="BZ152" t="e">
        <f>VLOOKUP(TRIM(Table47[[#This Row],[Z_6]]),Table34[#All],3,FALSE)</f>
        <v>#N/A</v>
      </c>
      <c r="CA152" t="e">
        <f>VLOOKUP(TRIM(Table47[[#This Row],[Z_7]]),Table34[#All],3,FALSE)</f>
        <v>#N/A</v>
      </c>
      <c r="CB152">
        <f>VLOOKUP(Table47[[#This Row],[ZA]],Table36[#All],3,FALSE)</f>
        <v>0</v>
      </c>
      <c r="CC152">
        <f>VLOOKUP(Table47[[#This Row],[ZB]],Table37[#All],3,FALSE)</f>
        <v>5</v>
      </c>
      <c r="CD152" t="s">
        <v>494</v>
      </c>
      <c r="CE152">
        <f>VLOOKUP(TRIM(Table47[[#This Row],[ZC_1]]),Table38[#All],3,FALSE)</f>
        <v>1</v>
      </c>
      <c r="CF152">
        <f>VLOOKUP(TRIM(Table47[[#This Row],[ZC_2]]),Table38[#All],3,FALSE)</f>
        <v>4</v>
      </c>
      <c r="CG152" t="e">
        <f>VLOOKUP(TRIM(Table47[[#This Row],[ZC_3]]),Table38[#All],3,FALSE)</f>
        <v>#N/A</v>
      </c>
      <c r="CH152" t="e">
        <f>VLOOKUP(TRIM(Table47[[#This Row],[ZC_4]]),Table38[#All],3,FALSE)</f>
        <v>#N/A</v>
      </c>
      <c r="CI152" t="e">
        <f>VLOOKUP(TRIM(Table47[[#This Row],[ZC_5]]),Table38[#All],3,FALSE)</f>
        <v>#N/A</v>
      </c>
      <c r="CJ152" t="e">
        <f>VLOOKUP(TRIM(Table47[[#This Row],[ZC_6]]),Table38[#All],3,FALSE)</f>
        <v>#N/A</v>
      </c>
      <c r="CK152" t="e">
        <f>VLOOKUP(TRIM(Table47[[#This Row],[ZC_7]]),Table38[#All],3,FALSE)</f>
        <v>#N/A</v>
      </c>
      <c r="CL152">
        <v>1</v>
      </c>
      <c r="CM152" t="s">
        <v>129</v>
      </c>
      <c r="CN152">
        <f>VLOOKUP(TRIM(Table47[[#This Row],[ZE_1]]),Table40[#All],3,FALSE)</f>
        <v>4</v>
      </c>
      <c r="CO152" s="4" t="e">
        <f>VLOOKUP(TRIM(Table47[[#This Row],[ZE_2]]),Table40[#All],3,FALSE)</f>
        <v>#N/A</v>
      </c>
      <c r="CP152" t="e">
        <f>VLOOKUP(TRIM(Table47[[#This Row],[ZE_3]]),Table40[#All],3,FALSE)</f>
        <v>#N/A</v>
      </c>
      <c r="CQ152" s="4" t="e">
        <f>VLOOKUP(TRIM(Table47[[#This Row],[ZE_4]]),Table40[#All],3,FALSE)</f>
        <v>#N/A</v>
      </c>
      <c r="CR152" t="e">
        <f>VLOOKUP(TRIM(Table47[[#This Row],[ZE_5]]),Table40[#All],3,FALSE)</f>
        <v>#N/A</v>
      </c>
      <c r="CS152" t="e">
        <f>VLOOKUP(TRIM(Table47[[#This Row],[ZE_6]]),Table40[#All],3,FALSE)</f>
        <v>#N/A</v>
      </c>
      <c r="CT152" t="e">
        <f>VLOOKUP(TRIM(Table47[[#This Row],[ZE_7]]),Table40[#All],3,FALSE)</f>
        <v>#N/A</v>
      </c>
      <c r="CU152" t="s">
        <v>730</v>
      </c>
    </row>
    <row r="153" spans="1:99" x14ac:dyDescent="0.25">
      <c r="A153">
        <v>45163.829178530097</v>
      </c>
      <c r="B153" s="4">
        <f>VLOOKUP(Table47[[#This Row],[A]],Table7[#All],3, FALSE)</f>
        <v>7</v>
      </c>
      <c r="C153">
        <f>VLOOKUP(Table47[[#This Row],[B]],Table12[#All],3,FALSE)</f>
        <v>0</v>
      </c>
      <c r="D153">
        <f>VLOOKUP(Table47[[#This Row],[C]],Table14[#All],3,FALSE)</f>
        <v>1</v>
      </c>
      <c r="E153">
        <f>VLOOKUP(Table47[[#This Row],[D]],Table16[#All],3,FALSE)</f>
        <v>1</v>
      </c>
      <c r="F153">
        <f>VLOOKUP(Table47[[#This Row],[E]],Table18[#All],3,FALSE)</f>
        <v>1</v>
      </c>
      <c r="G153">
        <f>VLOOKUP(Table47[[#This Row],[F]],Table20[#All],3,FALSE)</f>
        <v>4</v>
      </c>
      <c r="H153" s="1" t="s">
        <v>124</v>
      </c>
      <c r="I153">
        <f>VLOOKUP(Table47[[#This Row],[G]],Table22[#All],3,FALSE)</f>
        <v>1</v>
      </c>
      <c r="J153" s="4">
        <f>VLOOKUP(TRIM(Table47[[#This Row],[G_2]]),Table22[#All],3,FALSE)</f>
        <v>2</v>
      </c>
      <c r="K153" s="4" t="e">
        <f>VLOOKUP(TRIM(Table47[[#This Row],[G_3]]),Table22[#All],3,FALSE)</f>
        <v>#N/A</v>
      </c>
      <c r="L153" s="4" t="e">
        <f>VLOOKUP(TRIM(Table47[[#This Row],[G_4]]),Table22[#All],3,FALSE)</f>
        <v>#N/A</v>
      </c>
      <c r="M153">
        <f>VLOOKUP(Table47[[#This Row],[H]],Table23[#All],3,FALSE)</f>
        <v>1</v>
      </c>
      <c r="N153" s="1" t="s">
        <v>64</v>
      </c>
      <c r="O153">
        <f>VLOOKUP(Table47[[#This Row],[I_1]],Table25[#All], 3, FALSE)</f>
        <v>1</v>
      </c>
      <c r="P153">
        <f>VLOOKUP(TRIM(Table47[[#This Row],[I_2]]),Table25[#All], 3, FALSE)</f>
        <v>2</v>
      </c>
      <c r="Q153">
        <v>1175</v>
      </c>
      <c r="R153">
        <f>VLOOKUP(TRIM(Table47[[#This Row],[K]]),Table27[#All],3,FALSE)</f>
        <v>1</v>
      </c>
      <c r="S153">
        <f>VLOOKUP(TRIM(Table47[[#This Row],[L]]),Table28[#All],3,FALSE)</f>
        <v>1</v>
      </c>
      <c r="T153">
        <f>VLOOKUP(Table47[[#This Row],[M]],Table9[#All],3,FALSE)</f>
        <v>1</v>
      </c>
      <c r="U153">
        <f>VLOOKUP(Table47[[#This Row],[N]],Table11[#All],3,FALSE)</f>
        <v>3</v>
      </c>
      <c r="V153">
        <f>VLOOKUP(Table47[[#This Row],[O]],Table15[#All],3,FALSE)</f>
        <v>2</v>
      </c>
      <c r="W153" t="s">
        <v>731</v>
      </c>
      <c r="X153">
        <f>VLOOKUP(Table47[[#This Row],[Q]],Table19[#All],3,FALSE)</f>
        <v>4</v>
      </c>
      <c r="Y153" t="s">
        <v>732</v>
      </c>
      <c r="Z153">
        <f>VLOOKUP(TRIM(Table47[[#This Row],[R_1]]),Table21[#All],3,FALSE)</f>
        <v>2</v>
      </c>
      <c r="AA153">
        <f>VLOOKUP(TRIM(Table47[[#This Row],[R_2]]),Table21[#All],3,FALSE)</f>
        <v>8</v>
      </c>
      <c r="AB153">
        <f>VLOOKUP(TRIM(Table47[[#This Row],[R_3]]),Table21[#All],3,FALSE)</f>
        <v>15</v>
      </c>
      <c r="AC153" t="e">
        <f>VLOOKUP(TRIM(Table47[[#This Row],[R_4]]),Table21[#All],3,FALSE)</f>
        <v>#N/A</v>
      </c>
      <c r="AD153" t="e">
        <f>VLOOKUP(TRIM(Table47[[#This Row],[R_5]]),Table21[#All],3,FALSE)</f>
        <v>#N/A</v>
      </c>
      <c r="AE153" t="e">
        <f>VLOOKUP(TRIM(Table47[[#This Row],[R_6]]),Table21[#All],3,FALSE)</f>
        <v>#N/A</v>
      </c>
      <c r="AF153" t="e">
        <f>VLOOKUP(TRIM(Table47[[#This Row],[R_7]]),Table21[#All],3,FALSE)</f>
        <v>#N/A</v>
      </c>
      <c r="AG153" t="e">
        <f>VLOOKUP(TRIM(Table47[[#This Row],[R_8]]),Table21[#All],3,FALSE)</f>
        <v>#N/A</v>
      </c>
      <c r="AH153" t="e">
        <f>VLOOKUP(TRIM(Table47[[#This Row],[R_9]]),Table21[#All],3,FALSE)</f>
        <v>#N/A</v>
      </c>
      <c r="AI153" t="e">
        <f>VLOOKUP(TRIM(Table47[[#This Row],[R_10]]),Table21[#All],3,FALSE)</f>
        <v>#N/A</v>
      </c>
      <c r="AJ153" t="s">
        <v>733</v>
      </c>
      <c r="AK153">
        <f>VLOOKUP(TRIM(Table47[[#This Row],[S_1]]),Table24[#All],3,FALSE)</f>
        <v>5</v>
      </c>
      <c r="AL153">
        <f>VLOOKUP(TRIM(Table47[[#This Row],[S_2]]),Table24[#All],3,FALSE)</f>
        <v>2</v>
      </c>
      <c r="AM153">
        <f>VLOOKUP(TRIM(Table47[[#This Row],[S_3]]),Table24[#All],3,FALSE)</f>
        <v>4</v>
      </c>
      <c r="AN153" t="e">
        <f>VLOOKUP(TRIM(Table47[[#This Row],[S_4]]),Table24[#All],3,FALSE)</f>
        <v>#N/A</v>
      </c>
      <c r="AO153" t="e">
        <f>VLOOKUP(TRIM(Table47[[#This Row],[S_5]]),Table24[#All],3,FALSE)</f>
        <v>#N/A</v>
      </c>
      <c r="AP153" t="e">
        <f>VLOOKUP(TRIM(Table47[[#This Row],[S_6]]),Table24[#All],3,FALSE)</f>
        <v>#N/A</v>
      </c>
      <c r="AQ153" t="s">
        <v>73</v>
      </c>
      <c r="AR153">
        <f>VLOOKUP(TRIM(Table47[[#This Row],[T_1]]),Table26[#All],3,FALSE)</f>
        <v>2</v>
      </c>
      <c r="AS153">
        <f>VLOOKUP(TRIM(Table47[[#This Row],[T_2]]),Table26[#All],3,FALSE)</f>
        <v>4</v>
      </c>
      <c r="AT153" t="e">
        <f>VLOOKUP(TRIM(Table47[[#This Row],[T_3]]),Table26[#All],3,FALSE)</f>
        <v>#N/A</v>
      </c>
      <c r="AU153" t="e">
        <f>VLOOKUP(TRIM(Table47[[#This Row],[T_4]]),Table26[#All],3,FALSE)</f>
        <v>#N/A</v>
      </c>
      <c r="AV153" t="e">
        <f>VLOOKUP(TRIM(Table47[[#This Row],[T_5]]),Table26[#All],3,FALSE)</f>
        <v>#N/A</v>
      </c>
      <c r="AW153" t="e">
        <f>VLOOKUP(TRIM(Table47[[#This Row],[T_6]]),Table26[#All],3,FALSE)</f>
        <v>#N/A</v>
      </c>
      <c r="AX153">
        <f>VLOOKUP(Table47[[#This Row],[U]],Table29[#All],3,FALSE)</f>
        <v>1</v>
      </c>
      <c r="AY153">
        <f>VLOOKUP(Table47[[#This Row],[V]],Table30[#All],3,FALSE)</f>
        <v>2</v>
      </c>
      <c r="AZ153" t="s">
        <v>151</v>
      </c>
      <c r="BA153">
        <f>VLOOKUP(TRIM(Table47[[#This Row],[W_1]]),Table31[#All],3,FALSE)</f>
        <v>1</v>
      </c>
      <c r="BB153">
        <f>VLOOKUP(TRIM(Table47[[#This Row],[W_2]]),Table31[#All],3,FALSE)</f>
        <v>2</v>
      </c>
      <c r="BC153">
        <f>VLOOKUP(TRIM(Table47[[#This Row],[W_3]]),Table31[#All],3,FALSE)</f>
        <v>4</v>
      </c>
      <c r="BD153">
        <f>VLOOKUP(TRIM(Table47[[#This Row],[W_4]]),Table31[#All],3,FALSE)</f>
        <v>3</v>
      </c>
      <c r="BE153">
        <f>VLOOKUP(TRIM(Table47[[#This Row],[W_5]]),Table31[#All],3,FALSE)</f>
        <v>7</v>
      </c>
      <c r="BF153" t="e">
        <f>VLOOKUP(TRIM(Table47[[#This Row],[W_6]]),Table31[#All],3,FALSE)</f>
        <v>#N/A</v>
      </c>
      <c r="BG153" t="e">
        <f>VLOOKUP(TRIM(Table47[[#This Row],[W_7]]),Table31[#All],3,FALSE)</f>
        <v>#N/A</v>
      </c>
      <c r="BH153" t="e">
        <f>VLOOKUP(TRIM(Table47[[#This Row],[W_8]]),Table31[#All],3,FALSE)</f>
        <v>#N/A</v>
      </c>
      <c r="BI153" t="s">
        <v>1034</v>
      </c>
      <c r="BJ153">
        <f>VLOOKUP(TRIM(Table47[[#This Row],[X_1]]),Table32[#All],3,FALSE)</f>
        <v>1</v>
      </c>
      <c r="BK153">
        <f>VLOOKUP(TRIM(Table47[[#This Row],[X_2]]),Table32[#All],3,FALSE)</f>
        <v>6</v>
      </c>
      <c r="BL153">
        <f>VLOOKUP(TRIM(Table47[[#This Row],[X_3]]),Table32[#All],3,FALSE)</f>
        <v>10</v>
      </c>
      <c r="BM153">
        <f>VLOOKUP(TRIM(Table47[[#This Row],[X_4]]),Table32[#All],3,FALSE)</f>
        <v>3</v>
      </c>
      <c r="BN153" t="e">
        <f>VLOOKUP(TRIM(Table47[[#This Row],[X_5]]),Table32[#All],3,FALSE)</f>
        <v>#N/A</v>
      </c>
      <c r="BO153" t="e">
        <f>VLOOKUP(TRIM(Table47[[#This Row],[X_6]]),Table32[#All],3,FALSE)</f>
        <v>#N/A</v>
      </c>
      <c r="BP153" t="e">
        <f>VLOOKUP(TRIM(Table47[[#This Row],[X_7]]),Table32[#All],3,FALSE)</f>
        <v>#N/A</v>
      </c>
      <c r="BQ153" t="e">
        <f>VLOOKUP(TRIM(Table47[[#This Row],[X_8]]),Table32[#All],3,FALSE)</f>
        <v>#N/A</v>
      </c>
      <c r="BR153" t="e">
        <f>VLOOKUP(TRIM(Table47[[#This Row],[X_9]]),Table32[#All],3,FALSE)</f>
        <v>#N/A</v>
      </c>
      <c r="BS153">
        <f>VLOOKUP(Table47[[#This Row],[Y]], Table33[#All], 3, FALSE)</f>
        <v>1</v>
      </c>
      <c r="BT153" t="s">
        <v>158</v>
      </c>
      <c r="BU153">
        <f>VLOOKUP(TRIM(Table47[[#This Row],[Z_1]]),Table34[#All],3,FALSE)</f>
        <v>12</v>
      </c>
      <c r="BV153" t="e">
        <f>VLOOKUP(TRIM(Table47[[#This Row],[Z_2]]),Table34[#All],3,FALSE)</f>
        <v>#N/A</v>
      </c>
      <c r="BW153" t="e">
        <f>VLOOKUP(TRIM(Table47[[#This Row],[Z_3]]),Table34[#All],3,FALSE)</f>
        <v>#N/A</v>
      </c>
      <c r="BX153" t="e">
        <f>VLOOKUP(TRIM(Table47[[#This Row],[Z_4]]),Table34[#All],3,FALSE)</f>
        <v>#N/A</v>
      </c>
      <c r="BY153" t="e">
        <f>VLOOKUP(TRIM(Table47[[#This Row],[Z_5]]),Table34[#All],3,FALSE)</f>
        <v>#N/A</v>
      </c>
      <c r="BZ153" t="e">
        <f>VLOOKUP(TRIM(Table47[[#This Row],[Z_6]]),Table34[#All],3,FALSE)</f>
        <v>#N/A</v>
      </c>
      <c r="CA153" t="e">
        <f>VLOOKUP(TRIM(Table47[[#This Row],[Z_7]]),Table34[#All],3,FALSE)</f>
        <v>#N/A</v>
      </c>
      <c r="CB153">
        <f>VLOOKUP(Table47[[#This Row],[ZA]],Table36[#All],3,FALSE)</f>
        <v>4</v>
      </c>
      <c r="CC153">
        <f>VLOOKUP(Table47[[#This Row],[ZB]],Table37[#All],3,FALSE)</f>
        <v>4</v>
      </c>
      <c r="CD153" t="s">
        <v>115</v>
      </c>
      <c r="CE153">
        <f>VLOOKUP(TRIM(Table47[[#This Row],[ZC_1]]),Table38[#All],3,FALSE)</f>
        <v>1</v>
      </c>
      <c r="CF153">
        <f>VLOOKUP(TRIM(Table47[[#This Row],[ZC_2]]),Table38[#All],3,FALSE)</f>
        <v>2</v>
      </c>
      <c r="CG153">
        <f>VLOOKUP(TRIM(Table47[[#This Row],[ZC_3]]),Table38[#All],3,FALSE)</f>
        <v>7</v>
      </c>
      <c r="CH153" t="e">
        <f>VLOOKUP(TRIM(Table47[[#This Row],[ZC_4]]),Table38[#All],3,FALSE)</f>
        <v>#N/A</v>
      </c>
      <c r="CI153" t="e">
        <f>VLOOKUP(TRIM(Table47[[#This Row],[ZC_5]]),Table38[#All],3,FALSE)</f>
        <v>#N/A</v>
      </c>
      <c r="CJ153" t="e">
        <f>VLOOKUP(TRIM(Table47[[#This Row],[ZC_6]]),Table38[#All],3,FALSE)</f>
        <v>#N/A</v>
      </c>
      <c r="CK153" t="e">
        <f>VLOOKUP(TRIM(Table47[[#This Row],[ZC_7]]),Table38[#All],3,FALSE)</f>
        <v>#N/A</v>
      </c>
      <c r="CL153">
        <v>1</v>
      </c>
      <c r="CM153" t="s">
        <v>106</v>
      </c>
      <c r="CN153">
        <f>VLOOKUP(TRIM(Table47[[#This Row],[ZE_1]]),Table40[#All],3,FALSE)</f>
        <v>3</v>
      </c>
      <c r="CO153" s="4" t="e">
        <f>VLOOKUP(TRIM(Table47[[#This Row],[ZE_2]]),Table40[#All],3,FALSE)</f>
        <v>#N/A</v>
      </c>
      <c r="CP153" t="e">
        <f>VLOOKUP(TRIM(Table47[[#This Row],[ZE_3]]),Table40[#All],3,FALSE)</f>
        <v>#N/A</v>
      </c>
      <c r="CQ153" s="4" t="e">
        <f>VLOOKUP(TRIM(Table47[[#This Row],[ZE_4]]),Table40[#All],3,FALSE)</f>
        <v>#N/A</v>
      </c>
      <c r="CR153" t="e">
        <f>VLOOKUP(TRIM(Table47[[#This Row],[ZE_5]]),Table40[#All],3,FALSE)</f>
        <v>#N/A</v>
      </c>
      <c r="CS153" t="e">
        <f>VLOOKUP(TRIM(Table47[[#This Row],[ZE_6]]),Table40[#All],3,FALSE)</f>
        <v>#N/A</v>
      </c>
      <c r="CT153" t="e">
        <f>VLOOKUP(TRIM(Table47[[#This Row],[ZE_7]]),Table40[#All],3,FALSE)</f>
        <v>#N/A</v>
      </c>
      <c r="CU153" t="s">
        <v>735</v>
      </c>
    </row>
    <row r="154" spans="1:99" x14ac:dyDescent="0.25">
      <c r="A154">
        <v>45163.836519178236</v>
      </c>
      <c r="B154" s="4">
        <f>VLOOKUP(Table47[[#This Row],[A]],Table7[#All],3, FALSE)</f>
        <v>4</v>
      </c>
      <c r="C154">
        <f>VLOOKUP(Table47[[#This Row],[B]],Table12[#All],3,FALSE)</f>
        <v>0</v>
      </c>
      <c r="D154">
        <f>VLOOKUP(Table47[[#This Row],[C]],Table14[#All],3,FALSE)</f>
        <v>1</v>
      </c>
      <c r="E154">
        <f>VLOOKUP(Table47[[#This Row],[D]],Table16[#All],3,FALSE)</f>
        <v>1</v>
      </c>
      <c r="F154">
        <f>VLOOKUP(Table47[[#This Row],[E]],Table18[#All],3,FALSE)</f>
        <v>1</v>
      </c>
      <c r="G154">
        <f>VLOOKUP(Table47[[#This Row],[F]],Table20[#All],3,FALSE)</f>
        <v>3</v>
      </c>
      <c r="H154" s="1" t="s">
        <v>124</v>
      </c>
      <c r="I154">
        <f>VLOOKUP(Table47[[#This Row],[G]],Table22[#All],3,FALSE)</f>
        <v>1</v>
      </c>
      <c r="J154" s="4">
        <f>VLOOKUP(TRIM(Table47[[#This Row],[G_2]]),Table22[#All],3,FALSE)</f>
        <v>2</v>
      </c>
      <c r="K154" s="4" t="e">
        <f>VLOOKUP(TRIM(Table47[[#This Row],[G_3]]),Table22[#All],3,FALSE)</f>
        <v>#N/A</v>
      </c>
      <c r="L154" s="4" t="e">
        <f>VLOOKUP(TRIM(Table47[[#This Row],[G_4]]),Table22[#All],3,FALSE)</f>
        <v>#N/A</v>
      </c>
      <c r="M154">
        <f>VLOOKUP(Table47[[#This Row],[H]],Table23[#All],3,FALSE)</f>
        <v>1</v>
      </c>
      <c r="N154" s="1" t="s">
        <v>64</v>
      </c>
      <c r="O154">
        <f>VLOOKUP(Table47[[#This Row],[I_1]],Table25[#All], 3, FALSE)</f>
        <v>1</v>
      </c>
      <c r="P154">
        <f>VLOOKUP(TRIM(Table47[[#This Row],[I_2]]),Table25[#All], 3, FALSE)</f>
        <v>2</v>
      </c>
      <c r="Q154">
        <v>1000</v>
      </c>
      <c r="R154">
        <f>VLOOKUP(TRIM(Table47[[#This Row],[K]]),Table27[#All],3,FALSE)</f>
        <v>2</v>
      </c>
      <c r="S154">
        <f>VLOOKUP(TRIM(Table47[[#This Row],[L]]),Table28[#All],3,FALSE)</f>
        <v>1</v>
      </c>
      <c r="T154">
        <f>VLOOKUP(Table47[[#This Row],[M]],Table9[#All],3,FALSE)</f>
        <v>3</v>
      </c>
      <c r="U154">
        <f>VLOOKUP(Table47[[#This Row],[N]],Table11[#All],3,FALSE)</f>
        <v>4</v>
      </c>
      <c r="V154">
        <f>VLOOKUP(Table47[[#This Row],[O]],Table15[#All],3,FALSE)</f>
        <v>1</v>
      </c>
      <c r="W154" t="s">
        <v>736</v>
      </c>
      <c r="X154">
        <f>VLOOKUP(Table47[[#This Row],[Q]],Table19[#All],3,FALSE)</f>
        <v>2</v>
      </c>
      <c r="Y154" t="s">
        <v>737</v>
      </c>
      <c r="Z154">
        <f>VLOOKUP(TRIM(Table47[[#This Row],[R_1]]),Table21[#All],3,FALSE)</f>
        <v>2</v>
      </c>
      <c r="AA154">
        <f>VLOOKUP(TRIM(Table47[[#This Row],[R_2]]),Table21[#All],3,FALSE)</f>
        <v>8</v>
      </c>
      <c r="AB154">
        <f>VLOOKUP(TRIM(Table47[[#This Row],[R_3]]),Table21[#All],3,FALSE)</f>
        <v>11</v>
      </c>
      <c r="AC154">
        <f>VLOOKUP(TRIM(Table47[[#This Row],[R_4]]),Table21[#All],3,FALSE)</f>
        <v>12</v>
      </c>
      <c r="AD154" t="e">
        <f>VLOOKUP(TRIM(Table47[[#This Row],[R_5]]),Table21[#All],3,FALSE)</f>
        <v>#N/A</v>
      </c>
      <c r="AE154" t="e">
        <f>VLOOKUP(TRIM(Table47[[#This Row],[R_6]]),Table21[#All],3,FALSE)</f>
        <v>#N/A</v>
      </c>
      <c r="AF154" t="e">
        <f>VLOOKUP(TRIM(Table47[[#This Row],[R_7]]),Table21[#All],3,FALSE)</f>
        <v>#N/A</v>
      </c>
      <c r="AG154" t="e">
        <f>VLOOKUP(TRIM(Table47[[#This Row],[R_8]]),Table21[#All],3,FALSE)</f>
        <v>#N/A</v>
      </c>
      <c r="AH154" t="e">
        <f>VLOOKUP(TRIM(Table47[[#This Row],[R_9]]),Table21[#All],3,FALSE)</f>
        <v>#N/A</v>
      </c>
      <c r="AI154" t="e">
        <f>VLOOKUP(TRIM(Table47[[#This Row],[R_10]]),Table21[#All],3,FALSE)</f>
        <v>#N/A</v>
      </c>
      <c r="AJ154" t="s">
        <v>624</v>
      </c>
      <c r="AK154">
        <f>VLOOKUP(TRIM(Table47[[#This Row],[S_1]]),Table24[#All],3,FALSE)</f>
        <v>5</v>
      </c>
      <c r="AL154">
        <f>VLOOKUP(TRIM(Table47[[#This Row],[S_2]]),Table24[#All],3,FALSE)</f>
        <v>1</v>
      </c>
      <c r="AM154">
        <f>VLOOKUP(TRIM(Table47[[#This Row],[S_3]]),Table24[#All],3,FALSE)</f>
        <v>2</v>
      </c>
      <c r="AN154" t="e">
        <f>VLOOKUP(TRIM(Table47[[#This Row],[S_4]]),Table24[#All],3,FALSE)</f>
        <v>#N/A</v>
      </c>
      <c r="AO154" t="e">
        <f>VLOOKUP(TRIM(Table47[[#This Row],[S_5]]),Table24[#All],3,FALSE)</f>
        <v>#N/A</v>
      </c>
      <c r="AP154" t="e">
        <f>VLOOKUP(TRIM(Table47[[#This Row],[S_6]]),Table24[#All],3,FALSE)</f>
        <v>#N/A</v>
      </c>
      <c r="AQ154" t="s">
        <v>51</v>
      </c>
      <c r="AR154">
        <f>VLOOKUP(TRIM(Table47[[#This Row],[T_1]]),Table26[#All],3,FALSE)</f>
        <v>2</v>
      </c>
      <c r="AS154" t="e">
        <f>VLOOKUP(TRIM(Table47[[#This Row],[T_2]]),Table26[#All],3,FALSE)</f>
        <v>#N/A</v>
      </c>
      <c r="AT154" t="e">
        <f>VLOOKUP(TRIM(Table47[[#This Row],[T_3]]),Table26[#All],3,FALSE)</f>
        <v>#N/A</v>
      </c>
      <c r="AU154" t="e">
        <f>VLOOKUP(TRIM(Table47[[#This Row],[T_4]]),Table26[#All],3,FALSE)</f>
        <v>#N/A</v>
      </c>
      <c r="AV154" t="e">
        <f>VLOOKUP(TRIM(Table47[[#This Row],[T_5]]),Table26[#All],3,FALSE)</f>
        <v>#N/A</v>
      </c>
      <c r="AW154" t="e">
        <f>VLOOKUP(TRIM(Table47[[#This Row],[T_6]]),Table26[#All],3,FALSE)</f>
        <v>#N/A</v>
      </c>
      <c r="AX154">
        <f>VLOOKUP(Table47[[#This Row],[U]],Table29[#All],3,FALSE)</f>
        <v>2</v>
      </c>
      <c r="AY154">
        <f>VLOOKUP(Table47[[#This Row],[V]],Table30[#All],3,FALSE)</f>
        <v>2</v>
      </c>
      <c r="AZ154" t="s">
        <v>528</v>
      </c>
      <c r="BA154">
        <f>VLOOKUP(TRIM(Table47[[#This Row],[W_1]]),Table31[#All],3,FALSE)</f>
        <v>1</v>
      </c>
      <c r="BB154">
        <f>VLOOKUP(TRIM(Table47[[#This Row],[W_2]]),Table31[#All],3,FALSE)</f>
        <v>2</v>
      </c>
      <c r="BC154">
        <f>VLOOKUP(TRIM(Table47[[#This Row],[W_3]]),Table31[#All],3,FALSE)</f>
        <v>4</v>
      </c>
      <c r="BD154">
        <f>VLOOKUP(TRIM(Table47[[#This Row],[W_4]]),Table31[#All],3,FALSE)</f>
        <v>7</v>
      </c>
      <c r="BE154" t="e">
        <f>VLOOKUP(TRIM(Table47[[#This Row],[W_5]]),Table31[#All],3,FALSE)</f>
        <v>#N/A</v>
      </c>
      <c r="BF154" t="e">
        <f>VLOOKUP(TRIM(Table47[[#This Row],[W_6]]),Table31[#All],3,FALSE)</f>
        <v>#N/A</v>
      </c>
      <c r="BG154" t="e">
        <f>VLOOKUP(TRIM(Table47[[#This Row],[W_7]]),Table31[#All],3,FALSE)</f>
        <v>#N/A</v>
      </c>
      <c r="BH154" t="e">
        <f>VLOOKUP(TRIM(Table47[[#This Row],[W_8]]),Table31[#All],3,FALSE)</f>
        <v>#N/A</v>
      </c>
      <c r="BI154" t="s">
        <v>75</v>
      </c>
      <c r="BJ154">
        <f>VLOOKUP(TRIM(Table47[[#This Row],[X_1]]),Table32[#All],3,FALSE)</f>
        <v>1</v>
      </c>
      <c r="BK154" t="e">
        <f>VLOOKUP(TRIM(Table47[[#This Row],[X_2]]),Table32[#All],3,FALSE)</f>
        <v>#N/A</v>
      </c>
      <c r="BL154" t="e">
        <f>VLOOKUP(TRIM(Table47[[#This Row],[X_3]]),Table32[#All],3,FALSE)</f>
        <v>#N/A</v>
      </c>
      <c r="BM154" t="e">
        <f>VLOOKUP(TRIM(Table47[[#This Row],[X_4]]),Table32[#All],3,FALSE)</f>
        <v>#N/A</v>
      </c>
      <c r="BN154" t="e">
        <f>VLOOKUP(TRIM(Table47[[#This Row],[X_5]]),Table32[#All],3,FALSE)</f>
        <v>#N/A</v>
      </c>
      <c r="BO154" t="e">
        <f>VLOOKUP(TRIM(Table47[[#This Row],[X_6]]),Table32[#All],3,FALSE)</f>
        <v>#N/A</v>
      </c>
      <c r="BP154" t="e">
        <f>VLOOKUP(TRIM(Table47[[#This Row],[X_7]]),Table32[#All],3,FALSE)</f>
        <v>#N/A</v>
      </c>
      <c r="BQ154" t="e">
        <f>VLOOKUP(TRIM(Table47[[#This Row],[X_8]]),Table32[#All],3,FALSE)</f>
        <v>#N/A</v>
      </c>
      <c r="BR154" t="e">
        <f>VLOOKUP(TRIM(Table47[[#This Row],[X_9]]),Table32[#All],3,FALSE)</f>
        <v>#N/A</v>
      </c>
      <c r="BS154">
        <f>VLOOKUP(Table47[[#This Row],[Y]], Table33[#All], 3, FALSE)</f>
        <v>1</v>
      </c>
      <c r="BT154" t="s">
        <v>77</v>
      </c>
      <c r="BU154">
        <f>VLOOKUP(TRIM(Table47[[#This Row],[Z_1]]),Table34[#All],3,FALSE)</f>
        <v>13</v>
      </c>
      <c r="BV154" t="e">
        <f>VLOOKUP(TRIM(Table47[[#This Row],[Z_2]]),Table34[#All],3,FALSE)</f>
        <v>#N/A</v>
      </c>
      <c r="BW154" t="e">
        <f>VLOOKUP(TRIM(Table47[[#This Row],[Z_3]]),Table34[#All],3,FALSE)</f>
        <v>#N/A</v>
      </c>
      <c r="BX154" t="e">
        <f>VLOOKUP(TRIM(Table47[[#This Row],[Z_4]]),Table34[#All],3,FALSE)</f>
        <v>#N/A</v>
      </c>
      <c r="BY154" t="e">
        <f>VLOOKUP(TRIM(Table47[[#This Row],[Z_5]]),Table34[#All],3,FALSE)</f>
        <v>#N/A</v>
      </c>
      <c r="BZ154" t="e">
        <f>VLOOKUP(TRIM(Table47[[#This Row],[Z_6]]),Table34[#All],3,FALSE)</f>
        <v>#N/A</v>
      </c>
      <c r="CA154" t="e">
        <f>VLOOKUP(TRIM(Table47[[#This Row],[Z_7]]),Table34[#All],3,FALSE)</f>
        <v>#N/A</v>
      </c>
      <c r="CB154">
        <f>VLOOKUP(Table47[[#This Row],[ZA]],Table36[#All],3,FALSE)</f>
        <v>0</v>
      </c>
      <c r="CC154">
        <f>VLOOKUP(Table47[[#This Row],[ZB]],Table37[#All],3,FALSE)</f>
        <v>4</v>
      </c>
      <c r="CD154" t="s">
        <v>79</v>
      </c>
      <c r="CE154">
        <f>VLOOKUP(TRIM(Table47[[#This Row],[ZC_1]]),Table38[#All],3,FALSE)</f>
        <v>1</v>
      </c>
      <c r="CF154">
        <f>VLOOKUP(TRIM(Table47[[#This Row],[ZC_2]]),Table38[#All],3,FALSE)</f>
        <v>7</v>
      </c>
      <c r="CG154" t="e">
        <f>VLOOKUP(TRIM(Table47[[#This Row],[ZC_3]]),Table38[#All],3,FALSE)</f>
        <v>#N/A</v>
      </c>
      <c r="CH154" t="e">
        <f>VLOOKUP(TRIM(Table47[[#This Row],[ZC_4]]),Table38[#All],3,FALSE)</f>
        <v>#N/A</v>
      </c>
      <c r="CI154" t="e">
        <f>VLOOKUP(TRIM(Table47[[#This Row],[ZC_5]]),Table38[#All],3,FALSE)</f>
        <v>#N/A</v>
      </c>
      <c r="CJ154" t="e">
        <f>VLOOKUP(TRIM(Table47[[#This Row],[ZC_6]]),Table38[#All],3,FALSE)</f>
        <v>#N/A</v>
      </c>
      <c r="CK154" t="e">
        <f>VLOOKUP(TRIM(Table47[[#This Row],[ZC_7]]),Table38[#All],3,FALSE)</f>
        <v>#N/A</v>
      </c>
      <c r="CL154">
        <v>1</v>
      </c>
      <c r="CM154" t="s">
        <v>106</v>
      </c>
      <c r="CN154">
        <f>VLOOKUP(TRIM(Table47[[#This Row],[ZE_1]]),Table40[#All],3,FALSE)</f>
        <v>3</v>
      </c>
      <c r="CO154" s="4" t="e">
        <f>VLOOKUP(TRIM(Table47[[#This Row],[ZE_2]]),Table40[#All],3,FALSE)</f>
        <v>#N/A</v>
      </c>
      <c r="CP154" t="e">
        <f>VLOOKUP(TRIM(Table47[[#This Row],[ZE_3]]),Table40[#All],3,FALSE)</f>
        <v>#N/A</v>
      </c>
      <c r="CQ154" s="4" t="e">
        <f>VLOOKUP(TRIM(Table47[[#This Row],[ZE_4]]),Table40[#All],3,FALSE)</f>
        <v>#N/A</v>
      </c>
      <c r="CR154" t="e">
        <f>VLOOKUP(TRIM(Table47[[#This Row],[ZE_5]]),Table40[#All],3,FALSE)</f>
        <v>#N/A</v>
      </c>
      <c r="CS154" t="e">
        <f>VLOOKUP(TRIM(Table47[[#This Row],[ZE_6]]),Table40[#All],3,FALSE)</f>
        <v>#N/A</v>
      </c>
      <c r="CT154" t="e">
        <f>VLOOKUP(TRIM(Table47[[#This Row],[ZE_7]]),Table40[#All],3,FALSE)</f>
        <v>#N/A</v>
      </c>
    </row>
    <row r="155" spans="1:99" x14ac:dyDescent="0.25">
      <c r="A155">
        <v>45164.691042719904</v>
      </c>
      <c r="B155" s="4">
        <f>VLOOKUP(Table47[[#This Row],[A]],Table7[#All],3, FALSE)</f>
        <v>3</v>
      </c>
      <c r="C155">
        <f>VLOOKUP(Table47[[#This Row],[B]],Table12[#All],3,FALSE)</f>
        <v>0</v>
      </c>
      <c r="D155">
        <f>VLOOKUP(Table47[[#This Row],[C]],Table14[#All],3,FALSE)</f>
        <v>1</v>
      </c>
      <c r="E155">
        <f>VLOOKUP(Table47[[#This Row],[D]],Table16[#All],3,FALSE)</f>
        <v>1</v>
      </c>
      <c r="F155">
        <f>VLOOKUP(Table47[[#This Row],[E]],Table18[#All],3,FALSE)</f>
        <v>2</v>
      </c>
      <c r="G155">
        <f>VLOOKUP(Table47[[#This Row],[F]],Table20[#All],3,FALSE)</f>
        <v>5</v>
      </c>
      <c r="H155" s="1" t="s">
        <v>484</v>
      </c>
      <c r="I155">
        <f>VLOOKUP(Table47[[#This Row],[G]],Table22[#All],3,FALSE)</f>
        <v>5</v>
      </c>
      <c r="J155" s="4" t="e">
        <f>VLOOKUP(TRIM(Table47[[#This Row],[G_2]]),Table22[#All],3,FALSE)</f>
        <v>#N/A</v>
      </c>
      <c r="K155" s="4" t="e">
        <f>VLOOKUP(TRIM(Table47[[#This Row],[G_3]]),Table22[#All],3,FALSE)</f>
        <v>#N/A</v>
      </c>
      <c r="L155" s="4" t="e">
        <f>VLOOKUP(TRIM(Table47[[#This Row],[G_4]]),Table22[#All],3,FALSE)</f>
        <v>#N/A</v>
      </c>
      <c r="M155">
        <f>VLOOKUP(Table47[[#This Row],[H]],Table23[#All],3,FALSE)</f>
        <v>1</v>
      </c>
      <c r="N155" s="1" t="s">
        <v>41</v>
      </c>
      <c r="O155">
        <f>VLOOKUP(Table47[[#This Row],[I_1]],Table25[#All], 3, FALSE)</f>
        <v>1</v>
      </c>
      <c r="P155" t="e">
        <f>VLOOKUP(TRIM(Table47[[#This Row],[I_2]]),Table25[#All], 3, FALSE)</f>
        <v>#N/A</v>
      </c>
      <c r="Q155">
        <v>460</v>
      </c>
      <c r="R155">
        <f>VLOOKUP(TRIM(Table47[[#This Row],[K]]),Table27[#All],3,FALSE)</f>
        <v>2</v>
      </c>
      <c r="S155">
        <f>VLOOKUP(TRIM(Table47[[#This Row],[L]]),Table28[#All],3,FALSE)</f>
        <v>2</v>
      </c>
      <c r="T155">
        <f>VLOOKUP(Table47[[#This Row],[M]],Table9[#All],3,FALSE)</f>
        <v>1</v>
      </c>
      <c r="U155">
        <f>VLOOKUP(Table47[[#This Row],[N]],Table11[#All],3,FALSE)</f>
        <v>1</v>
      </c>
      <c r="V155">
        <f>VLOOKUP(Table47[[#This Row],[O]],Table15[#All],3,FALSE)</f>
        <v>3</v>
      </c>
      <c r="W155" t="s">
        <v>738</v>
      </c>
      <c r="X155">
        <f>VLOOKUP(Table47[[#This Row],[Q]],Table19[#All],3,FALSE)</f>
        <v>2</v>
      </c>
      <c r="Y155" t="s">
        <v>136</v>
      </c>
      <c r="Z155">
        <f>VLOOKUP(TRIM(Table47[[#This Row],[R_1]]),Table21[#All],3,FALSE)</f>
        <v>2</v>
      </c>
      <c r="AA155" t="e">
        <f>VLOOKUP(TRIM(Table47[[#This Row],[R_2]]),Table21[#All],3,FALSE)</f>
        <v>#N/A</v>
      </c>
      <c r="AB155" t="e">
        <f>VLOOKUP(TRIM(Table47[[#This Row],[R_3]]),Table21[#All],3,FALSE)</f>
        <v>#N/A</v>
      </c>
      <c r="AC155" t="e">
        <f>VLOOKUP(TRIM(Table47[[#This Row],[R_4]]),Table21[#All],3,FALSE)</f>
        <v>#N/A</v>
      </c>
      <c r="AD155" t="e">
        <f>VLOOKUP(TRIM(Table47[[#This Row],[R_5]]),Table21[#All],3,FALSE)</f>
        <v>#N/A</v>
      </c>
      <c r="AE155" t="e">
        <f>VLOOKUP(TRIM(Table47[[#This Row],[R_6]]),Table21[#All],3,FALSE)</f>
        <v>#N/A</v>
      </c>
      <c r="AF155" t="e">
        <f>VLOOKUP(TRIM(Table47[[#This Row],[R_7]]),Table21[#All],3,FALSE)</f>
        <v>#N/A</v>
      </c>
      <c r="AG155" t="e">
        <f>VLOOKUP(TRIM(Table47[[#This Row],[R_8]]),Table21[#All],3,FALSE)</f>
        <v>#N/A</v>
      </c>
      <c r="AH155" t="e">
        <f>VLOOKUP(TRIM(Table47[[#This Row],[R_9]]),Table21[#All],3,FALSE)</f>
        <v>#N/A</v>
      </c>
      <c r="AI155" t="e">
        <f>VLOOKUP(TRIM(Table47[[#This Row],[R_10]]),Table21[#All],3,FALSE)</f>
        <v>#N/A</v>
      </c>
      <c r="AJ155" t="s">
        <v>146</v>
      </c>
      <c r="AK155">
        <f>VLOOKUP(TRIM(Table47[[#This Row],[S_1]]),Table24[#All],3,FALSE)</f>
        <v>3</v>
      </c>
      <c r="AL155" t="e">
        <f>VLOOKUP(TRIM(Table47[[#This Row],[S_2]]),Table24[#All],3,FALSE)</f>
        <v>#N/A</v>
      </c>
      <c r="AM155" t="e">
        <f>VLOOKUP(TRIM(Table47[[#This Row],[S_3]]),Table24[#All],3,FALSE)</f>
        <v>#N/A</v>
      </c>
      <c r="AN155" t="e">
        <f>VLOOKUP(TRIM(Table47[[#This Row],[S_4]]),Table24[#All],3,FALSE)</f>
        <v>#N/A</v>
      </c>
      <c r="AO155" t="e">
        <f>VLOOKUP(TRIM(Table47[[#This Row],[S_5]]),Table24[#All],3,FALSE)</f>
        <v>#N/A</v>
      </c>
      <c r="AP155" t="e">
        <f>VLOOKUP(TRIM(Table47[[#This Row],[S_6]]),Table24[#All],3,FALSE)</f>
        <v>#N/A</v>
      </c>
      <c r="AQ155" t="s">
        <v>194</v>
      </c>
      <c r="AR155">
        <f>VLOOKUP(TRIM(Table47[[#This Row],[T_1]]),Table26[#All],3,FALSE)</f>
        <v>3</v>
      </c>
      <c r="AS155" t="e">
        <f>VLOOKUP(TRIM(Table47[[#This Row],[T_2]]),Table26[#All],3,FALSE)</f>
        <v>#N/A</v>
      </c>
      <c r="AT155" t="e">
        <f>VLOOKUP(TRIM(Table47[[#This Row],[T_3]]),Table26[#All],3,FALSE)</f>
        <v>#N/A</v>
      </c>
      <c r="AU155" t="e">
        <f>VLOOKUP(TRIM(Table47[[#This Row],[T_4]]),Table26[#All],3,FALSE)</f>
        <v>#N/A</v>
      </c>
      <c r="AV155" t="e">
        <f>VLOOKUP(TRIM(Table47[[#This Row],[T_5]]),Table26[#All],3,FALSE)</f>
        <v>#N/A</v>
      </c>
      <c r="AW155" t="e">
        <f>VLOOKUP(TRIM(Table47[[#This Row],[T_6]]),Table26[#All],3,FALSE)</f>
        <v>#N/A</v>
      </c>
      <c r="AX155">
        <f>VLOOKUP(Table47[[#This Row],[U]],Table29[#All],3,FALSE)</f>
        <v>3</v>
      </c>
      <c r="AY155">
        <f>VLOOKUP(Table47[[#This Row],[V]],Table30[#All],3,FALSE)</f>
        <v>1</v>
      </c>
      <c r="AZ155" t="s">
        <v>101</v>
      </c>
      <c r="BA155">
        <f>VLOOKUP(TRIM(Table47[[#This Row],[W_1]]),Table31[#All],3,FALSE)</f>
        <v>1</v>
      </c>
      <c r="BB155" t="e">
        <f>VLOOKUP(TRIM(Table47[[#This Row],[W_2]]),Table31[#All],3,FALSE)</f>
        <v>#N/A</v>
      </c>
      <c r="BC155" t="e">
        <f>VLOOKUP(TRIM(Table47[[#This Row],[W_3]]),Table31[#All],3,FALSE)</f>
        <v>#N/A</v>
      </c>
      <c r="BD155" t="e">
        <f>VLOOKUP(TRIM(Table47[[#This Row],[W_4]]),Table31[#All],3,FALSE)</f>
        <v>#N/A</v>
      </c>
      <c r="BE155" t="e">
        <f>VLOOKUP(TRIM(Table47[[#This Row],[W_5]]),Table31[#All],3,FALSE)</f>
        <v>#N/A</v>
      </c>
      <c r="BF155" t="e">
        <f>VLOOKUP(TRIM(Table47[[#This Row],[W_6]]),Table31[#All],3,FALSE)</f>
        <v>#N/A</v>
      </c>
      <c r="BG155" t="e">
        <f>VLOOKUP(TRIM(Table47[[#This Row],[W_7]]),Table31[#All],3,FALSE)</f>
        <v>#N/A</v>
      </c>
      <c r="BH155" t="e">
        <f>VLOOKUP(TRIM(Table47[[#This Row],[W_8]]),Table31[#All],3,FALSE)</f>
        <v>#N/A</v>
      </c>
      <c r="BI155" t="s">
        <v>75</v>
      </c>
      <c r="BJ155">
        <f>VLOOKUP(TRIM(Table47[[#This Row],[X_1]]),Table32[#All],3,FALSE)</f>
        <v>1</v>
      </c>
      <c r="BK155" t="e">
        <f>VLOOKUP(TRIM(Table47[[#This Row],[X_2]]),Table32[#All],3,FALSE)</f>
        <v>#N/A</v>
      </c>
      <c r="BL155" t="e">
        <f>VLOOKUP(TRIM(Table47[[#This Row],[X_3]]),Table32[#All],3,FALSE)</f>
        <v>#N/A</v>
      </c>
      <c r="BM155" t="e">
        <f>VLOOKUP(TRIM(Table47[[#This Row],[X_4]]),Table32[#All],3,FALSE)</f>
        <v>#N/A</v>
      </c>
      <c r="BN155" t="e">
        <f>VLOOKUP(TRIM(Table47[[#This Row],[X_5]]),Table32[#All],3,FALSE)</f>
        <v>#N/A</v>
      </c>
      <c r="BO155" t="e">
        <f>VLOOKUP(TRIM(Table47[[#This Row],[X_6]]),Table32[#All],3,FALSE)</f>
        <v>#N/A</v>
      </c>
      <c r="BP155" t="e">
        <f>VLOOKUP(TRIM(Table47[[#This Row],[X_7]]),Table32[#All],3,FALSE)</f>
        <v>#N/A</v>
      </c>
      <c r="BQ155" t="e">
        <f>VLOOKUP(TRIM(Table47[[#This Row],[X_8]]),Table32[#All],3,FALSE)</f>
        <v>#N/A</v>
      </c>
      <c r="BR155" t="e">
        <f>VLOOKUP(TRIM(Table47[[#This Row],[X_9]]),Table32[#All],3,FALSE)</f>
        <v>#N/A</v>
      </c>
      <c r="BS155">
        <f>VLOOKUP(Table47[[#This Row],[Y]], Table33[#All], 3, FALSE)</f>
        <v>4</v>
      </c>
      <c r="BT155" t="s">
        <v>77</v>
      </c>
      <c r="BU155">
        <f>VLOOKUP(TRIM(Table47[[#This Row],[Z_1]]),Table34[#All],3,FALSE)</f>
        <v>13</v>
      </c>
      <c r="BV155" t="e">
        <f>VLOOKUP(TRIM(Table47[[#This Row],[Z_2]]),Table34[#All],3,FALSE)</f>
        <v>#N/A</v>
      </c>
      <c r="BW155" t="e">
        <f>VLOOKUP(TRIM(Table47[[#This Row],[Z_3]]),Table34[#All],3,FALSE)</f>
        <v>#N/A</v>
      </c>
      <c r="BX155" t="e">
        <f>VLOOKUP(TRIM(Table47[[#This Row],[Z_4]]),Table34[#All],3,FALSE)</f>
        <v>#N/A</v>
      </c>
      <c r="BY155" t="e">
        <f>VLOOKUP(TRIM(Table47[[#This Row],[Z_5]]),Table34[#All],3,FALSE)</f>
        <v>#N/A</v>
      </c>
      <c r="BZ155" t="e">
        <f>VLOOKUP(TRIM(Table47[[#This Row],[Z_6]]),Table34[#All],3,FALSE)</f>
        <v>#N/A</v>
      </c>
      <c r="CA155" t="e">
        <f>VLOOKUP(TRIM(Table47[[#This Row],[Z_7]]),Table34[#All],3,FALSE)</f>
        <v>#N/A</v>
      </c>
      <c r="CB155">
        <f>VLOOKUP(Table47[[#This Row],[ZA]],Table36[#All],3,FALSE)</f>
        <v>0</v>
      </c>
      <c r="CC155">
        <f>VLOOKUP(Table47[[#This Row],[ZB]],Table37[#All],3,FALSE)</f>
        <v>3</v>
      </c>
      <c r="CD155" t="s">
        <v>237</v>
      </c>
      <c r="CE155">
        <f>VLOOKUP(TRIM(Table47[[#This Row],[ZC_1]]),Table38[#All],3,FALSE)</f>
        <v>1</v>
      </c>
      <c r="CF155">
        <f>VLOOKUP(TRIM(Table47[[#This Row],[ZC_2]]),Table38[#All],3,FALSE)</f>
        <v>4</v>
      </c>
      <c r="CG155">
        <f>VLOOKUP(TRIM(Table47[[#This Row],[ZC_3]]),Table38[#All],3,FALSE)</f>
        <v>6</v>
      </c>
      <c r="CH155" t="e">
        <f>VLOOKUP(TRIM(Table47[[#This Row],[ZC_4]]),Table38[#All],3,FALSE)</f>
        <v>#N/A</v>
      </c>
      <c r="CI155" t="e">
        <f>VLOOKUP(TRIM(Table47[[#This Row],[ZC_5]]),Table38[#All],3,FALSE)</f>
        <v>#N/A</v>
      </c>
      <c r="CJ155" t="e">
        <f>VLOOKUP(TRIM(Table47[[#This Row],[ZC_6]]),Table38[#All],3,FALSE)</f>
        <v>#N/A</v>
      </c>
      <c r="CK155" t="e">
        <f>VLOOKUP(TRIM(Table47[[#This Row],[ZC_7]]),Table38[#All],3,FALSE)</f>
        <v>#N/A</v>
      </c>
      <c r="CL155">
        <v>3</v>
      </c>
      <c r="CM155" t="s">
        <v>739</v>
      </c>
      <c r="CN155">
        <f>VLOOKUP(TRIM(Table47[[#This Row],[ZE_1]]),Table40[#All],3,FALSE)</f>
        <v>5</v>
      </c>
      <c r="CO155" s="4">
        <f>VLOOKUP(TRIM(Table47[[#This Row],[ZE_2]]),Table40[#All],3,FALSE)</f>
        <v>6</v>
      </c>
      <c r="CP155">
        <f>VLOOKUP(TRIM(Table47[[#This Row],[ZE_3]]),Table40[#All],3,FALSE)</f>
        <v>2</v>
      </c>
      <c r="CQ155" s="4" t="e">
        <f>VLOOKUP(TRIM(Table47[[#This Row],[ZE_4]]),Table40[#All],3,FALSE)</f>
        <v>#N/A</v>
      </c>
      <c r="CR155" t="e">
        <f>VLOOKUP(TRIM(Table47[[#This Row],[ZE_5]]),Table40[#All],3,FALSE)</f>
        <v>#N/A</v>
      </c>
      <c r="CS155" t="e">
        <f>VLOOKUP(TRIM(Table47[[#This Row],[ZE_6]]),Table40[#All],3,FALSE)</f>
        <v>#N/A</v>
      </c>
      <c r="CT155" t="e">
        <f>VLOOKUP(TRIM(Table47[[#This Row],[ZE_7]]),Table40[#All],3,FALSE)</f>
        <v>#N/A</v>
      </c>
    </row>
    <row r="156" spans="1:99" x14ac:dyDescent="0.25">
      <c r="A156">
        <v>45164.705451134258</v>
      </c>
      <c r="B156" s="4">
        <f>VLOOKUP(Table47[[#This Row],[A]],Table7[#All],3, FALSE)</f>
        <v>5</v>
      </c>
      <c r="C156">
        <f>VLOOKUP(Table47[[#This Row],[B]],Table12[#All],3,FALSE)</f>
        <v>0</v>
      </c>
      <c r="D156">
        <f>VLOOKUP(Table47[[#This Row],[C]],Table14[#All],3,FALSE)</f>
        <v>1</v>
      </c>
      <c r="E156">
        <f>VLOOKUP(Table47[[#This Row],[D]],Table16[#All],3,FALSE)</f>
        <v>1</v>
      </c>
      <c r="F156">
        <f>VLOOKUP(Table47[[#This Row],[E]],Table18[#All],3,FALSE)</f>
        <v>1</v>
      </c>
      <c r="G156">
        <f>VLOOKUP(Table47[[#This Row],[F]],Table20[#All],3,FALSE)</f>
        <v>6</v>
      </c>
      <c r="H156" s="1" t="s">
        <v>130</v>
      </c>
      <c r="I156">
        <f>VLOOKUP(Table47[[#This Row],[G]],Table22[#All],3,FALSE)</f>
        <v>1</v>
      </c>
      <c r="J156" s="4" t="e">
        <f>VLOOKUP(TRIM(Table47[[#This Row],[G_2]]),Table22[#All],3,FALSE)</f>
        <v>#N/A</v>
      </c>
      <c r="K156" s="4" t="e">
        <f>VLOOKUP(TRIM(Table47[[#This Row],[G_3]]),Table22[#All],3,FALSE)</f>
        <v>#N/A</v>
      </c>
      <c r="L156" s="4" t="e">
        <f>VLOOKUP(TRIM(Table47[[#This Row],[G_4]]),Table22[#All],3,FALSE)</f>
        <v>#N/A</v>
      </c>
      <c r="M156">
        <f>VLOOKUP(Table47[[#This Row],[H]],Table23[#All],3,FALSE)</f>
        <v>1</v>
      </c>
      <c r="N156" s="1" t="s">
        <v>41</v>
      </c>
      <c r="O156">
        <f>VLOOKUP(Table47[[#This Row],[I_1]],Table25[#All], 3, FALSE)</f>
        <v>1</v>
      </c>
      <c r="P156" t="e">
        <f>VLOOKUP(TRIM(Table47[[#This Row],[I_2]]),Table25[#All], 3, FALSE)</f>
        <v>#N/A</v>
      </c>
      <c r="Q156">
        <v>1182</v>
      </c>
      <c r="R156">
        <f>VLOOKUP(TRIM(Table47[[#This Row],[K]]),Table27[#All],3,FALSE)</f>
        <v>1</v>
      </c>
      <c r="S156">
        <f>VLOOKUP(TRIM(Table47[[#This Row],[L]]),Table28[#All],3,FALSE)</f>
        <v>2</v>
      </c>
      <c r="T156">
        <f>VLOOKUP(Table47[[#This Row],[M]],Table9[#All],3,FALSE)</f>
        <v>3</v>
      </c>
      <c r="U156">
        <f>VLOOKUP(Table47[[#This Row],[N]],Table11[#All],3,FALSE)</f>
        <v>3</v>
      </c>
      <c r="V156">
        <f>VLOOKUP(Table47[[#This Row],[O]],Table15[#All],3,FALSE)</f>
        <v>3</v>
      </c>
      <c r="W156" t="s">
        <v>740</v>
      </c>
      <c r="X156">
        <f>VLOOKUP(Table47[[#This Row],[Q]],Table19[#All],3,FALSE)</f>
        <v>5</v>
      </c>
      <c r="Y156" t="s">
        <v>741</v>
      </c>
      <c r="Z156">
        <f>VLOOKUP(TRIM(Table47[[#This Row],[R_1]]),Table21[#All],3,FALSE)</f>
        <v>2</v>
      </c>
      <c r="AA156">
        <f>VLOOKUP(TRIM(Table47[[#This Row],[R_2]]),Table21[#All],3,FALSE)</f>
        <v>14</v>
      </c>
      <c r="AB156">
        <f>VLOOKUP(TRIM(Table47[[#This Row],[R_3]]),Table21[#All],3,FALSE)</f>
        <v>7</v>
      </c>
      <c r="AC156">
        <f>VLOOKUP(TRIM(Table47[[#This Row],[R_4]]),Table21[#All],3,FALSE)</f>
        <v>11</v>
      </c>
      <c r="AD156" t="e">
        <f>VLOOKUP(TRIM(Table47[[#This Row],[R_5]]),Table21[#All],3,FALSE)</f>
        <v>#N/A</v>
      </c>
      <c r="AE156" t="e">
        <f>VLOOKUP(TRIM(Table47[[#This Row],[R_6]]),Table21[#All],3,FALSE)</f>
        <v>#N/A</v>
      </c>
      <c r="AF156" t="e">
        <f>VLOOKUP(TRIM(Table47[[#This Row],[R_7]]),Table21[#All],3,FALSE)</f>
        <v>#N/A</v>
      </c>
      <c r="AG156" t="e">
        <f>VLOOKUP(TRIM(Table47[[#This Row],[R_8]]),Table21[#All],3,FALSE)</f>
        <v>#N/A</v>
      </c>
      <c r="AH156" t="e">
        <f>VLOOKUP(TRIM(Table47[[#This Row],[R_9]]),Table21[#All],3,FALSE)</f>
        <v>#N/A</v>
      </c>
      <c r="AI156" t="e">
        <f>VLOOKUP(TRIM(Table47[[#This Row],[R_10]]),Table21[#All],3,FALSE)</f>
        <v>#N/A</v>
      </c>
      <c r="AJ156" t="s">
        <v>742</v>
      </c>
      <c r="AK156">
        <f>VLOOKUP(TRIM(Table47[[#This Row],[S_1]]),Table24[#All],3,FALSE)</f>
        <v>6</v>
      </c>
      <c r="AL156">
        <f>VLOOKUP(TRIM(Table47[[#This Row],[S_2]]),Table24[#All],3,FALSE)</f>
        <v>1</v>
      </c>
      <c r="AM156">
        <f>VLOOKUP(TRIM(Table47[[#This Row],[S_3]]),Table24[#All],3,FALSE)</f>
        <v>4</v>
      </c>
      <c r="AN156" t="e">
        <f>VLOOKUP(TRIM(Table47[[#This Row],[S_4]]),Table24[#All],3,FALSE)</f>
        <v>#N/A</v>
      </c>
      <c r="AO156" t="e">
        <f>VLOOKUP(TRIM(Table47[[#This Row],[S_5]]),Table24[#All],3,FALSE)</f>
        <v>#N/A</v>
      </c>
      <c r="AP156" t="e">
        <f>VLOOKUP(TRIM(Table47[[#This Row],[S_6]]),Table24[#All],3,FALSE)</f>
        <v>#N/A</v>
      </c>
      <c r="AQ156" t="s">
        <v>51</v>
      </c>
      <c r="AR156">
        <f>VLOOKUP(TRIM(Table47[[#This Row],[T_1]]),Table26[#All],3,FALSE)</f>
        <v>2</v>
      </c>
      <c r="AS156" t="e">
        <f>VLOOKUP(TRIM(Table47[[#This Row],[T_2]]),Table26[#All],3,FALSE)</f>
        <v>#N/A</v>
      </c>
      <c r="AT156" t="e">
        <f>VLOOKUP(TRIM(Table47[[#This Row],[T_3]]),Table26[#All],3,FALSE)</f>
        <v>#N/A</v>
      </c>
      <c r="AU156" t="e">
        <f>VLOOKUP(TRIM(Table47[[#This Row],[T_4]]),Table26[#All],3,FALSE)</f>
        <v>#N/A</v>
      </c>
      <c r="AV156" t="e">
        <f>VLOOKUP(TRIM(Table47[[#This Row],[T_5]]),Table26[#All],3,FALSE)</f>
        <v>#N/A</v>
      </c>
      <c r="AW156" t="e">
        <f>VLOOKUP(TRIM(Table47[[#This Row],[T_6]]),Table26[#All],3,FALSE)</f>
        <v>#N/A</v>
      </c>
      <c r="AX156">
        <f>VLOOKUP(Table47[[#This Row],[U]],Table29[#All],3,FALSE)</f>
        <v>3</v>
      </c>
      <c r="AY156">
        <f>VLOOKUP(Table47[[#This Row],[V]],Table30[#All],3,FALSE)</f>
        <v>1</v>
      </c>
      <c r="AZ156" t="s">
        <v>261</v>
      </c>
      <c r="BA156">
        <f>VLOOKUP(TRIM(Table47[[#This Row],[W_1]]),Table31[#All],3,FALSE)</f>
        <v>1</v>
      </c>
      <c r="BB156">
        <f>VLOOKUP(TRIM(Table47[[#This Row],[W_2]]),Table31[#All],3,FALSE)</f>
        <v>2</v>
      </c>
      <c r="BC156">
        <f>VLOOKUP(TRIM(Table47[[#This Row],[W_3]]),Table31[#All],3,FALSE)</f>
        <v>4</v>
      </c>
      <c r="BD156" t="e">
        <f>VLOOKUP(TRIM(Table47[[#This Row],[W_4]]),Table31[#All],3,FALSE)</f>
        <v>#N/A</v>
      </c>
      <c r="BE156" t="e">
        <f>VLOOKUP(TRIM(Table47[[#This Row],[W_5]]),Table31[#All],3,FALSE)</f>
        <v>#N/A</v>
      </c>
      <c r="BF156" t="e">
        <f>VLOOKUP(TRIM(Table47[[#This Row],[W_6]]),Table31[#All],3,FALSE)</f>
        <v>#N/A</v>
      </c>
      <c r="BG156" t="e">
        <f>VLOOKUP(TRIM(Table47[[#This Row],[W_7]]),Table31[#All],3,FALSE)</f>
        <v>#N/A</v>
      </c>
      <c r="BH156" t="e">
        <f>VLOOKUP(TRIM(Table47[[#This Row],[W_8]]),Table31[#All],3,FALSE)</f>
        <v>#N/A</v>
      </c>
      <c r="BI156" t="s">
        <v>1003</v>
      </c>
      <c r="BJ156">
        <f>VLOOKUP(TRIM(Table47[[#This Row],[X_1]]),Table32[#All],3,FALSE)</f>
        <v>1</v>
      </c>
      <c r="BK156">
        <f>VLOOKUP(TRIM(Table47[[#This Row],[X_2]]),Table32[#All],3,FALSE)</f>
        <v>6</v>
      </c>
      <c r="BL156" t="e">
        <f>VLOOKUP(TRIM(Table47[[#This Row],[X_3]]),Table32[#All],3,FALSE)</f>
        <v>#N/A</v>
      </c>
      <c r="BM156" t="e">
        <f>VLOOKUP(TRIM(Table47[[#This Row],[X_4]]),Table32[#All],3,FALSE)</f>
        <v>#N/A</v>
      </c>
      <c r="BN156" t="e">
        <f>VLOOKUP(TRIM(Table47[[#This Row],[X_5]]),Table32[#All],3,FALSE)</f>
        <v>#N/A</v>
      </c>
      <c r="BO156" t="e">
        <f>VLOOKUP(TRIM(Table47[[#This Row],[X_6]]),Table32[#All],3,FALSE)</f>
        <v>#N/A</v>
      </c>
      <c r="BP156" t="e">
        <f>VLOOKUP(TRIM(Table47[[#This Row],[X_7]]),Table32[#All],3,FALSE)</f>
        <v>#N/A</v>
      </c>
      <c r="BQ156" t="e">
        <f>VLOOKUP(TRIM(Table47[[#This Row],[X_8]]),Table32[#All],3,FALSE)</f>
        <v>#N/A</v>
      </c>
      <c r="BR156" t="e">
        <f>VLOOKUP(TRIM(Table47[[#This Row],[X_9]]),Table32[#All],3,FALSE)</f>
        <v>#N/A</v>
      </c>
      <c r="BS156">
        <f>VLOOKUP(Table47[[#This Row],[Y]], Table33[#All], 3, FALSE)</f>
        <v>1</v>
      </c>
      <c r="BT156" t="s">
        <v>77</v>
      </c>
      <c r="BU156">
        <f>VLOOKUP(TRIM(Table47[[#This Row],[Z_1]]),Table34[#All],3,FALSE)</f>
        <v>13</v>
      </c>
      <c r="BV156" t="e">
        <f>VLOOKUP(TRIM(Table47[[#This Row],[Z_2]]),Table34[#All],3,FALSE)</f>
        <v>#N/A</v>
      </c>
      <c r="BW156" t="e">
        <f>VLOOKUP(TRIM(Table47[[#This Row],[Z_3]]),Table34[#All],3,FALSE)</f>
        <v>#N/A</v>
      </c>
      <c r="BX156" t="e">
        <f>VLOOKUP(TRIM(Table47[[#This Row],[Z_4]]),Table34[#All],3,FALSE)</f>
        <v>#N/A</v>
      </c>
      <c r="BY156" t="e">
        <f>VLOOKUP(TRIM(Table47[[#This Row],[Z_5]]),Table34[#All],3,FALSE)</f>
        <v>#N/A</v>
      </c>
      <c r="BZ156" t="e">
        <f>VLOOKUP(TRIM(Table47[[#This Row],[Z_6]]),Table34[#All],3,FALSE)</f>
        <v>#N/A</v>
      </c>
      <c r="CA156" t="e">
        <f>VLOOKUP(TRIM(Table47[[#This Row],[Z_7]]),Table34[#All],3,FALSE)</f>
        <v>#N/A</v>
      </c>
      <c r="CB156">
        <f>VLOOKUP(Table47[[#This Row],[ZA]],Table36[#All],3,FALSE)</f>
        <v>0</v>
      </c>
      <c r="CC156">
        <f>VLOOKUP(Table47[[#This Row],[ZB]],Table37[#All],3,FALSE)</f>
        <v>4</v>
      </c>
      <c r="CD156" t="s">
        <v>79</v>
      </c>
      <c r="CE156">
        <f>VLOOKUP(TRIM(Table47[[#This Row],[ZC_1]]),Table38[#All],3,FALSE)</f>
        <v>1</v>
      </c>
      <c r="CF156">
        <f>VLOOKUP(TRIM(Table47[[#This Row],[ZC_2]]),Table38[#All],3,FALSE)</f>
        <v>7</v>
      </c>
      <c r="CG156" t="e">
        <f>VLOOKUP(TRIM(Table47[[#This Row],[ZC_3]]),Table38[#All],3,FALSE)</f>
        <v>#N/A</v>
      </c>
      <c r="CH156" t="e">
        <f>VLOOKUP(TRIM(Table47[[#This Row],[ZC_4]]),Table38[#All],3,FALSE)</f>
        <v>#N/A</v>
      </c>
      <c r="CI156" t="e">
        <f>VLOOKUP(TRIM(Table47[[#This Row],[ZC_5]]),Table38[#All],3,FALSE)</f>
        <v>#N/A</v>
      </c>
      <c r="CJ156" t="e">
        <f>VLOOKUP(TRIM(Table47[[#This Row],[ZC_6]]),Table38[#All],3,FALSE)</f>
        <v>#N/A</v>
      </c>
      <c r="CK156" t="e">
        <f>VLOOKUP(TRIM(Table47[[#This Row],[ZC_7]]),Table38[#All],3,FALSE)</f>
        <v>#N/A</v>
      </c>
      <c r="CL156">
        <v>3</v>
      </c>
      <c r="CM156" t="s">
        <v>106</v>
      </c>
      <c r="CN156">
        <f>VLOOKUP(TRIM(Table47[[#This Row],[ZE_1]]),Table40[#All],3,FALSE)</f>
        <v>3</v>
      </c>
      <c r="CO156" s="4" t="e">
        <f>VLOOKUP(TRIM(Table47[[#This Row],[ZE_2]]),Table40[#All],3,FALSE)</f>
        <v>#N/A</v>
      </c>
      <c r="CP156" t="e">
        <f>VLOOKUP(TRIM(Table47[[#This Row],[ZE_3]]),Table40[#All],3,FALSE)</f>
        <v>#N/A</v>
      </c>
      <c r="CQ156" s="4" t="e">
        <f>VLOOKUP(TRIM(Table47[[#This Row],[ZE_4]]),Table40[#All],3,FALSE)</f>
        <v>#N/A</v>
      </c>
      <c r="CR156" t="e">
        <f>VLOOKUP(TRIM(Table47[[#This Row],[ZE_5]]),Table40[#All],3,FALSE)</f>
        <v>#N/A</v>
      </c>
      <c r="CS156" t="e">
        <f>VLOOKUP(TRIM(Table47[[#This Row],[ZE_6]]),Table40[#All],3,FALSE)</f>
        <v>#N/A</v>
      </c>
      <c r="CT156" t="e">
        <f>VLOOKUP(TRIM(Table47[[#This Row],[ZE_7]]),Table40[#All],3,FALSE)</f>
        <v>#N/A</v>
      </c>
    </row>
    <row r="157" spans="1:99" x14ac:dyDescent="0.25">
      <c r="A157">
        <v>45164.730448726856</v>
      </c>
      <c r="B157" s="4">
        <f>VLOOKUP(Table47[[#This Row],[A]],Table7[#All],3, FALSE)</f>
        <v>6</v>
      </c>
      <c r="C157">
        <f>VLOOKUP(Table47[[#This Row],[B]],Table12[#All],3,FALSE)</f>
        <v>1</v>
      </c>
      <c r="D157">
        <f>VLOOKUP(Table47[[#This Row],[C]],Table14[#All],3,FALSE)</f>
        <v>1</v>
      </c>
      <c r="E157">
        <f>VLOOKUP(Table47[[#This Row],[D]],Table16[#All],3,FALSE)</f>
        <v>1</v>
      </c>
      <c r="F157">
        <f>VLOOKUP(Table47[[#This Row],[E]],Table18[#All],3,FALSE)</f>
        <v>2</v>
      </c>
      <c r="G157">
        <f>VLOOKUP(Table47[[#This Row],[F]],Table20[#All],3,FALSE)</f>
        <v>5</v>
      </c>
      <c r="H157" s="1" t="s">
        <v>63</v>
      </c>
      <c r="I157">
        <f>VLOOKUP(Table47[[#This Row],[G]],Table22[#All],3,FALSE)</f>
        <v>1</v>
      </c>
      <c r="J157" s="4">
        <f>VLOOKUP(TRIM(Table47[[#This Row],[G_2]]),Table22[#All],3,FALSE)</f>
        <v>3</v>
      </c>
      <c r="K157" s="4" t="e">
        <f>VLOOKUP(TRIM(Table47[[#This Row],[G_3]]),Table22[#All],3,FALSE)</f>
        <v>#N/A</v>
      </c>
      <c r="L157" s="4" t="e">
        <f>VLOOKUP(TRIM(Table47[[#This Row],[G_4]]),Table22[#All],3,FALSE)</f>
        <v>#N/A</v>
      </c>
      <c r="M157">
        <f>VLOOKUP(Table47[[#This Row],[H]],Table23[#All],3,FALSE)</f>
        <v>1</v>
      </c>
      <c r="N157" s="1" t="s">
        <v>64</v>
      </c>
      <c r="O157">
        <f>VLOOKUP(Table47[[#This Row],[I_1]],Table25[#All], 3, FALSE)</f>
        <v>1</v>
      </c>
      <c r="P157">
        <f>VLOOKUP(TRIM(Table47[[#This Row],[I_2]]),Table25[#All], 3, FALSE)</f>
        <v>2</v>
      </c>
      <c r="Q157">
        <v>1100</v>
      </c>
      <c r="R157">
        <f>VLOOKUP(TRIM(Table47[[#This Row],[K]]),Table27[#All],3,FALSE)</f>
        <v>3</v>
      </c>
      <c r="S157">
        <f>VLOOKUP(TRIM(Table47[[#This Row],[L]]),Table28[#All],3,FALSE)</f>
        <v>2</v>
      </c>
      <c r="T157">
        <f>VLOOKUP(Table47[[#This Row],[M]],Table9[#All],3,FALSE)</f>
        <v>3</v>
      </c>
      <c r="U157">
        <f>VLOOKUP(Table47[[#This Row],[N]],Table11[#All],3,FALSE)</f>
        <v>2</v>
      </c>
      <c r="V157">
        <f>VLOOKUP(Table47[[#This Row],[O]],Table15[#All],3,FALSE)</f>
        <v>1</v>
      </c>
      <c r="W157" t="s">
        <v>743</v>
      </c>
      <c r="X157">
        <f>VLOOKUP(Table47[[#This Row],[Q]],Table19[#All],3,FALSE)</f>
        <v>4</v>
      </c>
      <c r="Y157" t="s">
        <v>98</v>
      </c>
      <c r="Z157">
        <f>VLOOKUP(TRIM(Table47[[#This Row],[R_1]]),Table21[#All],3,FALSE)</f>
        <v>4</v>
      </c>
      <c r="AA157" t="e">
        <f>VLOOKUP(TRIM(Table47[[#This Row],[R_2]]),Table21[#All],3,FALSE)</f>
        <v>#N/A</v>
      </c>
      <c r="AB157" t="e">
        <f>VLOOKUP(TRIM(Table47[[#This Row],[R_3]]),Table21[#All],3,FALSE)</f>
        <v>#N/A</v>
      </c>
      <c r="AC157" t="e">
        <f>VLOOKUP(TRIM(Table47[[#This Row],[R_4]]),Table21[#All],3,FALSE)</f>
        <v>#N/A</v>
      </c>
      <c r="AD157" t="e">
        <f>VLOOKUP(TRIM(Table47[[#This Row],[R_5]]),Table21[#All],3,FALSE)</f>
        <v>#N/A</v>
      </c>
      <c r="AE157" t="e">
        <f>VLOOKUP(TRIM(Table47[[#This Row],[R_6]]),Table21[#All],3,FALSE)</f>
        <v>#N/A</v>
      </c>
      <c r="AF157" t="e">
        <f>VLOOKUP(TRIM(Table47[[#This Row],[R_7]]),Table21[#All],3,FALSE)</f>
        <v>#N/A</v>
      </c>
      <c r="AG157" t="e">
        <f>VLOOKUP(TRIM(Table47[[#This Row],[R_8]]),Table21[#All],3,FALSE)</f>
        <v>#N/A</v>
      </c>
      <c r="AH157" t="e">
        <f>VLOOKUP(TRIM(Table47[[#This Row],[R_9]]),Table21[#All],3,FALSE)</f>
        <v>#N/A</v>
      </c>
      <c r="AI157" t="e">
        <f>VLOOKUP(TRIM(Table47[[#This Row],[R_10]]),Table21[#All],3,FALSE)</f>
        <v>#N/A</v>
      </c>
      <c r="AJ157" t="s">
        <v>744</v>
      </c>
      <c r="AK157">
        <f>VLOOKUP(TRIM(Table47[[#This Row],[S_1]]),Table24[#All],3,FALSE)</f>
        <v>5</v>
      </c>
      <c r="AL157">
        <f>VLOOKUP(TRIM(Table47[[#This Row],[S_2]]),Table24[#All],3,FALSE)</f>
        <v>6</v>
      </c>
      <c r="AM157">
        <f>VLOOKUP(TRIM(Table47[[#This Row],[S_3]]),Table24[#All],3,FALSE)</f>
        <v>10</v>
      </c>
      <c r="AN157">
        <f>VLOOKUP(TRIM(Table47[[#This Row],[S_4]]),Table24[#All],3,FALSE)</f>
        <v>13</v>
      </c>
      <c r="AO157">
        <f>VLOOKUP(TRIM(Table47[[#This Row],[S_5]]),Table24[#All],3,FALSE)</f>
        <v>11</v>
      </c>
      <c r="AP157" t="e">
        <f>VLOOKUP(TRIM(Table47[[#This Row],[S_6]]),Table24[#All],3,FALSE)</f>
        <v>#N/A</v>
      </c>
      <c r="AQ157" t="s">
        <v>51</v>
      </c>
      <c r="AR157">
        <f>VLOOKUP(TRIM(Table47[[#This Row],[T_1]]),Table26[#All],3,FALSE)</f>
        <v>2</v>
      </c>
      <c r="AS157" t="e">
        <f>VLOOKUP(TRIM(Table47[[#This Row],[T_2]]),Table26[#All],3,FALSE)</f>
        <v>#N/A</v>
      </c>
      <c r="AT157" t="e">
        <f>VLOOKUP(TRIM(Table47[[#This Row],[T_3]]),Table26[#All],3,FALSE)</f>
        <v>#N/A</v>
      </c>
      <c r="AU157" t="e">
        <f>VLOOKUP(TRIM(Table47[[#This Row],[T_4]]),Table26[#All],3,FALSE)</f>
        <v>#N/A</v>
      </c>
      <c r="AV157" t="e">
        <f>VLOOKUP(TRIM(Table47[[#This Row],[T_5]]),Table26[#All],3,FALSE)</f>
        <v>#N/A</v>
      </c>
      <c r="AW157" t="e">
        <f>VLOOKUP(TRIM(Table47[[#This Row],[T_6]]),Table26[#All],3,FALSE)</f>
        <v>#N/A</v>
      </c>
      <c r="AX157">
        <f>VLOOKUP(Table47[[#This Row],[U]],Table29[#All],3,FALSE)</f>
        <v>3</v>
      </c>
      <c r="AY157">
        <f>VLOOKUP(Table47[[#This Row],[V]],Table30[#All],3,FALSE)</f>
        <v>2</v>
      </c>
      <c r="AZ157" t="s">
        <v>195</v>
      </c>
      <c r="BA157">
        <f>VLOOKUP(TRIM(Table47[[#This Row],[W_1]]),Table31[#All],3,FALSE)</f>
        <v>3</v>
      </c>
      <c r="BB157" t="e">
        <f>VLOOKUP(TRIM(Table47[[#This Row],[W_2]]),Table31[#All],3,FALSE)</f>
        <v>#N/A</v>
      </c>
      <c r="BC157" t="e">
        <f>VLOOKUP(TRIM(Table47[[#This Row],[W_3]]),Table31[#All],3,FALSE)</f>
        <v>#N/A</v>
      </c>
      <c r="BD157" t="e">
        <f>VLOOKUP(TRIM(Table47[[#This Row],[W_4]]),Table31[#All],3,FALSE)</f>
        <v>#N/A</v>
      </c>
      <c r="BE157" t="e">
        <f>VLOOKUP(TRIM(Table47[[#This Row],[W_5]]),Table31[#All],3,FALSE)</f>
        <v>#N/A</v>
      </c>
      <c r="BF157" t="e">
        <f>VLOOKUP(TRIM(Table47[[#This Row],[W_6]]),Table31[#All],3,FALSE)</f>
        <v>#N/A</v>
      </c>
      <c r="BG157" t="e">
        <f>VLOOKUP(TRIM(Table47[[#This Row],[W_7]]),Table31[#All],3,FALSE)</f>
        <v>#N/A</v>
      </c>
      <c r="BH157" t="e">
        <f>VLOOKUP(TRIM(Table47[[#This Row],[W_8]]),Table31[#All],3,FALSE)</f>
        <v>#N/A</v>
      </c>
      <c r="BI157" t="s">
        <v>102</v>
      </c>
      <c r="BJ157">
        <f>VLOOKUP(TRIM(Table47[[#This Row],[X_1]]),Table32[#All],3,FALSE)</f>
        <v>2</v>
      </c>
      <c r="BK157" t="e">
        <f>VLOOKUP(TRIM(Table47[[#This Row],[X_2]]),Table32[#All],3,FALSE)</f>
        <v>#N/A</v>
      </c>
      <c r="BL157" t="e">
        <f>VLOOKUP(TRIM(Table47[[#This Row],[X_3]]),Table32[#All],3,FALSE)</f>
        <v>#N/A</v>
      </c>
      <c r="BM157" t="e">
        <f>VLOOKUP(TRIM(Table47[[#This Row],[X_4]]),Table32[#All],3,FALSE)</f>
        <v>#N/A</v>
      </c>
      <c r="BN157" t="e">
        <f>VLOOKUP(TRIM(Table47[[#This Row],[X_5]]),Table32[#All],3,FALSE)</f>
        <v>#N/A</v>
      </c>
      <c r="BO157" t="e">
        <f>VLOOKUP(TRIM(Table47[[#This Row],[X_6]]),Table32[#All],3,FALSE)</f>
        <v>#N/A</v>
      </c>
      <c r="BP157" t="e">
        <f>VLOOKUP(TRIM(Table47[[#This Row],[X_7]]),Table32[#All],3,FALSE)</f>
        <v>#N/A</v>
      </c>
      <c r="BQ157" t="e">
        <f>VLOOKUP(TRIM(Table47[[#This Row],[X_8]]),Table32[#All],3,FALSE)</f>
        <v>#N/A</v>
      </c>
      <c r="BR157" t="e">
        <f>VLOOKUP(TRIM(Table47[[#This Row],[X_9]]),Table32[#All],3,FALSE)</f>
        <v>#N/A</v>
      </c>
      <c r="BS157">
        <f>VLOOKUP(Table47[[#This Row],[Y]], Table33[#All], 3, FALSE)</f>
        <v>1</v>
      </c>
      <c r="BT157" t="s">
        <v>77</v>
      </c>
      <c r="BU157">
        <f>VLOOKUP(TRIM(Table47[[#This Row],[Z_1]]),Table34[#All],3,FALSE)</f>
        <v>13</v>
      </c>
      <c r="BV157" t="e">
        <f>VLOOKUP(TRIM(Table47[[#This Row],[Z_2]]),Table34[#All],3,FALSE)</f>
        <v>#N/A</v>
      </c>
      <c r="BW157" t="e">
        <f>VLOOKUP(TRIM(Table47[[#This Row],[Z_3]]),Table34[#All],3,FALSE)</f>
        <v>#N/A</v>
      </c>
      <c r="BX157" t="e">
        <f>VLOOKUP(TRIM(Table47[[#This Row],[Z_4]]),Table34[#All],3,FALSE)</f>
        <v>#N/A</v>
      </c>
      <c r="BY157" t="e">
        <f>VLOOKUP(TRIM(Table47[[#This Row],[Z_5]]),Table34[#All],3,FALSE)</f>
        <v>#N/A</v>
      </c>
      <c r="BZ157" t="e">
        <f>VLOOKUP(TRIM(Table47[[#This Row],[Z_6]]),Table34[#All],3,FALSE)</f>
        <v>#N/A</v>
      </c>
      <c r="CA157" t="e">
        <f>VLOOKUP(TRIM(Table47[[#This Row],[Z_7]]),Table34[#All],3,FALSE)</f>
        <v>#N/A</v>
      </c>
      <c r="CB157">
        <f>VLOOKUP(Table47[[#This Row],[ZA]],Table36[#All],3,FALSE)</f>
        <v>1</v>
      </c>
      <c r="CC157">
        <f>VLOOKUP(Table47[[#This Row],[ZB]],Table37[#All],3,FALSE)</f>
        <v>3</v>
      </c>
      <c r="CD157" t="s">
        <v>494</v>
      </c>
      <c r="CE157">
        <f>VLOOKUP(TRIM(Table47[[#This Row],[ZC_1]]),Table38[#All],3,FALSE)</f>
        <v>1</v>
      </c>
      <c r="CF157">
        <f>VLOOKUP(TRIM(Table47[[#This Row],[ZC_2]]),Table38[#All],3,FALSE)</f>
        <v>4</v>
      </c>
      <c r="CG157" t="e">
        <f>VLOOKUP(TRIM(Table47[[#This Row],[ZC_3]]),Table38[#All],3,FALSE)</f>
        <v>#N/A</v>
      </c>
      <c r="CH157" t="e">
        <f>VLOOKUP(TRIM(Table47[[#This Row],[ZC_4]]),Table38[#All],3,FALSE)</f>
        <v>#N/A</v>
      </c>
      <c r="CI157" t="e">
        <f>VLOOKUP(TRIM(Table47[[#This Row],[ZC_5]]),Table38[#All],3,FALSE)</f>
        <v>#N/A</v>
      </c>
      <c r="CJ157" t="e">
        <f>VLOOKUP(TRIM(Table47[[#This Row],[ZC_6]]),Table38[#All],3,FALSE)</f>
        <v>#N/A</v>
      </c>
      <c r="CK157" t="e">
        <f>VLOOKUP(TRIM(Table47[[#This Row],[ZC_7]]),Table38[#All],3,FALSE)</f>
        <v>#N/A</v>
      </c>
      <c r="CL157">
        <v>2</v>
      </c>
      <c r="CM157" t="s">
        <v>106</v>
      </c>
      <c r="CN157">
        <f>VLOOKUP(TRIM(Table47[[#This Row],[ZE_1]]),Table40[#All],3,FALSE)</f>
        <v>3</v>
      </c>
      <c r="CO157" s="4" t="e">
        <f>VLOOKUP(TRIM(Table47[[#This Row],[ZE_2]]),Table40[#All],3,FALSE)</f>
        <v>#N/A</v>
      </c>
      <c r="CP157" t="e">
        <f>VLOOKUP(TRIM(Table47[[#This Row],[ZE_3]]),Table40[#All],3,FALSE)</f>
        <v>#N/A</v>
      </c>
      <c r="CQ157" s="4" t="e">
        <f>VLOOKUP(TRIM(Table47[[#This Row],[ZE_4]]),Table40[#All],3,FALSE)</f>
        <v>#N/A</v>
      </c>
      <c r="CR157" t="e">
        <f>VLOOKUP(TRIM(Table47[[#This Row],[ZE_5]]),Table40[#All],3,FALSE)</f>
        <v>#N/A</v>
      </c>
      <c r="CS157" t="e">
        <f>VLOOKUP(TRIM(Table47[[#This Row],[ZE_6]]),Table40[#All],3,FALSE)</f>
        <v>#N/A</v>
      </c>
      <c r="CT157" t="e">
        <f>VLOOKUP(TRIM(Table47[[#This Row],[ZE_7]]),Table40[#All],3,FALSE)</f>
        <v>#N/A</v>
      </c>
    </row>
    <row r="158" spans="1:99" x14ac:dyDescent="0.25">
      <c r="A158">
        <v>45164.928651666662</v>
      </c>
      <c r="B158" s="4">
        <f>VLOOKUP(Table47[[#This Row],[A]],Table7[#All],3, FALSE)</f>
        <v>2</v>
      </c>
      <c r="C158">
        <f>VLOOKUP(Table47[[#This Row],[B]],Table12[#All],3,FALSE)</f>
        <v>1</v>
      </c>
      <c r="D158">
        <f>VLOOKUP(Table47[[#This Row],[C]],Table14[#All],3,FALSE)</f>
        <v>1</v>
      </c>
      <c r="E158">
        <f>VLOOKUP(Table47[[#This Row],[D]],Table16[#All],3,FALSE)</f>
        <v>1</v>
      </c>
      <c r="F158">
        <f>VLOOKUP(Table47[[#This Row],[E]],Table18[#All],3,FALSE)</f>
        <v>4</v>
      </c>
      <c r="G158">
        <f>VLOOKUP(Table47[[#This Row],[F]],Table20[#All],3,FALSE)</f>
        <v>5</v>
      </c>
      <c r="H158" s="1" t="s">
        <v>124</v>
      </c>
      <c r="I158">
        <f>VLOOKUP(Table47[[#This Row],[G]],Table22[#All],3,FALSE)</f>
        <v>1</v>
      </c>
      <c r="J158" s="4">
        <f>VLOOKUP(TRIM(Table47[[#This Row],[G_2]]),Table22[#All],3,FALSE)</f>
        <v>2</v>
      </c>
      <c r="K158" s="4" t="e">
        <f>VLOOKUP(TRIM(Table47[[#This Row],[G_3]]),Table22[#All],3,FALSE)</f>
        <v>#N/A</v>
      </c>
      <c r="L158" s="4" t="e">
        <f>VLOOKUP(TRIM(Table47[[#This Row],[G_4]]),Table22[#All],3,FALSE)</f>
        <v>#N/A</v>
      </c>
      <c r="M158">
        <f>VLOOKUP(Table47[[#This Row],[H]],Table23[#All],3,FALSE)</f>
        <v>1</v>
      </c>
      <c r="N158" s="1" t="s">
        <v>64</v>
      </c>
      <c r="O158">
        <f>VLOOKUP(Table47[[#This Row],[I_1]],Table25[#All], 3, FALSE)</f>
        <v>1</v>
      </c>
      <c r="P158">
        <f>VLOOKUP(TRIM(Table47[[#This Row],[I_2]]),Table25[#All], 3, FALSE)</f>
        <v>2</v>
      </c>
      <c r="Q158">
        <v>684</v>
      </c>
      <c r="R158">
        <f>VLOOKUP(TRIM(Table47[[#This Row],[K]]),Table27[#All],3,FALSE)</f>
        <v>2</v>
      </c>
      <c r="S158">
        <f>VLOOKUP(TRIM(Table47[[#This Row],[L]]),Table28[#All],3,FALSE)</f>
        <v>1</v>
      </c>
      <c r="T158">
        <f>VLOOKUP(Table47[[#This Row],[M]],Table9[#All],3,FALSE)</f>
        <v>1</v>
      </c>
      <c r="U158">
        <f>VLOOKUP(Table47[[#This Row],[N]],Table11[#All],3,FALSE)</f>
        <v>1</v>
      </c>
      <c r="V158">
        <f>VLOOKUP(Table47[[#This Row],[O]],Table15[#All],3,FALSE)</f>
        <v>2</v>
      </c>
      <c r="W158" t="s">
        <v>745</v>
      </c>
      <c r="X158">
        <f>VLOOKUP(Table47[[#This Row],[Q]],Table19[#All],3,FALSE)</f>
        <v>5</v>
      </c>
      <c r="Y158" t="s">
        <v>922</v>
      </c>
      <c r="Z158">
        <f>VLOOKUP(TRIM(Table47[[#This Row],[R_1]]),Table21[#All],3,FALSE)</f>
        <v>3</v>
      </c>
      <c r="AA158" t="e">
        <f>VLOOKUP(TRIM(Table47[[#This Row],[R_2]]),Table21[#All],3,FALSE)</f>
        <v>#N/A</v>
      </c>
      <c r="AB158" t="e">
        <f>VLOOKUP(TRIM(Table47[[#This Row],[R_3]]),Table21[#All],3,FALSE)</f>
        <v>#N/A</v>
      </c>
      <c r="AC158" t="e">
        <f>VLOOKUP(TRIM(Table47[[#This Row],[R_4]]),Table21[#All],3,FALSE)</f>
        <v>#N/A</v>
      </c>
      <c r="AD158" t="e">
        <f>VLOOKUP(TRIM(Table47[[#This Row],[R_5]]),Table21[#All],3,FALSE)</f>
        <v>#N/A</v>
      </c>
      <c r="AE158" t="e">
        <f>VLOOKUP(TRIM(Table47[[#This Row],[R_6]]),Table21[#All],3,FALSE)</f>
        <v>#N/A</v>
      </c>
      <c r="AF158" t="e">
        <f>VLOOKUP(TRIM(Table47[[#This Row],[R_7]]),Table21[#All],3,FALSE)</f>
        <v>#N/A</v>
      </c>
      <c r="AG158" t="e">
        <f>VLOOKUP(TRIM(Table47[[#This Row],[R_8]]),Table21[#All],3,FALSE)</f>
        <v>#N/A</v>
      </c>
      <c r="AH158" t="e">
        <f>VLOOKUP(TRIM(Table47[[#This Row],[R_9]]),Table21[#All],3,FALSE)</f>
        <v>#N/A</v>
      </c>
      <c r="AI158" t="e">
        <f>VLOOKUP(TRIM(Table47[[#This Row],[R_10]]),Table21[#All],3,FALSE)</f>
        <v>#N/A</v>
      </c>
      <c r="AJ158" t="s">
        <v>746</v>
      </c>
      <c r="AK158">
        <f>VLOOKUP(TRIM(Table47[[#This Row],[S_1]]),Table24[#All],3,FALSE)</f>
        <v>1</v>
      </c>
      <c r="AL158">
        <f>VLOOKUP(TRIM(Table47[[#This Row],[S_2]]),Table24[#All],3,FALSE)</f>
        <v>4</v>
      </c>
      <c r="AM158" t="e">
        <f>VLOOKUP(TRIM(Table47[[#This Row],[S_3]]),Table24[#All],3,FALSE)</f>
        <v>#N/A</v>
      </c>
      <c r="AN158" t="e">
        <f>VLOOKUP(TRIM(Table47[[#This Row],[S_4]]),Table24[#All],3,FALSE)</f>
        <v>#N/A</v>
      </c>
      <c r="AO158" t="e">
        <f>VLOOKUP(TRIM(Table47[[#This Row],[S_5]]),Table24[#All],3,FALSE)</f>
        <v>#N/A</v>
      </c>
      <c r="AP158" t="e">
        <f>VLOOKUP(TRIM(Table47[[#This Row],[S_6]]),Table24[#All],3,FALSE)</f>
        <v>#N/A</v>
      </c>
      <c r="AQ158" t="s">
        <v>206</v>
      </c>
      <c r="AR158">
        <f>VLOOKUP(TRIM(Table47[[#This Row],[T_1]]),Table26[#All],3,FALSE)</f>
        <v>4</v>
      </c>
      <c r="AS158">
        <f>VLOOKUP(TRIM(Table47[[#This Row],[T_2]]),Table26[#All],3,FALSE)</f>
        <v>3</v>
      </c>
      <c r="AT158" t="e">
        <f>VLOOKUP(TRIM(Table47[[#This Row],[T_3]]),Table26[#All],3,FALSE)</f>
        <v>#N/A</v>
      </c>
      <c r="AU158" t="e">
        <f>VLOOKUP(TRIM(Table47[[#This Row],[T_4]]),Table26[#All],3,FALSE)</f>
        <v>#N/A</v>
      </c>
      <c r="AV158" t="e">
        <f>VLOOKUP(TRIM(Table47[[#This Row],[T_5]]),Table26[#All],3,FALSE)</f>
        <v>#N/A</v>
      </c>
      <c r="AW158" t="e">
        <f>VLOOKUP(TRIM(Table47[[#This Row],[T_6]]),Table26[#All],3,FALSE)</f>
        <v>#N/A</v>
      </c>
      <c r="AX158">
        <f>VLOOKUP(Table47[[#This Row],[U]],Table29[#All],3,FALSE)</f>
        <v>3</v>
      </c>
      <c r="AY158">
        <f>VLOOKUP(Table47[[#This Row],[V]],Table30[#All],3,FALSE)</f>
        <v>3</v>
      </c>
      <c r="AZ158" t="s">
        <v>428</v>
      </c>
      <c r="BA158">
        <f>VLOOKUP(TRIM(Table47[[#This Row],[W_1]]),Table31[#All],3,FALSE)</f>
        <v>4</v>
      </c>
      <c r="BB158" t="e">
        <f>VLOOKUP(TRIM(Table47[[#This Row],[W_2]]),Table31[#All],3,FALSE)</f>
        <v>#N/A</v>
      </c>
      <c r="BC158" t="e">
        <f>VLOOKUP(TRIM(Table47[[#This Row],[W_3]]),Table31[#All],3,FALSE)</f>
        <v>#N/A</v>
      </c>
      <c r="BD158" t="e">
        <f>VLOOKUP(TRIM(Table47[[#This Row],[W_4]]),Table31[#All],3,FALSE)</f>
        <v>#N/A</v>
      </c>
      <c r="BE158" t="e">
        <f>VLOOKUP(TRIM(Table47[[#This Row],[W_5]]),Table31[#All],3,FALSE)</f>
        <v>#N/A</v>
      </c>
      <c r="BF158" t="e">
        <f>VLOOKUP(TRIM(Table47[[#This Row],[W_6]]),Table31[#All],3,FALSE)</f>
        <v>#N/A</v>
      </c>
      <c r="BG158" t="e">
        <f>VLOOKUP(TRIM(Table47[[#This Row],[W_7]]),Table31[#All],3,FALSE)</f>
        <v>#N/A</v>
      </c>
      <c r="BH158" t="e">
        <f>VLOOKUP(TRIM(Table47[[#This Row],[W_8]]),Table31[#All],3,FALSE)</f>
        <v>#N/A</v>
      </c>
      <c r="BI158" t="s">
        <v>693</v>
      </c>
      <c r="BJ158">
        <f>VLOOKUP(TRIM(Table47[[#This Row],[X_1]]),Table32[#All],3,FALSE)</f>
        <v>1</v>
      </c>
      <c r="BK158">
        <f>VLOOKUP(TRIM(Table47[[#This Row],[X_2]]),Table32[#All],3,FALSE)</f>
        <v>5</v>
      </c>
      <c r="BL158" t="e">
        <f>VLOOKUP(TRIM(Table47[[#This Row],[X_3]]),Table32[#All],3,FALSE)</f>
        <v>#N/A</v>
      </c>
      <c r="BM158" t="e">
        <f>VLOOKUP(TRIM(Table47[[#This Row],[X_4]]),Table32[#All],3,FALSE)</f>
        <v>#N/A</v>
      </c>
      <c r="BN158" t="e">
        <f>VLOOKUP(TRIM(Table47[[#This Row],[X_5]]),Table32[#All],3,FALSE)</f>
        <v>#N/A</v>
      </c>
      <c r="BO158" t="e">
        <f>VLOOKUP(TRIM(Table47[[#This Row],[X_6]]),Table32[#All],3,FALSE)</f>
        <v>#N/A</v>
      </c>
      <c r="BP158" t="e">
        <f>VLOOKUP(TRIM(Table47[[#This Row],[X_7]]),Table32[#All],3,FALSE)</f>
        <v>#N/A</v>
      </c>
      <c r="BQ158" t="e">
        <f>VLOOKUP(TRIM(Table47[[#This Row],[X_8]]),Table32[#All],3,FALSE)</f>
        <v>#N/A</v>
      </c>
      <c r="BR158" t="e">
        <f>VLOOKUP(TRIM(Table47[[#This Row],[X_9]]),Table32[#All],3,FALSE)</f>
        <v>#N/A</v>
      </c>
      <c r="BS158">
        <f>VLOOKUP(Table47[[#This Row],[Y]], Table33[#All], 3, FALSE)</f>
        <v>1</v>
      </c>
      <c r="BT158" t="s">
        <v>77</v>
      </c>
      <c r="BU158">
        <f>VLOOKUP(TRIM(Table47[[#This Row],[Z_1]]),Table34[#All],3,FALSE)</f>
        <v>13</v>
      </c>
      <c r="BV158" t="e">
        <f>VLOOKUP(TRIM(Table47[[#This Row],[Z_2]]),Table34[#All],3,FALSE)</f>
        <v>#N/A</v>
      </c>
      <c r="BW158" t="e">
        <f>VLOOKUP(TRIM(Table47[[#This Row],[Z_3]]),Table34[#All],3,FALSE)</f>
        <v>#N/A</v>
      </c>
      <c r="BX158" t="e">
        <f>VLOOKUP(TRIM(Table47[[#This Row],[Z_4]]),Table34[#All],3,FALSE)</f>
        <v>#N/A</v>
      </c>
      <c r="BY158" t="e">
        <f>VLOOKUP(TRIM(Table47[[#This Row],[Z_5]]),Table34[#All],3,FALSE)</f>
        <v>#N/A</v>
      </c>
      <c r="BZ158" t="e">
        <f>VLOOKUP(TRIM(Table47[[#This Row],[Z_6]]),Table34[#All],3,FALSE)</f>
        <v>#N/A</v>
      </c>
      <c r="CA158" t="e">
        <f>VLOOKUP(TRIM(Table47[[#This Row],[Z_7]]),Table34[#All],3,FALSE)</f>
        <v>#N/A</v>
      </c>
      <c r="CB158">
        <f>VLOOKUP(Table47[[#This Row],[ZA]],Table36[#All],3,FALSE)</f>
        <v>0</v>
      </c>
      <c r="CC158">
        <f>VLOOKUP(Table47[[#This Row],[ZB]],Table37[#All],3,FALSE)</f>
        <v>3</v>
      </c>
      <c r="CD158" t="s">
        <v>747</v>
      </c>
      <c r="CE158">
        <f>VLOOKUP(TRIM(Table47[[#This Row],[ZC_1]]),Table38[#All],3,FALSE)</f>
        <v>4</v>
      </c>
      <c r="CF158">
        <f>VLOOKUP(TRIM(Table47[[#This Row],[ZC_2]]),Table38[#All],3,FALSE)</f>
        <v>3</v>
      </c>
      <c r="CG158" t="e">
        <f>VLOOKUP(TRIM(Table47[[#This Row],[ZC_3]]),Table38[#All],3,FALSE)</f>
        <v>#N/A</v>
      </c>
      <c r="CH158" t="e">
        <f>VLOOKUP(TRIM(Table47[[#This Row],[ZC_4]]),Table38[#All],3,FALSE)</f>
        <v>#N/A</v>
      </c>
      <c r="CI158" t="e">
        <f>VLOOKUP(TRIM(Table47[[#This Row],[ZC_5]]),Table38[#All],3,FALSE)</f>
        <v>#N/A</v>
      </c>
      <c r="CJ158" t="e">
        <f>VLOOKUP(TRIM(Table47[[#This Row],[ZC_6]]),Table38[#All],3,FALSE)</f>
        <v>#N/A</v>
      </c>
      <c r="CK158" t="e">
        <f>VLOOKUP(TRIM(Table47[[#This Row],[ZC_7]]),Table38[#All],3,FALSE)</f>
        <v>#N/A</v>
      </c>
      <c r="CL158">
        <v>4</v>
      </c>
      <c r="CM158" t="s">
        <v>314</v>
      </c>
      <c r="CN158">
        <f>VLOOKUP(TRIM(Table47[[#This Row],[ZE_1]]),Table40[#All],3,FALSE)</f>
        <v>8</v>
      </c>
      <c r="CO158" s="4" t="e">
        <f>VLOOKUP(TRIM(Table47[[#This Row],[ZE_2]]),Table40[#All],3,FALSE)</f>
        <v>#N/A</v>
      </c>
      <c r="CP158" t="e">
        <f>VLOOKUP(TRIM(Table47[[#This Row],[ZE_3]]),Table40[#All],3,FALSE)</f>
        <v>#N/A</v>
      </c>
      <c r="CQ158" s="4" t="e">
        <f>VLOOKUP(TRIM(Table47[[#This Row],[ZE_4]]),Table40[#All],3,FALSE)</f>
        <v>#N/A</v>
      </c>
      <c r="CR158" t="e">
        <f>VLOOKUP(TRIM(Table47[[#This Row],[ZE_5]]),Table40[#All],3,FALSE)</f>
        <v>#N/A</v>
      </c>
      <c r="CS158" t="e">
        <f>VLOOKUP(TRIM(Table47[[#This Row],[ZE_6]]),Table40[#All],3,FALSE)</f>
        <v>#N/A</v>
      </c>
      <c r="CT158" t="e">
        <f>VLOOKUP(TRIM(Table47[[#This Row],[ZE_7]]),Table40[#All],3,FALSE)</f>
        <v>#N/A</v>
      </c>
    </row>
    <row r="159" spans="1:99" x14ac:dyDescent="0.25">
      <c r="A159">
        <v>45166.347179826393</v>
      </c>
      <c r="B159" s="4">
        <f>VLOOKUP(Table47[[#This Row],[A]],Table7[#All],3, FALSE)</f>
        <v>7</v>
      </c>
      <c r="C159">
        <f>VLOOKUP(Table47[[#This Row],[B]],Table12[#All],3,FALSE)</f>
        <v>1</v>
      </c>
      <c r="D159">
        <f>VLOOKUP(Table47[[#This Row],[C]],Table14[#All],3,FALSE)</f>
        <v>1</v>
      </c>
      <c r="E159">
        <f>VLOOKUP(Table47[[#This Row],[D]],Table16[#All],3,FALSE)</f>
        <v>1</v>
      </c>
      <c r="F159">
        <f>VLOOKUP(Table47[[#This Row],[E]],Table18[#All],3,FALSE)</f>
        <v>1</v>
      </c>
      <c r="G159">
        <f>VLOOKUP(Table47[[#This Row],[F]],Table20[#All],3,FALSE)</f>
        <v>2</v>
      </c>
      <c r="H159" s="1" t="s">
        <v>130</v>
      </c>
      <c r="I159">
        <f>VLOOKUP(Table47[[#This Row],[G]],Table22[#All],3,FALSE)</f>
        <v>1</v>
      </c>
      <c r="J159" s="4" t="e">
        <f>VLOOKUP(TRIM(Table47[[#This Row],[G_2]]),Table22[#All],3,FALSE)</f>
        <v>#N/A</v>
      </c>
      <c r="K159" s="4" t="e">
        <f>VLOOKUP(TRIM(Table47[[#This Row],[G_3]]),Table22[#All],3,FALSE)</f>
        <v>#N/A</v>
      </c>
      <c r="L159" s="4" t="e">
        <f>VLOOKUP(TRIM(Table47[[#This Row],[G_4]]),Table22[#All],3,FALSE)</f>
        <v>#N/A</v>
      </c>
      <c r="M159">
        <f>VLOOKUP(Table47[[#This Row],[H]],Table23[#All],3,FALSE)</f>
        <v>1</v>
      </c>
      <c r="N159" s="1" t="s">
        <v>41</v>
      </c>
      <c r="O159">
        <f>VLOOKUP(Table47[[#This Row],[I_1]],Table25[#All], 3, FALSE)</f>
        <v>1</v>
      </c>
      <c r="P159" t="e">
        <f>VLOOKUP(TRIM(Table47[[#This Row],[I_2]]),Table25[#All], 3, FALSE)</f>
        <v>#N/A</v>
      </c>
      <c r="Q159">
        <v>958</v>
      </c>
      <c r="R159">
        <f>VLOOKUP(TRIM(Table47[[#This Row],[K]]),Table27[#All],3,FALSE)</f>
        <v>3</v>
      </c>
      <c r="S159">
        <f>VLOOKUP(TRIM(Table47[[#This Row],[L]]),Table28[#All],3,FALSE)</f>
        <v>2</v>
      </c>
      <c r="T159">
        <f>VLOOKUP(Table47[[#This Row],[M]],Table9[#All],3,FALSE)</f>
        <v>1</v>
      </c>
      <c r="U159">
        <f>VLOOKUP(Table47[[#This Row],[N]],Table11[#All],3,FALSE)</f>
        <v>3</v>
      </c>
      <c r="V159">
        <f>VLOOKUP(Table47[[#This Row],[O]],Table15[#All],3,FALSE)</f>
        <v>2</v>
      </c>
      <c r="W159" t="s">
        <v>748</v>
      </c>
      <c r="X159">
        <f>VLOOKUP(Table47[[#This Row],[Q]],Table19[#All],3,FALSE)</f>
        <v>3</v>
      </c>
      <c r="Y159" t="s">
        <v>136</v>
      </c>
      <c r="Z159">
        <f>VLOOKUP(TRIM(Table47[[#This Row],[R_1]]),Table21[#All],3,FALSE)</f>
        <v>2</v>
      </c>
      <c r="AA159" t="e">
        <f>VLOOKUP(TRIM(Table47[[#This Row],[R_2]]),Table21[#All],3,FALSE)</f>
        <v>#N/A</v>
      </c>
      <c r="AB159" t="e">
        <f>VLOOKUP(TRIM(Table47[[#This Row],[R_3]]),Table21[#All],3,FALSE)</f>
        <v>#N/A</v>
      </c>
      <c r="AC159" t="e">
        <f>VLOOKUP(TRIM(Table47[[#This Row],[R_4]]),Table21[#All],3,FALSE)</f>
        <v>#N/A</v>
      </c>
      <c r="AD159" t="e">
        <f>VLOOKUP(TRIM(Table47[[#This Row],[R_5]]),Table21[#All],3,FALSE)</f>
        <v>#N/A</v>
      </c>
      <c r="AE159" t="e">
        <f>VLOOKUP(TRIM(Table47[[#This Row],[R_6]]),Table21[#All],3,FALSE)</f>
        <v>#N/A</v>
      </c>
      <c r="AF159" t="e">
        <f>VLOOKUP(TRIM(Table47[[#This Row],[R_7]]),Table21[#All],3,FALSE)</f>
        <v>#N/A</v>
      </c>
      <c r="AG159" t="e">
        <f>VLOOKUP(TRIM(Table47[[#This Row],[R_8]]),Table21[#All],3,FALSE)</f>
        <v>#N/A</v>
      </c>
      <c r="AH159" t="e">
        <f>VLOOKUP(TRIM(Table47[[#This Row],[R_9]]),Table21[#All],3,FALSE)</f>
        <v>#N/A</v>
      </c>
      <c r="AI159" t="e">
        <f>VLOOKUP(TRIM(Table47[[#This Row],[R_10]]),Table21[#All],3,FALSE)</f>
        <v>#N/A</v>
      </c>
      <c r="AJ159" t="s">
        <v>557</v>
      </c>
      <c r="AK159">
        <f>VLOOKUP(TRIM(Table47[[#This Row],[S_1]]),Table24[#All],3,FALSE)</f>
        <v>5</v>
      </c>
      <c r="AL159">
        <f>VLOOKUP(TRIM(Table47[[#This Row],[S_2]]),Table24[#All],3,FALSE)</f>
        <v>3</v>
      </c>
      <c r="AM159">
        <f>VLOOKUP(TRIM(Table47[[#This Row],[S_3]]),Table24[#All],3,FALSE)</f>
        <v>1</v>
      </c>
      <c r="AN159">
        <f>VLOOKUP(TRIM(Table47[[#This Row],[S_4]]),Table24[#All],3,FALSE)</f>
        <v>2</v>
      </c>
      <c r="AO159" t="e">
        <f>VLOOKUP(TRIM(Table47[[#This Row],[S_5]]),Table24[#All],3,FALSE)</f>
        <v>#N/A</v>
      </c>
      <c r="AP159" t="e">
        <f>VLOOKUP(TRIM(Table47[[#This Row],[S_6]]),Table24[#All],3,FALSE)</f>
        <v>#N/A</v>
      </c>
      <c r="AQ159" t="s">
        <v>51</v>
      </c>
      <c r="AR159">
        <f>VLOOKUP(TRIM(Table47[[#This Row],[T_1]]),Table26[#All],3,FALSE)</f>
        <v>2</v>
      </c>
      <c r="AS159" t="e">
        <f>VLOOKUP(TRIM(Table47[[#This Row],[T_2]]),Table26[#All],3,FALSE)</f>
        <v>#N/A</v>
      </c>
      <c r="AT159" t="e">
        <f>VLOOKUP(TRIM(Table47[[#This Row],[T_3]]),Table26[#All],3,FALSE)</f>
        <v>#N/A</v>
      </c>
      <c r="AU159" t="e">
        <f>VLOOKUP(TRIM(Table47[[#This Row],[T_4]]),Table26[#All],3,FALSE)</f>
        <v>#N/A</v>
      </c>
      <c r="AV159" t="e">
        <f>VLOOKUP(TRIM(Table47[[#This Row],[T_5]]),Table26[#All],3,FALSE)</f>
        <v>#N/A</v>
      </c>
      <c r="AW159" t="e">
        <f>VLOOKUP(TRIM(Table47[[#This Row],[T_6]]),Table26[#All],3,FALSE)</f>
        <v>#N/A</v>
      </c>
      <c r="AX159">
        <f>VLOOKUP(Table47[[#This Row],[U]],Table29[#All],3,FALSE)</f>
        <v>3</v>
      </c>
      <c r="AY159">
        <f>VLOOKUP(Table47[[#This Row],[V]],Table30[#All],3,FALSE)</f>
        <v>1</v>
      </c>
      <c r="AZ159" t="s">
        <v>423</v>
      </c>
      <c r="BA159">
        <f>VLOOKUP(TRIM(Table47[[#This Row],[W_1]]),Table31[#All],3,FALSE)</f>
        <v>7</v>
      </c>
      <c r="BB159" t="e">
        <f>VLOOKUP(TRIM(Table47[[#This Row],[W_2]]),Table31[#All],3,FALSE)</f>
        <v>#N/A</v>
      </c>
      <c r="BC159" t="e">
        <f>VLOOKUP(TRIM(Table47[[#This Row],[W_3]]),Table31[#All],3,FALSE)</f>
        <v>#N/A</v>
      </c>
      <c r="BD159" t="e">
        <f>VLOOKUP(TRIM(Table47[[#This Row],[W_4]]),Table31[#All],3,FALSE)</f>
        <v>#N/A</v>
      </c>
      <c r="BE159" t="e">
        <f>VLOOKUP(TRIM(Table47[[#This Row],[W_5]]),Table31[#All],3,FALSE)</f>
        <v>#N/A</v>
      </c>
      <c r="BF159" t="e">
        <f>VLOOKUP(TRIM(Table47[[#This Row],[W_6]]),Table31[#All],3,FALSE)</f>
        <v>#N/A</v>
      </c>
      <c r="BG159" t="e">
        <f>VLOOKUP(TRIM(Table47[[#This Row],[W_7]]),Table31[#All],3,FALSE)</f>
        <v>#N/A</v>
      </c>
      <c r="BH159" t="e">
        <f>VLOOKUP(TRIM(Table47[[#This Row],[W_8]]),Table31[#All],3,FALSE)</f>
        <v>#N/A</v>
      </c>
      <c r="BI159" t="s">
        <v>75</v>
      </c>
      <c r="BJ159">
        <f>VLOOKUP(TRIM(Table47[[#This Row],[X_1]]),Table32[#All],3,FALSE)</f>
        <v>1</v>
      </c>
      <c r="BK159" t="e">
        <f>VLOOKUP(TRIM(Table47[[#This Row],[X_2]]),Table32[#All],3,FALSE)</f>
        <v>#N/A</v>
      </c>
      <c r="BL159" t="e">
        <f>VLOOKUP(TRIM(Table47[[#This Row],[X_3]]),Table32[#All],3,FALSE)</f>
        <v>#N/A</v>
      </c>
      <c r="BM159" t="e">
        <f>VLOOKUP(TRIM(Table47[[#This Row],[X_4]]),Table32[#All],3,FALSE)</f>
        <v>#N/A</v>
      </c>
      <c r="BN159" t="e">
        <f>VLOOKUP(TRIM(Table47[[#This Row],[X_5]]),Table32[#All],3,FALSE)</f>
        <v>#N/A</v>
      </c>
      <c r="BO159" t="e">
        <f>VLOOKUP(TRIM(Table47[[#This Row],[X_6]]),Table32[#All],3,FALSE)</f>
        <v>#N/A</v>
      </c>
      <c r="BP159" t="e">
        <f>VLOOKUP(TRIM(Table47[[#This Row],[X_7]]),Table32[#All],3,FALSE)</f>
        <v>#N/A</v>
      </c>
      <c r="BQ159" t="e">
        <f>VLOOKUP(TRIM(Table47[[#This Row],[X_8]]),Table32[#All],3,FALSE)</f>
        <v>#N/A</v>
      </c>
      <c r="BR159" t="e">
        <f>VLOOKUP(TRIM(Table47[[#This Row],[X_9]]),Table32[#All],3,FALSE)</f>
        <v>#N/A</v>
      </c>
      <c r="BS159">
        <f>VLOOKUP(Table47[[#This Row],[Y]], Table33[#All], 3, FALSE)</f>
        <v>1</v>
      </c>
      <c r="BT159" t="s">
        <v>77</v>
      </c>
      <c r="BU159">
        <f>VLOOKUP(TRIM(Table47[[#This Row],[Z_1]]),Table34[#All],3,FALSE)</f>
        <v>13</v>
      </c>
      <c r="BV159" t="e">
        <f>VLOOKUP(TRIM(Table47[[#This Row],[Z_2]]),Table34[#All],3,FALSE)</f>
        <v>#N/A</v>
      </c>
      <c r="BW159" t="e">
        <f>VLOOKUP(TRIM(Table47[[#This Row],[Z_3]]),Table34[#All],3,FALSE)</f>
        <v>#N/A</v>
      </c>
      <c r="BX159" t="e">
        <f>VLOOKUP(TRIM(Table47[[#This Row],[Z_4]]),Table34[#All],3,FALSE)</f>
        <v>#N/A</v>
      </c>
      <c r="BY159" t="e">
        <f>VLOOKUP(TRIM(Table47[[#This Row],[Z_5]]),Table34[#All],3,FALSE)</f>
        <v>#N/A</v>
      </c>
      <c r="BZ159" t="e">
        <f>VLOOKUP(TRIM(Table47[[#This Row],[Z_6]]),Table34[#All],3,FALSE)</f>
        <v>#N/A</v>
      </c>
      <c r="CA159" t="e">
        <f>VLOOKUP(TRIM(Table47[[#This Row],[Z_7]]),Table34[#All],3,FALSE)</f>
        <v>#N/A</v>
      </c>
      <c r="CB159">
        <f>VLOOKUP(Table47[[#This Row],[ZA]],Table36[#All],3,FALSE)</f>
        <v>0</v>
      </c>
      <c r="CC159">
        <f>VLOOKUP(Table47[[#This Row],[ZB]],Table37[#All],3,FALSE)</f>
        <v>4</v>
      </c>
      <c r="CD159" t="s">
        <v>162</v>
      </c>
      <c r="CE159">
        <f>VLOOKUP(TRIM(Table47[[#This Row],[ZC_1]]),Table38[#All],3,FALSE)</f>
        <v>2</v>
      </c>
      <c r="CF159" t="e">
        <f>VLOOKUP(TRIM(Table47[[#This Row],[ZC_2]]),Table38[#All],3,FALSE)</f>
        <v>#N/A</v>
      </c>
      <c r="CG159" t="e">
        <f>VLOOKUP(TRIM(Table47[[#This Row],[ZC_3]]),Table38[#All],3,FALSE)</f>
        <v>#N/A</v>
      </c>
      <c r="CH159" t="e">
        <f>VLOOKUP(TRIM(Table47[[#This Row],[ZC_4]]),Table38[#All],3,FALSE)</f>
        <v>#N/A</v>
      </c>
      <c r="CI159" t="e">
        <f>VLOOKUP(TRIM(Table47[[#This Row],[ZC_5]]),Table38[#All],3,FALSE)</f>
        <v>#N/A</v>
      </c>
      <c r="CJ159" t="e">
        <f>VLOOKUP(TRIM(Table47[[#This Row],[ZC_6]]),Table38[#All],3,FALSE)</f>
        <v>#N/A</v>
      </c>
      <c r="CK159" t="e">
        <f>VLOOKUP(TRIM(Table47[[#This Row],[ZC_7]]),Table38[#All],3,FALSE)</f>
        <v>#N/A</v>
      </c>
      <c r="CL159">
        <v>2</v>
      </c>
      <c r="CM159" t="s">
        <v>106</v>
      </c>
      <c r="CN159">
        <f>VLOOKUP(TRIM(Table47[[#This Row],[ZE_1]]),Table40[#All],3,FALSE)</f>
        <v>3</v>
      </c>
      <c r="CO159" s="4" t="e">
        <f>VLOOKUP(TRIM(Table47[[#This Row],[ZE_2]]),Table40[#All],3,FALSE)</f>
        <v>#N/A</v>
      </c>
      <c r="CP159" t="e">
        <f>VLOOKUP(TRIM(Table47[[#This Row],[ZE_3]]),Table40[#All],3,FALSE)</f>
        <v>#N/A</v>
      </c>
      <c r="CQ159" s="4" t="e">
        <f>VLOOKUP(TRIM(Table47[[#This Row],[ZE_4]]),Table40[#All],3,FALSE)</f>
        <v>#N/A</v>
      </c>
      <c r="CR159" t="e">
        <f>VLOOKUP(TRIM(Table47[[#This Row],[ZE_5]]),Table40[#All],3,FALSE)</f>
        <v>#N/A</v>
      </c>
      <c r="CS159" t="e">
        <f>VLOOKUP(TRIM(Table47[[#This Row],[ZE_6]]),Table40[#All],3,FALSE)</f>
        <v>#N/A</v>
      </c>
      <c r="CT159" t="e">
        <f>VLOOKUP(TRIM(Table47[[#This Row],[ZE_7]]),Table40[#All],3,FALSE)</f>
        <v>#N/A</v>
      </c>
    </row>
    <row r="160" spans="1:99" x14ac:dyDescent="0.25">
      <c r="A160">
        <v>45168.093344641209</v>
      </c>
      <c r="B160" s="4">
        <f>VLOOKUP(Table47[[#This Row],[A]],Table7[#All],3, FALSE)</f>
        <v>2</v>
      </c>
      <c r="C160">
        <f>VLOOKUP(Table47[[#This Row],[B]],Table12[#All],3,FALSE)</f>
        <v>1</v>
      </c>
      <c r="D160">
        <f>VLOOKUP(Table47[[#This Row],[C]],Table14[#All],3,FALSE)</f>
        <v>1</v>
      </c>
      <c r="E160">
        <f>VLOOKUP(Table47[[#This Row],[D]],Table16[#All],3,FALSE)</f>
        <v>1</v>
      </c>
      <c r="F160">
        <f>VLOOKUP(Table47[[#This Row],[E]],Table18[#All],3,FALSE)</f>
        <v>4</v>
      </c>
      <c r="G160">
        <f>VLOOKUP(Table47[[#This Row],[F]],Table20[#All],3,FALSE)</f>
        <v>4</v>
      </c>
      <c r="H160" s="1" t="s">
        <v>130</v>
      </c>
      <c r="I160">
        <f>VLOOKUP(Table47[[#This Row],[G]],Table22[#All],3,FALSE)</f>
        <v>1</v>
      </c>
      <c r="J160" s="4" t="e">
        <f>VLOOKUP(TRIM(Table47[[#This Row],[G_2]]),Table22[#All],3,FALSE)</f>
        <v>#N/A</v>
      </c>
      <c r="K160" s="4" t="e">
        <f>VLOOKUP(TRIM(Table47[[#This Row],[G_3]]),Table22[#All],3,FALSE)</f>
        <v>#N/A</v>
      </c>
      <c r="L160" s="4" t="e">
        <f>VLOOKUP(TRIM(Table47[[#This Row],[G_4]]),Table22[#All],3,FALSE)</f>
        <v>#N/A</v>
      </c>
      <c r="M160">
        <f>VLOOKUP(Table47[[#This Row],[H]],Table23[#All],3,FALSE)</f>
        <v>1</v>
      </c>
      <c r="N160" s="1" t="s">
        <v>41</v>
      </c>
      <c r="O160">
        <f>VLOOKUP(Table47[[#This Row],[I_1]],Table25[#All], 3, FALSE)</f>
        <v>1</v>
      </c>
      <c r="P160" t="e">
        <f>VLOOKUP(TRIM(Table47[[#This Row],[I_2]]),Table25[#All], 3, FALSE)</f>
        <v>#N/A</v>
      </c>
      <c r="Q160">
        <v>648</v>
      </c>
      <c r="R160">
        <f>VLOOKUP(TRIM(Table47[[#This Row],[K]]),Table27[#All],3,FALSE)</f>
        <v>2</v>
      </c>
      <c r="S160">
        <f>VLOOKUP(TRIM(Table47[[#This Row],[L]]),Table28[#All],3,FALSE)</f>
        <v>1</v>
      </c>
      <c r="T160">
        <f>VLOOKUP(Table47[[#This Row],[M]],Table9[#All],3,FALSE)</f>
        <v>1</v>
      </c>
      <c r="U160">
        <f>VLOOKUP(Table47[[#This Row],[N]],Table11[#All],3,FALSE)</f>
        <v>3</v>
      </c>
      <c r="V160">
        <f>VLOOKUP(Table47[[#This Row],[O]],Table15[#All],3,FALSE)</f>
        <v>1</v>
      </c>
      <c r="W160" t="s">
        <v>749</v>
      </c>
      <c r="X160">
        <f>VLOOKUP(Table47[[#This Row],[Q]],Table19[#All],3,FALSE)</f>
        <v>1</v>
      </c>
      <c r="Y160" t="s">
        <v>922</v>
      </c>
      <c r="Z160">
        <f>VLOOKUP(TRIM(Table47[[#This Row],[R_1]]),Table21[#All],3,FALSE)</f>
        <v>3</v>
      </c>
      <c r="AA160" t="e">
        <f>VLOOKUP(TRIM(Table47[[#This Row],[R_2]]),Table21[#All],3,FALSE)</f>
        <v>#N/A</v>
      </c>
      <c r="AB160" t="e">
        <f>VLOOKUP(TRIM(Table47[[#This Row],[R_3]]),Table21[#All],3,FALSE)</f>
        <v>#N/A</v>
      </c>
      <c r="AC160" t="e">
        <f>VLOOKUP(TRIM(Table47[[#This Row],[R_4]]),Table21[#All],3,FALSE)</f>
        <v>#N/A</v>
      </c>
      <c r="AD160" t="e">
        <f>VLOOKUP(TRIM(Table47[[#This Row],[R_5]]),Table21[#All],3,FALSE)</f>
        <v>#N/A</v>
      </c>
      <c r="AE160" t="e">
        <f>VLOOKUP(TRIM(Table47[[#This Row],[R_6]]),Table21[#All],3,FALSE)</f>
        <v>#N/A</v>
      </c>
      <c r="AF160" t="e">
        <f>VLOOKUP(TRIM(Table47[[#This Row],[R_7]]),Table21[#All],3,FALSE)</f>
        <v>#N/A</v>
      </c>
      <c r="AG160" t="e">
        <f>VLOOKUP(TRIM(Table47[[#This Row],[R_8]]),Table21[#All],3,FALSE)</f>
        <v>#N/A</v>
      </c>
      <c r="AH160" t="e">
        <f>VLOOKUP(TRIM(Table47[[#This Row],[R_9]]),Table21[#All],3,FALSE)</f>
        <v>#N/A</v>
      </c>
      <c r="AI160" t="e">
        <f>VLOOKUP(TRIM(Table47[[#This Row],[R_10]]),Table21[#All],3,FALSE)</f>
        <v>#N/A</v>
      </c>
      <c r="AJ160" t="s">
        <v>99</v>
      </c>
      <c r="AK160">
        <f>VLOOKUP(TRIM(Table47[[#This Row],[S_1]]),Table24[#All],3,FALSE)</f>
        <v>2</v>
      </c>
      <c r="AL160" t="e">
        <f>VLOOKUP(TRIM(Table47[[#This Row],[S_2]]),Table24[#All],3,FALSE)</f>
        <v>#N/A</v>
      </c>
      <c r="AM160" t="e">
        <f>VLOOKUP(TRIM(Table47[[#This Row],[S_3]]),Table24[#All],3,FALSE)</f>
        <v>#N/A</v>
      </c>
      <c r="AN160" t="e">
        <f>VLOOKUP(TRIM(Table47[[#This Row],[S_4]]),Table24[#All],3,FALSE)</f>
        <v>#N/A</v>
      </c>
      <c r="AO160" t="e">
        <f>VLOOKUP(TRIM(Table47[[#This Row],[S_5]]),Table24[#All],3,FALSE)</f>
        <v>#N/A</v>
      </c>
      <c r="AP160" t="e">
        <f>VLOOKUP(TRIM(Table47[[#This Row],[S_6]]),Table24[#All],3,FALSE)</f>
        <v>#N/A</v>
      </c>
      <c r="AQ160" t="s">
        <v>194</v>
      </c>
      <c r="AR160">
        <f>VLOOKUP(TRIM(Table47[[#This Row],[T_1]]),Table26[#All],3,FALSE)</f>
        <v>3</v>
      </c>
      <c r="AS160" t="e">
        <f>VLOOKUP(TRIM(Table47[[#This Row],[T_2]]),Table26[#All],3,FALSE)</f>
        <v>#N/A</v>
      </c>
      <c r="AT160" t="e">
        <f>VLOOKUP(TRIM(Table47[[#This Row],[T_3]]),Table26[#All],3,FALSE)</f>
        <v>#N/A</v>
      </c>
      <c r="AU160" t="e">
        <f>VLOOKUP(TRIM(Table47[[#This Row],[T_4]]),Table26[#All],3,FALSE)</f>
        <v>#N/A</v>
      </c>
      <c r="AV160" t="e">
        <f>VLOOKUP(TRIM(Table47[[#This Row],[T_5]]),Table26[#All],3,FALSE)</f>
        <v>#N/A</v>
      </c>
      <c r="AW160" t="e">
        <f>VLOOKUP(TRIM(Table47[[#This Row],[T_6]]),Table26[#All],3,FALSE)</f>
        <v>#N/A</v>
      </c>
      <c r="AX160">
        <f>VLOOKUP(Table47[[#This Row],[U]],Table29[#All],3,FALSE)</f>
        <v>3</v>
      </c>
      <c r="AY160">
        <f>VLOOKUP(Table47[[#This Row],[V]],Table30[#All],3,FALSE)</f>
        <v>1</v>
      </c>
      <c r="AZ160" t="s">
        <v>101</v>
      </c>
      <c r="BA160">
        <f>VLOOKUP(TRIM(Table47[[#This Row],[W_1]]),Table31[#All],3,FALSE)</f>
        <v>1</v>
      </c>
      <c r="BB160" t="e">
        <f>VLOOKUP(TRIM(Table47[[#This Row],[W_2]]),Table31[#All],3,FALSE)</f>
        <v>#N/A</v>
      </c>
      <c r="BC160" t="e">
        <f>VLOOKUP(TRIM(Table47[[#This Row],[W_3]]),Table31[#All],3,FALSE)</f>
        <v>#N/A</v>
      </c>
      <c r="BD160" t="e">
        <f>VLOOKUP(TRIM(Table47[[#This Row],[W_4]]),Table31[#All],3,FALSE)</f>
        <v>#N/A</v>
      </c>
      <c r="BE160" t="e">
        <f>VLOOKUP(TRIM(Table47[[#This Row],[W_5]]),Table31[#All],3,FALSE)</f>
        <v>#N/A</v>
      </c>
      <c r="BF160" t="e">
        <f>VLOOKUP(TRIM(Table47[[#This Row],[W_6]]),Table31[#All],3,FALSE)</f>
        <v>#N/A</v>
      </c>
      <c r="BG160" t="e">
        <f>VLOOKUP(TRIM(Table47[[#This Row],[W_7]]),Table31[#All],3,FALSE)</f>
        <v>#N/A</v>
      </c>
      <c r="BH160" t="e">
        <f>VLOOKUP(TRIM(Table47[[#This Row],[W_8]]),Table31[#All],3,FALSE)</f>
        <v>#N/A</v>
      </c>
      <c r="BI160" t="s">
        <v>75</v>
      </c>
      <c r="BJ160">
        <f>VLOOKUP(TRIM(Table47[[#This Row],[X_1]]),Table32[#All],3,FALSE)</f>
        <v>1</v>
      </c>
      <c r="BK160" t="e">
        <f>VLOOKUP(TRIM(Table47[[#This Row],[X_2]]),Table32[#All],3,FALSE)</f>
        <v>#N/A</v>
      </c>
      <c r="BL160" t="e">
        <f>VLOOKUP(TRIM(Table47[[#This Row],[X_3]]),Table32[#All],3,FALSE)</f>
        <v>#N/A</v>
      </c>
      <c r="BM160" t="e">
        <f>VLOOKUP(TRIM(Table47[[#This Row],[X_4]]),Table32[#All],3,FALSE)</f>
        <v>#N/A</v>
      </c>
      <c r="BN160" t="e">
        <f>VLOOKUP(TRIM(Table47[[#This Row],[X_5]]),Table32[#All],3,FALSE)</f>
        <v>#N/A</v>
      </c>
      <c r="BO160" t="e">
        <f>VLOOKUP(TRIM(Table47[[#This Row],[X_6]]),Table32[#All],3,FALSE)</f>
        <v>#N/A</v>
      </c>
      <c r="BP160" t="e">
        <f>VLOOKUP(TRIM(Table47[[#This Row],[X_7]]),Table32[#All],3,FALSE)</f>
        <v>#N/A</v>
      </c>
      <c r="BQ160" t="e">
        <f>VLOOKUP(TRIM(Table47[[#This Row],[X_8]]),Table32[#All],3,FALSE)</f>
        <v>#N/A</v>
      </c>
      <c r="BR160" t="e">
        <f>VLOOKUP(TRIM(Table47[[#This Row],[X_9]]),Table32[#All],3,FALSE)</f>
        <v>#N/A</v>
      </c>
      <c r="BS160">
        <f>VLOOKUP(Table47[[#This Row],[Y]], Table33[#All], 3, FALSE)</f>
        <v>1</v>
      </c>
      <c r="BT160" t="s">
        <v>77</v>
      </c>
      <c r="BU160">
        <f>VLOOKUP(TRIM(Table47[[#This Row],[Z_1]]),Table34[#All],3,FALSE)</f>
        <v>13</v>
      </c>
      <c r="BV160" t="e">
        <f>VLOOKUP(TRIM(Table47[[#This Row],[Z_2]]),Table34[#All],3,FALSE)</f>
        <v>#N/A</v>
      </c>
      <c r="BW160" t="e">
        <f>VLOOKUP(TRIM(Table47[[#This Row],[Z_3]]),Table34[#All],3,FALSE)</f>
        <v>#N/A</v>
      </c>
      <c r="BX160" t="e">
        <f>VLOOKUP(TRIM(Table47[[#This Row],[Z_4]]),Table34[#All],3,FALSE)</f>
        <v>#N/A</v>
      </c>
      <c r="BY160" t="e">
        <f>VLOOKUP(TRIM(Table47[[#This Row],[Z_5]]),Table34[#All],3,FALSE)</f>
        <v>#N/A</v>
      </c>
      <c r="BZ160" t="e">
        <f>VLOOKUP(TRIM(Table47[[#This Row],[Z_6]]),Table34[#All],3,FALSE)</f>
        <v>#N/A</v>
      </c>
      <c r="CA160" t="e">
        <f>VLOOKUP(TRIM(Table47[[#This Row],[Z_7]]),Table34[#All],3,FALSE)</f>
        <v>#N/A</v>
      </c>
      <c r="CB160">
        <f>VLOOKUP(Table47[[#This Row],[ZA]],Table36[#All],3,FALSE)</f>
        <v>0</v>
      </c>
      <c r="CC160">
        <f>VLOOKUP(Table47[[#This Row],[ZB]],Table37[#All],3,FALSE)</f>
        <v>3</v>
      </c>
      <c r="CD160" t="s">
        <v>210</v>
      </c>
      <c r="CE160">
        <f>VLOOKUP(TRIM(Table47[[#This Row],[ZC_1]]),Table38[#All],3,FALSE)</f>
        <v>4</v>
      </c>
      <c r="CF160" t="e">
        <f>VLOOKUP(TRIM(Table47[[#This Row],[ZC_2]]),Table38[#All],3,FALSE)</f>
        <v>#N/A</v>
      </c>
      <c r="CG160" t="e">
        <f>VLOOKUP(TRIM(Table47[[#This Row],[ZC_3]]),Table38[#All],3,FALSE)</f>
        <v>#N/A</v>
      </c>
      <c r="CH160" t="e">
        <f>VLOOKUP(TRIM(Table47[[#This Row],[ZC_4]]),Table38[#All],3,FALSE)</f>
        <v>#N/A</v>
      </c>
      <c r="CI160" t="e">
        <f>VLOOKUP(TRIM(Table47[[#This Row],[ZC_5]]),Table38[#All],3,FALSE)</f>
        <v>#N/A</v>
      </c>
      <c r="CJ160" t="e">
        <f>VLOOKUP(TRIM(Table47[[#This Row],[ZC_6]]),Table38[#All],3,FALSE)</f>
        <v>#N/A</v>
      </c>
      <c r="CK160" t="e">
        <f>VLOOKUP(TRIM(Table47[[#This Row],[ZC_7]]),Table38[#All],3,FALSE)</f>
        <v>#N/A</v>
      </c>
      <c r="CL160">
        <v>5</v>
      </c>
      <c r="CM160" t="s">
        <v>420</v>
      </c>
      <c r="CN160">
        <f>VLOOKUP(TRIM(Table47[[#This Row],[ZE_1]]),Table40[#All],3,FALSE)</f>
        <v>10</v>
      </c>
      <c r="CO160" s="4" t="e">
        <f>VLOOKUP(TRIM(Table47[[#This Row],[ZE_2]]),Table40[#All],3,FALSE)</f>
        <v>#N/A</v>
      </c>
      <c r="CP160" t="e">
        <f>VLOOKUP(TRIM(Table47[[#This Row],[ZE_3]]),Table40[#All],3,FALSE)</f>
        <v>#N/A</v>
      </c>
      <c r="CQ160" s="4" t="e">
        <f>VLOOKUP(TRIM(Table47[[#This Row],[ZE_4]]),Table40[#All],3,FALSE)</f>
        <v>#N/A</v>
      </c>
      <c r="CR160" t="e">
        <f>VLOOKUP(TRIM(Table47[[#This Row],[ZE_5]]),Table40[#All],3,FALSE)</f>
        <v>#N/A</v>
      </c>
      <c r="CS160" t="e">
        <f>VLOOKUP(TRIM(Table47[[#This Row],[ZE_6]]),Table40[#All],3,FALSE)</f>
        <v>#N/A</v>
      </c>
      <c r="CT160" t="e">
        <f>VLOOKUP(TRIM(Table47[[#This Row],[ZE_7]]),Table40[#All],3,FALSE)</f>
        <v>#N/A</v>
      </c>
    </row>
    <row r="161" spans="1:99" x14ac:dyDescent="0.25">
      <c r="A161">
        <v>45170.398785173616</v>
      </c>
      <c r="B161" s="4">
        <f>VLOOKUP(Table47[[#This Row],[A]],Table7[#All],3, FALSE)</f>
        <v>2</v>
      </c>
      <c r="C161">
        <f>VLOOKUP(Table47[[#This Row],[B]],Table12[#All],3,FALSE)</f>
        <v>0</v>
      </c>
      <c r="D161">
        <f>VLOOKUP(Table47[[#This Row],[C]],Table14[#All],3,FALSE)</f>
        <v>5</v>
      </c>
      <c r="E161">
        <f>VLOOKUP(Table47[[#This Row],[D]],Table16[#All],3,FALSE)</f>
        <v>3</v>
      </c>
      <c r="F161">
        <f>VLOOKUP(Table47[[#This Row],[E]],Table18[#All],3,FALSE)</f>
        <v>1</v>
      </c>
      <c r="G161">
        <f>VLOOKUP(Table47[[#This Row],[F]],Table20[#All],3,FALSE)</f>
        <v>5</v>
      </c>
      <c r="H161" s="1" t="s">
        <v>130</v>
      </c>
      <c r="I161">
        <f>VLOOKUP(Table47[[#This Row],[G]],Table22[#All],3,FALSE)</f>
        <v>1</v>
      </c>
      <c r="J161" s="4" t="e">
        <f>VLOOKUP(TRIM(Table47[[#This Row],[G_2]]),Table22[#All],3,FALSE)</f>
        <v>#N/A</v>
      </c>
      <c r="K161" s="4" t="e">
        <f>VLOOKUP(TRIM(Table47[[#This Row],[G_3]]),Table22[#All],3,FALSE)</f>
        <v>#N/A</v>
      </c>
      <c r="L161" s="4" t="e">
        <f>VLOOKUP(TRIM(Table47[[#This Row],[G_4]]),Table22[#All],3,FALSE)</f>
        <v>#N/A</v>
      </c>
      <c r="M161">
        <f>VLOOKUP(Table47[[#This Row],[H]],Table23[#All],3,FALSE)</f>
        <v>1</v>
      </c>
      <c r="N161" s="1" t="s">
        <v>125</v>
      </c>
      <c r="O161">
        <f>VLOOKUP(Table47[[#This Row],[I_1]],Table25[#All], 3, FALSE)</f>
        <v>2</v>
      </c>
      <c r="P161" t="e">
        <f>VLOOKUP(TRIM(Table47[[#This Row],[I_2]]),Table25[#All], 3, FALSE)</f>
        <v>#N/A</v>
      </c>
      <c r="Q161">
        <v>1170</v>
      </c>
      <c r="R161">
        <f>VLOOKUP(TRIM(Table47[[#This Row],[K]]),Table27[#All],3,FALSE)</f>
        <v>4</v>
      </c>
      <c r="S161">
        <f>VLOOKUP(TRIM(Table47[[#This Row],[L]]),Table28[#All],3,FALSE)</f>
        <v>2</v>
      </c>
      <c r="T161">
        <f>VLOOKUP(Table47[[#This Row],[M]],Table9[#All],3,FALSE)</f>
        <v>3</v>
      </c>
      <c r="U161">
        <f>VLOOKUP(Table47[[#This Row],[N]],Table11[#All],3,FALSE)</f>
        <v>2</v>
      </c>
      <c r="V161">
        <f>VLOOKUP(Table47[[#This Row],[O]],Table15[#All],3,FALSE)</f>
        <v>3</v>
      </c>
      <c r="W161" t="s">
        <v>502</v>
      </c>
      <c r="X161">
        <f>VLOOKUP(Table47[[#This Row],[Q]],Table19[#All],3,FALSE)</f>
        <v>2</v>
      </c>
      <c r="Y161" t="s">
        <v>750</v>
      </c>
      <c r="Z161">
        <f>VLOOKUP(TRIM(Table47[[#This Row],[R_1]]),Table21[#All],3,FALSE)</f>
        <v>6</v>
      </c>
      <c r="AA161">
        <f>VLOOKUP(TRIM(Table47[[#This Row],[R_2]]),Table21[#All],3,FALSE)</f>
        <v>11</v>
      </c>
      <c r="AB161" t="e">
        <f>VLOOKUP(TRIM(Table47[[#This Row],[R_3]]),Table21[#All],3,FALSE)</f>
        <v>#N/A</v>
      </c>
      <c r="AC161" t="e">
        <f>VLOOKUP(TRIM(Table47[[#This Row],[R_4]]),Table21[#All],3,FALSE)</f>
        <v>#N/A</v>
      </c>
      <c r="AD161" t="e">
        <f>VLOOKUP(TRIM(Table47[[#This Row],[R_5]]),Table21[#All],3,FALSE)</f>
        <v>#N/A</v>
      </c>
      <c r="AE161" t="e">
        <f>VLOOKUP(TRIM(Table47[[#This Row],[R_6]]),Table21[#All],3,FALSE)</f>
        <v>#N/A</v>
      </c>
      <c r="AF161" t="e">
        <f>VLOOKUP(TRIM(Table47[[#This Row],[R_7]]),Table21[#All],3,FALSE)</f>
        <v>#N/A</v>
      </c>
      <c r="AG161" t="e">
        <f>VLOOKUP(TRIM(Table47[[#This Row],[R_8]]),Table21[#All],3,FALSE)</f>
        <v>#N/A</v>
      </c>
      <c r="AH161" t="e">
        <f>VLOOKUP(TRIM(Table47[[#This Row],[R_9]]),Table21[#All],3,FALSE)</f>
        <v>#N/A</v>
      </c>
      <c r="AI161" t="e">
        <f>VLOOKUP(TRIM(Table47[[#This Row],[R_10]]),Table21[#All],3,FALSE)</f>
        <v>#N/A</v>
      </c>
      <c r="AJ161" t="s">
        <v>300</v>
      </c>
      <c r="AK161">
        <f>VLOOKUP(TRIM(Table47[[#This Row],[S_1]]),Table24[#All],3,FALSE)</f>
        <v>5</v>
      </c>
      <c r="AL161">
        <f>VLOOKUP(TRIM(Table47[[#This Row],[S_2]]),Table24[#All],3,FALSE)</f>
        <v>6</v>
      </c>
      <c r="AM161" t="e">
        <f>VLOOKUP(TRIM(Table47[[#This Row],[S_3]]),Table24[#All],3,FALSE)</f>
        <v>#N/A</v>
      </c>
      <c r="AN161" t="e">
        <f>VLOOKUP(TRIM(Table47[[#This Row],[S_4]]),Table24[#All],3,FALSE)</f>
        <v>#N/A</v>
      </c>
      <c r="AO161" t="e">
        <f>VLOOKUP(TRIM(Table47[[#This Row],[S_5]]),Table24[#All],3,FALSE)</f>
        <v>#N/A</v>
      </c>
      <c r="AP161" t="e">
        <f>VLOOKUP(TRIM(Table47[[#This Row],[S_6]]),Table24[#All],3,FALSE)</f>
        <v>#N/A</v>
      </c>
      <c r="AQ161" t="s">
        <v>138</v>
      </c>
      <c r="AR161">
        <f>VLOOKUP(TRIM(Table47[[#This Row],[T_1]]),Table26[#All],3,FALSE)</f>
        <v>2</v>
      </c>
      <c r="AS161">
        <f>VLOOKUP(TRIM(Table47[[#This Row],[T_2]]),Table26[#All],3,FALSE)</f>
        <v>3</v>
      </c>
      <c r="AT161" t="e">
        <f>VLOOKUP(TRIM(Table47[[#This Row],[T_3]]),Table26[#All],3,FALSE)</f>
        <v>#N/A</v>
      </c>
      <c r="AU161" t="e">
        <f>VLOOKUP(TRIM(Table47[[#This Row],[T_4]]),Table26[#All],3,FALSE)</f>
        <v>#N/A</v>
      </c>
      <c r="AV161" t="e">
        <f>VLOOKUP(TRIM(Table47[[#This Row],[T_5]]),Table26[#All],3,FALSE)</f>
        <v>#N/A</v>
      </c>
      <c r="AW161" t="e">
        <f>VLOOKUP(TRIM(Table47[[#This Row],[T_6]]),Table26[#All],3,FALSE)</f>
        <v>#N/A</v>
      </c>
      <c r="AX161">
        <f>VLOOKUP(Table47[[#This Row],[U]],Table29[#All],3,FALSE)</f>
        <v>3</v>
      </c>
      <c r="AY161">
        <f>VLOOKUP(Table47[[#This Row],[V]],Table30[#All],3,FALSE)</f>
        <v>1</v>
      </c>
      <c r="AZ161" t="s">
        <v>313</v>
      </c>
      <c r="BA161">
        <f>VLOOKUP(TRIM(Table47[[#This Row],[W_1]]),Table31[#All],3,FALSE)</f>
        <v>5</v>
      </c>
      <c r="BB161" t="e">
        <f>VLOOKUP(TRIM(Table47[[#This Row],[W_2]]),Table31[#All],3,FALSE)</f>
        <v>#N/A</v>
      </c>
      <c r="BC161" t="e">
        <f>VLOOKUP(TRIM(Table47[[#This Row],[W_3]]),Table31[#All],3,FALSE)</f>
        <v>#N/A</v>
      </c>
      <c r="BD161" t="e">
        <f>VLOOKUP(TRIM(Table47[[#This Row],[W_4]]),Table31[#All],3,FALSE)</f>
        <v>#N/A</v>
      </c>
      <c r="BE161" t="e">
        <f>VLOOKUP(TRIM(Table47[[#This Row],[W_5]]),Table31[#All],3,FALSE)</f>
        <v>#N/A</v>
      </c>
      <c r="BF161" t="e">
        <f>VLOOKUP(TRIM(Table47[[#This Row],[W_6]]),Table31[#All],3,FALSE)</f>
        <v>#N/A</v>
      </c>
      <c r="BG161" t="e">
        <f>VLOOKUP(TRIM(Table47[[#This Row],[W_7]]),Table31[#All],3,FALSE)</f>
        <v>#N/A</v>
      </c>
      <c r="BH161" t="e">
        <f>VLOOKUP(TRIM(Table47[[#This Row],[W_8]]),Table31[#All],3,FALSE)</f>
        <v>#N/A</v>
      </c>
      <c r="BI161" t="s">
        <v>160</v>
      </c>
      <c r="BJ161">
        <f>VLOOKUP(TRIM(Table47[[#This Row],[X_1]]),Table32[#All],3,FALSE)</f>
        <v>5</v>
      </c>
      <c r="BK161" t="e">
        <f>VLOOKUP(TRIM(Table47[[#This Row],[X_2]]),Table32[#All],3,FALSE)</f>
        <v>#N/A</v>
      </c>
      <c r="BL161" t="e">
        <f>VLOOKUP(TRIM(Table47[[#This Row],[X_3]]),Table32[#All],3,FALSE)</f>
        <v>#N/A</v>
      </c>
      <c r="BM161" t="e">
        <f>VLOOKUP(TRIM(Table47[[#This Row],[X_4]]),Table32[#All],3,FALSE)</f>
        <v>#N/A</v>
      </c>
      <c r="BN161" t="e">
        <f>VLOOKUP(TRIM(Table47[[#This Row],[X_5]]),Table32[#All],3,FALSE)</f>
        <v>#N/A</v>
      </c>
      <c r="BO161" t="e">
        <f>VLOOKUP(TRIM(Table47[[#This Row],[X_6]]),Table32[#All],3,FALSE)</f>
        <v>#N/A</v>
      </c>
      <c r="BP161" t="e">
        <f>VLOOKUP(TRIM(Table47[[#This Row],[X_7]]),Table32[#All],3,FALSE)</f>
        <v>#N/A</v>
      </c>
      <c r="BQ161" t="e">
        <f>VLOOKUP(TRIM(Table47[[#This Row],[X_8]]),Table32[#All],3,FALSE)</f>
        <v>#N/A</v>
      </c>
      <c r="BR161" t="e">
        <f>VLOOKUP(TRIM(Table47[[#This Row],[X_9]]),Table32[#All],3,FALSE)</f>
        <v>#N/A</v>
      </c>
      <c r="BS161">
        <f>VLOOKUP(Table47[[#This Row],[Y]], Table33[#All], 3, FALSE)</f>
        <v>1</v>
      </c>
      <c r="BT161" t="s">
        <v>751</v>
      </c>
      <c r="BU161">
        <f>VLOOKUP(TRIM(Table47[[#This Row],[Z_1]]),Table34[#All],3,FALSE)</f>
        <v>13</v>
      </c>
      <c r="BV161">
        <f>VLOOKUP(TRIM(Table47[[#This Row],[Z_2]]),Table34[#All],3,FALSE)</f>
        <v>16</v>
      </c>
      <c r="BW161" t="e">
        <f>VLOOKUP(TRIM(Table47[[#This Row],[Z_3]]),Table34[#All],3,FALSE)</f>
        <v>#N/A</v>
      </c>
      <c r="BX161" t="e">
        <f>VLOOKUP(TRIM(Table47[[#This Row],[Z_4]]),Table34[#All],3,FALSE)</f>
        <v>#N/A</v>
      </c>
      <c r="BY161" t="e">
        <f>VLOOKUP(TRIM(Table47[[#This Row],[Z_5]]),Table34[#All],3,FALSE)</f>
        <v>#N/A</v>
      </c>
      <c r="BZ161" t="e">
        <f>VLOOKUP(TRIM(Table47[[#This Row],[Z_6]]),Table34[#All],3,FALSE)</f>
        <v>#N/A</v>
      </c>
      <c r="CA161" t="e">
        <f>VLOOKUP(TRIM(Table47[[#This Row],[Z_7]]),Table34[#All],3,FALSE)</f>
        <v>#N/A</v>
      </c>
      <c r="CB161">
        <f>VLOOKUP(Table47[[#This Row],[ZA]],Table36[#All],3,FALSE)</f>
        <v>1</v>
      </c>
      <c r="CC161">
        <f>VLOOKUP(Table47[[#This Row],[ZB]],Table37[#All],3,FALSE)</f>
        <v>5</v>
      </c>
      <c r="CD161" t="s">
        <v>752</v>
      </c>
      <c r="CE161">
        <f>VLOOKUP(TRIM(Table47[[#This Row],[ZC_1]]),Table38[#All],3,FALSE)</f>
        <v>7</v>
      </c>
      <c r="CF161" t="e">
        <f>VLOOKUP(TRIM(Table47[[#This Row],[ZC_2]]),Table38[#All],3,FALSE)</f>
        <v>#N/A</v>
      </c>
      <c r="CG161" t="e">
        <f>VLOOKUP(TRIM(Table47[[#This Row],[ZC_3]]),Table38[#All],3,FALSE)</f>
        <v>#N/A</v>
      </c>
      <c r="CH161" t="e">
        <f>VLOOKUP(TRIM(Table47[[#This Row],[ZC_4]]),Table38[#All],3,FALSE)</f>
        <v>#N/A</v>
      </c>
      <c r="CI161" t="e">
        <f>VLOOKUP(TRIM(Table47[[#This Row],[ZC_5]]),Table38[#All],3,FALSE)</f>
        <v>#N/A</v>
      </c>
      <c r="CJ161" t="e">
        <f>VLOOKUP(TRIM(Table47[[#This Row],[ZC_6]]),Table38[#All],3,FALSE)</f>
        <v>#N/A</v>
      </c>
      <c r="CK161" t="e">
        <f>VLOOKUP(TRIM(Table47[[#This Row],[ZC_7]]),Table38[#All],3,FALSE)</f>
        <v>#N/A</v>
      </c>
      <c r="CL161">
        <v>3</v>
      </c>
      <c r="CM161" t="s">
        <v>753</v>
      </c>
      <c r="CN161">
        <f>VLOOKUP(TRIM(Table47[[#This Row],[ZE_1]]),Table40[#All],3,FALSE)</f>
        <v>10</v>
      </c>
      <c r="CO161" s="4">
        <f>VLOOKUP(TRIM(Table47[[#This Row],[ZE_2]]),Table40[#All],3,FALSE)</f>
        <v>9</v>
      </c>
      <c r="CP161" t="e">
        <f>VLOOKUP(TRIM(Table47[[#This Row],[ZE_3]]),Table40[#All],3,FALSE)</f>
        <v>#N/A</v>
      </c>
      <c r="CQ161" s="4" t="e">
        <f>VLOOKUP(TRIM(Table47[[#This Row],[ZE_4]]),Table40[#All],3,FALSE)</f>
        <v>#N/A</v>
      </c>
      <c r="CR161" t="e">
        <f>VLOOKUP(TRIM(Table47[[#This Row],[ZE_5]]),Table40[#All],3,FALSE)</f>
        <v>#N/A</v>
      </c>
      <c r="CS161" t="e">
        <f>VLOOKUP(TRIM(Table47[[#This Row],[ZE_6]]),Table40[#All],3,FALSE)</f>
        <v>#N/A</v>
      </c>
      <c r="CT161" t="e">
        <f>VLOOKUP(TRIM(Table47[[#This Row],[ZE_7]]),Table40[#All],3,FALSE)</f>
        <v>#N/A</v>
      </c>
      <c r="CU161" t="s">
        <v>754</v>
      </c>
    </row>
    <row r="162" spans="1:99" x14ac:dyDescent="0.25">
      <c r="A162">
        <v>45170.432294953702</v>
      </c>
      <c r="B162" s="4">
        <f>VLOOKUP(Table47[[#This Row],[A]],Table7[#All],3, FALSE)</f>
        <v>4</v>
      </c>
      <c r="C162">
        <f>VLOOKUP(Table47[[#This Row],[B]],Table12[#All],3,FALSE)</f>
        <v>1</v>
      </c>
      <c r="D162">
        <f>VLOOKUP(Table47[[#This Row],[C]],Table14[#All],3,FALSE)</f>
        <v>1</v>
      </c>
      <c r="E162">
        <f>VLOOKUP(Table47[[#This Row],[D]],Table16[#All],3,FALSE)</f>
        <v>1</v>
      </c>
      <c r="F162">
        <f>VLOOKUP(Table47[[#This Row],[E]],Table18[#All],3,FALSE)</f>
        <v>1</v>
      </c>
      <c r="G162">
        <f>VLOOKUP(Table47[[#This Row],[F]],Table20[#All],3,FALSE)</f>
        <v>4</v>
      </c>
      <c r="H162" s="1" t="s">
        <v>130</v>
      </c>
      <c r="I162">
        <f>VLOOKUP(Table47[[#This Row],[G]],Table22[#All],3,FALSE)</f>
        <v>1</v>
      </c>
      <c r="J162" s="4" t="e">
        <f>VLOOKUP(TRIM(Table47[[#This Row],[G_2]]),Table22[#All],3,FALSE)</f>
        <v>#N/A</v>
      </c>
      <c r="K162" s="4" t="e">
        <f>VLOOKUP(TRIM(Table47[[#This Row],[G_3]]),Table22[#All],3,FALSE)</f>
        <v>#N/A</v>
      </c>
      <c r="L162" s="4" t="e">
        <f>VLOOKUP(TRIM(Table47[[#This Row],[G_4]]),Table22[#All],3,FALSE)</f>
        <v>#N/A</v>
      </c>
      <c r="M162">
        <f>VLOOKUP(Table47[[#This Row],[H]],Table23[#All],3,FALSE)</f>
        <v>1</v>
      </c>
      <c r="N162" s="1" t="s">
        <v>41</v>
      </c>
      <c r="O162">
        <f>VLOOKUP(Table47[[#This Row],[I_1]],Table25[#All], 3, FALSE)</f>
        <v>1</v>
      </c>
      <c r="P162" t="e">
        <f>VLOOKUP(TRIM(Table47[[#This Row],[I_2]]),Table25[#All], 3, FALSE)</f>
        <v>#N/A</v>
      </c>
      <c r="Q162">
        <v>945</v>
      </c>
      <c r="R162">
        <f>VLOOKUP(TRIM(Table47[[#This Row],[K]]),Table27[#All],3,FALSE)</f>
        <v>2</v>
      </c>
      <c r="S162">
        <f>VLOOKUP(TRIM(Table47[[#This Row],[L]]),Table28[#All],3,FALSE)</f>
        <v>1</v>
      </c>
      <c r="T162">
        <f>VLOOKUP(Table47[[#This Row],[M]],Table9[#All],3,FALSE)</f>
        <v>1</v>
      </c>
      <c r="U162">
        <f>VLOOKUP(Table47[[#This Row],[N]],Table11[#All],3,FALSE)</f>
        <v>4</v>
      </c>
      <c r="V162">
        <f>VLOOKUP(Table47[[#This Row],[O]],Table15[#All],3,FALSE)</f>
        <v>1</v>
      </c>
      <c r="W162" t="s">
        <v>755</v>
      </c>
      <c r="X162">
        <f>VLOOKUP(Table47[[#This Row],[Q]],Table19[#All],3,FALSE)</f>
        <v>3</v>
      </c>
      <c r="Y162" t="s">
        <v>756</v>
      </c>
      <c r="Z162">
        <f>VLOOKUP(TRIM(Table47[[#This Row],[R_1]]),Table21[#All],3,FALSE)</f>
        <v>2</v>
      </c>
      <c r="AA162">
        <f>VLOOKUP(TRIM(Table47[[#This Row],[R_2]]),Table21[#All],3,FALSE)</f>
        <v>11</v>
      </c>
      <c r="AB162" t="e">
        <f>VLOOKUP(TRIM(Table47[[#This Row],[R_3]]),Table21[#All],3,FALSE)</f>
        <v>#N/A</v>
      </c>
      <c r="AC162" t="e">
        <f>VLOOKUP(TRIM(Table47[[#This Row],[R_4]]),Table21[#All],3,FALSE)</f>
        <v>#N/A</v>
      </c>
      <c r="AD162" t="e">
        <f>VLOOKUP(TRIM(Table47[[#This Row],[R_5]]),Table21[#All],3,FALSE)</f>
        <v>#N/A</v>
      </c>
      <c r="AE162" t="e">
        <f>VLOOKUP(TRIM(Table47[[#This Row],[R_6]]),Table21[#All],3,FALSE)</f>
        <v>#N/A</v>
      </c>
      <c r="AF162" t="e">
        <f>VLOOKUP(TRIM(Table47[[#This Row],[R_7]]),Table21[#All],3,FALSE)</f>
        <v>#N/A</v>
      </c>
      <c r="AG162" t="e">
        <f>VLOOKUP(TRIM(Table47[[#This Row],[R_8]]),Table21[#All],3,FALSE)</f>
        <v>#N/A</v>
      </c>
      <c r="AH162" t="e">
        <f>VLOOKUP(TRIM(Table47[[#This Row],[R_9]]),Table21[#All],3,FALSE)</f>
        <v>#N/A</v>
      </c>
      <c r="AI162" t="e">
        <f>VLOOKUP(TRIM(Table47[[#This Row],[R_10]]),Table21[#All],3,FALSE)</f>
        <v>#N/A</v>
      </c>
      <c r="AJ162" t="s">
        <v>350</v>
      </c>
      <c r="AK162">
        <f>VLOOKUP(TRIM(Table47[[#This Row],[S_1]]),Table24[#All],3,FALSE)</f>
        <v>5</v>
      </c>
      <c r="AL162">
        <f>VLOOKUP(TRIM(Table47[[#This Row],[S_2]]),Table24[#All],3,FALSE)</f>
        <v>1</v>
      </c>
      <c r="AM162">
        <f>VLOOKUP(TRIM(Table47[[#This Row],[S_3]]),Table24[#All],3,FALSE)</f>
        <v>2</v>
      </c>
      <c r="AN162">
        <f>VLOOKUP(TRIM(Table47[[#This Row],[S_4]]),Table24[#All],3,FALSE)</f>
        <v>4</v>
      </c>
      <c r="AO162" t="e">
        <f>VLOOKUP(TRIM(Table47[[#This Row],[S_5]]),Table24[#All],3,FALSE)</f>
        <v>#N/A</v>
      </c>
      <c r="AP162" t="e">
        <f>VLOOKUP(TRIM(Table47[[#This Row],[S_6]]),Table24[#All],3,FALSE)</f>
        <v>#N/A</v>
      </c>
      <c r="AQ162" t="s">
        <v>51</v>
      </c>
      <c r="AR162">
        <f>VLOOKUP(TRIM(Table47[[#This Row],[T_1]]),Table26[#All],3,FALSE)</f>
        <v>2</v>
      </c>
      <c r="AS162" t="e">
        <f>VLOOKUP(TRIM(Table47[[#This Row],[T_2]]),Table26[#All],3,FALSE)</f>
        <v>#N/A</v>
      </c>
      <c r="AT162" t="e">
        <f>VLOOKUP(TRIM(Table47[[#This Row],[T_3]]),Table26[#All],3,FALSE)</f>
        <v>#N/A</v>
      </c>
      <c r="AU162" t="e">
        <f>VLOOKUP(TRIM(Table47[[#This Row],[T_4]]),Table26[#All],3,FALSE)</f>
        <v>#N/A</v>
      </c>
      <c r="AV162" t="e">
        <f>VLOOKUP(TRIM(Table47[[#This Row],[T_5]]),Table26[#All],3,FALSE)</f>
        <v>#N/A</v>
      </c>
      <c r="AW162" t="e">
        <f>VLOOKUP(TRIM(Table47[[#This Row],[T_6]]),Table26[#All],3,FALSE)</f>
        <v>#N/A</v>
      </c>
      <c r="AX162">
        <f>VLOOKUP(Table47[[#This Row],[U]],Table29[#All],3,FALSE)</f>
        <v>3</v>
      </c>
      <c r="AY162">
        <f>VLOOKUP(Table47[[#This Row],[V]],Table30[#All],3,FALSE)</f>
        <v>2</v>
      </c>
      <c r="AZ162" t="s">
        <v>185</v>
      </c>
      <c r="BA162">
        <f>VLOOKUP(TRIM(Table47[[#This Row],[W_1]]),Table31[#All],3,FALSE)</f>
        <v>1</v>
      </c>
      <c r="BB162">
        <f>VLOOKUP(TRIM(Table47[[#This Row],[W_2]]),Table31[#All],3,FALSE)</f>
        <v>7</v>
      </c>
      <c r="BC162" t="e">
        <f>VLOOKUP(TRIM(Table47[[#This Row],[W_3]]),Table31[#All],3,FALSE)</f>
        <v>#N/A</v>
      </c>
      <c r="BD162" t="e">
        <f>VLOOKUP(TRIM(Table47[[#This Row],[W_4]]),Table31[#All],3,FALSE)</f>
        <v>#N/A</v>
      </c>
      <c r="BE162" t="e">
        <f>VLOOKUP(TRIM(Table47[[#This Row],[W_5]]),Table31[#All],3,FALSE)</f>
        <v>#N/A</v>
      </c>
      <c r="BF162" t="e">
        <f>VLOOKUP(TRIM(Table47[[#This Row],[W_6]]),Table31[#All],3,FALSE)</f>
        <v>#N/A</v>
      </c>
      <c r="BG162" t="e">
        <f>VLOOKUP(TRIM(Table47[[#This Row],[W_7]]),Table31[#All],3,FALSE)</f>
        <v>#N/A</v>
      </c>
      <c r="BH162" t="e">
        <f>VLOOKUP(TRIM(Table47[[#This Row],[W_8]]),Table31[#All],3,FALSE)</f>
        <v>#N/A</v>
      </c>
      <c r="BI162" t="s">
        <v>75</v>
      </c>
      <c r="BJ162">
        <f>VLOOKUP(TRIM(Table47[[#This Row],[X_1]]),Table32[#All],3,FALSE)</f>
        <v>1</v>
      </c>
      <c r="BK162" t="e">
        <f>VLOOKUP(TRIM(Table47[[#This Row],[X_2]]),Table32[#All],3,FALSE)</f>
        <v>#N/A</v>
      </c>
      <c r="BL162" t="e">
        <f>VLOOKUP(TRIM(Table47[[#This Row],[X_3]]),Table32[#All],3,FALSE)</f>
        <v>#N/A</v>
      </c>
      <c r="BM162" t="e">
        <f>VLOOKUP(TRIM(Table47[[#This Row],[X_4]]),Table32[#All],3,FALSE)</f>
        <v>#N/A</v>
      </c>
      <c r="BN162" t="e">
        <f>VLOOKUP(TRIM(Table47[[#This Row],[X_5]]),Table32[#All],3,FALSE)</f>
        <v>#N/A</v>
      </c>
      <c r="BO162" t="e">
        <f>VLOOKUP(TRIM(Table47[[#This Row],[X_6]]),Table32[#All],3,FALSE)</f>
        <v>#N/A</v>
      </c>
      <c r="BP162" t="e">
        <f>VLOOKUP(TRIM(Table47[[#This Row],[X_7]]),Table32[#All],3,FALSE)</f>
        <v>#N/A</v>
      </c>
      <c r="BQ162" t="e">
        <f>VLOOKUP(TRIM(Table47[[#This Row],[X_8]]),Table32[#All],3,FALSE)</f>
        <v>#N/A</v>
      </c>
      <c r="BR162" t="e">
        <f>VLOOKUP(TRIM(Table47[[#This Row],[X_9]]),Table32[#All],3,FALSE)</f>
        <v>#N/A</v>
      </c>
      <c r="BS162">
        <f>VLOOKUP(Table47[[#This Row],[Y]], Table33[#All], 3, FALSE)</f>
        <v>1</v>
      </c>
      <c r="BT162" t="s">
        <v>77</v>
      </c>
      <c r="BU162">
        <f>VLOOKUP(TRIM(Table47[[#This Row],[Z_1]]),Table34[#All],3,FALSE)</f>
        <v>13</v>
      </c>
      <c r="BV162" t="e">
        <f>VLOOKUP(TRIM(Table47[[#This Row],[Z_2]]),Table34[#All],3,FALSE)</f>
        <v>#N/A</v>
      </c>
      <c r="BW162" t="e">
        <f>VLOOKUP(TRIM(Table47[[#This Row],[Z_3]]),Table34[#All],3,FALSE)</f>
        <v>#N/A</v>
      </c>
      <c r="BX162" t="e">
        <f>VLOOKUP(TRIM(Table47[[#This Row],[Z_4]]),Table34[#All],3,FALSE)</f>
        <v>#N/A</v>
      </c>
      <c r="BY162" t="e">
        <f>VLOOKUP(TRIM(Table47[[#This Row],[Z_5]]),Table34[#All],3,FALSE)</f>
        <v>#N/A</v>
      </c>
      <c r="BZ162" t="e">
        <f>VLOOKUP(TRIM(Table47[[#This Row],[Z_6]]),Table34[#All],3,FALSE)</f>
        <v>#N/A</v>
      </c>
      <c r="CA162" t="e">
        <f>VLOOKUP(TRIM(Table47[[#This Row],[Z_7]]),Table34[#All],3,FALSE)</f>
        <v>#N/A</v>
      </c>
      <c r="CB162">
        <f>VLOOKUP(Table47[[#This Row],[ZA]],Table36[#All],3,FALSE)</f>
        <v>0</v>
      </c>
      <c r="CC162">
        <f>VLOOKUP(Table47[[#This Row],[ZB]],Table37[#All],3,FALSE)</f>
        <v>4</v>
      </c>
      <c r="CD162" t="s">
        <v>757</v>
      </c>
      <c r="CE162">
        <f>VLOOKUP(TRIM(Table47[[#This Row],[ZC_1]]),Table38[#All],3,FALSE)</f>
        <v>1</v>
      </c>
      <c r="CF162">
        <f>VLOOKUP(TRIM(Table47[[#This Row],[ZC_2]]),Table38[#All],3,FALSE)</f>
        <v>4</v>
      </c>
      <c r="CG162">
        <f>VLOOKUP(TRIM(Table47[[#This Row],[ZC_3]]),Table38[#All],3,FALSE)</f>
        <v>2</v>
      </c>
      <c r="CH162">
        <f>VLOOKUP(TRIM(Table47[[#This Row],[ZC_4]]),Table38[#All],3,FALSE)</f>
        <v>7</v>
      </c>
      <c r="CI162" t="e">
        <f>VLOOKUP(TRIM(Table47[[#This Row],[ZC_5]]),Table38[#All],3,FALSE)</f>
        <v>#N/A</v>
      </c>
      <c r="CJ162" t="e">
        <f>VLOOKUP(TRIM(Table47[[#This Row],[ZC_6]]),Table38[#All],3,FALSE)</f>
        <v>#N/A</v>
      </c>
      <c r="CK162" t="e">
        <f>VLOOKUP(TRIM(Table47[[#This Row],[ZC_7]]),Table38[#All],3,FALSE)</f>
        <v>#N/A</v>
      </c>
      <c r="CL162">
        <v>3</v>
      </c>
      <c r="CM162" t="s">
        <v>758</v>
      </c>
      <c r="CN162">
        <f>VLOOKUP(TRIM(Table47[[#This Row],[ZE_1]]),Table40[#All],3,FALSE)</f>
        <v>6</v>
      </c>
      <c r="CO162" s="4">
        <f>VLOOKUP(TRIM(Table47[[#This Row],[ZE_2]]),Table40[#All],3,FALSE)</f>
        <v>2</v>
      </c>
      <c r="CP162" t="e">
        <f>VLOOKUP(TRIM(Table47[[#This Row],[ZE_3]]),Table40[#All],3,FALSE)</f>
        <v>#N/A</v>
      </c>
      <c r="CQ162" s="4" t="e">
        <f>VLOOKUP(TRIM(Table47[[#This Row],[ZE_4]]),Table40[#All],3,FALSE)</f>
        <v>#N/A</v>
      </c>
      <c r="CR162" t="e">
        <f>VLOOKUP(TRIM(Table47[[#This Row],[ZE_5]]),Table40[#All],3,FALSE)</f>
        <v>#N/A</v>
      </c>
      <c r="CS162" t="e">
        <f>VLOOKUP(TRIM(Table47[[#This Row],[ZE_6]]),Table40[#All],3,FALSE)</f>
        <v>#N/A</v>
      </c>
      <c r="CT162" t="e">
        <f>VLOOKUP(TRIM(Table47[[#This Row],[ZE_7]]),Table40[#All],3,FALSE)</f>
        <v>#N/A</v>
      </c>
    </row>
    <row r="163" spans="1:99" x14ac:dyDescent="0.25">
      <c r="A163">
        <v>45170.452699756948</v>
      </c>
      <c r="B163" s="4">
        <f>VLOOKUP(Table47[[#This Row],[A]],Table7[#All],3, FALSE)</f>
        <v>5</v>
      </c>
      <c r="C163">
        <f>VLOOKUP(Table47[[#This Row],[B]],Table12[#All],3,FALSE)</f>
        <v>0</v>
      </c>
      <c r="D163">
        <f>VLOOKUP(Table47[[#This Row],[C]],Table14[#All],3,FALSE)</f>
        <v>1</v>
      </c>
      <c r="E163">
        <f>VLOOKUP(Table47[[#This Row],[D]],Table16[#All],3,FALSE)</f>
        <v>1</v>
      </c>
      <c r="F163">
        <f>VLOOKUP(Table47[[#This Row],[E]],Table18[#All],3,FALSE)</f>
        <v>2</v>
      </c>
      <c r="G163">
        <f>VLOOKUP(Table47[[#This Row],[F]],Table20[#All],3,FALSE)</f>
        <v>6</v>
      </c>
      <c r="H163" s="1" t="s">
        <v>130</v>
      </c>
      <c r="I163">
        <f>VLOOKUP(Table47[[#This Row],[G]],Table22[#All],3,FALSE)</f>
        <v>1</v>
      </c>
      <c r="J163" s="4" t="e">
        <f>VLOOKUP(TRIM(Table47[[#This Row],[G_2]]),Table22[#All],3,FALSE)</f>
        <v>#N/A</v>
      </c>
      <c r="K163" s="4" t="e">
        <f>VLOOKUP(TRIM(Table47[[#This Row],[G_3]]),Table22[#All],3,FALSE)</f>
        <v>#N/A</v>
      </c>
      <c r="L163" s="4" t="e">
        <f>VLOOKUP(TRIM(Table47[[#This Row],[G_4]]),Table22[#All],3,FALSE)</f>
        <v>#N/A</v>
      </c>
      <c r="M163">
        <f>VLOOKUP(Table47[[#This Row],[H]],Table23[#All],3,FALSE)</f>
        <v>1</v>
      </c>
      <c r="N163" s="1" t="s">
        <v>41</v>
      </c>
      <c r="O163">
        <f>VLOOKUP(Table47[[#This Row],[I_1]],Table25[#All], 3, FALSE)</f>
        <v>1</v>
      </c>
      <c r="P163" t="e">
        <f>VLOOKUP(TRIM(Table47[[#This Row],[I_2]]),Table25[#All], 3, FALSE)</f>
        <v>#N/A</v>
      </c>
      <c r="Q163">
        <v>1130</v>
      </c>
      <c r="R163">
        <f>VLOOKUP(TRIM(Table47[[#This Row],[K]]),Table27[#All],3,FALSE)</f>
        <v>1</v>
      </c>
      <c r="S163">
        <f>VLOOKUP(TRIM(Table47[[#This Row],[L]]),Table28[#All],3,FALSE)</f>
        <v>2</v>
      </c>
      <c r="T163">
        <f>VLOOKUP(Table47[[#This Row],[M]],Table9[#All],3,FALSE)</f>
        <v>2</v>
      </c>
      <c r="U163">
        <f>VLOOKUP(Table47[[#This Row],[N]],Table11[#All],3,FALSE)</f>
        <v>2</v>
      </c>
      <c r="V163">
        <f>VLOOKUP(Table47[[#This Row],[O]],Table15[#All],3,FALSE)</f>
        <v>1</v>
      </c>
      <c r="W163" t="s">
        <v>759</v>
      </c>
      <c r="X163">
        <f>VLOOKUP(Table47[[#This Row],[Q]],Table19[#All],3,FALSE)</f>
        <v>4</v>
      </c>
      <c r="Y163" t="s">
        <v>77</v>
      </c>
      <c r="Z163">
        <f>VLOOKUP(TRIM(Table47[[#This Row],[R_1]]),Table21[#All],3,FALSE)</f>
        <v>6</v>
      </c>
      <c r="AA163" t="e">
        <f>VLOOKUP(TRIM(Table47[[#This Row],[R_2]]),Table21[#All],3,FALSE)</f>
        <v>#N/A</v>
      </c>
      <c r="AB163" t="e">
        <f>VLOOKUP(TRIM(Table47[[#This Row],[R_3]]),Table21[#All],3,FALSE)</f>
        <v>#N/A</v>
      </c>
      <c r="AC163" t="e">
        <f>VLOOKUP(TRIM(Table47[[#This Row],[R_4]]),Table21[#All],3,FALSE)</f>
        <v>#N/A</v>
      </c>
      <c r="AD163" t="e">
        <f>VLOOKUP(TRIM(Table47[[#This Row],[R_5]]),Table21[#All],3,FALSE)</f>
        <v>#N/A</v>
      </c>
      <c r="AE163" t="e">
        <f>VLOOKUP(TRIM(Table47[[#This Row],[R_6]]),Table21[#All],3,FALSE)</f>
        <v>#N/A</v>
      </c>
      <c r="AF163" t="e">
        <f>VLOOKUP(TRIM(Table47[[#This Row],[R_7]]),Table21[#All],3,FALSE)</f>
        <v>#N/A</v>
      </c>
      <c r="AG163" t="e">
        <f>VLOOKUP(TRIM(Table47[[#This Row],[R_8]]),Table21[#All],3,FALSE)</f>
        <v>#N/A</v>
      </c>
      <c r="AH163" t="e">
        <f>VLOOKUP(TRIM(Table47[[#This Row],[R_9]]),Table21[#All],3,FALSE)</f>
        <v>#N/A</v>
      </c>
      <c r="AI163" t="e">
        <f>VLOOKUP(TRIM(Table47[[#This Row],[R_10]]),Table21[#All],3,FALSE)</f>
        <v>#N/A</v>
      </c>
      <c r="AJ163" t="s">
        <v>427</v>
      </c>
      <c r="AK163">
        <f>VLOOKUP(TRIM(Table47[[#This Row],[S_1]]),Table24[#All],3,FALSE)</f>
        <v>10</v>
      </c>
      <c r="AL163" t="e">
        <f>VLOOKUP(TRIM(Table47[[#This Row],[S_2]]),Table24[#All],3,FALSE)</f>
        <v>#N/A</v>
      </c>
      <c r="AM163" t="e">
        <f>VLOOKUP(TRIM(Table47[[#This Row],[S_3]]),Table24[#All],3,FALSE)</f>
        <v>#N/A</v>
      </c>
      <c r="AN163" t="e">
        <f>VLOOKUP(TRIM(Table47[[#This Row],[S_4]]),Table24[#All],3,FALSE)</f>
        <v>#N/A</v>
      </c>
      <c r="AO163" t="e">
        <f>VLOOKUP(TRIM(Table47[[#This Row],[S_5]]),Table24[#All],3,FALSE)</f>
        <v>#N/A</v>
      </c>
      <c r="AP163" t="e">
        <f>VLOOKUP(TRIM(Table47[[#This Row],[S_6]]),Table24[#All],3,FALSE)</f>
        <v>#N/A</v>
      </c>
      <c r="AQ163" t="s">
        <v>194</v>
      </c>
      <c r="AR163">
        <f>VLOOKUP(TRIM(Table47[[#This Row],[T_1]]),Table26[#All],3,FALSE)</f>
        <v>3</v>
      </c>
      <c r="AS163" t="e">
        <f>VLOOKUP(TRIM(Table47[[#This Row],[T_2]]),Table26[#All],3,FALSE)</f>
        <v>#N/A</v>
      </c>
      <c r="AT163" t="e">
        <f>VLOOKUP(TRIM(Table47[[#This Row],[T_3]]),Table26[#All],3,FALSE)</f>
        <v>#N/A</v>
      </c>
      <c r="AU163" t="e">
        <f>VLOOKUP(TRIM(Table47[[#This Row],[T_4]]),Table26[#All],3,FALSE)</f>
        <v>#N/A</v>
      </c>
      <c r="AV163" t="e">
        <f>VLOOKUP(TRIM(Table47[[#This Row],[T_5]]),Table26[#All],3,FALSE)</f>
        <v>#N/A</v>
      </c>
      <c r="AW163" t="e">
        <f>VLOOKUP(TRIM(Table47[[#This Row],[T_6]]),Table26[#All],3,FALSE)</f>
        <v>#N/A</v>
      </c>
      <c r="AX163">
        <f>VLOOKUP(Table47[[#This Row],[U]],Table29[#All],3,FALSE)</f>
        <v>2</v>
      </c>
      <c r="AY163">
        <f>VLOOKUP(Table47[[#This Row],[V]],Table30[#All],3,FALSE)</f>
        <v>2</v>
      </c>
      <c r="AZ163" t="s">
        <v>423</v>
      </c>
      <c r="BA163">
        <f>VLOOKUP(TRIM(Table47[[#This Row],[W_1]]),Table31[#All],3,FALSE)</f>
        <v>7</v>
      </c>
      <c r="BB163" t="e">
        <f>VLOOKUP(TRIM(Table47[[#This Row],[W_2]]),Table31[#All],3,FALSE)</f>
        <v>#N/A</v>
      </c>
      <c r="BC163" t="e">
        <f>VLOOKUP(TRIM(Table47[[#This Row],[W_3]]),Table31[#All],3,FALSE)</f>
        <v>#N/A</v>
      </c>
      <c r="BD163" t="e">
        <f>VLOOKUP(TRIM(Table47[[#This Row],[W_4]]),Table31[#All],3,FALSE)</f>
        <v>#N/A</v>
      </c>
      <c r="BE163" t="e">
        <f>VLOOKUP(TRIM(Table47[[#This Row],[W_5]]),Table31[#All],3,FALSE)</f>
        <v>#N/A</v>
      </c>
      <c r="BF163" t="e">
        <f>VLOOKUP(TRIM(Table47[[#This Row],[W_6]]),Table31[#All],3,FALSE)</f>
        <v>#N/A</v>
      </c>
      <c r="BG163" t="e">
        <f>VLOOKUP(TRIM(Table47[[#This Row],[W_7]]),Table31[#All],3,FALSE)</f>
        <v>#N/A</v>
      </c>
      <c r="BH163" t="e">
        <f>VLOOKUP(TRIM(Table47[[#This Row],[W_8]]),Table31[#All],3,FALSE)</f>
        <v>#N/A</v>
      </c>
      <c r="BI163" t="s">
        <v>577</v>
      </c>
      <c r="BJ163">
        <f>VLOOKUP(TRIM(Table47[[#This Row],[X_1]]),Table32[#All],3,FALSE)</f>
        <v>10</v>
      </c>
      <c r="BK163" t="e">
        <f>VLOOKUP(TRIM(Table47[[#This Row],[X_2]]),Table32[#All],3,FALSE)</f>
        <v>#N/A</v>
      </c>
      <c r="BL163" t="e">
        <f>VLOOKUP(TRIM(Table47[[#This Row],[X_3]]),Table32[#All],3,FALSE)</f>
        <v>#N/A</v>
      </c>
      <c r="BM163" t="e">
        <f>VLOOKUP(TRIM(Table47[[#This Row],[X_4]]),Table32[#All],3,FALSE)</f>
        <v>#N/A</v>
      </c>
      <c r="BN163" t="e">
        <f>VLOOKUP(TRIM(Table47[[#This Row],[X_5]]),Table32[#All],3,FALSE)</f>
        <v>#N/A</v>
      </c>
      <c r="BO163" t="e">
        <f>VLOOKUP(TRIM(Table47[[#This Row],[X_6]]),Table32[#All],3,FALSE)</f>
        <v>#N/A</v>
      </c>
      <c r="BP163" t="e">
        <f>VLOOKUP(TRIM(Table47[[#This Row],[X_7]]),Table32[#All],3,FALSE)</f>
        <v>#N/A</v>
      </c>
      <c r="BQ163" t="e">
        <f>VLOOKUP(TRIM(Table47[[#This Row],[X_8]]),Table32[#All],3,FALSE)</f>
        <v>#N/A</v>
      </c>
      <c r="BR163" t="e">
        <f>VLOOKUP(TRIM(Table47[[#This Row],[X_9]]),Table32[#All],3,FALSE)</f>
        <v>#N/A</v>
      </c>
      <c r="BS163">
        <f>VLOOKUP(Table47[[#This Row],[Y]], Table33[#All], 3, FALSE)</f>
        <v>1</v>
      </c>
      <c r="BT163" t="s">
        <v>136</v>
      </c>
      <c r="BU163">
        <f>VLOOKUP(TRIM(Table47[[#This Row],[Z_1]]),Table34[#All],3,FALSE)</f>
        <v>4</v>
      </c>
      <c r="BV163" t="e">
        <f>VLOOKUP(TRIM(Table47[[#This Row],[Z_2]]),Table34[#All],3,FALSE)</f>
        <v>#N/A</v>
      </c>
      <c r="BW163" t="e">
        <f>VLOOKUP(TRIM(Table47[[#This Row],[Z_3]]),Table34[#All],3,FALSE)</f>
        <v>#N/A</v>
      </c>
      <c r="BX163" t="e">
        <f>VLOOKUP(TRIM(Table47[[#This Row],[Z_4]]),Table34[#All],3,FALSE)</f>
        <v>#N/A</v>
      </c>
      <c r="BY163" t="e">
        <f>VLOOKUP(TRIM(Table47[[#This Row],[Z_5]]),Table34[#All],3,FALSE)</f>
        <v>#N/A</v>
      </c>
      <c r="BZ163" t="e">
        <f>VLOOKUP(TRIM(Table47[[#This Row],[Z_6]]),Table34[#All],3,FALSE)</f>
        <v>#N/A</v>
      </c>
      <c r="CA163" t="e">
        <f>VLOOKUP(TRIM(Table47[[#This Row],[Z_7]]),Table34[#All],3,FALSE)</f>
        <v>#N/A</v>
      </c>
      <c r="CB163">
        <f>VLOOKUP(Table47[[#This Row],[ZA]],Table36[#All],3,FALSE)</f>
        <v>6</v>
      </c>
      <c r="CC163">
        <f>VLOOKUP(Table47[[#This Row],[ZB]],Table37[#All],3,FALSE)</f>
        <v>4</v>
      </c>
      <c r="CD163" t="s">
        <v>760</v>
      </c>
      <c r="CE163">
        <f>VLOOKUP(TRIM(Table47[[#This Row],[ZC_1]]),Table38[#All],3,FALSE)</f>
        <v>1</v>
      </c>
      <c r="CF163" t="e">
        <f>VLOOKUP(TRIM(Table47[[#This Row],[ZC_2]]),Table38[#All],3,FALSE)</f>
        <v>#N/A</v>
      </c>
      <c r="CG163" t="e">
        <f>VLOOKUP(TRIM(Table47[[#This Row],[ZC_3]]),Table38[#All],3,FALSE)</f>
        <v>#N/A</v>
      </c>
      <c r="CH163" t="e">
        <f>VLOOKUP(TRIM(Table47[[#This Row],[ZC_4]]),Table38[#All],3,FALSE)</f>
        <v>#N/A</v>
      </c>
      <c r="CI163" t="e">
        <f>VLOOKUP(TRIM(Table47[[#This Row],[ZC_5]]),Table38[#All],3,FALSE)</f>
        <v>#N/A</v>
      </c>
      <c r="CJ163" t="e">
        <f>VLOOKUP(TRIM(Table47[[#This Row],[ZC_6]]),Table38[#All],3,FALSE)</f>
        <v>#N/A</v>
      </c>
      <c r="CK163" t="e">
        <f>VLOOKUP(TRIM(Table47[[#This Row],[ZC_7]]),Table38[#All],3,FALSE)</f>
        <v>#N/A</v>
      </c>
      <c r="CL163">
        <v>1</v>
      </c>
      <c r="CM163" t="s">
        <v>314</v>
      </c>
      <c r="CN163">
        <f>VLOOKUP(TRIM(Table47[[#This Row],[ZE_1]]),Table40[#All],3,FALSE)</f>
        <v>8</v>
      </c>
      <c r="CO163" s="4" t="e">
        <f>VLOOKUP(TRIM(Table47[[#This Row],[ZE_2]]),Table40[#All],3,FALSE)</f>
        <v>#N/A</v>
      </c>
      <c r="CP163" t="e">
        <f>VLOOKUP(TRIM(Table47[[#This Row],[ZE_3]]),Table40[#All],3,FALSE)</f>
        <v>#N/A</v>
      </c>
      <c r="CQ163" s="4" t="e">
        <f>VLOOKUP(TRIM(Table47[[#This Row],[ZE_4]]),Table40[#All],3,FALSE)</f>
        <v>#N/A</v>
      </c>
      <c r="CR163" t="e">
        <f>VLOOKUP(TRIM(Table47[[#This Row],[ZE_5]]),Table40[#All],3,FALSE)</f>
        <v>#N/A</v>
      </c>
      <c r="CS163" t="e">
        <f>VLOOKUP(TRIM(Table47[[#This Row],[ZE_6]]),Table40[#All],3,FALSE)</f>
        <v>#N/A</v>
      </c>
      <c r="CT163" t="e">
        <f>VLOOKUP(TRIM(Table47[[#This Row],[ZE_7]]),Table40[#All],3,FALSE)</f>
        <v>#N/A</v>
      </c>
    </row>
    <row r="164" spans="1:99" x14ac:dyDescent="0.25">
      <c r="A164">
        <v>45170.462815127314</v>
      </c>
      <c r="B164" s="4">
        <f>VLOOKUP(Table47[[#This Row],[A]],Table7[#All],3, FALSE)</f>
        <v>7</v>
      </c>
      <c r="C164">
        <f>VLOOKUP(Table47[[#This Row],[B]],Table12[#All],3,FALSE)</f>
        <v>1</v>
      </c>
      <c r="D164">
        <f>VLOOKUP(Table47[[#This Row],[C]],Table14[#All],3,FALSE)</f>
        <v>1</v>
      </c>
      <c r="E164">
        <f>VLOOKUP(Table47[[#This Row],[D]],Table16[#All],3,FALSE)</f>
        <v>1</v>
      </c>
      <c r="F164">
        <f>VLOOKUP(Table47[[#This Row],[E]],Table18[#All],3,FALSE)</f>
        <v>1</v>
      </c>
      <c r="G164">
        <f>VLOOKUP(Table47[[#This Row],[F]],Table20[#All],3,FALSE)</f>
        <v>5</v>
      </c>
      <c r="H164" s="1" t="s">
        <v>63</v>
      </c>
      <c r="I164">
        <f>VLOOKUP(Table47[[#This Row],[G]],Table22[#All],3,FALSE)</f>
        <v>1</v>
      </c>
      <c r="J164" s="4">
        <f>VLOOKUP(TRIM(Table47[[#This Row],[G_2]]),Table22[#All],3,FALSE)</f>
        <v>3</v>
      </c>
      <c r="K164" s="4" t="e">
        <f>VLOOKUP(TRIM(Table47[[#This Row],[G_3]]),Table22[#All],3,FALSE)</f>
        <v>#N/A</v>
      </c>
      <c r="L164" s="4" t="e">
        <f>VLOOKUP(TRIM(Table47[[#This Row],[G_4]]),Table22[#All],3,FALSE)</f>
        <v>#N/A</v>
      </c>
      <c r="M164">
        <f>VLOOKUP(Table47[[#This Row],[H]],Table23[#All],3,FALSE)</f>
        <v>1</v>
      </c>
      <c r="N164" s="1" t="s">
        <v>41</v>
      </c>
      <c r="O164">
        <f>VLOOKUP(Table47[[#This Row],[I_1]],Table25[#All], 3, FALSE)</f>
        <v>1</v>
      </c>
      <c r="P164" t="e">
        <f>VLOOKUP(TRIM(Table47[[#This Row],[I_2]]),Table25[#All], 3, FALSE)</f>
        <v>#N/A</v>
      </c>
      <c r="Q164">
        <v>1185</v>
      </c>
      <c r="R164">
        <f>VLOOKUP(TRIM(Table47[[#This Row],[K]]),Table27[#All],3,FALSE)</f>
        <v>1</v>
      </c>
      <c r="S164">
        <f>VLOOKUP(TRIM(Table47[[#This Row],[L]]),Table28[#All],3,FALSE)</f>
        <v>2</v>
      </c>
      <c r="T164">
        <f>VLOOKUP(Table47[[#This Row],[M]],Table9[#All],3,FALSE)</f>
        <v>1</v>
      </c>
      <c r="U164">
        <f>VLOOKUP(Table47[[#This Row],[N]],Table11[#All],3,FALSE)</f>
        <v>3</v>
      </c>
      <c r="V164">
        <f>VLOOKUP(Table47[[#This Row],[O]],Table15[#All],3,FALSE)</f>
        <v>1</v>
      </c>
      <c r="W164" t="s">
        <v>761</v>
      </c>
      <c r="X164">
        <f>VLOOKUP(Table47[[#This Row],[Q]],Table19[#All],3,FALSE)</f>
        <v>3</v>
      </c>
      <c r="Y164" t="s">
        <v>433</v>
      </c>
      <c r="Z164">
        <f>VLOOKUP(TRIM(Table47[[#This Row],[R_1]]),Table21[#All],3,FALSE)</f>
        <v>5</v>
      </c>
      <c r="AA164" t="e">
        <f>VLOOKUP(TRIM(Table47[[#This Row],[R_2]]),Table21[#All],3,FALSE)</f>
        <v>#N/A</v>
      </c>
      <c r="AB164" t="e">
        <f>VLOOKUP(TRIM(Table47[[#This Row],[R_3]]),Table21[#All],3,FALSE)</f>
        <v>#N/A</v>
      </c>
      <c r="AC164" t="e">
        <f>VLOOKUP(TRIM(Table47[[#This Row],[R_4]]),Table21[#All],3,FALSE)</f>
        <v>#N/A</v>
      </c>
      <c r="AD164" t="e">
        <f>VLOOKUP(TRIM(Table47[[#This Row],[R_5]]),Table21[#All],3,FALSE)</f>
        <v>#N/A</v>
      </c>
      <c r="AE164" t="e">
        <f>VLOOKUP(TRIM(Table47[[#This Row],[R_6]]),Table21[#All],3,FALSE)</f>
        <v>#N/A</v>
      </c>
      <c r="AF164" t="e">
        <f>VLOOKUP(TRIM(Table47[[#This Row],[R_7]]),Table21[#All],3,FALSE)</f>
        <v>#N/A</v>
      </c>
      <c r="AG164" t="e">
        <f>VLOOKUP(TRIM(Table47[[#This Row],[R_8]]),Table21[#All],3,FALSE)</f>
        <v>#N/A</v>
      </c>
      <c r="AH164" t="e">
        <f>VLOOKUP(TRIM(Table47[[#This Row],[R_9]]),Table21[#All],3,FALSE)</f>
        <v>#N/A</v>
      </c>
      <c r="AI164" t="e">
        <f>VLOOKUP(TRIM(Table47[[#This Row],[R_10]]),Table21[#All],3,FALSE)</f>
        <v>#N/A</v>
      </c>
      <c r="AJ164" t="s">
        <v>119</v>
      </c>
      <c r="AK164">
        <f>VLOOKUP(TRIM(Table47[[#This Row],[S_1]]),Table24[#All],3,FALSE)</f>
        <v>3</v>
      </c>
      <c r="AL164">
        <f>VLOOKUP(TRIM(Table47[[#This Row],[S_2]]),Table24[#All],3,FALSE)</f>
        <v>1</v>
      </c>
      <c r="AM164">
        <f>VLOOKUP(TRIM(Table47[[#This Row],[S_3]]),Table24[#All],3,FALSE)</f>
        <v>2</v>
      </c>
      <c r="AN164" t="e">
        <f>VLOOKUP(TRIM(Table47[[#This Row],[S_4]]),Table24[#All],3,FALSE)</f>
        <v>#N/A</v>
      </c>
      <c r="AO164" t="e">
        <f>VLOOKUP(TRIM(Table47[[#This Row],[S_5]]),Table24[#All],3,FALSE)</f>
        <v>#N/A</v>
      </c>
      <c r="AP164" t="e">
        <f>VLOOKUP(TRIM(Table47[[#This Row],[S_6]]),Table24[#All],3,FALSE)</f>
        <v>#N/A</v>
      </c>
      <c r="AQ164" t="s">
        <v>194</v>
      </c>
      <c r="AR164">
        <f>VLOOKUP(TRIM(Table47[[#This Row],[T_1]]),Table26[#All],3,FALSE)</f>
        <v>3</v>
      </c>
      <c r="AS164" t="e">
        <f>VLOOKUP(TRIM(Table47[[#This Row],[T_2]]),Table26[#All],3,FALSE)</f>
        <v>#N/A</v>
      </c>
      <c r="AT164" t="e">
        <f>VLOOKUP(TRIM(Table47[[#This Row],[T_3]]),Table26[#All],3,FALSE)</f>
        <v>#N/A</v>
      </c>
      <c r="AU164" t="e">
        <f>VLOOKUP(TRIM(Table47[[#This Row],[T_4]]),Table26[#All],3,FALSE)</f>
        <v>#N/A</v>
      </c>
      <c r="AV164" t="e">
        <f>VLOOKUP(TRIM(Table47[[#This Row],[T_5]]),Table26[#All],3,FALSE)</f>
        <v>#N/A</v>
      </c>
      <c r="AW164" t="e">
        <f>VLOOKUP(TRIM(Table47[[#This Row],[T_6]]),Table26[#All],3,FALSE)</f>
        <v>#N/A</v>
      </c>
      <c r="AX164">
        <f>VLOOKUP(Table47[[#This Row],[U]],Table29[#All],3,FALSE)</f>
        <v>3</v>
      </c>
      <c r="AY164">
        <f>VLOOKUP(Table47[[#This Row],[V]],Table30[#All],3,FALSE)</f>
        <v>2</v>
      </c>
      <c r="AZ164" t="s">
        <v>88</v>
      </c>
      <c r="BA164">
        <f>VLOOKUP(TRIM(Table47[[#This Row],[W_1]]),Table31[#All],3,FALSE)</f>
        <v>1</v>
      </c>
      <c r="BB164">
        <f>VLOOKUP(TRIM(Table47[[#This Row],[W_2]]),Table31[#All],3,FALSE)</f>
        <v>2</v>
      </c>
      <c r="BC164" t="e">
        <f>VLOOKUP(TRIM(Table47[[#This Row],[W_3]]),Table31[#All],3,FALSE)</f>
        <v>#N/A</v>
      </c>
      <c r="BD164" t="e">
        <f>VLOOKUP(TRIM(Table47[[#This Row],[W_4]]),Table31[#All],3,FALSE)</f>
        <v>#N/A</v>
      </c>
      <c r="BE164" t="e">
        <f>VLOOKUP(TRIM(Table47[[#This Row],[W_5]]),Table31[#All],3,FALSE)</f>
        <v>#N/A</v>
      </c>
      <c r="BF164" t="e">
        <f>VLOOKUP(TRIM(Table47[[#This Row],[W_6]]),Table31[#All],3,FALSE)</f>
        <v>#N/A</v>
      </c>
      <c r="BG164" t="e">
        <f>VLOOKUP(TRIM(Table47[[#This Row],[W_7]]),Table31[#All],3,FALSE)</f>
        <v>#N/A</v>
      </c>
      <c r="BH164" t="e">
        <f>VLOOKUP(TRIM(Table47[[#This Row],[W_8]]),Table31[#All],3,FALSE)</f>
        <v>#N/A</v>
      </c>
      <c r="BI164" t="s">
        <v>114</v>
      </c>
      <c r="BJ164">
        <f>VLOOKUP(TRIM(Table47[[#This Row],[X_1]]),Table32[#All],3,FALSE)</f>
        <v>3</v>
      </c>
      <c r="BK164" t="e">
        <f>VLOOKUP(TRIM(Table47[[#This Row],[X_2]]),Table32[#All],3,FALSE)</f>
        <v>#N/A</v>
      </c>
      <c r="BL164" t="e">
        <f>VLOOKUP(TRIM(Table47[[#This Row],[X_3]]),Table32[#All],3,FALSE)</f>
        <v>#N/A</v>
      </c>
      <c r="BM164" t="e">
        <f>VLOOKUP(TRIM(Table47[[#This Row],[X_4]]),Table32[#All],3,FALSE)</f>
        <v>#N/A</v>
      </c>
      <c r="BN164" t="e">
        <f>VLOOKUP(TRIM(Table47[[#This Row],[X_5]]),Table32[#All],3,FALSE)</f>
        <v>#N/A</v>
      </c>
      <c r="BO164" t="e">
        <f>VLOOKUP(TRIM(Table47[[#This Row],[X_6]]),Table32[#All],3,FALSE)</f>
        <v>#N/A</v>
      </c>
      <c r="BP164" t="e">
        <f>VLOOKUP(TRIM(Table47[[#This Row],[X_7]]),Table32[#All],3,FALSE)</f>
        <v>#N/A</v>
      </c>
      <c r="BQ164" t="e">
        <f>VLOOKUP(TRIM(Table47[[#This Row],[X_8]]),Table32[#All],3,FALSE)</f>
        <v>#N/A</v>
      </c>
      <c r="BR164" t="e">
        <f>VLOOKUP(TRIM(Table47[[#This Row],[X_9]]),Table32[#All],3,FALSE)</f>
        <v>#N/A</v>
      </c>
      <c r="BS164">
        <f>VLOOKUP(Table47[[#This Row],[Y]], Table33[#All], 3, FALSE)</f>
        <v>1</v>
      </c>
      <c r="BT164" t="s">
        <v>77</v>
      </c>
      <c r="BU164">
        <f>VLOOKUP(TRIM(Table47[[#This Row],[Z_1]]),Table34[#All],3,FALSE)</f>
        <v>13</v>
      </c>
      <c r="BV164" t="e">
        <f>VLOOKUP(TRIM(Table47[[#This Row],[Z_2]]),Table34[#All],3,FALSE)</f>
        <v>#N/A</v>
      </c>
      <c r="BW164" t="e">
        <f>VLOOKUP(TRIM(Table47[[#This Row],[Z_3]]),Table34[#All],3,FALSE)</f>
        <v>#N/A</v>
      </c>
      <c r="BX164" t="e">
        <f>VLOOKUP(TRIM(Table47[[#This Row],[Z_4]]),Table34[#All],3,FALSE)</f>
        <v>#N/A</v>
      </c>
      <c r="BY164" t="e">
        <f>VLOOKUP(TRIM(Table47[[#This Row],[Z_5]]),Table34[#All],3,FALSE)</f>
        <v>#N/A</v>
      </c>
      <c r="BZ164" t="e">
        <f>VLOOKUP(TRIM(Table47[[#This Row],[Z_6]]),Table34[#All],3,FALSE)</f>
        <v>#N/A</v>
      </c>
      <c r="CA164" t="e">
        <f>VLOOKUP(TRIM(Table47[[#This Row],[Z_7]]),Table34[#All],3,FALSE)</f>
        <v>#N/A</v>
      </c>
      <c r="CB164">
        <f>VLOOKUP(Table47[[#This Row],[ZA]],Table36[#All],3,FALSE)</f>
        <v>0</v>
      </c>
      <c r="CC164">
        <f>VLOOKUP(Table47[[#This Row],[ZB]],Table37[#All],3,FALSE)</f>
        <v>3</v>
      </c>
      <c r="CD164" t="s">
        <v>334</v>
      </c>
      <c r="CE164">
        <f>VLOOKUP(TRIM(Table47[[#This Row],[ZC_1]]),Table38[#All],3,FALSE)</f>
        <v>1</v>
      </c>
      <c r="CF164">
        <f>VLOOKUP(TRIM(Table47[[#This Row],[ZC_2]]),Table38[#All],3,FALSE)</f>
        <v>5</v>
      </c>
      <c r="CG164">
        <f>VLOOKUP(TRIM(Table47[[#This Row],[ZC_3]]),Table38[#All],3,FALSE)</f>
        <v>4</v>
      </c>
      <c r="CH164">
        <f>VLOOKUP(TRIM(Table47[[#This Row],[ZC_4]]),Table38[#All],3,FALSE)</f>
        <v>2</v>
      </c>
      <c r="CI164">
        <f>VLOOKUP(TRIM(Table47[[#This Row],[ZC_5]]),Table38[#All],3,FALSE)</f>
        <v>7</v>
      </c>
      <c r="CJ164" t="e">
        <f>VLOOKUP(TRIM(Table47[[#This Row],[ZC_6]]),Table38[#All],3,FALSE)</f>
        <v>#N/A</v>
      </c>
      <c r="CK164" t="e">
        <f>VLOOKUP(TRIM(Table47[[#This Row],[ZC_7]]),Table38[#All],3,FALSE)</f>
        <v>#N/A</v>
      </c>
      <c r="CL164">
        <v>4</v>
      </c>
      <c r="CM164" t="s">
        <v>319</v>
      </c>
      <c r="CN164">
        <f>VLOOKUP(TRIM(Table47[[#This Row],[ZE_1]]),Table40[#All],3,FALSE)</f>
        <v>1</v>
      </c>
      <c r="CO164" s="4">
        <f>VLOOKUP(TRIM(Table47[[#This Row],[ZE_2]]),Table40[#All],3,FALSE)</f>
        <v>8</v>
      </c>
      <c r="CP164" t="e">
        <f>VLOOKUP(TRIM(Table47[[#This Row],[ZE_3]]),Table40[#All],3,FALSE)</f>
        <v>#N/A</v>
      </c>
      <c r="CQ164" s="4" t="e">
        <f>VLOOKUP(TRIM(Table47[[#This Row],[ZE_4]]),Table40[#All],3,FALSE)</f>
        <v>#N/A</v>
      </c>
      <c r="CR164" t="e">
        <f>VLOOKUP(TRIM(Table47[[#This Row],[ZE_5]]),Table40[#All],3,FALSE)</f>
        <v>#N/A</v>
      </c>
      <c r="CS164" t="e">
        <f>VLOOKUP(TRIM(Table47[[#This Row],[ZE_6]]),Table40[#All],3,FALSE)</f>
        <v>#N/A</v>
      </c>
      <c r="CT164" t="e">
        <f>VLOOKUP(TRIM(Table47[[#This Row],[ZE_7]]),Table40[#All],3,FALSE)</f>
        <v>#N/A</v>
      </c>
    </row>
    <row r="165" spans="1:99" x14ac:dyDescent="0.25">
      <c r="A165">
        <v>45170.489006944445</v>
      </c>
      <c r="B165" s="4">
        <f>VLOOKUP(Table47[[#This Row],[A]],Table7[#All],3, FALSE)</f>
        <v>6</v>
      </c>
      <c r="C165">
        <f>VLOOKUP(Table47[[#This Row],[B]],Table12[#All],3,FALSE)</f>
        <v>1</v>
      </c>
      <c r="D165">
        <f>VLOOKUP(Table47[[#This Row],[C]],Table14[#All],3,FALSE)</f>
        <v>1</v>
      </c>
      <c r="E165">
        <f>VLOOKUP(Table47[[#This Row],[D]],Table16[#All],3,FALSE)</f>
        <v>1</v>
      </c>
      <c r="F165">
        <f>VLOOKUP(Table47[[#This Row],[E]],Table18[#All],3,FALSE)</f>
        <v>1</v>
      </c>
      <c r="G165">
        <f>VLOOKUP(Table47[[#This Row],[F]],Table20[#All],3,FALSE)</f>
        <v>4</v>
      </c>
      <c r="H165" s="1" t="s">
        <v>124</v>
      </c>
      <c r="I165">
        <f>VLOOKUP(Table47[[#This Row],[G]],Table22[#All],3,FALSE)</f>
        <v>1</v>
      </c>
      <c r="J165" s="4">
        <f>VLOOKUP(TRIM(Table47[[#This Row],[G_2]]),Table22[#All],3,FALSE)</f>
        <v>2</v>
      </c>
      <c r="K165" s="4" t="e">
        <f>VLOOKUP(TRIM(Table47[[#This Row],[G_3]]),Table22[#All],3,FALSE)</f>
        <v>#N/A</v>
      </c>
      <c r="L165" s="4" t="e">
        <f>VLOOKUP(TRIM(Table47[[#This Row],[G_4]]),Table22[#All],3,FALSE)</f>
        <v>#N/A</v>
      </c>
      <c r="M165">
        <f>VLOOKUP(Table47[[#This Row],[H]],Table23[#All],3,FALSE)</f>
        <v>1</v>
      </c>
      <c r="N165" s="1" t="s">
        <v>41</v>
      </c>
      <c r="O165">
        <f>VLOOKUP(Table47[[#This Row],[I_1]],Table25[#All], 3, FALSE)</f>
        <v>1</v>
      </c>
      <c r="P165" t="e">
        <f>VLOOKUP(TRIM(Table47[[#This Row],[I_2]]),Table25[#All], 3, FALSE)</f>
        <v>#N/A</v>
      </c>
      <c r="Q165">
        <v>1191</v>
      </c>
      <c r="R165">
        <f>VLOOKUP(TRIM(Table47[[#This Row],[K]]),Table27[#All],3,FALSE)</f>
        <v>1</v>
      </c>
      <c r="S165">
        <f>VLOOKUP(TRIM(Table47[[#This Row],[L]]),Table28[#All],3,FALSE)</f>
        <v>2</v>
      </c>
      <c r="T165">
        <f>VLOOKUP(Table47[[#This Row],[M]],Table9[#All],3,FALSE)</f>
        <v>2</v>
      </c>
      <c r="U165">
        <f>VLOOKUP(Table47[[#This Row],[N]],Table11[#All],3,FALSE)</f>
        <v>3</v>
      </c>
      <c r="V165">
        <f>VLOOKUP(Table47[[#This Row],[O]],Table15[#All],3,FALSE)</f>
        <v>1</v>
      </c>
      <c r="W165" t="s">
        <v>178</v>
      </c>
      <c r="X165">
        <f>VLOOKUP(Table47[[#This Row],[Q]],Table19[#All],3,FALSE)</f>
        <v>1</v>
      </c>
      <c r="Y165" t="s">
        <v>762</v>
      </c>
      <c r="Z165">
        <f>VLOOKUP(TRIM(Table47[[#This Row],[R_1]]),Table21[#All],3,FALSE)</f>
        <v>8</v>
      </c>
      <c r="AA165">
        <f>VLOOKUP(TRIM(Table47[[#This Row],[R_2]]),Table21[#All],3,FALSE)</f>
        <v>7</v>
      </c>
      <c r="AB165">
        <f>VLOOKUP(TRIM(Table47[[#This Row],[R_3]]),Table21[#All],3,FALSE)</f>
        <v>0</v>
      </c>
      <c r="AC165">
        <f>VLOOKUP(TRIM(Table47[[#This Row],[R_4]]),Table21[#All],3,FALSE)</f>
        <v>0</v>
      </c>
      <c r="AD165">
        <f>VLOOKUP(TRIM(Table47[[#This Row],[R_5]]),Table21[#All],3,FALSE)</f>
        <v>0</v>
      </c>
      <c r="AE165">
        <f>VLOOKUP(TRIM(Table47[[#This Row],[R_6]]),Table21[#All],3,FALSE)</f>
        <v>0</v>
      </c>
      <c r="AF165" t="e">
        <f>VLOOKUP(TRIM(Table47[[#This Row],[R_7]]),Table21[#All],3,FALSE)</f>
        <v>#N/A</v>
      </c>
      <c r="AG165" t="e">
        <f>VLOOKUP(TRIM(Table47[[#This Row],[R_8]]),Table21[#All],3,FALSE)</f>
        <v>#N/A</v>
      </c>
      <c r="AH165" t="e">
        <f>VLOOKUP(TRIM(Table47[[#This Row],[R_9]]),Table21[#All],3,FALSE)</f>
        <v>#N/A</v>
      </c>
      <c r="AI165" t="e">
        <f>VLOOKUP(TRIM(Table47[[#This Row],[R_10]]),Table21[#All],3,FALSE)</f>
        <v>#N/A</v>
      </c>
      <c r="AJ165" t="s">
        <v>72</v>
      </c>
      <c r="AK165">
        <f>VLOOKUP(TRIM(Table47[[#This Row],[S_1]]),Table24[#All],3,FALSE)</f>
        <v>3</v>
      </c>
      <c r="AL165">
        <f>VLOOKUP(TRIM(Table47[[#This Row],[S_2]]),Table24[#All],3,FALSE)</f>
        <v>1</v>
      </c>
      <c r="AM165">
        <f>VLOOKUP(TRIM(Table47[[#This Row],[S_3]]),Table24[#All],3,FALSE)</f>
        <v>2</v>
      </c>
      <c r="AN165">
        <f>VLOOKUP(TRIM(Table47[[#This Row],[S_4]]),Table24[#All],3,FALSE)</f>
        <v>4</v>
      </c>
      <c r="AO165" t="e">
        <f>VLOOKUP(TRIM(Table47[[#This Row],[S_5]]),Table24[#All],3,FALSE)</f>
        <v>#N/A</v>
      </c>
      <c r="AP165" t="e">
        <f>VLOOKUP(TRIM(Table47[[#This Row],[S_6]]),Table24[#All],3,FALSE)</f>
        <v>#N/A</v>
      </c>
      <c r="AQ165" t="s">
        <v>73</v>
      </c>
      <c r="AR165">
        <f>VLOOKUP(TRIM(Table47[[#This Row],[T_1]]),Table26[#All],3,FALSE)</f>
        <v>2</v>
      </c>
      <c r="AS165">
        <f>VLOOKUP(TRIM(Table47[[#This Row],[T_2]]),Table26[#All],3,FALSE)</f>
        <v>4</v>
      </c>
      <c r="AT165" t="e">
        <f>VLOOKUP(TRIM(Table47[[#This Row],[T_3]]),Table26[#All],3,FALSE)</f>
        <v>#N/A</v>
      </c>
      <c r="AU165" t="e">
        <f>VLOOKUP(TRIM(Table47[[#This Row],[T_4]]),Table26[#All],3,FALSE)</f>
        <v>#N/A</v>
      </c>
      <c r="AV165" t="e">
        <f>VLOOKUP(TRIM(Table47[[#This Row],[T_5]]),Table26[#All],3,FALSE)</f>
        <v>#N/A</v>
      </c>
      <c r="AW165" t="e">
        <f>VLOOKUP(TRIM(Table47[[#This Row],[T_6]]),Table26[#All],3,FALSE)</f>
        <v>#N/A</v>
      </c>
      <c r="AX165">
        <f>VLOOKUP(Table47[[#This Row],[U]],Table29[#All],3,FALSE)</f>
        <v>1</v>
      </c>
      <c r="AY165">
        <f>VLOOKUP(Table47[[#This Row],[V]],Table30[#All],3,FALSE)</f>
        <v>3</v>
      </c>
      <c r="AZ165" t="s">
        <v>88</v>
      </c>
      <c r="BA165">
        <f>VLOOKUP(TRIM(Table47[[#This Row],[W_1]]),Table31[#All],3,FALSE)</f>
        <v>1</v>
      </c>
      <c r="BB165">
        <f>VLOOKUP(TRIM(Table47[[#This Row],[W_2]]),Table31[#All],3,FALSE)</f>
        <v>2</v>
      </c>
      <c r="BC165" t="e">
        <f>VLOOKUP(TRIM(Table47[[#This Row],[W_3]]),Table31[#All],3,FALSE)</f>
        <v>#N/A</v>
      </c>
      <c r="BD165" t="e">
        <f>VLOOKUP(TRIM(Table47[[#This Row],[W_4]]),Table31[#All],3,FALSE)</f>
        <v>#N/A</v>
      </c>
      <c r="BE165" t="e">
        <f>VLOOKUP(TRIM(Table47[[#This Row],[W_5]]),Table31[#All],3,FALSE)</f>
        <v>#N/A</v>
      </c>
      <c r="BF165" t="e">
        <f>VLOOKUP(TRIM(Table47[[#This Row],[W_6]]),Table31[#All],3,FALSE)</f>
        <v>#N/A</v>
      </c>
      <c r="BG165" t="e">
        <f>VLOOKUP(TRIM(Table47[[#This Row],[W_7]]),Table31[#All],3,FALSE)</f>
        <v>#N/A</v>
      </c>
      <c r="BH165" t="e">
        <f>VLOOKUP(TRIM(Table47[[#This Row],[W_8]]),Table31[#All],3,FALSE)</f>
        <v>#N/A</v>
      </c>
      <c r="BI165" t="s">
        <v>1020</v>
      </c>
      <c r="BJ165">
        <f>VLOOKUP(TRIM(Table47[[#This Row],[X_1]]),Table32[#All],3,FALSE)</f>
        <v>2</v>
      </c>
      <c r="BK165">
        <f>VLOOKUP(TRIM(Table47[[#This Row],[X_2]]),Table32[#All],3,FALSE)</f>
        <v>1</v>
      </c>
      <c r="BL165">
        <f>VLOOKUP(TRIM(Table47[[#This Row],[X_3]]),Table32[#All],3,FALSE)</f>
        <v>6</v>
      </c>
      <c r="BM165">
        <f>VLOOKUP(TRIM(Table47[[#This Row],[X_4]]),Table32[#All],3,FALSE)</f>
        <v>11</v>
      </c>
      <c r="BN165">
        <f>VLOOKUP(TRIM(Table47[[#This Row],[X_5]]),Table32[#All],3,FALSE)</f>
        <v>5</v>
      </c>
      <c r="BO165">
        <f>VLOOKUP(TRIM(Table47[[#This Row],[X_6]]),Table32[#All],3,FALSE)</f>
        <v>10</v>
      </c>
      <c r="BP165">
        <f>VLOOKUP(TRIM(Table47[[#This Row],[X_7]]),Table32[#All],3,FALSE)</f>
        <v>3</v>
      </c>
      <c r="BQ165">
        <f>VLOOKUP(TRIM(Table47[[#This Row],[X_8]]),Table32[#All],3,FALSE)</f>
        <v>4</v>
      </c>
      <c r="BR165" t="e">
        <f>VLOOKUP(TRIM(Table47[[#This Row],[X_9]]),Table32[#All],3,FALSE)</f>
        <v>#N/A</v>
      </c>
      <c r="BS165">
        <f>VLOOKUP(Table47[[#This Row],[Y]], Table33[#All], 3, FALSE)</f>
        <v>2</v>
      </c>
      <c r="BT165" t="s">
        <v>103</v>
      </c>
      <c r="BU165">
        <f>VLOOKUP(TRIM(Table47[[#This Row],[Z_1]]),Table34[#All],3,FALSE)</f>
        <v>6</v>
      </c>
      <c r="BV165" t="e">
        <f>VLOOKUP(TRIM(Table47[[#This Row],[Z_2]]),Table34[#All],3,FALSE)</f>
        <v>#N/A</v>
      </c>
      <c r="BW165" t="e">
        <f>VLOOKUP(TRIM(Table47[[#This Row],[Z_3]]),Table34[#All],3,FALSE)</f>
        <v>#N/A</v>
      </c>
      <c r="BX165" t="e">
        <f>VLOOKUP(TRIM(Table47[[#This Row],[Z_4]]),Table34[#All],3,FALSE)</f>
        <v>#N/A</v>
      </c>
      <c r="BY165" t="e">
        <f>VLOOKUP(TRIM(Table47[[#This Row],[Z_5]]),Table34[#All],3,FALSE)</f>
        <v>#N/A</v>
      </c>
      <c r="BZ165" t="e">
        <f>VLOOKUP(TRIM(Table47[[#This Row],[Z_6]]),Table34[#All],3,FALSE)</f>
        <v>#N/A</v>
      </c>
      <c r="CA165" t="e">
        <f>VLOOKUP(TRIM(Table47[[#This Row],[Z_7]]),Table34[#All],3,FALSE)</f>
        <v>#N/A</v>
      </c>
      <c r="CB165">
        <f>VLOOKUP(Table47[[#This Row],[ZA]],Table36[#All],3,FALSE)</f>
        <v>5</v>
      </c>
      <c r="CC165">
        <f>VLOOKUP(Table47[[#This Row],[ZB]],Table37[#All],3,FALSE)</f>
        <v>5</v>
      </c>
      <c r="CD165" t="s">
        <v>348</v>
      </c>
      <c r="CE165">
        <f>VLOOKUP(TRIM(Table47[[#This Row],[ZC_1]]),Table38[#All],3,FALSE)</f>
        <v>1</v>
      </c>
      <c r="CF165">
        <f>VLOOKUP(TRIM(Table47[[#This Row],[ZC_2]]),Table38[#All],3,FALSE)</f>
        <v>5</v>
      </c>
      <c r="CG165">
        <f>VLOOKUP(TRIM(Table47[[#This Row],[ZC_3]]),Table38[#All],3,FALSE)</f>
        <v>2</v>
      </c>
      <c r="CH165">
        <f>VLOOKUP(TRIM(Table47[[#This Row],[ZC_4]]),Table38[#All],3,FALSE)</f>
        <v>7</v>
      </c>
      <c r="CI165" t="e">
        <f>VLOOKUP(TRIM(Table47[[#This Row],[ZC_5]]),Table38[#All],3,FALSE)</f>
        <v>#N/A</v>
      </c>
      <c r="CJ165" t="e">
        <f>VLOOKUP(TRIM(Table47[[#This Row],[ZC_6]]),Table38[#All],3,FALSE)</f>
        <v>#N/A</v>
      </c>
      <c r="CK165" t="e">
        <f>VLOOKUP(TRIM(Table47[[#This Row],[ZC_7]]),Table38[#All],3,FALSE)</f>
        <v>#N/A</v>
      </c>
      <c r="CL165">
        <v>1</v>
      </c>
      <c r="CM165" t="s">
        <v>763</v>
      </c>
      <c r="CN165">
        <f>VLOOKUP(TRIM(Table47[[#This Row],[ZE_1]]),Table40[#All],3,FALSE)</f>
        <v>3</v>
      </c>
      <c r="CO165" s="4">
        <f>VLOOKUP(TRIM(Table47[[#This Row],[ZE_2]]),Table40[#All],3,FALSE)</f>
        <v>1</v>
      </c>
      <c r="CP165">
        <f>VLOOKUP(TRIM(Table47[[#This Row],[ZE_3]]),Table40[#All],3,FALSE)</f>
        <v>8</v>
      </c>
      <c r="CQ165" s="4" t="e">
        <f>VLOOKUP(TRIM(Table47[[#This Row],[ZE_4]]),Table40[#All],3,FALSE)</f>
        <v>#N/A</v>
      </c>
      <c r="CR165" t="e">
        <f>VLOOKUP(TRIM(Table47[[#This Row],[ZE_5]]),Table40[#All],3,FALSE)</f>
        <v>#N/A</v>
      </c>
      <c r="CS165" t="e">
        <f>VLOOKUP(TRIM(Table47[[#This Row],[ZE_6]]),Table40[#All],3,FALSE)</f>
        <v>#N/A</v>
      </c>
      <c r="CT165" t="e">
        <f>VLOOKUP(TRIM(Table47[[#This Row],[ZE_7]]),Table40[#All],3,FALSE)</f>
        <v>#N/A</v>
      </c>
    </row>
    <row r="166" spans="1:99" x14ac:dyDescent="0.25">
      <c r="A166">
        <v>45170.490231898148</v>
      </c>
      <c r="B166" s="4">
        <f>VLOOKUP(Table47[[#This Row],[A]],Table7[#All],3, FALSE)</f>
        <v>7</v>
      </c>
      <c r="C166">
        <f>VLOOKUP(Table47[[#This Row],[B]],Table12[#All],3,FALSE)</f>
        <v>1</v>
      </c>
      <c r="D166">
        <f>VLOOKUP(Table47[[#This Row],[C]],Table14[#All],3,FALSE)</f>
        <v>1</v>
      </c>
      <c r="E166">
        <f>VLOOKUP(Table47[[#This Row],[D]],Table16[#All],3,FALSE)</f>
        <v>1</v>
      </c>
      <c r="F166">
        <f>VLOOKUP(Table47[[#This Row],[E]],Table18[#All],3,FALSE)</f>
        <v>1</v>
      </c>
      <c r="G166">
        <f>VLOOKUP(Table47[[#This Row],[F]],Table20[#All],3,FALSE)</f>
        <v>3</v>
      </c>
      <c r="H166" s="1" t="s">
        <v>130</v>
      </c>
      <c r="I166">
        <f>VLOOKUP(Table47[[#This Row],[G]],Table22[#All],3,FALSE)</f>
        <v>1</v>
      </c>
      <c r="J166" s="4" t="e">
        <f>VLOOKUP(TRIM(Table47[[#This Row],[G_2]]),Table22[#All],3,FALSE)</f>
        <v>#N/A</v>
      </c>
      <c r="K166" s="4" t="e">
        <f>VLOOKUP(TRIM(Table47[[#This Row],[G_3]]),Table22[#All],3,FALSE)</f>
        <v>#N/A</v>
      </c>
      <c r="L166" s="4" t="e">
        <f>VLOOKUP(TRIM(Table47[[#This Row],[G_4]]),Table22[#All],3,FALSE)</f>
        <v>#N/A</v>
      </c>
      <c r="M166">
        <f>VLOOKUP(Table47[[#This Row],[H]],Table23[#All],3,FALSE)</f>
        <v>1</v>
      </c>
      <c r="N166" s="1" t="s">
        <v>125</v>
      </c>
      <c r="O166">
        <f>VLOOKUP(Table47[[#This Row],[I_1]],Table25[#All], 3, FALSE)</f>
        <v>2</v>
      </c>
      <c r="P166" t="e">
        <f>VLOOKUP(TRIM(Table47[[#This Row],[I_2]]),Table25[#All], 3, FALSE)</f>
        <v>#N/A</v>
      </c>
      <c r="Q166">
        <v>1197</v>
      </c>
      <c r="R166">
        <f>VLOOKUP(TRIM(Table47[[#This Row],[K]]),Table27[#All],3,FALSE)</f>
        <v>1</v>
      </c>
      <c r="S166">
        <f>VLOOKUP(TRIM(Table47[[#This Row],[L]]),Table28[#All],3,FALSE)</f>
        <v>4</v>
      </c>
      <c r="T166">
        <f>VLOOKUP(Table47[[#This Row],[M]],Table9[#All],3,FALSE)</f>
        <v>2</v>
      </c>
      <c r="U166">
        <f>VLOOKUP(Table47[[#This Row],[N]],Table11[#All],3,FALSE)</f>
        <v>3</v>
      </c>
      <c r="V166">
        <f>VLOOKUP(Table47[[#This Row],[O]],Table15[#All],3,FALSE)</f>
        <v>1</v>
      </c>
      <c r="W166" t="s">
        <v>178</v>
      </c>
      <c r="X166">
        <f>VLOOKUP(Table47[[#This Row],[Q]],Table19[#All],3,FALSE)</f>
        <v>1</v>
      </c>
      <c r="Y166" t="s">
        <v>594</v>
      </c>
      <c r="Z166">
        <f>VLOOKUP(TRIM(Table47[[#This Row],[R_1]]),Table21[#All],3,FALSE)</f>
        <v>2</v>
      </c>
      <c r="AA166">
        <f>VLOOKUP(TRIM(Table47[[#This Row],[R_2]]),Table21[#All],3,FALSE)</f>
        <v>5</v>
      </c>
      <c r="AB166">
        <f>VLOOKUP(TRIM(Table47[[#This Row],[R_3]]),Table21[#All],3,FALSE)</f>
        <v>7</v>
      </c>
      <c r="AC166" t="e">
        <f>VLOOKUP(TRIM(Table47[[#This Row],[R_4]]),Table21[#All],3,FALSE)</f>
        <v>#N/A</v>
      </c>
      <c r="AD166" t="e">
        <f>VLOOKUP(TRIM(Table47[[#This Row],[R_5]]),Table21[#All],3,FALSE)</f>
        <v>#N/A</v>
      </c>
      <c r="AE166" t="e">
        <f>VLOOKUP(TRIM(Table47[[#This Row],[R_6]]),Table21[#All],3,FALSE)</f>
        <v>#N/A</v>
      </c>
      <c r="AF166" t="e">
        <f>VLOOKUP(TRIM(Table47[[#This Row],[R_7]]),Table21[#All],3,FALSE)</f>
        <v>#N/A</v>
      </c>
      <c r="AG166" t="e">
        <f>VLOOKUP(TRIM(Table47[[#This Row],[R_8]]),Table21[#All],3,FALSE)</f>
        <v>#N/A</v>
      </c>
      <c r="AH166" t="e">
        <f>VLOOKUP(TRIM(Table47[[#This Row],[R_9]]),Table21[#All],3,FALSE)</f>
        <v>#N/A</v>
      </c>
      <c r="AI166" t="e">
        <f>VLOOKUP(TRIM(Table47[[#This Row],[R_10]]),Table21[#All],3,FALSE)</f>
        <v>#N/A</v>
      </c>
      <c r="AJ166" t="s">
        <v>159</v>
      </c>
      <c r="AK166">
        <f>VLOOKUP(TRIM(Table47[[#This Row],[S_1]]),Table24[#All],3,FALSE)</f>
        <v>5</v>
      </c>
      <c r="AL166">
        <f>VLOOKUP(TRIM(Table47[[#This Row],[S_2]]),Table24[#All],3,FALSE)</f>
        <v>6</v>
      </c>
      <c r="AM166">
        <f>VLOOKUP(TRIM(Table47[[#This Row],[S_3]]),Table24[#All],3,FALSE)</f>
        <v>3</v>
      </c>
      <c r="AN166">
        <f>VLOOKUP(TRIM(Table47[[#This Row],[S_4]]),Table24[#All],3,FALSE)</f>
        <v>1</v>
      </c>
      <c r="AO166">
        <f>VLOOKUP(TRIM(Table47[[#This Row],[S_5]]),Table24[#All],3,FALSE)</f>
        <v>2</v>
      </c>
      <c r="AP166">
        <f>VLOOKUP(TRIM(Table47[[#This Row],[S_6]]),Table24[#All],3,FALSE)</f>
        <v>4</v>
      </c>
      <c r="AQ166" t="s">
        <v>73</v>
      </c>
      <c r="AR166">
        <f>VLOOKUP(TRIM(Table47[[#This Row],[T_1]]),Table26[#All],3,FALSE)</f>
        <v>2</v>
      </c>
      <c r="AS166">
        <f>VLOOKUP(TRIM(Table47[[#This Row],[T_2]]),Table26[#All],3,FALSE)</f>
        <v>4</v>
      </c>
      <c r="AT166" t="e">
        <f>VLOOKUP(TRIM(Table47[[#This Row],[T_3]]),Table26[#All],3,FALSE)</f>
        <v>#N/A</v>
      </c>
      <c r="AU166" t="e">
        <f>VLOOKUP(TRIM(Table47[[#This Row],[T_4]]),Table26[#All],3,FALSE)</f>
        <v>#N/A</v>
      </c>
      <c r="AV166" t="e">
        <f>VLOOKUP(TRIM(Table47[[#This Row],[T_5]]),Table26[#All],3,FALSE)</f>
        <v>#N/A</v>
      </c>
      <c r="AW166" t="e">
        <f>VLOOKUP(TRIM(Table47[[#This Row],[T_6]]),Table26[#All],3,FALSE)</f>
        <v>#N/A</v>
      </c>
      <c r="AX166">
        <f>VLOOKUP(Table47[[#This Row],[U]],Table29[#All],3,FALSE)</f>
        <v>3</v>
      </c>
      <c r="AY166">
        <f>VLOOKUP(Table47[[#This Row],[V]],Table30[#All],3,FALSE)</f>
        <v>1</v>
      </c>
      <c r="AZ166" t="s">
        <v>357</v>
      </c>
      <c r="BA166">
        <f>VLOOKUP(TRIM(Table47[[#This Row],[W_1]]),Table31[#All],3,FALSE)</f>
        <v>1</v>
      </c>
      <c r="BB166">
        <f>VLOOKUP(TRIM(Table47[[#This Row],[W_2]]),Table31[#All],3,FALSE)</f>
        <v>4</v>
      </c>
      <c r="BC166">
        <f>VLOOKUP(TRIM(Table47[[#This Row],[W_3]]),Table31[#All],3,FALSE)</f>
        <v>3</v>
      </c>
      <c r="BD166">
        <f>VLOOKUP(TRIM(Table47[[#This Row],[W_4]]),Table31[#All],3,FALSE)</f>
        <v>7</v>
      </c>
      <c r="BE166" t="e">
        <f>VLOOKUP(TRIM(Table47[[#This Row],[W_5]]),Table31[#All],3,FALSE)</f>
        <v>#N/A</v>
      </c>
      <c r="BF166" t="e">
        <f>VLOOKUP(TRIM(Table47[[#This Row],[W_6]]),Table31[#All],3,FALSE)</f>
        <v>#N/A</v>
      </c>
      <c r="BG166" t="e">
        <f>VLOOKUP(TRIM(Table47[[#This Row],[W_7]]),Table31[#All],3,FALSE)</f>
        <v>#N/A</v>
      </c>
      <c r="BH166" t="e">
        <f>VLOOKUP(TRIM(Table47[[#This Row],[W_8]]),Table31[#All],3,FALSE)</f>
        <v>#N/A</v>
      </c>
      <c r="BI166" t="s">
        <v>1024</v>
      </c>
      <c r="BJ166">
        <f>VLOOKUP(TRIM(Table47[[#This Row],[X_1]]),Table32[#All],3,FALSE)</f>
        <v>2</v>
      </c>
      <c r="BK166">
        <f>VLOOKUP(TRIM(Table47[[#This Row],[X_2]]),Table32[#All],3,FALSE)</f>
        <v>1</v>
      </c>
      <c r="BL166">
        <f>VLOOKUP(TRIM(Table47[[#This Row],[X_3]]),Table32[#All],3,FALSE)</f>
        <v>6</v>
      </c>
      <c r="BM166">
        <f>VLOOKUP(TRIM(Table47[[#This Row],[X_4]]),Table32[#All],3,FALSE)</f>
        <v>11</v>
      </c>
      <c r="BN166">
        <f>VLOOKUP(TRIM(Table47[[#This Row],[X_5]]),Table32[#All],3,FALSE)</f>
        <v>5</v>
      </c>
      <c r="BO166">
        <f>VLOOKUP(TRIM(Table47[[#This Row],[X_6]]),Table32[#All],3,FALSE)</f>
        <v>10</v>
      </c>
      <c r="BP166">
        <f>VLOOKUP(TRIM(Table47[[#This Row],[X_7]]),Table32[#All],3,FALSE)</f>
        <v>12</v>
      </c>
      <c r="BQ166">
        <f>VLOOKUP(TRIM(Table47[[#This Row],[X_8]]),Table32[#All],3,FALSE)</f>
        <v>3</v>
      </c>
      <c r="BR166" t="e">
        <f>VLOOKUP(TRIM(Table47[[#This Row],[X_9]]),Table32[#All],3,FALSE)</f>
        <v>#N/A</v>
      </c>
      <c r="BS166">
        <f>VLOOKUP(Table47[[#This Row],[Y]], Table33[#All], 3, FALSE)</f>
        <v>1</v>
      </c>
      <c r="BT166" t="s">
        <v>450</v>
      </c>
      <c r="BU166">
        <f>VLOOKUP(TRIM(Table47[[#This Row],[Z_1]]),Table34[#All],3,FALSE)</f>
        <v>4</v>
      </c>
      <c r="BV166">
        <f>VLOOKUP(TRIM(Table47[[#This Row],[Z_2]]),Table34[#All],3,FALSE)</f>
        <v>6</v>
      </c>
      <c r="BW166" t="e">
        <f>VLOOKUP(TRIM(Table47[[#This Row],[Z_3]]),Table34[#All],3,FALSE)</f>
        <v>#N/A</v>
      </c>
      <c r="BX166" t="e">
        <f>VLOOKUP(TRIM(Table47[[#This Row],[Z_4]]),Table34[#All],3,FALSE)</f>
        <v>#N/A</v>
      </c>
      <c r="BY166" t="e">
        <f>VLOOKUP(TRIM(Table47[[#This Row],[Z_5]]),Table34[#All],3,FALSE)</f>
        <v>#N/A</v>
      </c>
      <c r="BZ166" t="e">
        <f>VLOOKUP(TRIM(Table47[[#This Row],[Z_6]]),Table34[#All],3,FALSE)</f>
        <v>#N/A</v>
      </c>
      <c r="CA166" t="e">
        <f>VLOOKUP(TRIM(Table47[[#This Row],[Z_7]]),Table34[#All],3,FALSE)</f>
        <v>#N/A</v>
      </c>
      <c r="CB166">
        <f>VLOOKUP(Table47[[#This Row],[ZA]],Table36[#All],3,FALSE)</f>
        <v>7</v>
      </c>
      <c r="CC166">
        <f>VLOOKUP(Table47[[#This Row],[ZB]],Table37[#All],3,FALSE)</f>
        <v>4</v>
      </c>
      <c r="CD166" t="s">
        <v>473</v>
      </c>
      <c r="CE166">
        <f>VLOOKUP(TRIM(Table47[[#This Row],[ZC_1]]),Table38[#All],3,FALSE)</f>
        <v>1</v>
      </c>
      <c r="CF166">
        <f>VLOOKUP(TRIM(Table47[[#This Row],[ZC_2]]),Table38[#All],3,FALSE)</f>
        <v>5</v>
      </c>
      <c r="CG166">
        <f>VLOOKUP(TRIM(Table47[[#This Row],[ZC_3]]),Table38[#All],3,FALSE)</f>
        <v>2</v>
      </c>
      <c r="CH166" t="e">
        <f>VLOOKUP(TRIM(Table47[[#This Row],[ZC_4]]),Table38[#All],3,FALSE)</f>
        <v>#N/A</v>
      </c>
      <c r="CI166" t="e">
        <f>VLOOKUP(TRIM(Table47[[#This Row],[ZC_5]]),Table38[#All],3,FALSE)</f>
        <v>#N/A</v>
      </c>
      <c r="CJ166" t="e">
        <f>VLOOKUP(TRIM(Table47[[#This Row],[ZC_6]]),Table38[#All],3,FALSE)</f>
        <v>#N/A</v>
      </c>
      <c r="CK166" t="e">
        <f>VLOOKUP(TRIM(Table47[[#This Row],[ZC_7]]),Table38[#All],3,FALSE)</f>
        <v>#N/A</v>
      </c>
      <c r="CL166">
        <v>1</v>
      </c>
      <c r="CM166" t="s">
        <v>106</v>
      </c>
      <c r="CN166">
        <f>VLOOKUP(TRIM(Table47[[#This Row],[ZE_1]]),Table40[#All],3,FALSE)</f>
        <v>3</v>
      </c>
      <c r="CO166" s="4" t="e">
        <f>VLOOKUP(TRIM(Table47[[#This Row],[ZE_2]]),Table40[#All],3,FALSE)</f>
        <v>#N/A</v>
      </c>
      <c r="CP166" t="e">
        <f>VLOOKUP(TRIM(Table47[[#This Row],[ZE_3]]),Table40[#All],3,FALSE)</f>
        <v>#N/A</v>
      </c>
      <c r="CQ166" s="4" t="e">
        <f>VLOOKUP(TRIM(Table47[[#This Row],[ZE_4]]),Table40[#All],3,FALSE)</f>
        <v>#N/A</v>
      </c>
      <c r="CR166" t="e">
        <f>VLOOKUP(TRIM(Table47[[#This Row],[ZE_5]]),Table40[#All],3,FALSE)</f>
        <v>#N/A</v>
      </c>
      <c r="CS166" t="e">
        <f>VLOOKUP(TRIM(Table47[[#This Row],[ZE_6]]),Table40[#All],3,FALSE)</f>
        <v>#N/A</v>
      </c>
      <c r="CT166" t="e">
        <f>VLOOKUP(TRIM(Table47[[#This Row],[ZE_7]]),Table40[#All],3,FALSE)</f>
        <v>#N/A</v>
      </c>
      <c r="CU166" t="s">
        <v>764</v>
      </c>
    </row>
    <row r="167" spans="1:99" x14ac:dyDescent="0.25">
      <c r="A167">
        <v>45170.505074710643</v>
      </c>
      <c r="B167" s="4">
        <f>VLOOKUP(Table47[[#This Row],[A]],Table7[#All],3, FALSE)</f>
        <v>4</v>
      </c>
      <c r="C167">
        <f>VLOOKUP(Table47[[#This Row],[B]],Table12[#All],3,FALSE)</f>
        <v>1</v>
      </c>
      <c r="D167">
        <f>VLOOKUP(Table47[[#This Row],[C]],Table14[#All],3,FALSE)</f>
        <v>1</v>
      </c>
      <c r="E167">
        <f>VLOOKUP(Table47[[#This Row],[D]],Table16[#All],3,FALSE)</f>
        <v>1</v>
      </c>
      <c r="F167">
        <f>VLOOKUP(Table47[[#This Row],[E]],Table18[#All],3,FALSE)</f>
        <v>1</v>
      </c>
      <c r="G167">
        <f>VLOOKUP(Table47[[#This Row],[F]],Table20[#All],3,FALSE)</f>
        <v>4</v>
      </c>
      <c r="H167" s="1" t="s">
        <v>124</v>
      </c>
      <c r="I167">
        <f>VLOOKUP(Table47[[#This Row],[G]],Table22[#All],3,FALSE)</f>
        <v>1</v>
      </c>
      <c r="J167" s="4">
        <f>VLOOKUP(TRIM(Table47[[#This Row],[G_2]]),Table22[#All],3,FALSE)</f>
        <v>2</v>
      </c>
      <c r="K167" s="4" t="e">
        <f>VLOOKUP(TRIM(Table47[[#This Row],[G_3]]),Table22[#All],3,FALSE)</f>
        <v>#N/A</v>
      </c>
      <c r="L167" s="4" t="e">
        <f>VLOOKUP(TRIM(Table47[[#This Row],[G_4]]),Table22[#All],3,FALSE)</f>
        <v>#N/A</v>
      </c>
      <c r="M167">
        <f>VLOOKUP(Table47[[#This Row],[H]],Table23[#All],3,FALSE)</f>
        <v>1</v>
      </c>
      <c r="N167" s="1" t="s">
        <v>64</v>
      </c>
      <c r="O167">
        <f>VLOOKUP(Table47[[#This Row],[I_1]],Table25[#All], 3, FALSE)</f>
        <v>1</v>
      </c>
      <c r="P167">
        <f>VLOOKUP(TRIM(Table47[[#This Row],[I_2]]),Table25[#All], 3, FALSE)</f>
        <v>2</v>
      </c>
      <c r="Q167">
        <v>1100</v>
      </c>
      <c r="R167">
        <f>VLOOKUP(TRIM(Table47[[#This Row],[K]]),Table27[#All],3,FALSE)</f>
        <v>1</v>
      </c>
      <c r="S167">
        <f>VLOOKUP(TRIM(Table47[[#This Row],[L]]),Table28[#All],3,FALSE)</f>
        <v>1</v>
      </c>
      <c r="T167">
        <f>VLOOKUP(Table47[[#This Row],[M]],Table9[#All],3,FALSE)</f>
        <v>3</v>
      </c>
      <c r="U167">
        <f>VLOOKUP(Table47[[#This Row],[N]],Table11[#All],3,FALSE)</f>
        <v>4</v>
      </c>
      <c r="V167">
        <f>VLOOKUP(Table47[[#This Row],[O]],Table15[#All],3,FALSE)</f>
        <v>2</v>
      </c>
      <c r="W167" t="s">
        <v>765</v>
      </c>
      <c r="X167">
        <f>VLOOKUP(Table47[[#This Row],[Q]],Table19[#All],3,FALSE)</f>
        <v>2</v>
      </c>
      <c r="Y167" t="s">
        <v>459</v>
      </c>
      <c r="Z167">
        <f>VLOOKUP(TRIM(Table47[[#This Row],[R_1]]),Table21[#All],3,FALSE)</f>
        <v>11</v>
      </c>
      <c r="AA167" t="e">
        <f>VLOOKUP(TRIM(Table47[[#This Row],[R_2]]),Table21[#All],3,FALSE)</f>
        <v>#N/A</v>
      </c>
      <c r="AB167" t="e">
        <f>VLOOKUP(TRIM(Table47[[#This Row],[R_3]]),Table21[#All],3,FALSE)</f>
        <v>#N/A</v>
      </c>
      <c r="AC167" t="e">
        <f>VLOOKUP(TRIM(Table47[[#This Row],[R_4]]),Table21[#All],3,FALSE)</f>
        <v>#N/A</v>
      </c>
      <c r="AD167" t="e">
        <f>VLOOKUP(TRIM(Table47[[#This Row],[R_5]]),Table21[#All],3,FALSE)</f>
        <v>#N/A</v>
      </c>
      <c r="AE167" t="e">
        <f>VLOOKUP(TRIM(Table47[[#This Row],[R_6]]),Table21[#All],3,FALSE)</f>
        <v>#N/A</v>
      </c>
      <c r="AF167" t="e">
        <f>VLOOKUP(TRIM(Table47[[#This Row],[R_7]]),Table21[#All],3,FALSE)</f>
        <v>#N/A</v>
      </c>
      <c r="AG167" t="e">
        <f>VLOOKUP(TRIM(Table47[[#This Row],[R_8]]),Table21[#All],3,FALSE)</f>
        <v>#N/A</v>
      </c>
      <c r="AH167" t="e">
        <f>VLOOKUP(TRIM(Table47[[#This Row],[R_9]]),Table21[#All],3,FALSE)</f>
        <v>#N/A</v>
      </c>
      <c r="AI167" t="e">
        <f>VLOOKUP(TRIM(Table47[[#This Row],[R_10]]),Table21[#All],3,FALSE)</f>
        <v>#N/A</v>
      </c>
      <c r="AJ167" t="s">
        <v>72</v>
      </c>
      <c r="AK167">
        <f>VLOOKUP(TRIM(Table47[[#This Row],[S_1]]),Table24[#All],3,FALSE)</f>
        <v>3</v>
      </c>
      <c r="AL167">
        <f>VLOOKUP(TRIM(Table47[[#This Row],[S_2]]),Table24[#All],3,FALSE)</f>
        <v>1</v>
      </c>
      <c r="AM167">
        <f>VLOOKUP(TRIM(Table47[[#This Row],[S_3]]),Table24[#All],3,FALSE)</f>
        <v>2</v>
      </c>
      <c r="AN167">
        <f>VLOOKUP(TRIM(Table47[[#This Row],[S_4]]),Table24[#All],3,FALSE)</f>
        <v>4</v>
      </c>
      <c r="AO167" t="e">
        <f>VLOOKUP(TRIM(Table47[[#This Row],[S_5]]),Table24[#All],3,FALSE)</f>
        <v>#N/A</v>
      </c>
      <c r="AP167" t="e">
        <f>VLOOKUP(TRIM(Table47[[#This Row],[S_6]]),Table24[#All],3,FALSE)</f>
        <v>#N/A</v>
      </c>
      <c r="AQ167" t="s">
        <v>51</v>
      </c>
      <c r="AR167">
        <f>VLOOKUP(TRIM(Table47[[#This Row],[T_1]]),Table26[#All],3,FALSE)</f>
        <v>2</v>
      </c>
      <c r="AS167" t="e">
        <f>VLOOKUP(TRIM(Table47[[#This Row],[T_2]]),Table26[#All],3,FALSE)</f>
        <v>#N/A</v>
      </c>
      <c r="AT167" t="e">
        <f>VLOOKUP(TRIM(Table47[[#This Row],[T_3]]),Table26[#All],3,FALSE)</f>
        <v>#N/A</v>
      </c>
      <c r="AU167" t="e">
        <f>VLOOKUP(TRIM(Table47[[#This Row],[T_4]]),Table26[#All],3,FALSE)</f>
        <v>#N/A</v>
      </c>
      <c r="AV167" t="e">
        <f>VLOOKUP(TRIM(Table47[[#This Row],[T_5]]),Table26[#All],3,FALSE)</f>
        <v>#N/A</v>
      </c>
      <c r="AW167" t="e">
        <f>VLOOKUP(TRIM(Table47[[#This Row],[T_6]]),Table26[#All],3,FALSE)</f>
        <v>#N/A</v>
      </c>
      <c r="AX167">
        <f>VLOOKUP(Table47[[#This Row],[U]],Table29[#All],3,FALSE)</f>
        <v>2</v>
      </c>
      <c r="AY167">
        <f>VLOOKUP(Table47[[#This Row],[V]],Table30[#All],3,FALSE)</f>
        <v>3</v>
      </c>
      <c r="AZ167" t="s">
        <v>151</v>
      </c>
      <c r="BA167">
        <f>VLOOKUP(TRIM(Table47[[#This Row],[W_1]]),Table31[#All],3,FALSE)</f>
        <v>1</v>
      </c>
      <c r="BB167">
        <f>VLOOKUP(TRIM(Table47[[#This Row],[W_2]]),Table31[#All],3,FALSE)</f>
        <v>2</v>
      </c>
      <c r="BC167">
        <f>VLOOKUP(TRIM(Table47[[#This Row],[W_3]]),Table31[#All],3,FALSE)</f>
        <v>4</v>
      </c>
      <c r="BD167">
        <f>VLOOKUP(TRIM(Table47[[#This Row],[W_4]]),Table31[#All],3,FALSE)</f>
        <v>3</v>
      </c>
      <c r="BE167">
        <f>VLOOKUP(TRIM(Table47[[#This Row],[W_5]]),Table31[#All],3,FALSE)</f>
        <v>7</v>
      </c>
      <c r="BF167" t="e">
        <f>VLOOKUP(TRIM(Table47[[#This Row],[W_6]]),Table31[#All],3,FALSE)</f>
        <v>#N/A</v>
      </c>
      <c r="BG167" t="e">
        <f>VLOOKUP(TRIM(Table47[[#This Row],[W_7]]),Table31[#All],3,FALSE)</f>
        <v>#N/A</v>
      </c>
      <c r="BH167" t="e">
        <f>VLOOKUP(TRIM(Table47[[#This Row],[W_8]]),Table31[#All],3,FALSE)</f>
        <v>#N/A</v>
      </c>
      <c r="BI167" t="s">
        <v>1020</v>
      </c>
      <c r="BJ167">
        <f>VLOOKUP(TRIM(Table47[[#This Row],[X_1]]),Table32[#All],3,FALSE)</f>
        <v>2</v>
      </c>
      <c r="BK167">
        <f>VLOOKUP(TRIM(Table47[[#This Row],[X_2]]),Table32[#All],3,FALSE)</f>
        <v>1</v>
      </c>
      <c r="BL167">
        <f>VLOOKUP(TRIM(Table47[[#This Row],[X_3]]),Table32[#All],3,FALSE)</f>
        <v>6</v>
      </c>
      <c r="BM167">
        <f>VLOOKUP(TRIM(Table47[[#This Row],[X_4]]),Table32[#All],3,FALSE)</f>
        <v>11</v>
      </c>
      <c r="BN167">
        <f>VLOOKUP(TRIM(Table47[[#This Row],[X_5]]),Table32[#All],3,FALSE)</f>
        <v>5</v>
      </c>
      <c r="BO167">
        <f>VLOOKUP(TRIM(Table47[[#This Row],[X_6]]),Table32[#All],3,FALSE)</f>
        <v>10</v>
      </c>
      <c r="BP167">
        <f>VLOOKUP(TRIM(Table47[[#This Row],[X_7]]),Table32[#All],3,FALSE)</f>
        <v>3</v>
      </c>
      <c r="BQ167">
        <f>VLOOKUP(TRIM(Table47[[#This Row],[X_8]]),Table32[#All],3,FALSE)</f>
        <v>4</v>
      </c>
      <c r="BR167" t="e">
        <f>VLOOKUP(TRIM(Table47[[#This Row],[X_9]]),Table32[#All],3,FALSE)</f>
        <v>#N/A</v>
      </c>
      <c r="BS167">
        <f>VLOOKUP(Table47[[#This Row],[Y]], Table33[#All], 3, FALSE)</f>
        <v>1</v>
      </c>
      <c r="BT167" t="s">
        <v>750</v>
      </c>
      <c r="BU167">
        <f>VLOOKUP(TRIM(Table47[[#This Row],[Z_1]]),Table34[#All],3,FALSE)</f>
        <v>13</v>
      </c>
      <c r="BV167">
        <f>VLOOKUP(TRIM(Table47[[#This Row],[Z_2]]),Table34[#All],3,FALSE)</f>
        <v>9</v>
      </c>
      <c r="BW167" t="e">
        <f>VLOOKUP(TRIM(Table47[[#This Row],[Z_3]]),Table34[#All],3,FALSE)</f>
        <v>#N/A</v>
      </c>
      <c r="BX167" t="e">
        <f>VLOOKUP(TRIM(Table47[[#This Row],[Z_4]]),Table34[#All],3,FALSE)</f>
        <v>#N/A</v>
      </c>
      <c r="BY167" t="e">
        <f>VLOOKUP(TRIM(Table47[[#This Row],[Z_5]]),Table34[#All],3,FALSE)</f>
        <v>#N/A</v>
      </c>
      <c r="BZ167" t="e">
        <f>VLOOKUP(TRIM(Table47[[#This Row],[Z_6]]),Table34[#All],3,FALSE)</f>
        <v>#N/A</v>
      </c>
      <c r="CA167" t="e">
        <f>VLOOKUP(TRIM(Table47[[#This Row],[Z_7]]),Table34[#All],3,FALSE)</f>
        <v>#N/A</v>
      </c>
      <c r="CB167">
        <f>VLOOKUP(Table47[[#This Row],[ZA]],Table36[#All],3,FALSE)</f>
        <v>3</v>
      </c>
      <c r="CC167">
        <f>VLOOKUP(Table47[[#This Row],[ZB]],Table37[#All],3,FALSE)</f>
        <v>4</v>
      </c>
      <c r="CD167" t="s">
        <v>375</v>
      </c>
      <c r="CE167">
        <f>VLOOKUP(TRIM(Table47[[#This Row],[ZC_1]]),Table38[#All],3,FALSE)</f>
        <v>1</v>
      </c>
      <c r="CF167">
        <f>VLOOKUP(TRIM(Table47[[#This Row],[ZC_2]]),Table38[#All],3,FALSE)</f>
        <v>5</v>
      </c>
      <c r="CG167">
        <f>VLOOKUP(TRIM(Table47[[#This Row],[ZC_3]]),Table38[#All],3,FALSE)</f>
        <v>4</v>
      </c>
      <c r="CH167">
        <f>VLOOKUP(TRIM(Table47[[#This Row],[ZC_4]]),Table38[#All],3,FALSE)</f>
        <v>3</v>
      </c>
      <c r="CI167">
        <f>VLOOKUP(TRIM(Table47[[#This Row],[ZC_5]]),Table38[#All],3,FALSE)</f>
        <v>2</v>
      </c>
      <c r="CJ167">
        <f>VLOOKUP(TRIM(Table47[[#This Row],[ZC_6]]),Table38[#All],3,FALSE)</f>
        <v>7</v>
      </c>
      <c r="CK167" t="e">
        <f>VLOOKUP(TRIM(Table47[[#This Row],[ZC_7]]),Table38[#All],3,FALSE)</f>
        <v>#N/A</v>
      </c>
      <c r="CL167">
        <v>4</v>
      </c>
      <c r="CM167" t="s">
        <v>106</v>
      </c>
      <c r="CN167">
        <f>VLOOKUP(TRIM(Table47[[#This Row],[ZE_1]]),Table40[#All],3,FALSE)</f>
        <v>3</v>
      </c>
      <c r="CO167" s="4" t="e">
        <f>VLOOKUP(TRIM(Table47[[#This Row],[ZE_2]]),Table40[#All],3,FALSE)</f>
        <v>#N/A</v>
      </c>
      <c r="CP167" t="e">
        <f>VLOOKUP(TRIM(Table47[[#This Row],[ZE_3]]),Table40[#All],3,FALSE)</f>
        <v>#N/A</v>
      </c>
      <c r="CQ167" s="4" t="e">
        <f>VLOOKUP(TRIM(Table47[[#This Row],[ZE_4]]),Table40[#All],3,FALSE)</f>
        <v>#N/A</v>
      </c>
      <c r="CR167" t="e">
        <f>VLOOKUP(TRIM(Table47[[#This Row],[ZE_5]]),Table40[#All],3,FALSE)</f>
        <v>#N/A</v>
      </c>
      <c r="CS167" t="e">
        <f>VLOOKUP(TRIM(Table47[[#This Row],[ZE_6]]),Table40[#All],3,FALSE)</f>
        <v>#N/A</v>
      </c>
      <c r="CT167" t="e">
        <f>VLOOKUP(TRIM(Table47[[#This Row],[ZE_7]]),Table40[#All],3,FALSE)</f>
        <v>#N/A</v>
      </c>
    </row>
    <row r="168" spans="1:99" x14ac:dyDescent="0.25">
      <c r="A168">
        <v>45170.515562789355</v>
      </c>
      <c r="B168" s="4">
        <f>VLOOKUP(Table47[[#This Row],[A]],Table7[#All],3, FALSE)</f>
        <v>5</v>
      </c>
      <c r="C168">
        <f>VLOOKUP(Table47[[#This Row],[B]],Table12[#All],3,FALSE)</f>
        <v>0</v>
      </c>
      <c r="D168">
        <f>VLOOKUP(Table47[[#This Row],[C]],Table14[#All],3,FALSE)</f>
        <v>1</v>
      </c>
      <c r="E168">
        <f>VLOOKUP(Table47[[#This Row],[D]],Table16[#All],3,FALSE)</f>
        <v>1</v>
      </c>
      <c r="F168">
        <f>VLOOKUP(Table47[[#This Row],[E]],Table18[#All],3,FALSE)</f>
        <v>2</v>
      </c>
      <c r="G168">
        <f>VLOOKUP(Table47[[#This Row],[F]],Table20[#All],3,FALSE)</f>
        <v>5</v>
      </c>
      <c r="H168" s="1" t="s">
        <v>130</v>
      </c>
      <c r="I168">
        <f>VLOOKUP(Table47[[#This Row],[G]],Table22[#All],3,FALSE)</f>
        <v>1</v>
      </c>
      <c r="J168" s="4" t="e">
        <f>VLOOKUP(TRIM(Table47[[#This Row],[G_2]]),Table22[#All],3,FALSE)</f>
        <v>#N/A</v>
      </c>
      <c r="K168" s="4" t="e">
        <f>VLOOKUP(TRIM(Table47[[#This Row],[G_3]]),Table22[#All],3,FALSE)</f>
        <v>#N/A</v>
      </c>
      <c r="L168" s="4" t="e">
        <f>VLOOKUP(TRIM(Table47[[#This Row],[G_4]]),Table22[#All],3,FALSE)</f>
        <v>#N/A</v>
      </c>
      <c r="M168">
        <f>VLOOKUP(Table47[[#This Row],[H]],Table23[#All],3,FALSE)</f>
        <v>1</v>
      </c>
      <c r="N168" s="1" t="s">
        <v>41</v>
      </c>
      <c r="O168">
        <f>VLOOKUP(Table47[[#This Row],[I_1]],Table25[#All], 3, FALSE)</f>
        <v>1</v>
      </c>
      <c r="P168" t="e">
        <f>VLOOKUP(TRIM(Table47[[#This Row],[I_2]]),Table25[#All], 3, FALSE)</f>
        <v>#N/A</v>
      </c>
      <c r="Q168">
        <v>1135</v>
      </c>
      <c r="R168">
        <f>VLOOKUP(TRIM(Table47[[#This Row],[K]]),Table27[#All],3,FALSE)</f>
        <v>2</v>
      </c>
      <c r="S168">
        <f>VLOOKUP(TRIM(Table47[[#This Row],[L]]),Table28[#All],3,FALSE)</f>
        <v>4</v>
      </c>
      <c r="T168">
        <f>VLOOKUP(Table47[[#This Row],[M]],Table9[#All],3,FALSE)</f>
        <v>3</v>
      </c>
      <c r="U168">
        <f>VLOOKUP(Table47[[#This Row],[N]],Table11[#All],3,FALSE)</f>
        <v>3</v>
      </c>
      <c r="V168">
        <f>VLOOKUP(Table47[[#This Row],[O]],Table15[#All],3,FALSE)</f>
        <v>3</v>
      </c>
      <c r="W168" t="s">
        <v>766</v>
      </c>
      <c r="X168">
        <f>VLOOKUP(Table47[[#This Row],[Q]],Table19[#All],3,FALSE)</f>
        <v>4</v>
      </c>
      <c r="Y168" t="s">
        <v>77</v>
      </c>
      <c r="Z168">
        <f>VLOOKUP(TRIM(Table47[[#This Row],[R_1]]),Table21[#All],3,FALSE)</f>
        <v>6</v>
      </c>
      <c r="AA168" t="e">
        <f>VLOOKUP(TRIM(Table47[[#This Row],[R_2]]),Table21[#All],3,FALSE)</f>
        <v>#N/A</v>
      </c>
      <c r="AB168" t="e">
        <f>VLOOKUP(TRIM(Table47[[#This Row],[R_3]]),Table21[#All],3,FALSE)</f>
        <v>#N/A</v>
      </c>
      <c r="AC168" t="e">
        <f>VLOOKUP(TRIM(Table47[[#This Row],[R_4]]),Table21[#All],3,FALSE)</f>
        <v>#N/A</v>
      </c>
      <c r="AD168" t="e">
        <f>VLOOKUP(TRIM(Table47[[#This Row],[R_5]]),Table21[#All],3,FALSE)</f>
        <v>#N/A</v>
      </c>
      <c r="AE168" t="e">
        <f>VLOOKUP(TRIM(Table47[[#This Row],[R_6]]),Table21[#All],3,FALSE)</f>
        <v>#N/A</v>
      </c>
      <c r="AF168" t="e">
        <f>VLOOKUP(TRIM(Table47[[#This Row],[R_7]]),Table21[#All],3,FALSE)</f>
        <v>#N/A</v>
      </c>
      <c r="AG168" t="e">
        <f>VLOOKUP(TRIM(Table47[[#This Row],[R_8]]),Table21[#All],3,FALSE)</f>
        <v>#N/A</v>
      </c>
      <c r="AH168" t="e">
        <f>VLOOKUP(TRIM(Table47[[#This Row],[R_9]]),Table21[#All],3,FALSE)</f>
        <v>#N/A</v>
      </c>
      <c r="AI168" t="e">
        <f>VLOOKUP(TRIM(Table47[[#This Row],[R_10]]),Table21[#All],3,FALSE)</f>
        <v>#N/A</v>
      </c>
      <c r="AJ168" t="s">
        <v>633</v>
      </c>
      <c r="AK168">
        <f>VLOOKUP(TRIM(Table47[[#This Row],[S_1]]),Table24[#All],3,FALSE)</f>
        <v>6</v>
      </c>
      <c r="AL168" t="e">
        <f>VLOOKUP(TRIM(Table47[[#This Row],[S_2]]),Table24[#All],3,FALSE)</f>
        <v>#N/A</v>
      </c>
      <c r="AM168" t="e">
        <f>VLOOKUP(TRIM(Table47[[#This Row],[S_3]]),Table24[#All],3,FALSE)</f>
        <v>#N/A</v>
      </c>
      <c r="AN168" t="e">
        <f>VLOOKUP(TRIM(Table47[[#This Row],[S_4]]),Table24[#All],3,FALSE)</f>
        <v>#N/A</v>
      </c>
      <c r="AO168" t="e">
        <f>VLOOKUP(TRIM(Table47[[#This Row],[S_5]]),Table24[#All],3,FALSE)</f>
        <v>#N/A</v>
      </c>
      <c r="AP168" t="e">
        <f>VLOOKUP(TRIM(Table47[[#This Row],[S_6]]),Table24[#All],3,FALSE)</f>
        <v>#N/A</v>
      </c>
      <c r="AQ168" t="s">
        <v>311</v>
      </c>
      <c r="AR168">
        <f>VLOOKUP(TRIM(Table47[[#This Row],[T_1]]),Table26[#All],3,FALSE)</f>
        <v>4</v>
      </c>
      <c r="AS168" t="e">
        <f>VLOOKUP(TRIM(Table47[[#This Row],[T_2]]),Table26[#All],3,FALSE)</f>
        <v>#N/A</v>
      </c>
      <c r="AT168" t="e">
        <f>VLOOKUP(TRIM(Table47[[#This Row],[T_3]]),Table26[#All],3,FALSE)</f>
        <v>#N/A</v>
      </c>
      <c r="AU168" t="e">
        <f>VLOOKUP(TRIM(Table47[[#This Row],[T_4]]),Table26[#All],3,FALSE)</f>
        <v>#N/A</v>
      </c>
      <c r="AV168" t="e">
        <f>VLOOKUP(TRIM(Table47[[#This Row],[T_5]]),Table26[#All],3,FALSE)</f>
        <v>#N/A</v>
      </c>
      <c r="AW168" t="e">
        <f>VLOOKUP(TRIM(Table47[[#This Row],[T_6]]),Table26[#All],3,FALSE)</f>
        <v>#N/A</v>
      </c>
      <c r="AX168">
        <f>VLOOKUP(Table47[[#This Row],[U]],Table29[#All],3,FALSE)</f>
        <v>3</v>
      </c>
      <c r="AY168">
        <f>VLOOKUP(Table47[[#This Row],[V]],Table30[#All],3,FALSE)</f>
        <v>3</v>
      </c>
      <c r="AZ168" t="s">
        <v>423</v>
      </c>
      <c r="BA168">
        <f>VLOOKUP(TRIM(Table47[[#This Row],[W_1]]),Table31[#All],3,FALSE)</f>
        <v>7</v>
      </c>
      <c r="BB168" t="e">
        <f>VLOOKUP(TRIM(Table47[[#This Row],[W_2]]),Table31[#All],3,FALSE)</f>
        <v>#N/A</v>
      </c>
      <c r="BC168" t="e">
        <f>VLOOKUP(TRIM(Table47[[#This Row],[W_3]]),Table31[#All],3,FALSE)</f>
        <v>#N/A</v>
      </c>
      <c r="BD168" t="e">
        <f>VLOOKUP(TRIM(Table47[[#This Row],[W_4]]),Table31[#All],3,FALSE)</f>
        <v>#N/A</v>
      </c>
      <c r="BE168" t="e">
        <f>VLOOKUP(TRIM(Table47[[#This Row],[W_5]]),Table31[#All],3,FALSE)</f>
        <v>#N/A</v>
      </c>
      <c r="BF168" t="e">
        <f>VLOOKUP(TRIM(Table47[[#This Row],[W_6]]),Table31[#All],3,FALSE)</f>
        <v>#N/A</v>
      </c>
      <c r="BG168" t="e">
        <f>VLOOKUP(TRIM(Table47[[#This Row],[W_7]]),Table31[#All],3,FALSE)</f>
        <v>#N/A</v>
      </c>
      <c r="BH168" t="e">
        <f>VLOOKUP(TRIM(Table47[[#This Row],[W_8]]),Table31[#All],3,FALSE)</f>
        <v>#N/A</v>
      </c>
      <c r="BI168" t="s">
        <v>102</v>
      </c>
      <c r="BJ168">
        <f>VLOOKUP(TRIM(Table47[[#This Row],[X_1]]),Table32[#All],3,FALSE)</f>
        <v>2</v>
      </c>
      <c r="BK168" t="e">
        <f>VLOOKUP(TRIM(Table47[[#This Row],[X_2]]),Table32[#All],3,FALSE)</f>
        <v>#N/A</v>
      </c>
      <c r="BL168" t="e">
        <f>VLOOKUP(TRIM(Table47[[#This Row],[X_3]]),Table32[#All],3,FALSE)</f>
        <v>#N/A</v>
      </c>
      <c r="BM168" t="e">
        <f>VLOOKUP(TRIM(Table47[[#This Row],[X_4]]),Table32[#All],3,FALSE)</f>
        <v>#N/A</v>
      </c>
      <c r="BN168" t="e">
        <f>VLOOKUP(TRIM(Table47[[#This Row],[X_5]]),Table32[#All],3,FALSE)</f>
        <v>#N/A</v>
      </c>
      <c r="BO168" t="e">
        <f>VLOOKUP(TRIM(Table47[[#This Row],[X_6]]),Table32[#All],3,FALSE)</f>
        <v>#N/A</v>
      </c>
      <c r="BP168" t="e">
        <f>VLOOKUP(TRIM(Table47[[#This Row],[X_7]]),Table32[#All],3,FALSE)</f>
        <v>#N/A</v>
      </c>
      <c r="BQ168" t="e">
        <f>VLOOKUP(TRIM(Table47[[#This Row],[X_8]]),Table32[#All],3,FALSE)</f>
        <v>#N/A</v>
      </c>
      <c r="BR168" t="e">
        <f>VLOOKUP(TRIM(Table47[[#This Row],[X_9]]),Table32[#All],3,FALSE)</f>
        <v>#N/A</v>
      </c>
      <c r="BS168">
        <f>VLOOKUP(Table47[[#This Row],[Y]], Table33[#All], 3, FALSE)</f>
        <v>1</v>
      </c>
      <c r="BT168" t="s">
        <v>342</v>
      </c>
      <c r="BU168">
        <f>VLOOKUP(TRIM(Table47[[#This Row],[Z_1]]),Table34[#All],3,FALSE)</f>
        <v>5</v>
      </c>
      <c r="BV168" t="e">
        <f>VLOOKUP(TRIM(Table47[[#This Row],[Z_2]]),Table34[#All],3,FALSE)</f>
        <v>#N/A</v>
      </c>
      <c r="BW168" t="e">
        <f>VLOOKUP(TRIM(Table47[[#This Row],[Z_3]]),Table34[#All],3,FALSE)</f>
        <v>#N/A</v>
      </c>
      <c r="BX168" t="e">
        <f>VLOOKUP(TRIM(Table47[[#This Row],[Z_4]]),Table34[#All],3,FALSE)</f>
        <v>#N/A</v>
      </c>
      <c r="BY168" t="e">
        <f>VLOOKUP(TRIM(Table47[[#This Row],[Z_5]]),Table34[#All],3,FALSE)</f>
        <v>#N/A</v>
      </c>
      <c r="BZ168" t="e">
        <f>VLOOKUP(TRIM(Table47[[#This Row],[Z_6]]),Table34[#All],3,FALSE)</f>
        <v>#N/A</v>
      </c>
      <c r="CA168" t="e">
        <f>VLOOKUP(TRIM(Table47[[#This Row],[Z_7]]),Table34[#All],3,FALSE)</f>
        <v>#N/A</v>
      </c>
      <c r="CB168">
        <f>VLOOKUP(Table47[[#This Row],[ZA]],Table36[#All],3,FALSE)</f>
        <v>0</v>
      </c>
      <c r="CC168">
        <f>VLOOKUP(Table47[[#This Row],[ZB]],Table37[#All],3,FALSE)</f>
        <v>3</v>
      </c>
      <c r="CD168" t="s">
        <v>147</v>
      </c>
      <c r="CE168">
        <f>VLOOKUP(TRIM(Table47[[#This Row],[ZC_1]]),Table38[#All],3,FALSE)</f>
        <v>1</v>
      </c>
      <c r="CF168" t="e">
        <f>VLOOKUP(TRIM(Table47[[#This Row],[ZC_2]]),Table38[#All],3,FALSE)</f>
        <v>#N/A</v>
      </c>
      <c r="CG168" t="e">
        <f>VLOOKUP(TRIM(Table47[[#This Row],[ZC_3]]),Table38[#All],3,FALSE)</f>
        <v>#N/A</v>
      </c>
      <c r="CH168" t="e">
        <f>VLOOKUP(TRIM(Table47[[#This Row],[ZC_4]]),Table38[#All],3,FALSE)</f>
        <v>#N/A</v>
      </c>
      <c r="CI168" t="e">
        <f>VLOOKUP(TRIM(Table47[[#This Row],[ZC_5]]),Table38[#All],3,FALSE)</f>
        <v>#N/A</v>
      </c>
      <c r="CJ168" t="e">
        <f>VLOOKUP(TRIM(Table47[[#This Row],[ZC_6]]),Table38[#All],3,FALSE)</f>
        <v>#N/A</v>
      </c>
      <c r="CK168" t="e">
        <f>VLOOKUP(TRIM(Table47[[#This Row],[ZC_7]]),Table38[#All],3,FALSE)</f>
        <v>#N/A</v>
      </c>
      <c r="CL168">
        <v>5</v>
      </c>
      <c r="CM168" t="s">
        <v>94</v>
      </c>
      <c r="CN168">
        <f>VLOOKUP(TRIM(Table47[[#This Row],[ZE_1]]),Table40[#All],3,FALSE)</f>
        <v>2</v>
      </c>
      <c r="CO168" s="4" t="e">
        <f>VLOOKUP(TRIM(Table47[[#This Row],[ZE_2]]),Table40[#All],3,FALSE)</f>
        <v>#N/A</v>
      </c>
      <c r="CP168" t="e">
        <f>VLOOKUP(TRIM(Table47[[#This Row],[ZE_3]]),Table40[#All],3,FALSE)</f>
        <v>#N/A</v>
      </c>
      <c r="CQ168" s="4" t="e">
        <f>VLOOKUP(TRIM(Table47[[#This Row],[ZE_4]]),Table40[#All],3,FALSE)</f>
        <v>#N/A</v>
      </c>
      <c r="CR168" t="e">
        <f>VLOOKUP(TRIM(Table47[[#This Row],[ZE_5]]),Table40[#All],3,FALSE)</f>
        <v>#N/A</v>
      </c>
      <c r="CS168" t="e">
        <f>VLOOKUP(TRIM(Table47[[#This Row],[ZE_6]]),Table40[#All],3,FALSE)</f>
        <v>#N/A</v>
      </c>
      <c r="CT168" t="e">
        <f>VLOOKUP(TRIM(Table47[[#This Row],[ZE_7]]),Table40[#All],3,FALSE)</f>
        <v>#N/A</v>
      </c>
    </row>
    <row r="169" spans="1:99" x14ac:dyDescent="0.25">
      <c r="A169">
        <v>45170.516230983798</v>
      </c>
      <c r="B169" s="4">
        <f>VLOOKUP(Table47[[#This Row],[A]],Table7[#All],3, FALSE)</f>
        <v>6</v>
      </c>
      <c r="C169">
        <f>VLOOKUP(Table47[[#This Row],[B]],Table12[#All],3,FALSE)</f>
        <v>1</v>
      </c>
      <c r="D169">
        <f>VLOOKUP(Table47[[#This Row],[C]],Table14[#All],3,FALSE)</f>
        <v>1</v>
      </c>
      <c r="E169">
        <f>VLOOKUP(Table47[[#This Row],[D]],Table16[#All],3,FALSE)</f>
        <v>1</v>
      </c>
      <c r="F169">
        <f>VLOOKUP(Table47[[#This Row],[E]],Table18[#All],3,FALSE)</f>
        <v>1</v>
      </c>
      <c r="G169">
        <f>VLOOKUP(Table47[[#This Row],[F]],Table20[#All],3,FALSE)</f>
        <v>3</v>
      </c>
      <c r="H169" s="1" t="s">
        <v>484</v>
      </c>
      <c r="I169">
        <f>VLOOKUP(Table47[[#This Row],[G]],Table22[#All],3,FALSE)</f>
        <v>5</v>
      </c>
      <c r="J169" s="4" t="e">
        <f>VLOOKUP(TRIM(Table47[[#This Row],[G_2]]),Table22[#All],3,FALSE)</f>
        <v>#N/A</v>
      </c>
      <c r="K169" s="4" t="e">
        <f>VLOOKUP(TRIM(Table47[[#This Row],[G_3]]),Table22[#All],3,FALSE)</f>
        <v>#N/A</v>
      </c>
      <c r="L169" s="4" t="e">
        <f>VLOOKUP(TRIM(Table47[[#This Row],[G_4]]),Table22[#All],3,FALSE)</f>
        <v>#N/A</v>
      </c>
      <c r="M169">
        <f>VLOOKUP(Table47[[#This Row],[H]],Table23[#All],3,FALSE)</f>
        <v>1</v>
      </c>
      <c r="N169" s="1" t="s">
        <v>41</v>
      </c>
      <c r="O169">
        <f>VLOOKUP(Table47[[#This Row],[I_1]],Table25[#All], 3, FALSE)</f>
        <v>1</v>
      </c>
      <c r="P169" t="e">
        <f>VLOOKUP(TRIM(Table47[[#This Row],[I_2]]),Table25[#All], 3, FALSE)</f>
        <v>#N/A</v>
      </c>
      <c r="Q169">
        <v>580</v>
      </c>
      <c r="R169">
        <f>VLOOKUP(TRIM(Table47[[#This Row],[K]]),Table27[#All],3,FALSE)</f>
        <v>1</v>
      </c>
      <c r="S169">
        <f>VLOOKUP(TRIM(Table47[[#This Row],[L]]),Table28[#All],3,FALSE)</f>
        <v>1</v>
      </c>
      <c r="T169">
        <f>VLOOKUP(Table47[[#This Row],[M]],Table9[#All],3,FALSE)</f>
        <v>1</v>
      </c>
      <c r="U169">
        <f>VLOOKUP(Table47[[#This Row],[N]],Table11[#All],3,FALSE)</f>
        <v>3</v>
      </c>
      <c r="V169">
        <f>VLOOKUP(Table47[[#This Row],[O]],Table15[#All],3,FALSE)</f>
        <v>2</v>
      </c>
      <c r="W169" t="s">
        <v>767</v>
      </c>
      <c r="X169">
        <f>VLOOKUP(Table47[[#This Row],[Q]],Table19[#All],3,FALSE)</f>
        <v>2</v>
      </c>
      <c r="Y169" t="s">
        <v>136</v>
      </c>
      <c r="Z169">
        <f>VLOOKUP(TRIM(Table47[[#This Row],[R_1]]),Table21[#All],3,FALSE)</f>
        <v>2</v>
      </c>
      <c r="AA169" t="e">
        <f>VLOOKUP(TRIM(Table47[[#This Row],[R_2]]),Table21[#All],3,FALSE)</f>
        <v>#N/A</v>
      </c>
      <c r="AB169" t="e">
        <f>VLOOKUP(TRIM(Table47[[#This Row],[R_3]]),Table21[#All],3,FALSE)</f>
        <v>#N/A</v>
      </c>
      <c r="AC169" t="e">
        <f>VLOOKUP(TRIM(Table47[[#This Row],[R_4]]),Table21[#All],3,FALSE)</f>
        <v>#N/A</v>
      </c>
      <c r="AD169" t="e">
        <f>VLOOKUP(TRIM(Table47[[#This Row],[R_5]]),Table21[#All],3,FALSE)</f>
        <v>#N/A</v>
      </c>
      <c r="AE169" t="e">
        <f>VLOOKUP(TRIM(Table47[[#This Row],[R_6]]),Table21[#All],3,FALSE)</f>
        <v>#N/A</v>
      </c>
      <c r="AF169" t="e">
        <f>VLOOKUP(TRIM(Table47[[#This Row],[R_7]]),Table21[#All],3,FALSE)</f>
        <v>#N/A</v>
      </c>
      <c r="AG169" t="e">
        <f>VLOOKUP(TRIM(Table47[[#This Row],[R_8]]),Table21[#All],3,FALSE)</f>
        <v>#N/A</v>
      </c>
      <c r="AH169" t="e">
        <f>VLOOKUP(TRIM(Table47[[#This Row],[R_9]]),Table21[#All],3,FALSE)</f>
        <v>#N/A</v>
      </c>
      <c r="AI169" t="e">
        <f>VLOOKUP(TRIM(Table47[[#This Row],[R_10]]),Table21[#All],3,FALSE)</f>
        <v>#N/A</v>
      </c>
      <c r="AJ169" t="s">
        <v>146</v>
      </c>
      <c r="AK169">
        <f>VLOOKUP(TRIM(Table47[[#This Row],[S_1]]),Table24[#All],3,FALSE)</f>
        <v>3</v>
      </c>
      <c r="AL169" t="e">
        <f>VLOOKUP(TRIM(Table47[[#This Row],[S_2]]),Table24[#All],3,FALSE)</f>
        <v>#N/A</v>
      </c>
      <c r="AM169" t="e">
        <f>VLOOKUP(TRIM(Table47[[#This Row],[S_3]]),Table24[#All],3,FALSE)</f>
        <v>#N/A</v>
      </c>
      <c r="AN169" t="e">
        <f>VLOOKUP(TRIM(Table47[[#This Row],[S_4]]),Table24[#All],3,FALSE)</f>
        <v>#N/A</v>
      </c>
      <c r="AO169" t="e">
        <f>VLOOKUP(TRIM(Table47[[#This Row],[S_5]]),Table24[#All],3,FALSE)</f>
        <v>#N/A</v>
      </c>
      <c r="AP169" t="e">
        <f>VLOOKUP(TRIM(Table47[[#This Row],[S_6]]),Table24[#All],3,FALSE)</f>
        <v>#N/A</v>
      </c>
      <c r="AQ169" t="s">
        <v>51</v>
      </c>
      <c r="AR169">
        <f>VLOOKUP(TRIM(Table47[[#This Row],[T_1]]),Table26[#All],3,FALSE)</f>
        <v>2</v>
      </c>
      <c r="AS169" t="e">
        <f>VLOOKUP(TRIM(Table47[[#This Row],[T_2]]),Table26[#All],3,FALSE)</f>
        <v>#N/A</v>
      </c>
      <c r="AT169" t="e">
        <f>VLOOKUP(TRIM(Table47[[#This Row],[T_3]]),Table26[#All],3,FALSE)</f>
        <v>#N/A</v>
      </c>
      <c r="AU169" t="e">
        <f>VLOOKUP(TRIM(Table47[[#This Row],[T_4]]),Table26[#All],3,FALSE)</f>
        <v>#N/A</v>
      </c>
      <c r="AV169" t="e">
        <f>VLOOKUP(TRIM(Table47[[#This Row],[T_5]]),Table26[#All],3,FALSE)</f>
        <v>#N/A</v>
      </c>
      <c r="AW169" t="e">
        <f>VLOOKUP(TRIM(Table47[[#This Row],[T_6]]),Table26[#All],3,FALSE)</f>
        <v>#N/A</v>
      </c>
      <c r="AX169">
        <f>VLOOKUP(Table47[[#This Row],[U]],Table29[#All],3,FALSE)</f>
        <v>3</v>
      </c>
      <c r="AY169">
        <f>VLOOKUP(Table47[[#This Row],[V]],Table30[#All],3,FALSE)</f>
        <v>3</v>
      </c>
      <c r="AZ169" t="s">
        <v>423</v>
      </c>
      <c r="BA169">
        <f>VLOOKUP(TRIM(Table47[[#This Row],[W_1]]),Table31[#All],3,FALSE)</f>
        <v>7</v>
      </c>
      <c r="BB169" t="e">
        <f>VLOOKUP(TRIM(Table47[[#This Row],[W_2]]),Table31[#All],3,FALSE)</f>
        <v>#N/A</v>
      </c>
      <c r="BC169" t="e">
        <f>VLOOKUP(TRIM(Table47[[#This Row],[W_3]]),Table31[#All],3,FALSE)</f>
        <v>#N/A</v>
      </c>
      <c r="BD169" t="e">
        <f>VLOOKUP(TRIM(Table47[[#This Row],[W_4]]),Table31[#All],3,FALSE)</f>
        <v>#N/A</v>
      </c>
      <c r="BE169" t="e">
        <f>VLOOKUP(TRIM(Table47[[#This Row],[W_5]]),Table31[#All],3,FALSE)</f>
        <v>#N/A</v>
      </c>
      <c r="BF169" t="e">
        <f>VLOOKUP(TRIM(Table47[[#This Row],[W_6]]),Table31[#All],3,FALSE)</f>
        <v>#N/A</v>
      </c>
      <c r="BG169" t="e">
        <f>VLOOKUP(TRIM(Table47[[#This Row],[W_7]]),Table31[#All],3,FALSE)</f>
        <v>#N/A</v>
      </c>
      <c r="BH169" t="e">
        <f>VLOOKUP(TRIM(Table47[[#This Row],[W_8]]),Table31[#All],3,FALSE)</f>
        <v>#N/A</v>
      </c>
      <c r="BI169" t="s">
        <v>102</v>
      </c>
      <c r="BJ169">
        <f>VLOOKUP(TRIM(Table47[[#This Row],[X_1]]),Table32[#All],3,FALSE)</f>
        <v>2</v>
      </c>
      <c r="BK169" t="e">
        <f>VLOOKUP(TRIM(Table47[[#This Row],[X_2]]),Table32[#All],3,FALSE)</f>
        <v>#N/A</v>
      </c>
      <c r="BL169" t="e">
        <f>VLOOKUP(TRIM(Table47[[#This Row],[X_3]]),Table32[#All],3,FALSE)</f>
        <v>#N/A</v>
      </c>
      <c r="BM169" t="e">
        <f>VLOOKUP(TRIM(Table47[[#This Row],[X_4]]),Table32[#All],3,FALSE)</f>
        <v>#N/A</v>
      </c>
      <c r="BN169" t="e">
        <f>VLOOKUP(TRIM(Table47[[#This Row],[X_5]]),Table32[#All],3,FALSE)</f>
        <v>#N/A</v>
      </c>
      <c r="BO169" t="e">
        <f>VLOOKUP(TRIM(Table47[[#This Row],[X_6]]),Table32[#All],3,FALSE)</f>
        <v>#N/A</v>
      </c>
      <c r="BP169" t="e">
        <f>VLOOKUP(TRIM(Table47[[#This Row],[X_7]]),Table32[#All],3,FALSE)</f>
        <v>#N/A</v>
      </c>
      <c r="BQ169" t="e">
        <f>VLOOKUP(TRIM(Table47[[#This Row],[X_8]]),Table32[#All],3,FALSE)</f>
        <v>#N/A</v>
      </c>
      <c r="BR169" t="e">
        <f>VLOOKUP(TRIM(Table47[[#This Row],[X_9]]),Table32[#All],3,FALSE)</f>
        <v>#N/A</v>
      </c>
      <c r="BS169">
        <f>VLOOKUP(Table47[[#This Row],[Y]], Table33[#All], 3, FALSE)</f>
        <v>3</v>
      </c>
      <c r="BT169" t="s">
        <v>77</v>
      </c>
      <c r="BU169">
        <f>VLOOKUP(TRIM(Table47[[#This Row],[Z_1]]),Table34[#All],3,FALSE)</f>
        <v>13</v>
      </c>
      <c r="BV169" t="e">
        <f>VLOOKUP(TRIM(Table47[[#This Row],[Z_2]]),Table34[#All],3,FALSE)</f>
        <v>#N/A</v>
      </c>
      <c r="BW169" t="e">
        <f>VLOOKUP(TRIM(Table47[[#This Row],[Z_3]]),Table34[#All],3,FALSE)</f>
        <v>#N/A</v>
      </c>
      <c r="BX169" t="e">
        <f>VLOOKUP(TRIM(Table47[[#This Row],[Z_4]]),Table34[#All],3,FALSE)</f>
        <v>#N/A</v>
      </c>
      <c r="BY169" t="e">
        <f>VLOOKUP(TRIM(Table47[[#This Row],[Z_5]]),Table34[#All],3,FALSE)</f>
        <v>#N/A</v>
      </c>
      <c r="BZ169" t="e">
        <f>VLOOKUP(TRIM(Table47[[#This Row],[Z_6]]),Table34[#All],3,FALSE)</f>
        <v>#N/A</v>
      </c>
      <c r="CA169" t="e">
        <f>VLOOKUP(TRIM(Table47[[#This Row],[Z_7]]),Table34[#All],3,FALSE)</f>
        <v>#N/A</v>
      </c>
      <c r="CB169">
        <f>VLOOKUP(Table47[[#This Row],[ZA]],Table36[#All],3,FALSE)</f>
        <v>0</v>
      </c>
      <c r="CC169">
        <f>VLOOKUP(Table47[[#This Row],[ZB]],Table37[#All],3,FALSE)</f>
        <v>3</v>
      </c>
      <c r="CD169" t="s">
        <v>147</v>
      </c>
      <c r="CE169">
        <f>VLOOKUP(TRIM(Table47[[#This Row],[ZC_1]]),Table38[#All],3,FALSE)</f>
        <v>1</v>
      </c>
      <c r="CF169" t="e">
        <f>VLOOKUP(TRIM(Table47[[#This Row],[ZC_2]]),Table38[#All],3,FALSE)</f>
        <v>#N/A</v>
      </c>
      <c r="CG169" t="e">
        <f>VLOOKUP(TRIM(Table47[[#This Row],[ZC_3]]),Table38[#All],3,FALSE)</f>
        <v>#N/A</v>
      </c>
      <c r="CH169" t="e">
        <f>VLOOKUP(TRIM(Table47[[#This Row],[ZC_4]]),Table38[#All],3,FALSE)</f>
        <v>#N/A</v>
      </c>
      <c r="CI169" t="e">
        <f>VLOOKUP(TRIM(Table47[[#This Row],[ZC_5]]),Table38[#All],3,FALSE)</f>
        <v>#N/A</v>
      </c>
      <c r="CJ169" t="e">
        <f>VLOOKUP(TRIM(Table47[[#This Row],[ZC_6]]),Table38[#All],3,FALSE)</f>
        <v>#N/A</v>
      </c>
      <c r="CK169" t="e">
        <f>VLOOKUP(TRIM(Table47[[#This Row],[ZC_7]]),Table38[#All],3,FALSE)</f>
        <v>#N/A</v>
      </c>
      <c r="CL169">
        <v>5</v>
      </c>
      <c r="CM169" t="s">
        <v>345</v>
      </c>
      <c r="CN169">
        <f>VLOOKUP(TRIM(Table47[[#This Row],[ZE_1]]),Table40[#All],3,FALSE)</f>
        <v>1</v>
      </c>
      <c r="CO169" s="4" t="e">
        <f>VLOOKUP(TRIM(Table47[[#This Row],[ZE_2]]),Table40[#All],3,FALSE)</f>
        <v>#N/A</v>
      </c>
      <c r="CP169" t="e">
        <f>VLOOKUP(TRIM(Table47[[#This Row],[ZE_3]]),Table40[#All],3,FALSE)</f>
        <v>#N/A</v>
      </c>
      <c r="CQ169" s="4" t="e">
        <f>VLOOKUP(TRIM(Table47[[#This Row],[ZE_4]]),Table40[#All],3,FALSE)</f>
        <v>#N/A</v>
      </c>
      <c r="CR169" t="e">
        <f>VLOOKUP(TRIM(Table47[[#This Row],[ZE_5]]),Table40[#All],3,FALSE)</f>
        <v>#N/A</v>
      </c>
      <c r="CS169" t="e">
        <f>VLOOKUP(TRIM(Table47[[#This Row],[ZE_6]]),Table40[#All],3,FALSE)</f>
        <v>#N/A</v>
      </c>
      <c r="CT169" t="e">
        <f>VLOOKUP(TRIM(Table47[[#This Row],[ZE_7]]),Table40[#All],3,FALSE)</f>
        <v>#N/A</v>
      </c>
    </row>
    <row r="170" spans="1:99" x14ac:dyDescent="0.25">
      <c r="A170">
        <v>45170.53296809028</v>
      </c>
      <c r="B170" s="4">
        <f>VLOOKUP(Table47[[#This Row],[A]],Table7[#All],3, FALSE)</f>
        <v>7</v>
      </c>
      <c r="C170">
        <f>VLOOKUP(Table47[[#This Row],[B]],Table12[#All],3,FALSE)</f>
        <v>0</v>
      </c>
      <c r="D170">
        <f>VLOOKUP(Table47[[#This Row],[C]],Table14[#All],3,FALSE)</f>
        <v>1</v>
      </c>
      <c r="E170">
        <f>VLOOKUP(Table47[[#This Row],[D]],Table16[#All],3,FALSE)</f>
        <v>1</v>
      </c>
      <c r="F170">
        <f>VLOOKUP(Table47[[#This Row],[E]],Table18[#All],3,FALSE)</f>
        <v>1</v>
      </c>
      <c r="G170">
        <f>VLOOKUP(Table47[[#This Row],[F]],Table20[#All],3,FALSE)</f>
        <v>6</v>
      </c>
      <c r="H170" s="1" t="s">
        <v>63</v>
      </c>
      <c r="I170">
        <f>VLOOKUP(Table47[[#This Row],[G]],Table22[#All],3,FALSE)</f>
        <v>1</v>
      </c>
      <c r="J170" s="4">
        <f>VLOOKUP(TRIM(Table47[[#This Row],[G_2]]),Table22[#All],3,FALSE)</f>
        <v>3</v>
      </c>
      <c r="K170" s="4" t="e">
        <f>VLOOKUP(TRIM(Table47[[#This Row],[G_3]]),Table22[#All],3,FALSE)</f>
        <v>#N/A</v>
      </c>
      <c r="L170" s="4" t="e">
        <f>VLOOKUP(TRIM(Table47[[#This Row],[G_4]]),Table22[#All],3,FALSE)</f>
        <v>#N/A</v>
      </c>
      <c r="M170">
        <f>VLOOKUP(Table47[[#This Row],[H]],Table23[#All],3,FALSE)</f>
        <v>1</v>
      </c>
      <c r="N170" s="1" t="s">
        <v>64</v>
      </c>
      <c r="O170">
        <f>VLOOKUP(Table47[[#This Row],[I_1]],Table25[#All], 3, FALSE)</f>
        <v>1</v>
      </c>
      <c r="P170">
        <f>VLOOKUP(TRIM(Table47[[#This Row],[I_2]]),Table25[#All], 3, FALSE)</f>
        <v>2</v>
      </c>
      <c r="Q170">
        <v>1180</v>
      </c>
      <c r="R170">
        <f>VLOOKUP(TRIM(Table47[[#This Row],[K]]),Table27[#All],3,FALSE)</f>
        <v>1</v>
      </c>
      <c r="S170">
        <f>VLOOKUP(TRIM(Table47[[#This Row],[L]]),Table28[#All],3,FALSE)</f>
        <v>2</v>
      </c>
      <c r="T170">
        <f>VLOOKUP(Table47[[#This Row],[M]],Table9[#All],3,FALSE)</f>
        <v>2</v>
      </c>
      <c r="U170">
        <f>VLOOKUP(Table47[[#This Row],[N]],Table11[#All],3,FALSE)</f>
        <v>2</v>
      </c>
      <c r="V170">
        <f>VLOOKUP(Table47[[#This Row],[O]],Table15[#All],3,FALSE)</f>
        <v>2</v>
      </c>
      <c r="W170" t="s">
        <v>768</v>
      </c>
      <c r="X170">
        <f>VLOOKUP(Table47[[#This Row],[Q]],Table19[#All],3,FALSE)</f>
        <v>3</v>
      </c>
      <c r="Y170" t="s">
        <v>939</v>
      </c>
      <c r="Z170">
        <f>VLOOKUP(TRIM(Table47[[#This Row],[R_1]]),Table21[#All],3,FALSE)</f>
        <v>7</v>
      </c>
      <c r="AA170">
        <f>VLOOKUP(TRIM(Table47[[#This Row],[R_2]]),Table21[#All],3,FALSE)</f>
        <v>15</v>
      </c>
      <c r="AB170">
        <f>VLOOKUP(TRIM(Table47[[#This Row],[R_3]]),Table21[#All],3,FALSE)</f>
        <v>3</v>
      </c>
      <c r="AC170" t="e">
        <f>VLOOKUP(TRIM(Table47[[#This Row],[R_4]]),Table21[#All],3,FALSE)</f>
        <v>#N/A</v>
      </c>
      <c r="AD170" t="e">
        <f>VLOOKUP(TRIM(Table47[[#This Row],[R_5]]),Table21[#All],3,FALSE)</f>
        <v>#N/A</v>
      </c>
      <c r="AE170" t="e">
        <f>VLOOKUP(TRIM(Table47[[#This Row],[R_6]]),Table21[#All],3,FALSE)</f>
        <v>#N/A</v>
      </c>
      <c r="AF170" t="e">
        <f>VLOOKUP(TRIM(Table47[[#This Row],[R_7]]),Table21[#All],3,FALSE)</f>
        <v>#N/A</v>
      </c>
      <c r="AG170" t="e">
        <f>VLOOKUP(TRIM(Table47[[#This Row],[R_8]]),Table21[#All],3,FALSE)</f>
        <v>#N/A</v>
      </c>
      <c r="AH170" t="e">
        <f>VLOOKUP(TRIM(Table47[[#This Row],[R_9]]),Table21[#All],3,FALSE)</f>
        <v>#N/A</v>
      </c>
      <c r="AI170" t="e">
        <f>VLOOKUP(TRIM(Table47[[#This Row],[R_10]]),Table21[#All],3,FALSE)</f>
        <v>#N/A</v>
      </c>
      <c r="AJ170" t="s">
        <v>350</v>
      </c>
      <c r="AK170">
        <f>VLOOKUP(TRIM(Table47[[#This Row],[S_1]]),Table24[#All],3,FALSE)</f>
        <v>5</v>
      </c>
      <c r="AL170">
        <f>VLOOKUP(TRIM(Table47[[#This Row],[S_2]]),Table24[#All],3,FALSE)</f>
        <v>1</v>
      </c>
      <c r="AM170">
        <f>VLOOKUP(TRIM(Table47[[#This Row],[S_3]]),Table24[#All],3,FALSE)</f>
        <v>2</v>
      </c>
      <c r="AN170">
        <f>VLOOKUP(TRIM(Table47[[#This Row],[S_4]]),Table24[#All],3,FALSE)</f>
        <v>4</v>
      </c>
      <c r="AO170" t="e">
        <f>VLOOKUP(TRIM(Table47[[#This Row],[S_5]]),Table24[#All],3,FALSE)</f>
        <v>#N/A</v>
      </c>
      <c r="AP170" t="e">
        <f>VLOOKUP(TRIM(Table47[[#This Row],[S_6]]),Table24[#All],3,FALSE)</f>
        <v>#N/A</v>
      </c>
      <c r="AQ170" t="s">
        <v>51</v>
      </c>
      <c r="AR170">
        <f>VLOOKUP(TRIM(Table47[[#This Row],[T_1]]),Table26[#All],3,FALSE)</f>
        <v>2</v>
      </c>
      <c r="AS170" t="e">
        <f>VLOOKUP(TRIM(Table47[[#This Row],[T_2]]),Table26[#All],3,FALSE)</f>
        <v>#N/A</v>
      </c>
      <c r="AT170" t="e">
        <f>VLOOKUP(TRIM(Table47[[#This Row],[T_3]]),Table26[#All],3,FALSE)</f>
        <v>#N/A</v>
      </c>
      <c r="AU170" t="e">
        <f>VLOOKUP(TRIM(Table47[[#This Row],[T_4]]),Table26[#All],3,FALSE)</f>
        <v>#N/A</v>
      </c>
      <c r="AV170" t="e">
        <f>VLOOKUP(TRIM(Table47[[#This Row],[T_5]]),Table26[#All],3,FALSE)</f>
        <v>#N/A</v>
      </c>
      <c r="AW170" t="e">
        <f>VLOOKUP(TRIM(Table47[[#This Row],[T_6]]),Table26[#All],3,FALSE)</f>
        <v>#N/A</v>
      </c>
      <c r="AX170">
        <f>VLOOKUP(Table47[[#This Row],[U]],Table29[#All],3,FALSE)</f>
        <v>1</v>
      </c>
      <c r="AY170">
        <f>VLOOKUP(Table47[[#This Row],[V]],Table30[#All],3,FALSE)</f>
        <v>2</v>
      </c>
      <c r="AZ170" t="s">
        <v>151</v>
      </c>
      <c r="BA170">
        <f>VLOOKUP(TRIM(Table47[[#This Row],[W_1]]),Table31[#All],3,FALSE)</f>
        <v>1</v>
      </c>
      <c r="BB170">
        <f>VLOOKUP(TRIM(Table47[[#This Row],[W_2]]),Table31[#All],3,FALSE)</f>
        <v>2</v>
      </c>
      <c r="BC170">
        <f>VLOOKUP(TRIM(Table47[[#This Row],[W_3]]),Table31[#All],3,FALSE)</f>
        <v>4</v>
      </c>
      <c r="BD170">
        <f>VLOOKUP(TRIM(Table47[[#This Row],[W_4]]),Table31[#All],3,FALSE)</f>
        <v>3</v>
      </c>
      <c r="BE170">
        <f>VLOOKUP(TRIM(Table47[[#This Row],[W_5]]),Table31[#All],3,FALSE)</f>
        <v>7</v>
      </c>
      <c r="BF170" t="e">
        <f>VLOOKUP(TRIM(Table47[[#This Row],[W_6]]),Table31[#All],3,FALSE)</f>
        <v>#N/A</v>
      </c>
      <c r="BG170" t="e">
        <f>VLOOKUP(TRIM(Table47[[#This Row],[W_7]]),Table31[#All],3,FALSE)</f>
        <v>#N/A</v>
      </c>
      <c r="BH170" t="e">
        <f>VLOOKUP(TRIM(Table47[[#This Row],[W_8]]),Table31[#All],3,FALSE)</f>
        <v>#N/A</v>
      </c>
      <c r="BI170" t="s">
        <v>1035</v>
      </c>
      <c r="BJ170">
        <f>VLOOKUP(TRIM(Table47[[#This Row],[X_1]]),Table32[#All],3,FALSE)</f>
        <v>2</v>
      </c>
      <c r="BK170">
        <f>VLOOKUP(TRIM(Table47[[#This Row],[X_2]]),Table32[#All],3,FALSE)</f>
        <v>1</v>
      </c>
      <c r="BL170">
        <f>VLOOKUP(TRIM(Table47[[#This Row],[X_3]]),Table32[#All],3,FALSE)</f>
        <v>6</v>
      </c>
      <c r="BM170">
        <f>VLOOKUP(TRIM(Table47[[#This Row],[X_4]]),Table32[#All],3,FALSE)</f>
        <v>5</v>
      </c>
      <c r="BN170">
        <f>VLOOKUP(TRIM(Table47[[#This Row],[X_5]]),Table32[#All],3,FALSE)</f>
        <v>3</v>
      </c>
      <c r="BO170" t="e">
        <f>VLOOKUP(TRIM(Table47[[#This Row],[X_6]]),Table32[#All],3,FALSE)</f>
        <v>#N/A</v>
      </c>
      <c r="BP170" t="e">
        <f>VLOOKUP(TRIM(Table47[[#This Row],[X_7]]),Table32[#All],3,FALSE)</f>
        <v>#N/A</v>
      </c>
      <c r="BQ170" t="e">
        <f>VLOOKUP(TRIM(Table47[[#This Row],[X_8]]),Table32[#All],3,FALSE)</f>
        <v>#N/A</v>
      </c>
      <c r="BR170" t="e">
        <f>VLOOKUP(TRIM(Table47[[#This Row],[X_9]]),Table32[#All],3,FALSE)</f>
        <v>#N/A</v>
      </c>
      <c r="BS170">
        <f>VLOOKUP(Table47[[#This Row],[Y]], Table33[#All], 3, FALSE)</f>
        <v>2</v>
      </c>
      <c r="BT170" t="s">
        <v>708</v>
      </c>
      <c r="BU170">
        <f>VLOOKUP(TRIM(Table47[[#This Row],[Z_1]]),Table34[#All],3,FALSE)</f>
        <v>6</v>
      </c>
      <c r="BV170">
        <f>VLOOKUP(TRIM(Table47[[#This Row],[Z_2]]),Table34[#All],3,FALSE)</f>
        <v>14</v>
      </c>
      <c r="BW170" t="e">
        <f>VLOOKUP(TRIM(Table47[[#This Row],[Z_3]]),Table34[#All],3,FALSE)</f>
        <v>#N/A</v>
      </c>
      <c r="BX170" t="e">
        <f>VLOOKUP(TRIM(Table47[[#This Row],[Z_4]]),Table34[#All],3,FALSE)</f>
        <v>#N/A</v>
      </c>
      <c r="BY170" t="e">
        <f>VLOOKUP(TRIM(Table47[[#This Row],[Z_5]]),Table34[#All],3,FALSE)</f>
        <v>#N/A</v>
      </c>
      <c r="BZ170" t="e">
        <f>VLOOKUP(TRIM(Table47[[#This Row],[Z_6]]),Table34[#All],3,FALSE)</f>
        <v>#N/A</v>
      </c>
      <c r="CA170" t="e">
        <f>VLOOKUP(TRIM(Table47[[#This Row],[Z_7]]),Table34[#All],3,FALSE)</f>
        <v>#N/A</v>
      </c>
      <c r="CB170">
        <f>VLOOKUP(Table47[[#This Row],[ZA]],Table36[#All],3,FALSE)</f>
        <v>8</v>
      </c>
      <c r="CC170">
        <f>VLOOKUP(Table47[[#This Row],[ZB]],Table37[#All],3,FALSE)</f>
        <v>1</v>
      </c>
      <c r="CD170" t="s">
        <v>473</v>
      </c>
      <c r="CE170">
        <f>VLOOKUP(TRIM(Table47[[#This Row],[ZC_1]]),Table38[#All],3,FALSE)</f>
        <v>1</v>
      </c>
      <c r="CF170">
        <f>VLOOKUP(TRIM(Table47[[#This Row],[ZC_2]]),Table38[#All],3,FALSE)</f>
        <v>5</v>
      </c>
      <c r="CG170">
        <f>VLOOKUP(TRIM(Table47[[#This Row],[ZC_3]]),Table38[#All],3,FALSE)</f>
        <v>2</v>
      </c>
      <c r="CH170" t="e">
        <f>VLOOKUP(TRIM(Table47[[#This Row],[ZC_4]]),Table38[#All],3,FALSE)</f>
        <v>#N/A</v>
      </c>
      <c r="CI170" t="e">
        <f>VLOOKUP(TRIM(Table47[[#This Row],[ZC_5]]),Table38[#All],3,FALSE)</f>
        <v>#N/A</v>
      </c>
      <c r="CJ170" t="e">
        <f>VLOOKUP(TRIM(Table47[[#This Row],[ZC_6]]),Table38[#All],3,FALSE)</f>
        <v>#N/A</v>
      </c>
      <c r="CK170" t="e">
        <f>VLOOKUP(TRIM(Table47[[#This Row],[ZC_7]]),Table38[#All],3,FALSE)</f>
        <v>#N/A</v>
      </c>
      <c r="CL170">
        <v>3</v>
      </c>
      <c r="CM170" t="s">
        <v>106</v>
      </c>
      <c r="CN170">
        <f>VLOOKUP(TRIM(Table47[[#This Row],[ZE_1]]),Table40[#All],3,FALSE)</f>
        <v>3</v>
      </c>
      <c r="CO170" s="4" t="e">
        <f>VLOOKUP(TRIM(Table47[[#This Row],[ZE_2]]),Table40[#All],3,FALSE)</f>
        <v>#N/A</v>
      </c>
      <c r="CP170" t="e">
        <f>VLOOKUP(TRIM(Table47[[#This Row],[ZE_3]]),Table40[#All],3,FALSE)</f>
        <v>#N/A</v>
      </c>
      <c r="CQ170" s="4" t="e">
        <f>VLOOKUP(TRIM(Table47[[#This Row],[ZE_4]]),Table40[#All],3,FALSE)</f>
        <v>#N/A</v>
      </c>
      <c r="CR170" t="e">
        <f>VLOOKUP(TRIM(Table47[[#This Row],[ZE_5]]),Table40[#All],3,FALSE)</f>
        <v>#N/A</v>
      </c>
      <c r="CS170" t="e">
        <f>VLOOKUP(TRIM(Table47[[#This Row],[ZE_6]]),Table40[#All],3,FALSE)</f>
        <v>#N/A</v>
      </c>
      <c r="CT170" t="e">
        <f>VLOOKUP(TRIM(Table47[[#This Row],[ZE_7]]),Table40[#All],3,FALSE)</f>
        <v>#N/A</v>
      </c>
    </row>
    <row r="171" spans="1:99" x14ac:dyDescent="0.25">
      <c r="A171">
        <v>45170.540391643517</v>
      </c>
      <c r="B171" s="4">
        <f>VLOOKUP(Table47[[#This Row],[A]],Table7[#All],3, FALSE)</f>
        <v>4</v>
      </c>
      <c r="C171">
        <f>VLOOKUP(Table47[[#This Row],[B]],Table12[#All],3,FALSE)</f>
        <v>1</v>
      </c>
      <c r="D171">
        <f>VLOOKUP(Table47[[#This Row],[C]],Table14[#All],3,FALSE)</f>
        <v>1</v>
      </c>
      <c r="E171">
        <f>VLOOKUP(Table47[[#This Row],[D]],Table16[#All],3,FALSE)</f>
        <v>1</v>
      </c>
      <c r="F171">
        <f>VLOOKUP(Table47[[#This Row],[E]],Table18[#All],3,FALSE)</f>
        <v>1</v>
      </c>
      <c r="G171">
        <f>VLOOKUP(Table47[[#This Row],[F]],Table20[#All],3,FALSE)</f>
        <v>3</v>
      </c>
      <c r="H171" s="1" t="s">
        <v>130</v>
      </c>
      <c r="I171">
        <f>VLOOKUP(Table47[[#This Row],[G]],Table22[#All],3,FALSE)</f>
        <v>1</v>
      </c>
      <c r="J171" s="4" t="e">
        <f>VLOOKUP(TRIM(Table47[[#This Row],[G_2]]),Table22[#All],3,FALSE)</f>
        <v>#N/A</v>
      </c>
      <c r="K171" s="4" t="e">
        <f>VLOOKUP(TRIM(Table47[[#This Row],[G_3]]),Table22[#All],3,FALSE)</f>
        <v>#N/A</v>
      </c>
      <c r="L171" s="4" t="e">
        <f>VLOOKUP(TRIM(Table47[[#This Row],[G_4]]),Table22[#All],3,FALSE)</f>
        <v>#N/A</v>
      </c>
      <c r="M171">
        <f>VLOOKUP(Table47[[#This Row],[H]],Table23[#All],3,FALSE)</f>
        <v>1</v>
      </c>
      <c r="N171" s="1" t="s">
        <v>41</v>
      </c>
      <c r="O171">
        <f>VLOOKUP(Table47[[#This Row],[I_1]],Table25[#All], 3, FALSE)</f>
        <v>1</v>
      </c>
      <c r="P171" t="e">
        <f>VLOOKUP(TRIM(Table47[[#This Row],[I_2]]),Table25[#All], 3, FALSE)</f>
        <v>#N/A</v>
      </c>
      <c r="Q171">
        <v>5547</v>
      </c>
      <c r="R171">
        <f>VLOOKUP(TRIM(Table47[[#This Row],[K]]),Table27[#All],3,FALSE)</f>
        <v>1</v>
      </c>
      <c r="S171">
        <f>VLOOKUP(TRIM(Table47[[#This Row],[L]]),Table28[#All],3,FALSE)</f>
        <v>1</v>
      </c>
      <c r="T171">
        <f>VLOOKUP(Table47[[#This Row],[M]],Table9[#All],3,FALSE)</f>
        <v>3</v>
      </c>
      <c r="U171">
        <f>VLOOKUP(Table47[[#This Row],[N]],Table11[#All],3,FALSE)</f>
        <v>3</v>
      </c>
      <c r="V171">
        <f>VLOOKUP(Table47[[#This Row],[O]],Table15[#All],3,FALSE)</f>
        <v>1</v>
      </c>
      <c r="W171" t="s">
        <v>394</v>
      </c>
      <c r="X171">
        <f>VLOOKUP(Table47[[#This Row],[Q]],Table19[#All],3,FALSE)</f>
        <v>2</v>
      </c>
      <c r="Y171" t="s">
        <v>737</v>
      </c>
      <c r="Z171">
        <f>VLOOKUP(TRIM(Table47[[#This Row],[R_1]]),Table21[#All],3,FALSE)</f>
        <v>2</v>
      </c>
      <c r="AA171">
        <f>VLOOKUP(TRIM(Table47[[#This Row],[R_2]]),Table21[#All],3,FALSE)</f>
        <v>8</v>
      </c>
      <c r="AB171">
        <f>VLOOKUP(TRIM(Table47[[#This Row],[R_3]]),Table21[#All],3,FALSE)</f>
        <v>11</v>
      </c>
      <c r="AC171">
        <f>VLOOKUP(TRIM(Table47[[#This Row],[R_4]]),Table21[#All],3,FALSE)</f>
        <v>12</v>
      </c>
      <c r="AD171" t="e">
        <f>VLOOKUP(TRIM(Table47[[#This Row],[R_5]]),Table21[#All],3,FALSE)</f>
        <v>#N/A</v>
      </c>
      <c r="AE171" t="e">
        <f>VLOOKUP(TRIM(Table47[[#This Row],[R_6]]),Table21[#All],3,FALSE)</f>
        <v>#N/A</v>
      </c>
      <c r="AF171" t="e">
        <f>VLOOKUP(TRIM(Table47[[#This Row],[R_7]]),Table21[#All],3,FALSE)</f>
        <v>#N/A</v>
      </c>
      <c r="AG171" t="e">
        <f>VLOOKUP(TRIM(Table47[[#This Row],[R_8]]),Table21[#All],3,FALSE)</f>
        <v>#N/A</v>
      </c>
      <c r="AH171" t="e">
        <f>VLOOKUP(TRIM(Table47[[#This Row],[R_9]]),Table21[#All],3,FALSE)</f>
        <v>#N/A</v>
      </c>
      <c r="AI171" t="e">
        <f>VLOOKUP(TRIM(Table47[[#This Row],[R_10]]),Table21[#All],3,FALSE)</f>
        <v>#N/A</v>
      </c>
      <c r="AJ171" t="s">
        <v>119</v>
      </c>
      <c r="AK171">
        <f>VLOOKUP(TRIM(Table47[[#This Row],[S_1]]),Table24[#All],3,FALSE)</f>
        <v>3</v>
      </c>
      <c r="AL171">
        <f>VLOOKUP(TRIM(Table47[[#This Row],[S_2]]),Table24[#All],3,FALSE)</f>
        <v>1</v>
      </c>
      <c r="AM171">
        <f>VLOOKUP(TRIM(Table47[[#This Row],[S_3]]),Table24[#All],3,FALSE)</f>
        <v>2</v>
      </c>
      <c r="AN171" t="e">
        <f>VLOOKUP(TRIM(Table47[[#This Row],[S_4]]),Table24[#All],3,FALSE)</f>
        <v>#N/A</v>
      </c>
      <c r="AO171" t="e">
        <f>VLOOKUP(TRIM(Table47[[#This Row],[S_5]]),Table24[#All],3,FALSE)</f>
        <v>#N/A</v>
      </c>
      <c r="AP171" t="e">
        <f>VLOOKUP(TRIM(Table47[[#This Row],[S_6]]),Table24[#All],3,FALSE)</f>
        <v>#N/A</v>
      </c>
      <c r="AQ171" t="s">
        <v>254</v>
      </c>
      <c r="AR171">
        <f>VLOOKUP(TRIM(Table47[[#This Row],[T_1]]),Table26[#All],3,FALSE)</f>
        <v>2</v>
      </c>
      <c r="AS171">
        <f>VLOOKUP(TRIM(Table47[[#This Row],[T_2]]),Table26[#All],3,FALSE)</f>
        <v>4</v>
      </c>
      <c r="AT171">
        <f>VLOOKUP(TRIM(Table47[[#This Row],[T_3]]),Table26[#All],3,FALSE)</f>
        <v>3</v>
      </c>
      <c r="AU171" t="e">
        <f>VLOOKUP(TRIM(Table47[[#This Row],[T_4]]),Table26[#All],3,FALSE)</f>
        <v>#N/A</v>
      </c>
      <c r="AV171" t="e">
        <f>VLOOKUP(TRIM(Table47[[#This Row],[T_5]]),Table26[#All],3,FALSE)</f>
        <v>#N/A</v>
      </c>
      <c r="AW171" t="e">
        <f>VLOOKUP(TRIM(Table47[[#This Row],[T_6]]),Table26[#All],3,FALSE)</f>
        <v>#N/A</v>
      </c>
      <c r="AX171">
        <f>VLOOKUP(Table47[[#This Row],[U]],Table29[#All],3,FALSE)</f>
        <v>2</v>
      </c>
      <c r="AY171">
        <f>VLOOKUP(Table47[[#This Row],[V]],Table30[#All],3,FALSE)</f>
        <v>1</v>
      </c>
      <c r="AZ171" t="s">
        <v>101</v>
      </c>
      <c r="BA171">
        <f>VLOOKUP(TRIM(Table47[[#This Row],[W_1]]),Table31[#All],3,FALSE)</f>
        <v>1</v>
      </c>
      <c r="BB171" t="e">
        <f>VLOOKUP(TRIM(Table47[[#This Row],[W_2]]),Table31[#All],3,FALSE)</f>
        <v>#N/A</v>
      </c>
      <c r="BC171" t="e">
        <f>VLOOKUP(TRIM(Table47[[#This Row],[W_3]]),Table31[#All],3,FALSE)</f>
        <v>#N/A</v>
      </c>
      <c r="BD171" t="e">
        <f>VLOOKUP(TRIM(Table47[[#This Row],[W_4]]),Table31[#All],3,FALSE)</f>
        <v>#N/A</v>
      </c>
      <c r="BE171" t="e">
        <f>VLOOKUP(TRIM(Table47[[#This Row],[W_5]]),Table31[#All],3,FALSE)</f>
        <v>#N/A</v>
      </c>
      <c r="BF171" t="e">
        <f>VLOOKUP(TRIM(Table47[[#This Row],[W_6]]),Table31[#All],3,FALSE)</f>
        <v>#N/A</v>
      </c>
      <c r="BG171" t="e">
        <f>VLOOKUP(TRIM(Table47[[#This Row],[W_7]]),Table31[#All],3,FALSE)</f>
        <v>#N/A</v>
      </c>
      <c r="BH171" t="e">
        <f>VLOOKUP(TRIM(Table47[[#This Row],[W_8]]),Table31[#All],3,FALSE)</f>
        <v>#N/A</v>
      </c>
      <c r="BI171" t="s">
        <v>333</v>
      </c>
      <c r="BJ171">
        <f>VLOOKUP(TRIM(Table47[[#This Row],[X_1]]),Table32[#All],3,FALSE)</f>
        <v>2</v>
      </c>
      <c r="BK171">
        <f>VLOOKUP(TRIM(Table47[[#This Row],[X_2]]),Table32[#All],3,FALSE)</f>
        <v>1</v>
      </c>
      <c r="BL171">
        <f>VLOOKUP(TRIM(Table47[[#This Row],[X_3]]),Table32[#All],3,FALSE)</f>
        <v>3</v>
      </c>
      <c r="BM171" t="e">
        <f>VLOOKUP(TRIM(Table47[[#This Row],[X_4]]),Table32[#All],3,FALSE)</f>
        <v>#N/A</v>
      </c>
      <c r="BN171" t="e">
        <f>VLOOKUP(TRIM(Table47[[#This Row],[X_5]]),Table32[#All],3,FALSE)</f>
        <v>#N/A</v>
      </c>
      <c r="BO171" t="e">
        <f>VLOOKUP(TRIM(Table47[[#This Row],[X_6]]),Table32[#All],3,FALSE)</f>
        <v>#N/A</v>
      </c>
      <c r="BP171" t="e">
        <f>VLOOKUP(TRIM(Table47[[#This Row],[X_7]]),Table32[#All],3,FALSE)</f>
        <v>#N/A</v>
      </c>
      <c r="BQ171" t="e">
        <f>VLOOKUP(TRIM(Table47[[#This Row],[X_8]]),Table32[#All],3,FALSE)</f>
        <v>#N/A</v>
      </c>
      <c r="BR171" t="e">
        <f>VLOOKUP(TRIM(Table47[[#This Row],[X_9]]),Table32[#All],3,FALSE)</f>
        <v>#N/A</v>
      </c>
      <c r="BS171">
        <f>VLOOKUP(Table47[[#This Row],[Y]], Table33[#All], 3, FALSE)</f>
        <v>1</v>
      </c>
      <c r="BT171" t="s">
        <v>342</v>
      </c>
      <c r="BU171">
        <f>VLOOKUP(TRIM(Table47[[#This Row],[Z_1]]),Table34[#All],3,FALSE)</f>
        <v>5</v>
      </c>
      <c r="BV171" t="e">
        <f>VLOOKUP(TRIM(Table47[[#This Row],[Z_2]]),Table34[#All],3,FALSE)</f>
        <v>#N/A</v>
      </c>
      <c r="BW171" t="e">
        <f>VLOOKUP(TRIM(Table47[[#This Row],[Z_3]]),Table34[#All],3,FALSE)</f>
        <v>#N/A</v>
      </c>
      <c r="BX171" t="e">
        <f>VLOOKUP(TRIM(Table47[[#This Row],[Z_4]]),Table34[#All],3,FALSE)</f>
        <v>#N/A</v>
      </c>
      <c r="BY171" t="e">
        <f>VLOOKUP(TRIM(Table47[[#This Row],[Z_5]]),Table34[#All],3,FALSE)</f>
        <v>#N/A</v>
      </c>
      <c r="BZ171" t="e">
        <f>VLOOKUP(TRIM(Table47[[#This Row],[Z_6]]),Table34[#All],3,FALSE)</f>
        <v>#N/A</v>
      </c>
      <c r="CA171" t="e">
        <f>VLOOKUP(TRIM(Table47[[#This Row],[Z_7]]),Table34[#All],3,FALSE)</f>
        <v>#N/A</v>
      </c>
      <c r="CB171">
        <f>VLOOKUP(Table47[[#This Row],[ZA]],Table36[#All],3,FALSE)</f>
        <v>5</v>
      </c>
      <c r="CC171">
        <f>VLOOKUP(Table47[[#This Row],[ZB]],Table37[#All],3,FALSE)</f>
        <v>4</v>
      </c>
      <c r="CD171" t="s">
        <v>771</v>
      </c>
      <c r="CE171">
        <f>VLOOKUP(TRIM(Table47[[#This Row],[ZC_1]]),Table38[#All],3,FALSE)</f>
        <v>1</v>
      </c>
      <c r="CF171">
        <f>VLOOKUP(TRIM(Table47[[#This Row],[ZC_2]]),Table38[#All],3,FALSE)</f>
        <v>4</v>
      </c>
      <c r="CG171">
        <f>VLOOKUP(TRIM(Table47[[#This Row],[ZC_3]]),Table38[#All],3,FALSE)</f>
        <v>3</v>
      </c>
      <c r="CH171">
        <f>VLOOKUP(TRIM(Table47[[#This Row],[ZC_4]]),Table38[#All],3,FALSE)</f>
        <v>2</v>
      </c>
      <c r="CI171">
        <f>VLOOKUP(TRIM(Table47[[#This Row],[ZC_5]]),Table38[#All],3,FALSE)</f>
        <v>7</v>
      </c>
      <c r="CJ171" t="e">
        <f>VLOOKUP(TRIM(Table47[[#This Row],[ZC_6]]),Table38[#All],3,FALSE)</f>
        <v>#N/A</v>
      </c>
      <c r="CK171" t="e">
        <f>VLOOKUP(TRIM(Table47[[#This Row],[ZC_7]]),Table38[#All],3,FALSE)</f>
        <v>#N/A</v>
      </c>
      <c r="CL171">
        <v>1</v>
      </c>
      <c r="CM171" t="s">
        <v>772</v>
      </c>
      <c r="CN171">
        <f>VLOOKUP(TRIM(Table47[[#This Row],[ZE_1]]),Table40[#All],3,FALSE)</f>
        <v>10</v>
      </c>
      <c r="CO171" s="4">
        <f>VLOOKUP(TRIM(Table47[[#This Row],[ZE_2]]),Table40[#All],3,FALSE)</f>
        <v>2</v>
      </c>
      <c r="CP171" t="e">
        <f>VLOOKUP(TRIM(Table47[[#This Row],[ZE_3]]),Table40[#All],3,FALSE)</f>
        <v>#N/A</v>
      </c>
      <c r="CQ171" s="4" t="e">
        <f>VLOOKUP(TRIM(Table47[[#This Row],[ZE_4]]),Table40[#All],3,FALSE)</f>
        <v>#N/A</v>
      </c>
      <c r="CR171" t="e">
        <f>VLOOKUP(TRIM(Table47[[#This Row],[ZE_5]]),Table40[#All],3,FALSE)</f>
        <v>#N/A</v>
      </c>
      <c r="CS171" t="e">
        <f>VLOOKUP(TRIM(Table47[[#This Row],[ZE_6]]),Table40[#All],3,FALSE)</f>
        <v>#N/A</v>
      </c>
      <c r="CT171" t="e">
        <f>VLOOKUP(TRIM(Table47[[#This Row],[ZE_7]]),Table40[#All],3,FALSE)</f>
        <v>#N/A</v>
      </c>
    </row>
    <row r="172" spans="1:99" x14ac:dyDescent="0.25">
      <c r="A172">
        <v>45170.664837152777</v>
      </c>
      <c r="B172" s="4">
        <f>VLOOKUP(Table47[[#This Row],[A]],Table7[#All],3, FALSE)</f>
        <v>6</v>
      </c>
      <c r="C172">
        <f>VLOOKUP(Table47[[#This Row],[B]],Table12[#All],3,FALSE)</f>
        <v>1</v>
      </c>
      <c r="D172">
        <f>VLOOKUP(Table47[[#This Row],[C]],Table14[#All],3,FALSE)</f>
        <v>1</v>
      </c>
      <c r="E172">
        <f>VLOOKUP(Table47[[#This Row],[D]],Table16[#All],3,FALSE)</f>
        <v>1</v>
      </c>
      <c r="F172">
        <f>VLOOKUP(Table47[[#This Row],[E]],Table18[#All],3,FALSE)</f>
        <v>1</v>
      </c>
      <c r="G172">
        <f>VLOOKUP(Table47[[#This Row],[F]],Table20[#All],3,FALSE)</f>
        <v>4</v>
      </c>
      <c r="H172" s="1" t="s">
        <v>291</v>
      </c>
      <c r="I172">
        <f>VLOOKUP(Table47[[#This Row],[G]],Table22[#All],3,FALSE)</f>
        <v>1</v>
      </c>
      <c r="J172" s="4">
        <f>VLOOKUP(TRIM(Table47[[#This Row],[G_2]]),Table22[#All],3,FALSE)</f>
        <v>2</v>
      </c>
      <c r="K172" s="4">
        <f>VLOOKUP(TRIM(Table47[[#This Row],[G_3]]),Table22[#All],3,FALSE)</f>
        <v>3</v>
      </c>
      <c r="L172" s="4">
        <f>VLOOKUP(TRIM(Table47[[#This Row],[G_4]]),Table22[#All],3,FALSE)</f>
        <v>4</v>
      </c>
      <c r="M172">
        <f>VLOOKUP(Table47[[#This Row],[H]],Table23[#All],3,FALSE)</f>
        <v>1</v>
      </c>
      <c r="N172" s="1" t="s">
        <v>64</v>
      </c>
      <c r="O172">
        <f>VLOOKUP(Table47[[#This Row],[I_1]],Table25[#All], 3, FALSE)</f>
        <v>1</v>
      </c>
      <c r="P172">
        <f>VLOOKUP(TRIM(Table47[[#This Row],[I_2]]),Table25[#All], 3, FALSE)</f>
        <v>2</v>
      </c>
      <c r="Q172">
        <v>1200</v>
      </c>
      <c r="R172">
        <f>VLOOKUP(TRIM(Table47[[#This Row],[K]]),Table27[#All],3,FALSE)</f>
        <v>1</v>
      </c>
      <c r="S172">
        <f>VLOOKUP(TRIM(Table47[[#This Row],[L]]),Table28[#All],3,FALSE)</f>
        <v>2</v>
      </c>
      <c r="T172">
        <f>VLOOKUP(Table47[[#This Row],[M]],Table9[#All],3,FALSE)</f>
        <v>2</v>
      </c>
      <c r="U172">
        <f>VLOOKUP(Table47[[#This Row],[N]],Table11[#All],3,FALSE)</f>
        <v>1</v>
      </c>
      <c r="V172">
        <f>VLOOKUP(Table47[[#This Row],[O]],Table15[#All],3,FALSE)</f>
        <v>2</v>
      </c>
      <c r="W172">
        <v>99</v>
      </c>
      <c r="X172">
        <f>VLOOKUP(Table47[[#This Row],[Q]],Table19[#All],3,FALSE)</f>
        <v>4</v>
      </c>
      <c r="Y172" t="s">
        <v>533</v>
      </c>
      <c r="Z172">
        <f>VLOOKUP(TRIM(Table47[[#This Row],[R_1]]),Table21[#All],3,FALSE)</f>
        <v>8</v>
      </c>
      <c r="AA172">
        <f>VLOOKUP(TRIM(Table47[[#This Row],[R_2]]),Table21[#All],3,FALSE)</f>
        <v>7</v>
      </c>
      <c r="AB172" t="e">
        <f>VLOOKUP(TRIM(Table47[[#This Row],[R_3]]),Table21[#All],3,FALSE)</f>
        <v>#N/A</v>
      </c>
      <c r="AC172" t="e">
        <f>VLOOKUP(TRIM(Table47[[#This Row],[R_4]]),Table21[#All],3,FALSE)</f>
        <v>#N/A</v>
      </c>
      <c r="AD172" t="e">
        <f>VLOOKUP(TRIM(Table47[[#This Row],[R_5]]),Table21[#All],3,FALSE)</f>
        <v>#N/A</v>
      </c>
      <c r="AE172" t="e">
        <f>VLOOKUP(TRIM(Table47[[#This Row],[R_6]]),Table21[#All],3,FALSE)</f>
        <v>#N/A</v>
      </c>
      <c r="AF172" t="e">
        <f>VLOOKUP(TRIM(Table47[[#This Row],[R_7]]),Table21[#All],3,FALSE)</f>
        <v>#N/A</v>
      </c>
      <c r="AG172" t="e">
        <f>VLOOKUP(TRIM(Table47[[#This Row],[R_8]]),Table21[#All],3,FALSE)</f>
        <v>#N/A</v>
      </c>
      <c r="AH172" t="e">
        <f>VLOOKUP(TRIM(Table47[[#This Row],[R_9]]),Table21[#All],3,FALSE)</f>
        <v>#N/A</v>
      </c>
      <c r="AI172" t="e">
        <f>VLOOKUP(TRIM(Table47[[#This Row],[R_10]]),Table21[#All],3,FALSE)</f>
        <v>#N/A</v>
      </c>
      <c r="AJ172" t="s">
        <v>159</v>
      </c>
      <c r="AK172">
        <f>VLOOKUP(TRIM(Table47[[#This Row],[S_1]]),Table24[#All],3,FALSE)</f>
        <v>5</v>
      </c>
      <c r="AL172">
        <f>VLOOKUP(TRIM(Table47[[#This Row],[S_2]]),Table24[#All],3,FALSE)</f>
        <v>6</v>
      </c>
      <c r="AM172">
        <f>VLOOKUP(TRIM(Table47[[#This Row],[S_3]]),Table24[#All],3,FALSE)</f>
        <v>3</v>
      </c>
      <c r="AN172">
        <f>VLOOKUP(TRIM(Table47[[#This Row],[S_4]]),Table24[#All],3,FALSE)</f>
        <v>1</v>
      </c>
      <c r="AO172">
        <f>VLOOKUP(TRIM(Table47[[#This Row],[S_5]]),Table24[#All],3,FALSE)</f>
        <v>2</v>
      </c>
      <c r="AP172">
        <f>VLOOKUP(TRIM(Table47[[#This Row],[S_6]]),Table24[#All],3,FALSE)</f>
        <v>4</v>
      </c>
      <c r="AQ172" t="s">
        <v>51</v>
      </c>
      <c r="AR172">
        <f>VLOOKUP(TRIM(Table47[[#This Row],[T_1]]),Table26[#All],3,FALSE)</f>
        <v>2</v>
      </c>
      <c r="AS172" t="e">
        <f>VLOOKUP(TRIM(Table47[[#This Row],[T_2]]),Table26[#All],3,FALSE)</f>
        <v>#N/A</v>
      </c>
      <c r="AT172" t="e">
        <f>VLOOKUP(TRIM(Table47[[#This Row],[T_3]]),Table26[#All],3,FALSE)</f>
        <v>#N/A</v>
      </c>
      <c r="AU172" t="e">
        <f>VLOOKUP(TRIM(Table47[[#This Row],[T_4]]),Table26[#All],3,FALSE)</f>
        <v>#N/A</v>
      </c>
      <c r="AV172" t="e">
        <f>VLOOKUP(TRIM(Table47[[#This Row],[T_5]]),Table26[#All],3,FALSE)</f>
        <v>#N/A</v>
      </c>
      <c r="AW172" t="e">
        <f>VLOOKUP(TRIM(Table47[[#This Row],[T_6]]),Table26[#All],3,FALSE)</f>
        <v>#N/A</v>
      </c>
      <c r="AX172">
        <f>VLOOKUP(Table47[[#This Row],[U]],Table29[#All],3,FALSE)</f>
        <v>1</v>
      </c>
      <c r="AY172">
        <f>VLOOKUP(Table47[[#This Row],[V]],Table30[#All],3,FALSE)</f>
        <v>1</v>
      </c>
      <c r="AZ172" t="s">
        <v>113</v>
      </c>
      <c r="BA172">
        <f>VLOOKUP(TRIM(Table47[[#This Row],[W_1]]),Table31[#All],3,FALSE)</f>
        <v>1</v>
      </c>
      <c r="BB172">
        <f>VLOOKUP(TRIM(Table47[[#This Row],[W_2]]),Table31[#All],3,FALSE)</f>
        <v>2</v>
      </c>
      <c r="BC172">
        <f>VLOOKUP(TRIM(Table47[[#This Row],[W_3]]),Table31[#All],3,FALSE)</f>
        <v>3</v>
      </c>
      <c r="BD172" t="e">
        <f>VLOOKUP(TRIM(Table47[[#This Row],[W_4]]),Table31[#All],3,FALSE)</f>
        <v>#N/A</v>
      </c>
      <c r="BE172" t="e">
        <f>VLOOKUP(TRIM(Table47[[#This Row],[W_5]]),Table31[#All],3,FALSE)</f>
        <v>#N/A</v>
      </c>
      <c r="BF172" t="e">
        <f>VLOOKUP(TRIM(Table47[[#This Row],[W_6]]),Table31[#All],3,FALSE)</f>
        <v>#N/A</v>
      </c>
      <c r="BG172" t="e">
        <f>VLOOKUP(TRIM(Table47[[#This Row],[W_7]]),Table31[#All],3,FALSE)</f>
        <v>#N/A</v>
      </c>
      <c r="BH172" t="e">
        <f>VLOOKUP(TRIM(Table47[[#This Row],[W_8]]),Table31[#All],3,FALSE)</f>
        <v>#N/A</v>
      </c>
      <c r="BI172" t="s">
        <v>140</v>
      </c>
      <c r="BJ172">
        <f>VLOOKUP(TRIM(Table47[[#This Row],[X_1]]),Table32[#All],3,FALSE)</f>
        <v>2</v>
      </c>
      <c r="BK172">
        <f>VLOOKUP(TRIM(Table47[[#This Row],[X_2]]),Table32[#All],3,FALSE)</f>
        <v>1</v>
      </c>
      <c r="BL172">
        <f>VLOOKUP(TRIM(Table47[[#This Row],[X_3]]),Table32[#All],3,FALSE)</f>
        <v>11</v>
      </c>
      <c r="BM172">
        <f>VLOOKUP(TRIM(Table47[[#This Row],[X_4]]),Table32[#All],3,FALSE)</f>
        <v>5</v>
      </c>
      <c r="BN172">
        <f>VLOOKUP(TRIM(Table47[[#This Row],[X_5]]),Table32[#All],3,FALSE)</f>
        <v>10</v>
      </c>
      <c r="BO172">
        <f>VLOOKUP(TRIM(Table47[[#This Row],[X_6]]),Table32[#All],3,FALSE)</f>
        <v>3</v>
      </c>
      <c r="BP172" t="e">
        <f>VLOOKUP(TRIM(Table47[[#This Row],[X_7]]),Table32[#All],3,FALSE)</f>
        <v>#N/A</v>
      </c>
      <c r="BQ172" t="e">
        <f>VLOOKUP(TRIM(Table47[[#This Row],[X_8]]),Table32[#All],3,FALSE)</f>
        <v>#N/A</v>
      </c>
      <c r="BR172" t="e">
        <f>VLOOKUP(TRIM(Table47[[#This Row],[X_9]]),Table32[#All],3,FALSE)</f>
        <v>#N/A</v>
      </c>
      <c r="BS172">
        <f>VLOOKUP(Table47[[#This Row],[Y]], Table33[#All], 3, FALSE)</f>
        <v>2</v>
      </c>
      <c r="BT172" t="s">
        <v>121</v>
      </c>
      <c r="BU172">
        <f>VLOOKUP(TRIM(Table47[[#This Row],[Z_1]]),Table34[#All],3,FALSE)</f>
        <v>13</v>
      </c>
      <c r="BV172">
        <f>VLOOKUP(TRIM(Table47[[#This Row],[Z_2]]),Table34[#All],3,FALSE)</f>
        <v>6</v>
      </c>
      <c r="BW172" t="e">
        <f>VLOOKUP(TRIM(Table47[[#This Row],[Z_3]]),Table34[#All],3,FALSE)</f>
        <v>#N/A</v>
      </c>
      <c r="BX172" t="e">
        <f>VLOOKUP(TRIM(Table47[[#This Row],[Z_4]]),Table34[#All],3,FALSE)</f>
        <v>#N/A</v>
      </c>
      <c r="BY172" t="e">
        <f>VLOOKUP(TRIM(Table47[[#This Row],[Z_5]]),Table34[#All],3,FALSE)</f>
        <v>#N/A</v>
      </c>
      <c r="BZ172" t="e">
        <f>VLOOKUP(TRIM(Table47[[#This Row],[Z_6]]),Table34[#All],3,FALSE)</f>
        <v>#N/A</v>
      </c>
      <c r="CA172" t="e">
        <f>VLOOKUP(TRIM(Table47[[#This Row],[Z_7]]),Table34[#All],3,FALSE)</f>
        <v>#N/A</v>
      </c>
      <c r="CB172">
        <f>VLOOKUP(Table47[[#This Row],[ZA]],Table36[#All],3,FALSE)</f>
        <v>1</v>
      </c>
      <c r="CC172">
        <f>VLOOKUP(Table47[[#This Row],[ZB]],Table37[#All],3,FALSE)</f>
        <v>5</v>
      </c>
      <c r="CD172" t="s">
        <v>122</v>
      </c>
      <c r="CE172">
        <f>VLOOKUP(TRIM(Table47[[#This Row],[ZC_1]]),Table38[#All],3,FALSE)</f>
        <v>1</v>
      </c>
      <c r="CF172">
        <f>VLOOKUP(TRIM(Table47[[#This Row],[ZC_2]]),Table38[#All],3,FALSE)</f>
        <v>5</v>
      </c>
      <c r="CG172" t="e">
        <f>VLOOKUP(TRIM(Table47[[#This Row],[ZC_3]]),Table38[#All],3,FALSE)</f>
        <v>#N/A</v>
      </c>
      <c r="CH172" t="e">
        <f>VLOOKUP(TRIM(Table47[[#This Row],[ZC_4]]),Table38[#All],3,FALSE)</f>
        <v>#N/A</v>
      </c>
      <c r="CI172" t="e">
        <f>VLOOKUP(TRIM(Table47[[#This Row],[ZC_5]]),Table38[#All],3,FALSE)</f>
        <v>#N/A</v>
      </c>
      <c r="CJ172" t="e">
        <f>VLOOKUP(TRIM(Table47[[#This Row],[ZC_6]]),Table38[#All],3,FALSE)</f>
        <v>#N/A</v>
      </c>
      <c r="CK172" t="e">
        <f>VLOOKUP(TRIM(Table47[[#This Row],[ZC_7]]),Table38[#All],3,FALSE)</f>
        <v>#N/A</v>
      </c>
      <c r="CL172">
        <v>1</v>
      </c>
      <c r="CM172" t="s">
        <v>181</v>
      </c>
      <c r="CN172">
        <f>VLOOKUP(TRIM(Table47[[#This Row],[ZE_1]]),Table40[#All],3,FALSE)</f>
        <v>5</v>
      </c>
      <c r="CO172" s="4" t="e">
        <f>VLOOKUP(TRIM(Table47[[#This Row],[ZE_2]]),Table40[#All],3,FALSE)</f>
        <v>#N/A</v>
      </c>
      <c r="CP172" t="e">
        <f>VLOOKUP(TRIM(Table47[[#This Row],[ZE_3]]),Table40[#All],3,FALSE)</f>
        <v>#N/A</v>
      </c>
      <c r="CQ172" s="4" t="e">
        <f>VLOOKUP(TRIM(Table47[[#This Row],[ZE_4]]),Table40[#All],3,FALSE)</f>
        <v>#N/A</v>
      </c>
      <c r="CR172" t="e">
        <f>VLOOKUP(TRIM(Table47[[#This Row],[ZE_5]]),Table40[#All],3,FALSE)</f>
        <v>#N/A</v>
      </c>
      <c r="CS172" t="e">
        <f>VLOOKUP(TRIM(Table47[[#This Row],[ZE_6]]),Table40[#All],3,FALSE)</f>
        <v>#N/A</v>
      </c>
      <c r="CT172" t="e">
        <f>VLOOKUP(TRIM(Table47[[#This Row],[ZE_7]]),Table40[#All],3,FALSE)</f>
        <v>#N/A</v>
      </c>
    </row>
    <row r="173" spans="1:99" x14ac:dyDescent="0.25">
      <c r="A173">
        <v>45170.667898530097</v>
      </c>
      <c r="B173" s="4">
        <f>VLOOKUP(Table47[[#This Row],[A]],Table7[#All],3, FALSE)</f>
        <v>6</v>
      </c>
      <c r="C173">
        <f>VLOOKUP(Table47[[#This Row],[B]],Table12[#All],3,FALSE)</f>
        <v>1</v>
      </c>
      <c r="D173">
        <f>VLOOKUP(Table47[[#This Row],[C]],Table14[#All],3,FALSE)</f>
        <v>1</v>
      </c>
      <c r="E173">
        <f>VLOOKUP(Table47[[#This Row],[D]],Table16[#All],3,FALSE)</f>
        <v>1</v>
      </c>
      <c r="F173">
        <f>VLOOKUP(Table47[[#This Row],[E]],Table18[#All],3,FALSE)</f>
        <v>1</v>
      </c>
      <c r="G173">
        <f>VLOOKUP(Table47[[#This Row],[F]],Table20[#All],3,FALSE)</f>
        <v>4</v>
      </c>
      <c r="H173" s="1" t="s">
        <v>130</v>
      </c>
      <c r="I173">
        <f>VLOOKUP(Table47[[#This Row],[G]],Table22[#All],3,FALSE)</f>
        <v>1</v>
      </c>
      <c r="J173" s="4" t="e">
        <f>VLOOKUP(TRIM(Table47[[#This Row],[G_2]]),Table22[#All],3,FALSE)</f>
        <v>#N/A</v>
      </c>
      <c r="K173" s="4" t="e">
        <f>VLOOKUP(TRIM(Table47[[#This Row],[G_3]]),Table22[#All],3,FALSE)</f>
        <v>#N/A</v>
      </c>
      <c r="L173" s="4" t="e">
        <f>VLOOKUP(TRIM(Table47[[#This Row],[G_4]]),Table22[#All],3,FALSE)</f>
        <v>#N/A</v>
      </c>
      <c r="M173">
        <f>VLOOKUP(Table47[[#This Row],[H]],Table23[#All],3,FALSE)</f>
        <v>1</v>
      </c>
      <c r="N173" s="1" t="s">
        <v>64</v>
      </c>
      <c r="O173">
        <f>VLOOKUP(Table47[[#This Row],[I_1]],Table25[#All], 3, FALSE)</f>
        <v>1</v>
      </c>
      <c r="P173">
        <f>VLOOKUP(TRIM(Table47[[#This Row],[I_2]]),Table25[#All], 3, FALSE)</f>
        <v>2</v>
      </c>
      <c r="Q173">
        <v>1057</v>
      </c>
      <c r="R173">
        <f>VLOOKUP(TRIM(Table47[[#This Row],[K]]),Table27[#All],3,FALSE)</f>
        <v>1</v>
      </c>
      <c r="S173">
        <f>VLOOKUP(TRIM(Table47[[#This Row],[L]]),Table28[#All],3,FALSE)</f>
        <v>1</v>
      </c>
      <c r="T173">
        <f>VLOOKUP(Table47[[#This Row],[M]],Table9[#All],3,FALSE)</f>
        <v>1</v>
      </c>
      <c r="U173">
        <f>VLOOKUP(Table47[[#This Row],[N]],Table11[#All],3,FALSE)</f>
        <v>3</v>
      </c>
      <c r="V173">
        <f>VLOOKUP(Table47[[#This Row],[O]],Table15[#All],3,FALSE)</f>
        <v>3</v>
      </c>
      <c r="W173" t="s">
        <v>773</v>
      </c>
      <c r="X173">
        <f>VLOOKUP(Table47[[#This Row],[Q]],Table19[#All],3,FALSE)</f>
        <v>4</v>
      </c>
      <c r="Y173" t="s">
        <v>774</v>
      </c>
      <c r="Z173">
        <f>VLOOKUP(TRIM(Table47[[#This Row],[R_1]]),Table21[#All],3,FALSE)</f>
        <v>2</v>
      </c>
      <c r="AA173">
        <f>VLOOKUP(TRIM(Table47[[#This Row],[R_2]]),Table21[#All],3,FALSE)</f>
        <v>9</v>
      </c>
      <c r="AB173">
        <f>VLOOKUP(TRIM(Table47[[#This Row],[R_3]]),Table21[#All],3,FALSE)</f>
        <v>5</v>
      </c>
      <c r="AC173">
        <f>VLOOKUP(TRIM(Table47[[#This Row],[R_4]]),Table21[#All],3,FALSE)</f>
        <v>8</v>
      </c>
      <c r="AD173" t="e">
        <f>VLOOKUP(TRIM(Table47[[#This Row],[R_5]]),Table21[#All],3,FALSE)</f>
        <v>#N/A</v>
      </c>
      <c r="AE173" t="e">
        <f>VLOOKUP(TRIM(Table47[[#This Row],[R_6]]),Table21[#All],3,FALSE)</f>
        <v>#N/A</v>
      </c>
      <c r="AF173" t="e">
        <f>VLOOKUP(TRIM(Table47[[#This Row],[R_7]]),Table21[#All],3,FALSE)</f>
        <v>#N/A</v>
      </c>
      <c r="AG173" t="e">
        <f>VLOOKUP(TRIM(Table47[[#This Row],[R_8]]),Table21[#All],3,FALSE)</f>
        <v>#N/A</v>
      </c>
      <c r="AH173" t="e">
        <f>VLOOKUP(TRIM(Table47[[#This Row],[R_9]]),Table21[#All],3,FALSE)</f>
        <v>#N/A</v>
      </c>
      <c r="AI173" t="e">
        <f>VLOOKUP(TRIM(Table47[[#This Row],[R_10]]),Table21[#All],3,FALSE)</f>
        <v>#N/A</v>
      </c>
      <c r="AJ173" t="s">
        <v>174</v>
      </c>
      <c r="AK173">
        <f>VLOOKUP(TRIM(Table47[[#This Row],[S_1]]),Table24[#All],3,FALSE)</f>
        <v>5</v>
      </c>
      <c r="AL173" t="e">
        <f>VLOOKUP(TRIM(Table47[[#This Row],[S_2]]),Table24[#All],3,FALSE)</f>
        <v>#N/A</v>
      </c>
      <c r="AM173" t="e">
        <f>VLOOKUP(TRIM(Table47[[#This Row],[S_3]]),Table24[#All],3,FALSE)</f>
        <v>#N/A</v>
      </c>
      <c r="AN173" t="e">
        <f>VLOOKUP(TRIM(Table47[[#This Row],[S_4]]),Table24[#All],3,FALSE)</f>
        <v>#N/A</v>
      </c>
      <c r="AO173" t="e">
        <f>VLOOKUP(TRIM(Table47[[#This Row],[S_5]]),Table24[#All],3,FALSE)</f>
        <v>#N/A</v>
      </c>
      <c r="AP173" t="e">
        <f>VLOOKUP(TRIM(Table47[[#This Row],[S_6]]),Table24[#All],3,FALSE)</f>
        <v>#N/A</v>
      </c>
      <c r="AQ173" t="s">
        <v>51</v>
      </c>
      <c r="AR173">
        <f>VLOOKUP(TRIM(Table47[[#This Row],[T_1]]),Table26[#All],3,FALSE)</f>
        <v>2</v>
      </c>
      <c r="AS173" t="e">
        <f>VLOOKUP(TRIM(Table47[[#This Row],[T_2]]),Table26[#All],3,FALSE)</f>
        <v>#N/A</v>
      </c>
      <c r="AT173" t="e">
        <f>VLOOKUP(TRIM(Table47[[#This Row],[T_3]]),Table26[#All],3,FALSE)</f>
        <v>#N/A</v>
      </c>
      <c r="AU173" t="e">
        <f>VLOOKUP(TRIM(Table47[[#This Row],[T_4]]),Table26[#All],3,FALSE)</f>
        <v>#N/A</v>
      </c>
      <c r="AV173" t="e">
        <f>VLOOKUP(TRIM(Table47[[#This Row],[T_5]]),Table26[#All],3,FALSE)</f>
        <v>#N/A</v>
      </c>
      <c r="AW173" t="e">
        <f>VLOOKUP(TRIM(Table47[[#This Row],[T_6]]),Table26[#All],3,FALSE)</f>
        <v>#N/A</v>
      </c>
      <c r="AX173">
        <f>VLOOKUP(Table47[[#This Row],[U]],Table29[#All],3,FALSE)</f>
        <v>3</v>
      </c>
      <c r="AY173">
        <f>VLOOKUP(Table47[[#This Row],[V]],Table30[#All],3,FALSE)</f>
        <v>1</v>
      </c>
      <c r="AZ173" t="s">
        <v>418</v>
      </c>
      <c r="BA173">
        <f>VLOOKUP(TRIM(Table47[[#This Row],[W_1]]),Table31[#All],3,FALSE)</f>
        <v>2</v>
      </c>
      <c r="BB173" t="e">
        <f>VLOOKUP(TRIM(Table47[[#This Row],[W_2]]),Table31[#All],3,FALSE)</f>
        <v>#N/A</v>
      </c>
      <c r="BC173" t="e">
        <f>VLOOKUP(TRIM(Table47[[#This Row],[W_3]]),Table31[#All],3,FALSE)</f>
        <v>#N/A</v>
      </c>
      <c r="BD173" t="e">
        <f>VLOOKUP(TRIM(Table47[[#This Row],[W_4]]),Table31[#All],3,FALSE)</f>
        <v>#N/A</v>
      </c>
      <c r="BE173" t="e">
        <f>VLOOKUP(TRIM(Table47[[#This Row],[W_5]]),Table31[#All],3,FALSE)</f>
        <v>#N/A</v>
      </c>
      <c r="BF173" t="e">
        <f>VLOOKUP(TRIM(Table47[[#This Row],[W_6]]),Table31[#All],3,FALSE)</f>
        <v>#N/A</v>
      </c>
      <c r="BG173" t="e">
        <f>VLOOKUP(TRIM(Table47[[#This Row],[W_7]]),Table31[#All],3,FALSE)</f>
        <v>#N/A</v>
      </c>
      <c r="BH173" t="e">
        <f>VLOOKUP(TRIM(Table47[[#This Row],[W_8]]),Table31[#All],3,FALSE)</f>
        <v>#N/A</v>
      </c>
      <c r="BI173" t="s">
        <v>160</v>
      </c>
      <c r="BJ173">
        <f>VLOOKUP(TRIM(Table47[[#This Row],[X_1]]),Table32[#All],3,FALSE)</f>
        <v>5</v>
      </c>
      <c r="BK173" t="e">
        <f>VLOOKUP(TRIM(Table47[[#This Row],[X_2]]),Table32[#All],3,FALSE)</f>
        <v>#N/A</v>
      </c>
      <c r="BL173" t="e">
        <f>VLOOKUP(TRIM(Table47[[#This Row],[X_3]]),Table32[#All],3,FALSE)</f>
        <v>#N/A</v>
      </c>
      <c r="BM173" t="e">
        <f>VLOOKUP(TRIM(Table47[[#This Row],[X_4]]),Table32[#All],3,FALSE)</f>
        <v>#N/A</v>
      </c>
      <c r="BN173" t="e">
        <f>VLOOKUP(TRIM(Table47[[#This Row],[X_5]]),Table32[#All],3,FALSE)</f>
        <v>#N/A</v>
      </c>
      <c r="BO173" t="e">
        <f>VLOOKUP(TRIM(Table47[[#This Row],[X_6]]),Table32[#All],3,FALSE)</f>
        <v>#N/A</v>
      </c>
      <c r="BP173" t="e">
        <f>VLOOKUP(TRIM(Table47[[#This Row],[X_7]]),Table32[#All],3,FALSE)</f>
        <v>#N/A</v>
      </c>
      <c r="BQ173" t="e">
        <f>VLOOKUP(TRIM(Table47[[#This Row],[X_8]]),Table32[#All],3,FALSE)</f>
        <v>#N/A</v>
      </c>
      <c r="BR173" t="e">
        <f>VLOOKUP(TRIM(Table47[[#This Row],[X_9]]),Table32[#All],3,FALSE)</f>
        <v>#N/A</v>
      </c>
      <c r="BS173">
        <f>VLOOKUP(Table47[[#This Row],[Y]], Table33[#All], 3, FALSE)</f>
        <v>1</v>
      </c>
      <c r="BT173" t="s">
        <v>136</v>
      </c>
      <c r="BU173">
        <f>VLOOKUP(TRIM(Table47[[#This Row],[Z_1]]),Table34[#All],3,FALSE)</f>
        <v>4</v>
      </c>
      <c r="BV173" t="e">
        <f>VLOOKUP(TRIM(Table47[[#This Row],[Z_2]]),Table34[#All],3,FALSE)</f>
        <v>#N/A</v>
      </c>
      <c r="BW173" t="e">
        <f>VLOOKUP(TRIM(Table47[[#This Row],[Z_3]]),Table34[#All],3,FALSE)</f>
        <v>#N/A</v>
      </c>
      <c r="BX173" t="e">
        <f>VLOOKUP(TRIM(Table47[[#This Row],[Z_4]]),Table34[#All],3,FALSE)</f>
        <v>#N/A</v>
      </c>
      <c r="BY173" t="e">
        <f>VLOOKUP(TRIM(Table47[[#This Row],[Z_5]]),Table34[#All],3,FALSE)</f>
        <v>#N/A</v>
      </c>
      <c r="BZ173" t="e">
        <f>VLOOKUP(TRIM(Table47[[#This Row],[Z_6]]),Table34[#All],3,FALSE)</f>
        <v>#N/A</v>
      </c>
      <c r="CA173" t="e">
        <f>VLOOKUP(TRIM(Table47[[#This Row],[Z_7]]),Table34[#All],3,FALSE)</f>
        <v>#N/A</v>
      </c>
      <c r="CB173">
        <f>VLOOKUP(Table47[[#This Row],[ZA]],Table36[#All],3,FALSE)</f>
        <v>2</v>
      </c>
      <c r="CC173">
        <f>VLOOKUP(Table47[[#This Row],[ZB]],Table37[#All],3,FALSE)</f>
        <v>3</v>
      </c>
      <c r="CD173" t="s">
        <v>147</v>
      </c>
      <c r="CE173">
        <f>VLOOKUP(TRIM(Table47[[#This Row],[ZC_1]]),Table38[#All],3,FALSE)</f>
        <v>1</v>
      </c>
      <c r="CF173" t="e">
        <f>VLOOKUP(TRIM(Table47[[#This Row],[ZC_2]]),Table38[#All],3,FALSE)</f>
        <v>#N/A</v>
      </c>
      <c r="CG173" t="e">
        <f>VLOOKUP(TRIM(Table47[[#This Row],[ZC_3]]),Table38[#All],3,FALSE)</f>
        <v>#N/A</v>
      </c>
      <c r="CH173" t="e">
        <f>VLOOKUP(TRIM(Table47[[#This Row],[ZC_4]]),Table38[#All],3,FALSE)</f>
        <v>#N/A</v>
      </c>
      <c r="CI173" t="e">
        <f>VLOOKUP(TRIM(Table47[[#This Row],[ZC_5]]),Table38[#All],3,FALSE)</f>
        <v>#N/A</v>
      </c>
      <c r="CJ173" t="e">
        <f>VLOOKUP(TRIM(Table47[[#This Row],[ZC_6]]),Table38[#All],3,FALSE)</f>
        <v>#N/A</v>
      </c>
      <c r="CK173" t="e">
        <f>VLOOKUP(TRIM(Table47[[#This Row],[ZC_7]]),Table38[#All],3,FALSE)</f>
        <v>#N/A</v>
      </c>
      <c r="CL173">
        <v>2</v>
      </c>
      <c r="CM173" t="s">
        <v>181</v>
      </c>
      <c r="CN173">
        <f>VLOOKUP(TRIM(Table47[[#This Row],[ZE_1]]),Table40[#All],3,FALSE)</f>
        <v>5</v>
      </c>
      <c r="CO173" s="4" t="e">
        <f>VLOOKUP(TRIM(Table47[[#This Row],[ZE_2]]),Table40[#All],3,FALSE)</f>
        <v>#N/A</v>
      </c>
      <c r="CP173" t="e">
        <f>VLOOKUP(TRIM(Table47[[#This Row],[ZE_3]]),Table40[#All],3,FALSE)</f>
        <v>#N/A</v>
      </c>
      <c r="CQ173" s="4" t="e">
        <f>VLOOKUP(TRIM(Table47[[#This Row],[ZE_4]]),Table40[#All],3,FALSE)</f>
        <v>#N/A</v>
      </c>
      <c r="CR173" t="e">
        <f>VLOOKUP(TRIM(Table47[[#This Row],[ZE_5]]),Table40[#All],3,FALSE)</f>
        <v>#N/A</v>
      </c>
      <c r="CS173" t="e">
        <f>VLOOKUP(TRIM(Table47[[#This Row],[ZE_6]]),Table40[#All],3,FALSE)</f>
        <v>#N/A</v>
      </c>
      <c r="CT173" t="e">
        <f>VLOOKUP(TRIM(Table47[[#This Row],[ZE_7]]),Table40[#All],3,FALSE)</f>
        <v>#N/A</v>
      </c>
    </row>
    <row r="174" spans="1:99" x14ac:dyDescent="0.25">
      <c r="A174">
        <v>45170.670248668983</v>
      </c>
      <c r="B174" s="4">
        <f>VLOOKUP(Table47[[#This Row],[A]],Table7[#All],3, FALSE)</f>
        <v>6</v>
      </c>
      <c r="C174">
        <f>VLOOKUP(Table47[[#This Row],[B]],Table12[#All],3,FALSE)</f>
        <v>1</v>
      </c>
      <c r="D174">
        <f>VLOOKUP(Table47[[#This Row],[C]],Table14[#All],3,FALSE)</f>
        <v>1</v>
      </c>
      <c r="E174">
        <f>VLOOKUP(Table47[[#This Row],[D]],Table16[#All],3,FALSE)</f>
        <v>1</v>
      </c>
      <c r="F174">
        <f>VLOOKUP(Table47[[#This Row],[E]],Table18[#All],3,FALSE)</f>
        <v>1</v>
      </c>
      <c r="G174">
        <f>VLOOKUP(Table47[[#This Row],[F]],Table20[#All],3,FALSE)</f>
        <v>2</v>
      </c>
      <c r="H174" s="1" t="s">
        <v>130</v>
      </c>
      <c r="I174">
        <f>VLOOKUP(Table47[[#This Row],[G]],Table22[#All],3,FALSE)</f>
        <v>1</v>
      </c>
      <c r="J174" s="4" t="e">
        <f>VLOOKUP(TRIM(Table47[[#This Row],[G_2]]),Table22[#All],3,FALSE)</f>
        <v>#N/A</v>
      </c>
      <c r="K174" s="4" t="e">
        <f>VLOOKUP(TRIM(Table47[[#This Row],[G_3]]),Table22[#All],3,FALSE)</f>
        <v>#N/A</v>
      </c>
      <c r="L174" s="4" t="e">
        <f>VLOOKUP(TRIM(Table47[[#This Row],[G_4]]),Table22[#All],3,FALSE)</f>
        <v>#N/A</v>
      </c>
      <c r="M174">
        <f>VLOOKUP(Table47[[#This Row],[H]],Table23[#All],3,FALSE)</f>
        <v>1</v>
      </c>
      <c r="N174" s="1" t="s">
        <v>41</v>
      </c>
      <c r="O174">
        <f>VLOOKUP(Table47[[#This Row],[I_1]],Table25[#All], 3, FALSE)</f>
        <v>1</v>
      </c>
      <c r="P174" t="e">
        <f>VLOOKUP(TRIM(Table47[[#This Row],[I_2]]),Table25[#All], 3, FALSE)</f>
        <v>#N/A</v>
      </c>
      <c r="Q174">
        <v>1105</v>
      </c>
      <c r="R174">
        <f>VLOOKUP(TRIM(Table47[[#This Row],[K]]),Table27[#All],3,FALSE)</f>
        <v>1</v>
      </c>
      <c r="S174">
        <f>VLOOKUP(TRIM(Table47[[#This Row],[L]]),Table28[#All],3,FALSE)</f>
        <v>2</v>
      </c>
      <c r="T174">
        <f>VLOOKUP(Table47[[#This Row],[M]],Table9[#All],3,FALSE)</f>
        <v>2</v>
      </c>
      <c r="U174">
        <f>VLOOKUP(Table47[[#This Row],[N]],Table11[#All],3,FALSE)</f>
        <v>3</v>
      </c>
      <c r="V174">
        <f>VLOOKUP(Table47[[#This Row],[O]],Table15[#All],3,FALSE)</f>
        <v>1</v>
      </c>
      <c r="W174" t="s">
        <v>775</v>
      </c>
      <c r="X174">
        <f>VLOOKUP(Table47[[#This Row],[Q]],Table19[#All],3,FALSE)</f>
        <v>6</v>
      </c>
      <c r="Y174" t="s">
        <v>776</v>
      </c>
      <c r="Z174">
        <f>VLOOKUP(TRIM(Table47[[#This Row],[R_1]]),Table21[#All],3,FALSE)</f>
        <v>0</v>
      </c>
      <c r="AA174" t="e">
        <f>VLOOKUP(TRIM(Table47[[#This Row],[R_2]]),Table21[#All],3,FALSE)</f>
        <v>#N/A</v>
      </c>
      <c r="AB174" t="e">
        <f>VLOOKUP(TRIM(Table47[[#This Row],[R_3]]),Table21[#All],3,FALSE)</f>
        <v>#N/A</v>
      </c>
      <c r="AC174" t="e">
        <f>VLOOKUP(TRIM(Table47[[#This Row],[R_4]]),Table21[#All],3,FALSE)</f>
        <v>#N/A</v>
      </c>
      <c r="AD174" t="e">
        <f>VLOOKUP(TRIM(Table47[[#This Row],[R_5]]),Table21[#All],3,FALSE)</f>
        <v>#N/A</v>
      </c>
      <c r="AE174" t="e">
        <f>VLOOKUP(TRIM(Table47[[#This Row],[R_6]]),Table21[#All],3,FALSE)</f>
        <v>#N/A</v>
      </c>
      <c r="AF174" t="e">
        <f>VLOOKUP(TRIM(Table47[[#This Row],[R_7]]),Table21[#All],3,FALSE)</f>
        <v>#N/A</v>
      </c>
      <c r="AG174" t="e">
        <f>VLOOKUP(TRIM(Table47[[#This Row],[R_8]]),Table21[#All],3,FALSE)</f>
        <v>#N/A</v>
      </c>
      <c r="AH174" t="e">
        <f>VLOOKUP(TRIM(Table47[[#This Row],[R_9]]),Table21[#All],3,FALSE)</f>
        <v>#N/A</v>
      </c>
      <c r="AI174" t="e">
        <f>VLOOKUP(TRIM(Table47[[#This Row],[R_10]]),Table21[#All],3,FALSE)</f>
        <v>#N/A</v>
      </c>
      <c r="AJ174" t="s">
        <v>146</v>
      </c>
      <c r="AK174">
        <f>VLOOKUP(TRIM(Table47[[#This Row],[S_1]]),Table24[#All],3,FALSE)</f>
        <v>3</v>
      </c>
      <c r="AL174" t="e">
        <f>VLOOKUP(TRIM(Table47[[#This Row],[S_2]]),Table24[#All],3,FALSE)</f>
        <v>#N/A</v>
      </c>
      <c r="AM174" t="e">
        <f>VLOOKUP(TRIM(Table47[[#This Row],[S_3]]),Table24[#All],3,FALSE)</f>
        <v>#N/A</v>
      </c>
      <c r="AN174" t="e">
        <f>VLOOKUP(TRIM(Table47[[#This Row],[S_4]]),Table24[#All],3,FALSE)</f>
        <v>#N/A</v>
      </c>
      <c r="AO174" t="e">
        <f>VLOOKUP(TRIM(Table47[[#This Row],[S_5]]),Table24[#All],3,FALSE)</f>
        <v>#N/A</v>
      </c>
      <c r="AP174" t="e">
        <f>VLOOKUP(TRIM(Table47[[#This Row],[S_6]]),Table24[#All],3,FALSE)</f>
        <v>#N/A</v>
      </c>
      <c r="AQ174" t="s">
        <v>51</v>
      </c>
      <c r="AR174">
        <f>VLOOKUP(TRIM(Table47[[#This Row],[T_1]]),Table26[#All],3,FALSE)</f>
        <v>2</v>
      </c>
      <c r="AS174" t="e">
        <f>VLOOKUP(TRIM(Table47[[#This Row],[T_2]]),Table26[#All],3,FALSE)</f>
        <v>#N/A</v>
      </c>
      <c r="AT174" t="e">
        <f>VLOOKUP(TRIM(Table47[[#This Row],[T_3]]),Table26[#All],3,FALSE)</f>
        <v>#N/A</v>
      </c>
      <c r="AU174" t="e">
        <f>VLOOKUP(TRIM(Table47[[#This Row],[T_4]]),Table26[#All],3,FALSE)</f>
        <v>#N/A</v>
      </c>
      <c r="AV174" t="e">
        <f>VLOOKUP(TRIM(Table47[[#This Row],[T_5]]),Table26[#All],3,FALSE)</f>
        <v>#N/A</v>
      </c>
      <c r="AW174" t="e">
        <f>VLOOKUP(TRIM(Table47[[#This Row],[T_6]]),Table26[#All],3,FALSE)</f>
        <v>#N/A</v>
      </c>
      <c r="AX174">
        <f>VLOOKUP(Table47[[#This Row],[U]],Table29[#All],3,FALSE)</f>
        <v>1</v>
      </c>
      <c r="AY174">
        <f>VLOOKUP(Table47[[#This Row],[V]],Table30[#All],3,FALSE)</f>
        <v>2</v>
      </c>
      <c r="AZ174" t="s">
        <v>101</v>
      </c>
      <c r="BA174">
        <f>VLOOKUP(TRIM(Table47[[#This Row],[W_1]]),Table31[#All],3,FALSE)</f>
        <v>1</v>
      </c>
      <c r="BB174" t="e">
        <f>VLOOKUP(TRIM(Table47[[#This Row],[W_2]]),Table31[#All],3,FALSE)</f>
        <v>#N/A</v>
      </c>
      <c r="BC174" t="e">
        <f>VLOOKUP(TRIM(Table47[[#This Row],[W_3]]),Table31[#All],3,FALSE)</f>
        <v>#N/A</v>
      </c>
      <c r="BD174" t="e">
        <f>VLOOKUP(TRIM(Table47[[#This Row],[W_4]]),Table31[#All],3,FALSE)</f>
        <v>#N/A</v>
      </c>
      <c r="BE174" t="e">
        <f>VLOOKUP(TRIM(Table47[[#This Row],[W_5]]),Table31[#All],3,FALSE)</f>
        <v>#N/A</v>
      </c>
      <c r="BF174" t="e">
        <f>VLOOKUP(TRIM(Table47[[#This Row],[W_6]]),Table31[#All],3,FALSE)</f>
        <v>#N/A</v>
      </c>
      <c r="BG174" t="e">
        <f>VLOOKUP(TRIM(Table47[[#This Row],[W_7]]),Table31[#All],3,FALSE)</f>
        <v>#N/A</v>
      </c>
      <c r="BH174" t="e">
        <f>VLOOKUP(TRIM(Table47[[#This Row],[W_8]]),Table31[#All],3,FALSE)</f>
        <v>#N/A</v>
      </c>
      <c r="BI174" t="s">
        <v>640</v>
      </c>
      <c r="BJ174">
        <f>VLOOKUP(TRIM(Table47[[#This Row],[X_1]]),Table32[#All],3,FALSE)</f>
        <v>11</v>
      </c>
      <c r="BK174" t="e">
        <f>VLOOKUP(TRIM(Table47[[#This Row],[X_2]]),Table32[#All],3,FALSE)</f>
        <v>#N/A</v>
      </c>
      <c r="BL174" t="e">
        <f>VLOOKUP(TRIM(Table47[[#This Row],[X_3]]),Table32[#All],3,FALSE)</f>
        <v>#N/A</v>
      </c>
      <c r="BM174" t="e">
        <f>VLOOKUP(TRIM(Table47[[#This Row],[X_4]]),Table32[#All],3,FALSE)</f>
        <v>#N/A</v>
      </c>
      <c r="BN174" t="e">
        <f>VLOOKUP(TRIM(Table47[[#This Row],[X_5]]),Table32[#All],3,FALSE)</f>
        <v>#N/A</v>
      </c>
      <c r="BO174" t="e">
        <f>VLOOKUP(TRIM(Table47[[#This Row],[X_6]]),Table32[#All],3,FALSE)</f>
        <v>#N/A</v>
      </c>
      <c r="BP174" t="e">
        <f>VLOOKUP(TRIM(Table47[[#This Row],[X_7]]),Table32[#All],3,FALSE)</f>
        <v>#N/A</v>
      </c>
      <c r="BQ174" t="e">
        <f>VLOOKUP(TRIM(Table47[[#This Row],[X_8]]),Table32[#All],3,FALSE)</f>
        <v>#N/A</v>
      </c>
      <c r="BR174" t="e">
        <f>VLOOKUP(TRIM(Table47[[#This Row],[X_9]]),Table32[#All],3,FALSE)</f>
        <v>#N/A</v>
      </c>
      <c r="BS174">
        <f>VLOOKUP(Table47[[#This Row],[Y]], Table33[#All], 3, FALSE)</f>
        <v>1</v>
      </c>
      <c r="BT174" t="s">
        <v>103</v>
      </c>
      <c r="BU174">
        <f>VLOOKUP(TRIM(Table47[[#This Row],[Z_1]]),Table34[#All],3,FALSE)</f>
        <v>6</v>
      </c>
      <c r="BV174" t="e">
        <f>VLOOKUP(TRIM(Table47[[#This Row],[Z_2]]),Table34[#All],3,FALSE)</f>
        <v>#N/A</v>
      </c>
      <c r="BW174" t="e">
        <f>VLOOKUP(TRIM(Table47[[#This Row],[Z_3]]),Table34[#All],3,FALSE)</f>
        <v>#N/A</v>
      </c>
      <c r="BX174" t="e">
        <f>VLOOKUP(TRIM(Table47[[#This Row],[Z_4]]),Table34[#All],3,FALSE)</f>
        <v>#N/A</v>
      </c>
      <c r="BY174" t="e">
        <f>VLOOKUP(TRIM(Table47[[#This Row],[Z_5]]),Table34[#All],3,FALSE)</f>
        <v>#N/A</v>
      </c>
      <c r="BZ174" t="e">
        <f>VLOOKUP(TRIM(Table47[[#This Row],[Z_6]]),Table34[#All],3,FALSE)</f>
        <v>#N/A</v>
      </c>
      <c r="CA174" t="e">
        <f>VLOOKUP(TRIM(Table47[[#This Row],[Z_7]]),Table34[#All],3,FALSE)</f>
        <v>#N/A</v>
      </c>
      <c r="CB174">
        <f>VLOOKUP(Table47[[#This Row],[ZA]],Table36[#All],3,FALSE)</f>
        <v>3</v>
      </c>
      <c r="CC174">
        <f>VLOOKUP(Table47[[#This Row],[ZB]],Table37[#All],3,FALSE)</f>
        <v>4</v>
      </c>
      <c r="CD174" t="s">
        <v>441</v>
      </c>
      <c r="CE174">
        <f>VLOOKUP(TRIM(Table47[[#This Row],[ZC_1]]),Table38[#All],3,FALSE)</f>
        <v>7</v>
      </c>
      <c r="CF174" t="e">
        <f>VLOOKUP(TRIM(Table47[[#This Row],[ZC_2]]),Table38[#All],3,FALSE)</f>
        <v>#N/A</v>
      </c>
      <c r="CG174" t="e">
        <f>VLOOKUP(TRIM(Table47[[#This Row],[ZC_3]]),Table38[#All],3,FALSE)</f>
        <v>#N/A</v>
      </c>
      <c r="CH174" t="e">
        <f>VLOOKUP(TRIM(Table47[[#This Row],[ZC_4]]),Table38[#All],3,FALSE)</f>
        <v>#N/A</v>
      </c>
      <c r="CI174" t="e">
        <f>VLOOKUP(TRIM(Table47[[#This Row],[ZC_5]]),Table38[#All],3,FALSE)</f>
        <v>#N/A</v>
      </c>
      <c r="CJ174" t="e">
        <f>VLOOKUP(TRIM(Table47[[#This Row],[ZC_6]]),Table38[#All],3,FALSE)</f>
        <v>#N/A</v>
      </c>
      <c r="CK174" t="e">
        <f>VLOOKUP(TRIM(Table47[[#This Row],[ZC_7]]),Table38[#All],3,FALSE)</f>
        <v>#N/A</v>
      </c>
      <c r="CL174">
        <v>1</v>
      </c>
      <c r="CM174" t="s">
        <v>106</v>
      </c>
      <c r="CN174">
        <f>VLOOKUP(TRIM(Table47[[#This Row],[ZE_1]]),Table40[#All],3,FALSE)</f>
        <v>3</v>
      </c>
      <c r="CO174" s="4" t="e">
        <f>VLOOKUP(TRIM(Table47[[#This Row],[ZE_2]]),Table40[#All],3,FALSE)</f>
        <v>#N/A</v>
      </c>
      <c r="CP174" t="e">
        <f>VLOOKUP(TRIM(Table47[[#This Row],[ZE_3]]),Table40[#All],3,FALSE)</f>
        <v>#N/A</v>
      </c>
      <c r="CQ174" s="4" t="e">
        <f>VLOOKUP(TRIM(Table47[[#This Row],[ZE_4]]),Table40[#All],3,FALSE)</f>
        <v>#N/A</v>
      </c>
      <c r="CR174" t="e">
        <f>VLOOKUP(TRIM(Table47[[#This Row],[ZE_5]]),Table40[#All],3,FALSE)</f>
        <v>#N/A</v>
      </c>
      <c r="CS174" t="e">
        <f>VLOOKUP(TRIM(Table47[[#This Row],[ZE_6]]),Table40[#All],3,FALSE)</f>
        <v>#N/A</v>
      </c>
      <c r="CT174" t="e">
        <f>VLOOKUP(TRIM(Table47[[#This Row],[ZE_7]]),Table40[#All],3,FALSE)</f>
        <v>#N/A</v>
      </c>
    </row>
    <row r="175" spans="1:99" x14ac:dyDescent="0.25">
      <c r="A175">
        <v>45170.670701932875</v>
      </c>
      <c r="B175" s="4">
        <f>VLOOKUP(Table47[[#This Row],[A]],Table7[#All],3, FALSE)</f>
        <v>6</v>
      </c>
      <c r="C175">
        <f>VLOOKUP(Table47[[#This Row],[B]],Table12[#All],3,FALSE)</f>
        <v>1</v>
      </c>
      <c r="D175">
        <f>VLOOKUP(Table47[[#This Row],[C]],Table14[#All],3,FALSE)</f>
        <v>1</v>
      </c>
      <c r="E175">
        <f>VLOOKUP(Table47[[#This Row],[D]],Table16[#All],3,FALSE)</f>
        <v>1</v>
      </c>
      <c r="F175">
        <f>VLOOKUP(Table47[[#This Row],[E]],Table18[#All],3,FALSE)</f>
        <v>1</v>
      </c>
      <c r="G175">
        <f>VLOOKUP(Table47[[#This Row],[F]],Table20[#All],3,FALSE)</f>
        <v>3</v>
      </c>
      <c r="H175" s="1" t="s">
        <v>124</v>
      </c>
      <c r="I175">
        <f>VLOOKUP(Table47[[#This Row],[G]],Table22[#All],3,FALSE)</f>
        <v>1</v>
      </c>
      <c r="J175" s="4">
        <f>VLOOKUP(TRIM(Table47[[#This Row],[G_2]]),Table22[#All],3,FALSE)</f>
        <v>2</v>
      </c>
      <c r="K175" s="4" t="e">
        <f>VLOOKUP(TRIM(Table47[[#This Row],[G_3]]),Table22[#All],3,FALSE)</f>
        <v>#N/A</v>
      </c>
      <c r="L175" s="4" t="e">
        <f>VLOOKUP(TRIM(Table47[[#This Row],[G_4]]),Table22[#All],3,FALSE)</f>
        <v>#N/A</v>
      </c>
      <c r="M175">
        <f>VLOOKUP(Table47[[#This Row],[H]],Table23[#All],3,FALSE)</f>
        <v>1</v>
      </c>
      <c r="N175" s="1" t="s">
        <v>41</v>
      </c>
      <c r="O175">
        <f>VLOOKUP(Table47[[#This Row],[I_1]],Table25[#All], 3, FALSE)</f>
        <v>1</v>
      </c>
      <c r="P175" t="e">
        <f>VLOOKUP(TRIM(Table47[[#This Row],[I_2]]),Table25[#All], 3, FALSE)</f>
        <v>#N/A</v>
      </c>
      <c r="Q175">
        <v>1063</v>
      </c>
      <c r="R175">
        <f>VLOOKUP(TRIM(Table47[[#This Row],[K]]),Table27[#All],3,FALSE)</f>
        <v>1</v>
      </c>
      <c r="S175">
        <f>VLOOKUP(TRIM(Table47[[#This Row],[L]]),Table28[#All],3,FALSE)</f>
        <v>1</v>
      </c>
      <c r="T175">
        <f>VLOOKUP(Table47[[#This Row],[M]],Table9[#All],3,FALSE)</f>
        <v>3</v>
      </c>
      <c r="U175">
        <f>VLOOKUP(Table47[[#This Row],[N]],Table11[#All],3,FALSE)</f>
        <v>3</v>
      </c>
      <c r="V175">
        <f>VLOOKUP(Table47[[#This Row],[O]],Table15[#All],3,FALSE)</f>
        <v>2</v>
      </c>
      <c r="W175" t="s">
        <v>777</v>
      </c>
      <c r="X175">
        <f>VLOOKUP(Table47[[#This Row],[Q]],Table19[#All],3,FALSE)</f>
        <v>4</v>
      </c>
      <c r="Y175" t="s">
        <v>136</v>
      </c>
      <c r="Z175">
        <f>VLOOKUP(TRIM(Table47[[#This Row],[R_1]]),Table21[#All],3,FALSE)</f>
        <v>2</v>
      </c>
      <c r="AA175" t="e">
        <f>VLOOKUP(TRIM(Table47[[#This Row],[R_2]]),Table21[#All],3,FALSE)</f>
        <v>#N/A</v>
      </c>
      <c r="AB175" t="e">
        <f>VLOOKUP(TRIM(Table47[[#This Row],[R_3]]),Table21[#All],3,FALSE)</f>
        <v>#N/A</v>
      </c>
      <c r="AC175" t="e">
        <f>VLOOKUP(TRIM(Table47[[#This Row],[R_4]]),Table21[#All],3,FALSE)</f>
        <v>#N/A</v>
      </c>
      <c r="AD175" t="e">
        <f>VLOOKUP(TRIM(Table47[[#This Row],[R_5]]),Table21[#All],3,FALSE)</f>
        <v>#N/A</v>
      </c>
      <c r="AE175" t="e">
        <f>VLOOKUP(TRIM(Table47[[#This Row],[R_6]]),Table21[#All],3,FALSE)</f>
        <v>#N/A</v>
      </c>
      <c r="AF175" t="e">
        <f>VLOOKUP(TRIM(Table47[[#This Row],[R_7]]),Table21[#All],3,FALSE)</f>
        <v>#N/A</v>
      </c>
      <c r="AG175" t="e">
        <f>VLOOKUP(TRIM(Table47[[#This Row],[R_8]]),Table21[#All],3,FALSE)</f>
        <v>#N/A</v>
      </c>
      <c r="AH175" t="e">
        <f>VLOOKUP(TRIM(Table47[[#This Row],[R_9]]),Table21[#All],3,FALSE)</f>
        <v>#N/A</v>
      </c>
      <c r="AI175" t="e">
        <f>VLOOKUP(TRIM(Table47[[#This Row],[R_10]]),Table21[#All],3,FALSE)</f>
        <v>#N/A</v>
      </c>
      <c r="AJ175" t="s">
        <v>242</v>
      </c>
      <c r="AK175">
        <f>VLOOKUP(TRIM(Table47[[#This Row],[S_1]]),Table24[#All],3,FALSE)</f>
        <v>5</v>
      </c>
      <c r="AL175">
        <f>VLOOKUP(TRIM(Table47[[#This Row],[S_2]]),Table24[#All],3,FALSE)</f>
        <v>6</v>
      </c>
      <c r="AM175">
        <f>VLOOKUP(TRIM(Table47[[#This Row],[S_3]]),Table24[#All],3,FALSE)</f>
        <v>1</v>
      </c>
      <c r="AN175" t="e">
        <f>VLOOKUP(TRIM(Table47[[#This Row],[S_4]]),Table24[#All],3,FALSE)</f>
        <v>#N/A</v>
      </c>
      <c r="AO175" t="e">
        <f>VLOOKUP(TRIM(Table47[[#This Row],[S_5]]),Table24[#All],3,FALSE)</f>
        <v>#N/A</v>
      </c>
      <c r="AP175" t="e">
        <f>VLOOKUP(TRIM(Table47[[#This Row],[S_6]]),Table24[#All],3,FALSE)</f>
        <v>#N/A</v>
      </c>
      <c r="AQ175" t="s">
        <v>311</v>
      </c>
      <c r="AR175">
        <f>VLOOKUP(TRIM(Table47[[#This Row],[T_1]]),Table26[#All],3,FALSE)</f>
        <v>4</v>
      </c>
      <c r="AS175" t="e">
        <f>VLOOKUP(TRIM(Table47[[#This Row],[T_2]]),Table26[#All],3,FALSE)</f>
        <v>#N/A</v>
      </c>
      <c r="AT175" t="e">
        <f>VLOOKUP(TRIM(Table47[[#This Row],[T_3]]),Table26[#All],3,FALSE)</f>
        <v>#N/A</v>
      </c>
      <c r="AU175" t="e">
        <f>VLOOKUP(TRIM(Table47[[#This Row],[T_4]]),Table26[#All],3,FALSE)</f>
        <v>#N/A</v>
      </c>
      <c r="AV175" t="e">
        <f>VLOOKUP(TRIM(Table47[[#This Row],[T_5]]),Table26[#All],3,FALSE)</f>
        <v>#N/A</v>
      </c>
      <c r="AW175" t="e">
        <f>VLOOKUP(TRIM(Table47[[#This Row],[T_6]]),Table26[#All],3,FALSE)</f>
        <v>#N/A</v>
      </c>
      <c r="AX175">
        <f>VLOOKUP(Table47[[#This Row],[U]],Table29[#All],3,FALSE)</f>
        <v>3</v>
      </c>
      <c r="AY175">
        <f>VLOOKUP(Table47[[#This Row],[V]],Table30[#All],3,FALSE)</f>
        <v>3</v>
      </c>
      <c r="AZ175" t="s">
        <v>151</v>
      </c>
      <c r="BA175">
        <f>VLOOKUP(TRIM(Table47[[#This Row],[W_1]]),Table31[#All],3,FALSE)</f>
        <v>1</v>
      </c>
      <c r="BB175">
        <f>VLOOKUP(TRIM(Table47[[#This Row],[W_2]]),Table31[#All],3,FALSE)</f>
        <v>2</v>
      </c>
      <c r="BC175">
        <f>VLOOKUP(TRIM(Table47[[#This Row],[W_3]]),Table31[#All],3,FALSE)</f>
        <v>4</v>
      </c>
      <c r="BD175">
        <f>VLOOKUP(TRIM(Table47[[#This Row],[W_4]]),Table31[#All],3,FALSE)</f>
        <v>3</v>
      </c>
      <c r="BE175">
        <f>VLOOKUP(TRIM(Table47[[#This Row],[W_5]]),Table31[#All],3,FALSE)</f>
        <v>7</v>
      </c>
      <c r="BF175" t="e">
        <f>VLOOKUP(TRIM(Table47[[#This Row],[W_6]]),Table31[#All],3,FALSE)</f>
        <v>#N/A</v>
      </c>
      <c r="BG175" t="e">
        <f>VLOOKUP(TRIM(Table47[[#This Row],[W_7]]),Table31[#All],3,FALSE)</f>
        <v>#N/A</v>
      </c>
      <c r="BH175" t="e">
        <f>VLOOKUP(TRIM(Table47[[#This Row],[W_8]]),Table31[#All],3,FALSE)</f>
        <v>#N/A</v>
      </c>
      <c r="BI175" t="s">
        <v>347</v>
      </c>
      <c r="BJ175">
        <f>VLOOKUP(TRIM(Table47[[#This Row],[X_1]]),Table32[#All],3,FALSE)</f>
        <v>1</v>
      </c>
      <c r="BK175">
        <f>VLOOKUP(TRIM(Table47[[#This Row],[X_2]]),Table32[#All],3,FALSE)</f>
        <v>5</v>
      </c>
      <c r="BL175">
        <f>VLOOKUP(TRIM(Table47[[#This Row],[X_3]]),Table32[#All],3,FALSE)</f>
        <v>10</v>
      </c>
      <c r="BM175" t="e">
        <f>VLOOKUP(TRIM(Table47[[#This Row],[X_4]]),Table32[#All],3,FALSE)</f>
        <v>#N/A</v>
      </c>
      <c r="BN175" t="e">
        <f>VLOOKUP(TRIM(Table47[[#This Row],[X_5]]),Table32[#All],3,FALSE)</f>
        <v>#N/A</v>
      </c>
      <c r="BO175" t="e">
        <f>VLOOKUP(TRIM(Table47[[#This Row],[X_6]]),Table32[#All],3,FALSE)</f>
        <v>#N/A</v>
      </c>
      <c r="BP175" t="e">
        <f>VLOOKUP(TRIM(Table47[[#This Row],[X_7]]),Table32[#All],3,FALSE)</f>
        <v>#N/A</v>
      </c>
      <c r="BQ175" t="e">
        <f>VLOOKUP(TRIM(Table47[[#This Row],[X_8]]),Table32[#All],3,FALSE)</f>
        <v>#N/A</v>
      </c>
      <c r="BR175" t="e">
        <f>VLOOKUP(TRIM(Table47[[#This Row],[X_9]]),Table32[#All],3,FALSE)</f>
        <v>#N/A</v>
      </c>
      <c r="BS175">
        <f>VLOOKUP(Table47[[#This Row],[Y]], Table33[#All], 3, FALSE)</f>
        <v>1</v>
      </c>
      <c r="BT175" t="s">
        <v>450</v>
      </c>
      <c r="BU175">
        <f>VLOOKUP(TRIM(Table47[[#This Row],[Z_1]]),Table34[#All],3,FALSE)</f>
        <v>4</v>
      </c>
      <c r="BV175">
        <f>VLOOKUP(TRIM(Table47[[#This Row],[Z_2]]),Table34[#All],3,FALSE)</f>
        <v>6</v>
      </c>
      <c r="BW175" t="e">
        <f>VLOOKUP(TRIM(Table47[[#This Row],[Z_3]]),Table34[#All],3,FALSE)</f>
        <v>#N/A</v>
      </c>
      <c r="BX175" t="e">
        <f>VLOOKUP(TRIM(Table47[[#This Row],[Z_4]]),Table34[#All],3,FALSE)</f>
        <v>#N/A</v>
      </c>
      <c r="BY175" t="e">
        <f>VLOOKUP(TRIM(Table47[[#This Row],[Z_5]]),Table34[#All],3,FALSE)</f>
        <v>#N/A</v>
      </c>
      <c r="BZ175" t="e">
        <f>VLOOKUP(TRIM(Table47[[#This Row],[Z_6]]),Table34[#All],3,FALSE)</f>
        <v>#N/A</v>
      </c>
      <c r="CA175" t="e">
        <f>VLOOKUP(TRIM(Table47[[#This Row],[Z_7]]),Table34[#All],3,FALSE)</f>
        <v>#N/A</v>
      </c>
      <c r="CB175">
        <f>VLOOKUP(Table47[[#This Row],[ZA]],Table36[#All],3,FALSE)</f>
        <v>3</v>
      </c>
      <c r="CC175">
        <f>VLOOKUP(Table47[[#This Row],[ZB]],Table37[#All],3,FALSE)</f>
        <v>4</v>
      </c>
      <c r="CD175" t="s">
        <v>771</v>
      </c>
      <c r="CE175">
        <f>VLOOKUP(TRIM(Table47[[#This Row],[ZC_1]]),Table38[#All],3,FALSE)</f>
        <v>1</v>
      </c>
      <c r="CF175">
        <f>VLOOKUP(TRIM(Table47[[#This Row],[ZC_2]]),Table38[#All],3,FALSE)</f>
        <v>4</v>
      </c>
      <c r="CG175">
        <f>VLOOKUP(TRIM(Table47[[#This Row],[ZC_3]]),Table38[#All],3,FALSE)</f>
        <v>3</v>
      </c>
      <c r="CH175">
        <f>VLOOKUP(TRIM(Table47[[#This Row],[ZC_4]]),Table38[#All],3,FALSE)</f>
        <v>2</v>
      </c>
      <c r="CI175">
        <f>VLOOKUP(TRIM(Table47[[#This Row],[ZC_5]]),Table38[#All],3,FALSE)</f>
        <v>7</v>
      </c>
      <c r="CJ175" t="e">
        <f>VLOOKUP(TRIM(Table47[[#This Row],[ZC_6]]),Table38[#All],3,FALSE)</f>
        <v>#N/A</v>
      </c>
      <c r="CK175" t="e">
        <f>VLOOKUP(TRIM(Table47[[#This Row],[ZC_7]]),Table38[#All],3,FALSE)</f>
        <v>#N/A</v>
      </c>
      <c r="CL175">
        <v>1</v>
      </c>
      <c r="CM175" t="s">
        <v>778</v>
      </c>
      <c r="CN175">
        <f>VLOOKUP(TRIM(Table47[[#This Row],[ZE_1]]),Table40[#All],3,FALSE)</f>
        <v>1</v>
      </c>
      <c r="CO175" s="4">
        <f>VLOOKUP(TRIM(Table47[[#This Row],[ZE_2]]),Table40[#All],3,FALSE)</f>
        <v>5</v>
      </c>
      <c r="CP175">
        <f>VLOOKUP(TRIM(Table47[[#This Row],[ZE_3]]),Table40[#All],3,FALSE)</f>
        <v>6</v>
      </c>
      <c r="CQ175" s="4" t="e">
        <f>VLOOKUP(TRIM(Table47[[#This Row],[ZE_4]]),Table40[#All],3,FALSE)</f>
        <v>#N/A</v>
      </c>
      <c r="CR175" t="e">
        <f>VLOOKUP(TRIM(Table47[[#This Row],[ZE_5]]),Table40[#All],3,FALSE)</f>
        <v>#N/A</v>
      </c>
      <c r="CS175" t="e">
        <f>VLOOKUP(TRIM(Table47[[#This Row],[ZE_6]]),Table40[#All],3,FALSE)</f>
        <v>#N/A</v>
      </c>
      <c r="CT175" t="e">
        <f>VLOOKUP(TRIM(Table47[[#This Row],[ZE_7]]),Table40[#All],3,FALSE)</f>
        <v>#N/A</v>
      </c>
    </row>
    <row r="176" spans="1:99" x14ac:dyDescent="0.25">
      <c r="A176">
        <v>45170.676587442125</v>
      </c>
      <c r="B176" s="4">
        <f>VLOOKUP(Table47[[#This Row],[A]],Table7[#All],3, FALSE)</f>
        <v>7</v>
      </c>
      <c r="C176">
        <f>VLOOKUP(Table47[[#This Row],[B]],Table12[#All],3,FALSE)</f>
        <v>1</v>
      </c>
      <c r="D176">
        <f>VLOOKUP(Table47[[#This Row],[C]],Table14[#All],3,FALSE)</f>
        <v>1</v>
      </c>
      <c r="E176">
        <f>VLOOKUP(Table47[[#This Row],[D]],Table16[#All],3,FALSE)</f>
        <v>1</v>
      </c>
      <c r="F176">
        <f>VLOOKUP(Table47[[#This Row],[E]],Table18[#All],3,FALSE)</f>
        <v>2</v>
      </c>
      <c r="G176">
        <f>VLOOKUP(Table47[[#This Row],[F]],Table20[#All],3,FALSE)</f>
        <v>6</v>
      </c>
      <c r="H176" s="1" t="s">
        <v>124</v>
      </c>
      <c r="I176">
        <f>VLOOKUP(Table47[[#This Row],[G]],Table22[#All],3,FALSE)</f>
        <v>1</v>
      </c>
      <c r="J176" s="4">
        <f>VLOOKUP(TRIM(Table47[[#This Row],[G_2]]),Table22[#All],3,FALSE)</f>
        <v>2</v>
      </c>
      <c r="K176" s="4" t="e">
        <f>VLOOKUP(TRIM(Table47[[#This Row],[G_3]]),Table22[#All],3,FALSE)</f>
        <v>#N/A</v>
      </c>
      <c r="L176" s="4" t="e">
        <f>VLOOKUP(TRIM(Table47[[#This Row],[G_4]]),Table22[#All],3,FALSE)</f>
        <v>#N/A</v>
      </c>
      <c r="M176">
        <f>VLOOKUP(Table47[[#This Row],[H]],Table23[#All],3,FALSE)</f>
        <v>1</v>
      </c>
      <c r="N176" s="1" t="s">
        <v>64</v>
      </c>
      <c r="O176">
        <f>VLOOKUP(Table47[[#This Row],[I_1]],Table25[#All], 3, FALSE)</f>
        <v>1</v>
      </c>
      <c r="P176">
        <f>VLOOKUP(TRIM(Table47[[#This Row],[I_2]]),Table25[#All], 3, FALSE)</f>
        <v>2</v>
      </c>
      <c r="Q176">
        <v>1100</v>
      </c>
      <c r="R176">
        <f>VLOOKUP(TRIM(Table47[[#This Row],[K]]),Table27[#All],3,FALSE)</f>
        <v>1</v>
      </c>
      <c r="S176">
        <f>VLOOKUP(TRIM(Table47[[#This Row],[L]]),Table28[#All],3,FALSE)</f>
        <v>4</v>
      </c>
      <c r="T176">
        <f>VLOOKUP(Table47[[#This Row],[M]],Table9[#All],3,FALSE)</f>
        <v>3</v>
      </c>
      <c r="U176">
        <f>VLOOKUP(Table47[[#This Row],[N]],Table11[#All],3,FALSE)</f>
        <v>3</v>
      </c>
      <c r="V176">
        <f>VLOOKUP(Table47[[#This Row],[O]],Table15[#All],3,FALSE)</f>
        <v>1</v>
      </c>
      <c r="W176" t="s">
        <v>331</v>
      </c>
      <c r="X176">
        <f>VLOOKUP(Table47[[#This Row],[Q]],Table19[#All],3,FALSE)</f>
        <v>3</v>
      </c>
      <c r="Y176" t="s">
        <v>266</v>
      </c>
      <c r="Z176">
        <f>VLOOKUP(TRIM(Table47[[#This Row],[R_1]]),Table21[#All],3,FALSE)</f>
        <v>2</v>
      </c>
      <c r="AA176">
        <f>VLOOKUP(TRIM(Table47[[#This Row],[R_2]]),Table21[#All],3,FALSE)</f>
        <v>9</v>
      </c>
      <c r="AB176" t="e">
        <f>VLOOKUP(TRIM(Table47[[#This Row],[R_3]]),Table21[#All],3,FALSE)</f>
        <v>#N/A</v>
      </c>
      <c r="AC176" t="e">
        <f>VLOOKUP(TRIM(Table47[[#This Row],[R_4]]),Table21[#All],3,FALSE)</f>
        <v>#N/A</v>
      </c>
      <c r="AD176" t="e">
        <f>VLOOKUP(TRIM(Table47[[#This Row],[R_5]]),Table21[#All],3,FALSE)</f>
        <v>#N/A</v>
      </c>
      <c r="AE176" t="e">
        <f>VLOOKUP(TRIM(Table47[[#This Row],[R_6]]),Table21[#All],3,FALSE)</f>
        <v>#N/A</v>
      </c>
      <c r="AF176" t="e">
        <f>VLOOKUP(TRIM(Table47[[#This Row],[R_7]]),Table21[#All],3,FALSE)</f>
        <v>#N/A</v>
      </c>
      <c r="AG176" t="e">
        <f>VLOOKUP(TRIM(Table47[[#This Row],[R_8]]),Table21[#All],3,FALSE)</f>
        <v>#N/A</v>
      </c>
      <c r="AH176" t="e">
        <f>VLOOKUP(TRIM(Table47[[#This Row],[R_9]]),Table21[#All],3,FALSE)</f>
        <v>#N/A</v>
      </c>
      <c r="AI176" t="e">
        <f>VLOOKUP(TRIM(Table47[[#This Row],[R_10]]),Table21[#All],3,FALSE)</f>
        <v>#N/A</v>
      </c>
      <c r="AJ176" t="s">
        <v>779</v>
      </c>
      <c r="AK176">
        <f>VLOOKUP(TRIM(Table47[[#This Row],[S_1]]),Table24[#All],3,FALSE)</f>
        <v>10</v>
      </c>
      <c r="AL176">
        <f>VLOOKUP(TRIM(Table47[[#This Row],[S_2]]),Table24[#All],3,FALSE)</f>
        <v>13</v>
      </c>
      <c r="AM176" t="e">
        <f>VLOOKUP(TRIM(Table47[[#This Row],[S_3]]),Table24[#All],3,FALSE)</f>
        <v>#N/A</v>
      </c>
      <c r="AN176" t="e">
        <f>VLOOKUP(TRIM(Table47[[#This Row],[S_4]]),Table24[#All],3,FALSE)</f>
        <v>#N/A</v>
      </c>
      <c r="AO176" t="e">
        <f>VLOOKUP(TRIM(Table47[[#This Row],[S_5]]),Table24[#All],3,FALSE)</f>
        <v>#N/A</v>
      </c>
      <c r="AP176" t="e">
        <f>VLOOKUP(TRIM(Table47[[#This Row],[S_6]]),Table24[#All],3,FALSE)</f>
        <v>#N/A</v>
      </c>
      <c r="AQ176" t="s">
        <v>73</v>
      </c>
      <c r="AR176">
        <f>VLOOKUP(TRIM(Table47[[#This Row],[T_1]]),Table26[#All],3,FALSE)</f>
        <v>2</v>
      </c>
      <c r="AS176">
        <f>VLOOKUP(TRIM(Table47[[#This Row],[T_2]]),Table26[#All],3,FALSE)</f>
        <v>4</v>
      </c>
      <c r="AT176" t="e">
        <f>VLOOKUP(TRIM(Table47[[#This Row],[T_3]]),Table26[#All],3,FALSE)</f>
        <v>#N/A</v>
      </c>
      <c r="AU176" t="e">
        <f>VLOOKUP(TRIM(Table47[[#This Row],[T_4]]),Table26[#All],3,FALSE)</f>
        <v>#N/A</v>
      </c>
      <c r="AV176" t="e">
        <f>VLOOKUP(TRIM(Table47[[#This Row],[T_5]]),Table26[#All],3,FALSE)</f>
        <v>#N/A</v>
      </c>
      <c r="AW176" t="e">
        <f>VLOOKUP(TRIM(Table47[[#This Row],[T_6]]),Table26[#All],3,FALSE)</f>
        <v>#N/A</v>
      </c>
      <c r="AX176">
        <f>VLOOKUP(Table47[[#This Row],[U]],Table29[#All],3,FALSE)</f>
        <v>3</v>
      </c>
      <c r="AY176">
        <f>VLOOKUP(Table47[[#This Row],[V]],Table30[#All],3,FALSE)</f>
        <v>2</v>
      </c>
      <c r="AZ176" t="s">
        <v>151</v>
      </c>
      <c r="BA176">
        <f>VLOOKUP(TRIM(Table47[[#This Row],[W_1]]),Table31[#All],3,FALSE)</f>
        <v>1</v>
      </c>
      <c r="BB176">
        <f>VLOOKUP(TRIM(Table47[[#This Row],[W_2]]),Table31[#All],3,FALSE)</f>
        <v>2</v>
      </c>
      <c r="BC176">
        <f>VLOOKUP(TRIM(Table47[[#This Row],[W_3]]),Table31[#All],3,FALSE)</f>
        <v>4</v>
      </c>
      <c r="BD176">
        <f>VLOOKUP(TRIM(Table47[[#This Row],[W_4]]),Table31[#All],3,FALSE)</f>
        <v>3</v>
      </c>
      <c r="BE176">
        <f>VLOOKUP(TRIM(Table47[[#This Row],[W_5]]),Table31[#All],3,FALSE)</f>
        <v>7</v>
      </c>
      <c r="BF176" t="e">
        <f>VLOOKUP(TRIM(Table47[[#This Row],[W_6]]),Table31[#All],3,FALSE)</f>
        <v>#N/A</v>
      </c>
      <c r="BG176" t="e">
        <f>VLOOKUP(TRIM(Table47[[#This Row],[W_7]]),Table31[#All],3,FALSE)</f>
        <v>#N/A</v>
      </c>
      <c r="BH176" t="e">
        <f>VLOOKUP(TRIM(Table47[[#This Row],[W_8]]),Table31[#All],3,FALSE)</f>
        <v>#N/A</v>
      </c>
      <c r="BI176" t="s">
        <v>525</v>
      </c>
      <c r="BJ176">
        <f>VLOOKUP(TRIM(Table47[[#This Row],[X_1]]),Table32[#All],3,FALSE)</f>
        <v>2</v>
      </c>
      <c r="BK176">
        <f>VLOOKUP(TRIM(Table47[[#This Row],[X_2]]),Table32[#All],3,FALSE)</f>
        <v>1</v>
      </c>
      <c r="BL176">
        <f>VLOOKUP(TRIM(Table47[[#This Row],[X_3]]),Table32[#All],3,FALSE)</f>
        <v>11</v>
      </c>
      <c r="BM176" t="e">
        <f>VLOOKUP(TRIM(Table47[[#This Row],[X_4]]),Table32[#All],3,FALSE)</f>
        <v>#N/A</v>
      </c>
      <c r="BN176" t="e">
        <f>VLOOKUP(TRIM(Table47[[#This Row],[X_5]]),Table32[#All],3,FALSE)</f>
        <v>#N/A</v>
      </c>
      <c r="BO176" t="e">
        <f>VLOOKUP(TRIM(Table47[[#This Row],[X_6]]),Table32[#All],3,FALSE)</f>
        <v>#N/A</v>
      </c>
      <c r="BP176" t="e">
        <f>VLOOKUP(TRIM(Table47[[#This Row],[X_7]]),Table32[#All],3,FALSE)</f>
        <v>#N/A</v>
      </c>
      <c r="BQ176" t="e">
        <f>VLOOKUP(TRIM(Table47[[#This Row],[X_8]]),Table32[#All],3,FALSE)</f>
        <v>#N/A</v>
      </c>
      <c r="BR176" t="e">
        <f>VLOOKUP(TRIM(Table47[[#This Row],[X_9]]),Table32[#All],3,FALSE)</f>
        <v>#N/A</v>
      </c>
      <c r="BS176">
        <f>VLOOKUP(Table47[[#This Row],[Y]], Table33[#All], 3, FALSE)</f>
        <v>1</v>
      </c>
      <c r="BT176" t="s">
        <v>77</v>
      </c>
      <c r="BU176">
        <f>VLOOKUP(TRIM(Table47[[#This Row],[Z_1]]),Table34[#All],3,FALSE)</f>
        <v>13</v>
      </c>
      <c r="BV176" t="e">
        <f>VLOOKUP(TRIM(Table47[[#This Row],[Z_2]]),Table34[#All],3,FALSE)</f>
        <v>#N/A</v>
      </c>
      <c r="BW176" t="e">
        <f>VLOOKUP(TRIM(Table47[[#This Row],[Z_3]]),Table34[#All],3,FALSE)</f>
        <v>#N/A</v>
      </c>
      <c r="BX176" t="e">
        <f>VLOOKUP(TRIM(Table47[[#This Row],[Z_4]]),Table34[#All],3,FALSE)</f>
        <v>#N/A</v>
      </c>
      <c r="BY176" t="e">
        <f>VLOOKUP(TRIM(Table47[[#This Row],[Z_5]]),Table34[#All],3,FALSE)</f>
        <v>#N/A</v>
      </c>
      <c r="BZ176" t="e">
        <f>VLOOKUP(TRIM(Table47[[#This Row],[Z_6]]),Table34[#All],3,FALSE)</f>
        <v>#N/A</v>
      </c>
      <c r="CA176" t="e">
        <f>VLOOKUP(TRIM(Table47[[#This Row],[Z_7]]),Table34[#All],3,FALSE)</f>
        <v>#N/A</v>
      </c>
      <c r="CB176">
        <f>VLOOKUP(Table47[[#This Row],[ZA]],Table36[#All],3,FALSE)</f>
        <v>0</v>
      </c>
      <c r="CC176">
        <f>VLOOKUP(Table47[[#This Row],[ZB]],Table37[#All],3,FALSE)</f>
        <v>5</v>
      </c>
      <c r="CD176" t="s">
        <v>147</v>
      </c>
      <c r="CE176">
        <f>VLOOKUP(TRIM(Table47[[#This Row],[ZC_1]]),Table38[#All],3,FALSE)</f>
        <v>1</v>
      </c>
      <c r="CF176" t="e">
        <f>VLOOKUP(TRIM(Table47[[#This Row],[ZC_2]]),Table38[#All],3,FALSE)</f>
        <v>#N/A</v>
      </c>
      <c r="CG176" t="e">
        <f>VLOOKUP(TRIM(Table47[[#This Row],[ZC_3]]),Table38[#All],3,FALSE)</f>
        <v>#N/A</v>
      </c>
      <c r="CH176" t="e">
        <f>VLOOKUP(TRIM(Table47[[#This Row],[ZC_4]]),Table38[#All],3,FALSE)</f>
        <v>#N/A</v>
      </c>
      <c r="CI176" t="e">
        <f>VLOOKUP(TRIM(Table47[[#This Row],[ZC_5]]),Table38[#All],3,FALSE)</f>
        <v>#N/A</v>
      </c>
      <c r="CJ176" t="e">
        <f>VLOOKUP(TRIM(Table47[[#This Row],[ZC_6]]),Table38[#All],3,FALSE)</f>
        <v>#N/A</v>
      </c>
      <c r="CK176" t="e">
        <f>VLOOKUP(TRIM(Table47[[#This Row],[ZC_7]]),Table38[#All],3,FALSE)</f>
        <v>#N/A</v>
      </c>
      <c r="CL176">
        <v>5</v>
      </c>
      <c r="CM176" t="s">
        <v>106</v>
      </c>
      <c r="CN176">
        <f>VLOOKUP(TRIM(Table47[[#This Row],[ZE_1]]),Table40[#All],3,FALSE)</f>
        <v>3</v>
      </c>
      <c r="CO176" s="4" t="e">
        <f>VLOOKUP(TRIM(Table47[[#This Row],[ZE_2]]),Table40[#All],3,FALSE)</f>
        <v>#N/A</v>
      </c>
      <c r="CP176" t="e">
        <f>VLOOKUP(TRIM(Table47[[#This Row],[ZE_3]]),Table40[#All],3,FALSE)</f>
        <v>#N/A</v>
      </c>
      <c r="CQ176" s="4" t="e">
        <f>VLOOKUP(TRIM(Table47[[#This Row],[ZE_4]]),Table40[#All],3,FALSE)</f>
        <v>#N/A</v>
      </c>
      <c r="CR176" t="e">
        <f>VLOOKUP(TRIM(Table47[[#This Row],[ZE_5]]),Table40[#All],3,FALSE)</f>
        <v>#N/A</v>
      </c>
      <c r="CS176" t="e">
        <f>VLOOKUP(TRIM(Table47[[#This Row],[ZE_6]]),Table40[#All],3,FALSE)</f>
        <v>#N/A</v>
      </c>
      <c r="CT176" t="e">
        <f>VLOOKUP(TRIM(Table47[[#This Row],[ZE_7]]),Table40[#All],3,FALSE)</f>
        <v>#N/A</v>
      </c>
    </row>
    <row r="177" spans="1:99" x14ac:dyDescent="0.25">
      <c r="A177">
        <v>45170.676966655097</v>
      </c>
      <c r="B177" s="4">
        <f>VLOOKUP(Table47[[#This Row],[A]],Table7[#All],3, FALSE)</f>
        <v>7</v>
      </c>
      <c r="C177">
        <f>VLOOKUP(Table47[[#This Row],[B]],Table12[#All],3,FALSE)</f>
        <v>1</v>
      </c>
      <c r="D177">
        <f>VLOOKUP(Table47[[#This Row],[C]],Table14[#All],3,FALSE)</f>
        <v>1</v>
      </c>
      <c r="E177">
        <f>VLOOKUP(Table47[[#This Row],[D]],Table16[#All],3,FALSE)</f>
        <v>1</v>
      </c>
      <c r="F177">
        <f>VLOOKUP(Table47[[#This Row],[E]],Table18[#All],3,FALSE)</f>
        <v>1</v>
      </c>
      <c r="G177">
        <f>VLOOKUP(Table47[[#This Row],[F]],Table20[#All],3,FALSE)</f>
        <v>4</v>
      </c>
      <c r="H177" s="1" t="s">
        <v>130</v>
      </c>
      <c r="I177">
        <f>VLOOKUP(Table47[[#This Row],[G]],Table22[#All],3,FALSE)</f>
        <v>1</v>
      </c>
      <c r="J177" s="4" t="e">
        <f>VLOOKUP(TRIM(Table47[[#This Row],[G_2]]),Table22[#All],3,FALSE)</f>
        <v>#N/A</v>
      </c>
      <c r="K177" s="4" t="e">
        <f>VLOOKUP(TRIM(Table47[[#This Row],[G_3]]),Table22[#All],3,FALSE)</f>
        <v>#N/A</v>
      </c>
      <c r="L177" s="4" t="e">
        <f>VLOOKUP(TRIM(Table47[[#This Row],[G_4]]),Table22[#All],3,FALSE)</f>
        <v>#N/A</v>
      </c>
      <c r="M177">
        <f>VLOOKUP(Table47[[#This Row],[H]],Table23[#All],3,FALSE)</f>
        <v>1</v>
      </c>
      <c r="N177" s="1" t="s">
        <v>41</v>
      </c>
      <c r="O177">
        <f>VLOOKUP(Table47[[#This Row],[I_1]],Table25[#All], 3, FALSE)</f>
        <v>1</v>
      </c>
      <c r="P177" t="e">
        <f>VLOOKUP(TRIM(Table47[[#This Row],[I_2]]),Table25[#All], 3, FALSE)</f>
        <v>#N/A</v>
      </c>
      <c r="Q177">
        <v>999</v>
      </c>
      <c r="R177">
        <f>VLOOKUP(TRIM(Table47[[#This Row],[K]]),Table27[#All],3,FALSE)</f>
        <v>2</v>
      </c>
      <c r="S177">
        <f>VLOOKUP(TRIM(Table47[[#This Row],[L]]),Table28[#All],3,FALSE)</f>
        <v>1</v>
      </c>
      <c r="T177">
        <f>VLOOKUP(Table47[[#This Row],[M]],Table9[#All],3,FALSE)</f>
        <v>1</v>
      </c>
      <c r="U177">
        <f>VLOOKUP(Table47[[#This Row],[N]],Table11[#All],3,FALSE)</f>
        <v>2</v>
      </c>
      <c r="V177">
        <f>VLOOKUP(Table47[[#This Row],[O]],Table15[#All],3,FALSE)</f>
        <v>2</v>
      </c>
      <c r="W177" t="s">
        <v>780</v>
      </c>
      <c r="X177">
        <f>VLOOKUP(Table47[[#This Row],[Q]],Table19[#All],3,FALSE)</f>
        <v>4</v>
      </c>
      <c r="Y177" t="s">
        <v>77</v>
      </c>
      <c r="Z177">
        <f>VLOOKUP(TRIM(Table47[[#This Row],[R_1]]),Table21[#All],3,FALSE)</f>
        <v>6</v>
      </c>
      <c r="AA177" t="e">
        <f>VLOOKUP(TRIM(Table47[[#This Row],[R_2]]),Table21[#All],3,FALSE)</f>
        <v>#N/A</v>
      </c>
      <c r="AB177" t="e">
        <f>VLOOKUP(TRIM(Table47[[#This Row],[R_3]]),Table21[#All],3,FALSE)</f>
        <v>#N/A</v>
      </c>
      <c r="AC177" t="e">
        <f>VLOOKUP(TRIM(Table47[[#This Row],[R_4]]),Table21[#All],3,FALSE)</f>
        <v>#N/A</v>
      </c>
      <c r="AD177" t="e">
        <f>VLOOKUP(TRIM(Table47[[#This Row],[R_5]]),Table21[#All],3,FALSE)</f>
        <v>#N/A</v>
      </c>
      <c r="AE177" t="e">
        <f>VLOOKUP(TRIM(Table47[[#This Row],[R_6]]),Table21[#All],3,FALSE)</f>
        <v>#N/A</v>
      </c>
      <c r="AF177" t="e">
        <f>VLOOKUP(TRIM(Table47[[#This Row],[R_7]]),Table21[#All],3,FALSE)</f>
        <v>#N/A</v>
      </c>
      <c r="AG177" t="e">
        <f>VLOOKUP(TRIM(Table47[[#This Row],[R_8]]),Table21[#All],3,FALSE)</f>
        <v>#N/A</v>
      </c>
      <c r="AH177" t="e">
        <f>VLOOKUP(TRIM(Table47[[#This Row],[R_9]]),Table21[#All],3,FALSE)</f>
        <v>#N/A</v>
      </c>
      <c r="AI177" t="e">
        <f>VLOOKUP(TRIM(Table47[[#This Row],[R_10]]),Table21[#All],3,FALSE)</f>
        <v>#N/A</v>
      </c>
      <c r="AJ177" t="s">
        <v>460</v>
      </c>
      <c r="AK177">
        <f>VLOOKUP(TRIM(Table47[[#This Row],[S_1]]),Table24[#All],3,FALSE)</f>
        <v>1</v>
      </c>
      <c r="AL177">
        <f>VLOOKUP(TRIM(Table47[[#This Row],[S_2]]),Table24[#All],3,FALSE)</f>
        <v>2</v>
      </c>
      <c r="AM177">
        <f>VLOOKUP(TRIM(Table47[[#This Row],[S_3]]),Table24[#All],3,FALSE)</f>
        <v>4</v>
      </c>
      <c r="AN177" t="e">
        <f>VLOOKUP(TRIM(Table47[[#This Row],[S_4]]),Table24[#All],3,FALSE)</f>
        <v>#N/A</v>
      </c>
      <c r="AO177" t="e">
        <f>VLOOKUP(TRIM(Table47[[#This Row],[S_5]]),Table24[#All],3,FALSE)</f>
        <v>#N/A</v>
      </c>
      <c r="AP177" t="e">
        <f>VLOOKUP(TRIM(Table47[[#This Row],[S_6]]),Table24[#All],3,FALSE)</f>
        <v>#N/A</v>
      </c>
      <c r="AQ177" t="s">
        <v>51</v>
      </c>
      <c r="AR177">
        <f>VLOOKUP(TRIM(Table47[[#This Row],[T_1]]),Table26[#All],3,FALSE)</f>
        <v>2</v>
      </c>
      <c r="AS177" t="e">
        <f>VLOOKUP(TRIM(Table47[[#This Row],[T_2]]),Table26[#All],3,FALSE)</f>
        <v>#N/A</v>
      </c>
      <c r="AT177" t="e">
        <f>VLOOKUP(TRIM(Table47[[#This Row],[T_3]]),Table26[#All],3,FALSE)</f>
        <v>#N/A</v>
      </c>
      <c r="AU177" t="e">
        <f>VLOOKUP(TRIM(Table47[[#This Row],[T_4]]),Table26[#All],3,FALSE)</f>
        <v>#N/A</v>
      </c>
      <c r="AV177" t="e">
        <f>VLOOKUP(TRIM(Table47[[#This Row],[T_5]]),Table26[#All],3,FALSE)</f>
        <v>#N/A</v>
      </c>
      <c r="AW177" t="e">
        <f>VLOOKUP(TRIM(Table47[[#This Row],[T_6]]),Table26[#All],3,FALSE)</f>
        <v>#N/A</v>
      </c>
      <c r="AX177">
        <f>VLOOKUP(Table47[[#This Row],[U]],Table29[#All],3,FALSE)</f>
        <v>2</v>
      </c>
      <c r="AY177">
        <f>VLOOKUP(Table47[[#This Row],[V]],Table30[#All],3,FALSE)</f>
        <v>3</v>
      </c>
      <c r="AZ177" t="s">
        <v>101</v>
      </c>
      <c r="BA177">
        <f>VLOOKUP(TRIM(Table47[[#This Row],[W_1]]),Table31[#All],3,FALSE)</f>
        <v>1</v>
      </c>
      <c r="BB177" t="e">
        <f>VLOOKUP(TRIM(Table47[[#This Row],[W_2]]),Table31[#All],3,FALSE)</f>
        <v>#N/A</v>
      </c>
      <c r="BC177" t="e">
        <f>VLOOKUP(TRIM(Table47[[#This Row],[W_3]]),Table31[#All],3,FALSE)</f>
        <v>#N/A</v>
      </c>
      <c r="BD177" t="e">
        <f>VLOOKUP(TRIM(Table47[[#This Row],[W_4]]),Table31[#All],3,FALSE)</f>
        <v>#N/A</v>
      </c>
      <c r="BE177" t="e">
        <f>VLOOKUP(TRIM(Table47[[#This Row],[W_5]]),Table31[#All],3,FALSE)</f>
        <v>#N/A</v>
      </c>
      <c r="BF177" t="e">
        <f>VLOOKUP(TRIM(Table47[[#This Row],[W_6]]),Table31[#All],3,FALSE)</f>
        <v>#N/A</v>
      </c>
      <c r="BG177" t="e">
        <f>VLOOKUP(TRIM(Table47[[#This Row],[W_7]]),Table31[#All],3,FALSE)</f>
        <v>#N/A</v>
      </c>
      <c r="BH177" t="e">
        <f>VLOOKUP(TRIM(Table47[[#This Row],[W_8]]),Table31[#All],3,FALSE)</f>
        <v>#N/A</v>
      </c>
      <c r="BI177" t="s">
        <v>102</v>
      </c>
      <c r="BJ177">
        <f>VLOOKUP(TRIM(Table47[[#This Row],[X_1]]),Table32[#All],3,FALSE)</f>
        <v>2</v>
      </c>
      <c r="BK177" t="e">
        <f>VLOOKUP(TRIM(Table47[[#This Row],[X_2]]),Table32[#All],3,FALSE)</f>
        <v>#N/A</v>
      </c>
      <c r="BL177" t="e">
        <f>VLOOKUP(TRIM(Table47[[#This Row],[X_3]]),Table32[#All],3,FALSE)</f>
        <v>#N/A</v>
      </c>
      <c r="BM177" t="e">
        <f>VLOOKUP(TRIM(Table47[[#This Row],[X_4]]),Table32[#All],3,FALSE)</f>
        <v>#N/A</v>
      </c>
      <c r="BN177" t="e">
        <f>VLOOKUP(TRIM(Table47[[#This Row],[X_5]]),Table32[#All],3,FALSE)</f>
        <v>#N/A</v>
      </c>
      <c r="BO177" t="e">
        <f>VLOOKUP(TRIM(Table47[[#This Row],[X_6]]),Table32[#All],3,FALSE)</f>
        <v>#N/A</v>
      </c>
      <c r="BP177" t="e">
        <f>VLOOKUP(TRIM(Table47[[#This Row],[X_7]]),Table32[#All],3,FALSE)</f>
        <v>#N/A</v>
      </c>
      <c r="BQ177" t="e">
        <f>VLOOKUP(TRIM(Table47[[#This Row],[X_8]]),Table32[#All],3,FALSE)</f>
        <v>#N/A</v>
      </c>
      <c r="BR177" t="e">
        <f>VLOOKUP(TRIM(Table47[[#This Row],[X_9]]),Table32[#All],3,FALSE)</f>
        <v>#N/A</v>
      </c>
      <c r="BS177">
        <f>VLOOKUP(Table47[[#This Row],[Y]], Table33[#All], 3, FALSE)</f>
        <v>4</v>
      </c>
      <c r="BT177" t="s">
        <v>781</v>
      </c>
      <c r="BU177">
        <f>VLOOKUP(TRIM(Table47[[#This Row],[Z_1]]),Table34[#All],3,FALSE)</f>
        <v>13</v>
      </c>
      <c r="BV177" t="e">
        <f>VLOOKUP(TRIM(Table47[[#This Row],[Z_2]]),Table34[#All],3,FALSE)</f>
        <v>#N/A</v>
      </c>
      <c r="BW177" t="e">
        <f>VLOOKUP(TRIM(Table47[[#This Row],[Z_3]]),Table34[#All],3,FALSE)</f>
        <v>#N/A</v>
      </c>
      <c r="BX177" t="e">
        <f>VLOOKUP(TRIM(Table47[[#This Row],[Z_4]]),Table34[#All],3,FALSE)</f>
        <v>#N/A</v>
      </c>
      <c r="BY177" t="e">
        <f>VLOOKUP(TRIM(Table47[[#This Row],[Z_5]]),Table34[#All],3,FALSE)</f>
        <v>#N/A</v>
      </c>
      <c r="BZ177" t="e">
        <f>VLOOKUP(TRIM(Table47[[#This Row],[Z_6]]),Table34[#All],3,FALSE)</f>
        <v>#N/A</v>
      </c>
      <c r="CA177" t="e">
        <f>VLOOKUP(TRIM(Table47[[#This Row],[Z_7]]),Table34[#All],3,FALSE)</f>
        <v>#N/A</v>
      </c>
      <c r="CB177">
        <f>VLOOKUP(Table47[[#This Row],[ZA]],Table36[#All],3,FALSE)</f>
        <v>0</v>
      </c>
      <c r="CC177">
        <f>VLOOKUP(Table47[[#This Row],[ZB]],Table37[#All],3,FALSE)</f>
        <v>3</v>
      </c>
      <c r="CD177" t="s">
        <v>147</v>
      </c>
      <c r="CE177">
        <f>VLOOKUP(TRIM(Table47[[#This Row],[ZC_1]]),Table38[#All],3,FALSE)</f>
        <v>1</v>
      </c>
      <c r="CF177" t="e">
        <f>VLOOKUP(TRIM(Table47[[#This Row],[ZC_2]]),Table38[#All],3,FALSE)</f>
        <v>#N/A</v>
      </c>
      <c r="CG177" t="e">
        <f>VLOOKUP(TRIM(Table47[[#This Row],[ZC_3]]),Table38[#All],3,FALSE)</f>
        <v>#N/A</v>
      </c>
      <c r="CH177" t="e">
        <f>VLOOKUP(TRIM(Table47[[#This Row],[ZC_4]]),Table38[#All],3,FALSE)</f>
        <v>#N/A</v>
      </c>
      <c r="CI177" t="e">
        <f>VLOOKUP(TRIM(Table47[[#This Row],[ZC_5]]),Table38[#All],3,FALSE)</f>
        <v>#N/A</v>
      </c>
      <c r="CJ177" t="e">
        <f>VLOOKUP(TRIM(Table47[[#This Row],[ZC_6]]),Table38[#All],3,FALSE)</f>
        <v>#N/A</v>
      </c>
      <c r="CK177" t="e">
        <f>VLOOKUP(TRIM(Table47[[#This Row],[ZC_7]]),Table38[#All],3,FALSE)</f>
        <v>#N/A</v>
      </c>
      <c r="CL177">
        <v>1</v>
      </c>
      <c r="CM177" t="s">
        <v>106</v>
      </c>
      <c r="CN177">
        <f>VLOOKUP(TRIM(Table47[[#This Row],[ZE_1]]),Table40[#All],3,FALSE)</f>
        <v>3</v>
      </c>
      <c r="CO177" s="4" t="e">
        <f>VLOOKUP(TRIM(Table47[[#This Row],[ZE_2]]),Table40[#All],3,FALSE)</f>
        <v>#N/A</v>
      </c>
      <c r="CP177" t="e">
        <f>VLOOKUP(TRIM(Table47[[#This Row],[ZE_3]]),Table40[#All],3,FALSE)</f>
        <v>#N/A</v>
      </c>
      <c r="CQ177" s="4" t="e">
        <f>VLOOKUP(TRIM(Table47[[#This Row],[ZE_4]]),Table40[#All],3,FALSE)</f>
        <v>#N/A</v>
      </c>
      <c r="CR177" t="e">
        <f>VLOOKUP(TRIM(Table47[[#This Row],[ZE_5]]),Table40[#All],3,FALSE)</f>
        <v>#N/A</v>
      </c>
      <c r="CS177" t="e">
        <f>VLOOKUP(TRIM(Table47[[#This Row],[ZE_6]]),Table40[#All],3,FALSE)</f>
        <v>#N/A</v>
      </c>
      <c r="CT177" t="e">
        <f>VLOOKUP(TRIM(Table47[[#This Row],[ZE_7]]),Table40[#All],3,FALSE)</f>
        <v>#N/A</v>
      </c>
      <c r="CU177" t="s">
        <v>782</v>
      </c>
    </row>
    <row r="178" spans="1:99" x14ac:dyDescent="0.25">
      <c r="A178">
        <v>45170.683707048607</v>
      </c>
      <c r="B178" s="4">
        <f>VLOOKUP(Table47[[#This Row],[A]],Table7[#All],3, FALSE)</f>
        <v>7</v>
      </c>
      <c r="C178">
        <f>VLOOKUP(Table47[[#This Row],[B]],Table12[#All],3,FALSE)</f>
        <v>0</v>
      </c>
      <c r="D178">
        <f>VLOOKUP(Table47[[#This Row],[C]],Table14[#All],3,FALSE)</f>
        <v>1</v>
      </c>
      <c r="E178">
        <f>VLOOKUP(Table47[[#This Row],[D]],Table16[#All],3,FALSE)</f>
        <v>1</v>
      </c>
      <c r="F178">
        <f>VLOOKUP(Table47[[#This Row],[E]],Table18[#All],3,FALSE)</f>
        <v>1</v>
      </c>
      <c r="G178">
        <f>VLOOKUP(Table47[[#This Row],[F]],Table20[#All],3,FALSE)</f>
        <v>5</v>
      </c>
      <c r="H178" s="1" t="s">
        <v>82</v>
      </c>
      <c r="I178">
        <f>VLOOKUP(Table47[[#This Row],[G]],Table22[#All],3,FALSE)</f>
        <v>1</v>
      </c>
      <c r="J178" s="4">
        <f>VLOOKUP(TRIM(Table47[[#This Row],[G_2]]),Table22[#All],3,FALSE)</f>
        <v>2</v>
      </c>
      <c r="K178" s="4">
        <f>VLOOKUP(TRIM(Table47[[#This Row],[G_3]]),Table22[#All],3,FALSE)</f>
        <v>3</v>
      </c>
      <c r="L178" s="4" t="e">
        <f>VLOOKUP(TRIM(Table47[[#This Row],[G_4]]),Table22[#All],3,FALSE)</f>
        <v>#N/A</v>
      </c>
      <c r="M178">
        <f>VLOOKUP(Table47[[#This Row],[H]],Table23[#All],3,FALSE)</f>
        <v>1</v>
      </c>
      <c r="N178" s="1" t="s">
        <v>64</v>
      </c>
      <c r="O178">
        <f>VLOOKUP(Table47[[#This Row],[I_1]],Table25[#All], 3, FALSE)</f>
        <v>1</v>
      </c>
      <c r="P178">
        <f>VLOOKUP(TRIM(Table47[[#This Row],[I_2]]),Table25[#All], 3, FALSE)</f>
        <v>2</v>
      </c>
      <c r="Q178">
        <v>1203</v>
      </c>
      <c r="R178">
        <f>VLOOKUP(TRIM(Table47[[#This Row],[K]]),Table27[#All],3,FALSE)</f>
        <v>1</v>
      </c>
      <c r="S178">
        <f>VLOOKUP(TRIM(Table47[[#This Row],[L]]),Table28[#All],3,FALSE)</f>
        <v>1</v>
      </c>
      <c r="T178">
        <f>VLOOKUP(Table47[[#This Row],[M]],Table9[#All],3,FALSE)</f>
        <v>3</v>
      </c>
      <c r="U178">
        <f>VLOOKUP(Table47[[#This Row],[N]],Table11[#All],3,FALSE)</f>
        <v>2</v>
      </c>
      <c r="V178">
        <f>VLOOKUP(Table47[[#This Row],[O]],Table15[#All],3,FALSE)</f>
        <v>3</v>
      </c>
      <c r="W178" t="s">
        <v>783</v>
      </c>
      <c r="X178">
        <f>VLOOKUP(Table47[[#This Row],[Q]],Table19[#All],3,FALSE)</f>
        <v>4</v>
      </c>
      <c r="Y178" t="s">
        <v>940</v>
      </c>
      <c r="Z178">
        <f>VLOOKUP(TRIM(Table47[[#This Row],[R_1]]),Table21[#All],3,FALSE)</f>
        <v>2</v>
      </c>
      <c r="AA178">
        <f>VLOOKUP(TRIM(Table47[[#This Row],[R_2]]),Table21[#All],3,FALSE)</f>
        <v>5</v>
      </c>
      <c r="AB178">
        <f>VLOOKUP(TRIM(Table47[[#This Row],[R_3]]),Table21[#All],3,FALSE)</f>
        <v>8</v>
      </c>
      <c r="AC178">
        <f>VLOOKUP(TRIM(Table47[[#This Row],[R_4]]),Table21[#All],3,FALSE)</f>
        <v>14</v>
      </c>
      <c r="AD178">
        <f>VLOOKUP(TRIM(Table47[[#This Row],[R_5]]),Table21[#All],3,FALSE)</f>
        <v>16</v>
      </c>
      <c r="AE178">
        <f>VLOOKUP(TRIM(Table47[[#This Row],[R_6]]),Table21[#All],3,FALSE)</f>
        <v>15</v>
      </c>
      <c r="AF178">
        <f>VLOOKUP(TRIM(Table47[[#This Row],[R_7]]),Table21[#All],3,FALSE)</f>
        <v>3</v>
      </c>
      <c r="AG178" t="e">
        <f>VLOOKUP(TRIM(Table47[[#This Row],[R_8]]),Table21[#All],3,FALSE)</f>
        <v>#N/A</v>
      </c>
      <c r="AH178" t="e">
        <f>VLOOKUP(TRIM(Table47[[#This Row],[R_9]]),Table21[#All],3,FALSE)</f>
        <v>#N/A</v>
      </c>
      <c r="AI178" t="e">
        <f>VLOOKUP(TRIM(Table47[[#This Row],[R_10]]),Table21[#All],3,FALSE)</f>
        <v>#N/A</v>
      </c>
      <c r="AJ178" t="s">
        <v>72</v>
      </c>
      <c r="AK178">
        <f>VLOOKUP(TRIM(Table47[[#This Row],[S_1]]),Table24[#All],3,FALSE)</f>
        <v>3</v>
      </c>
      <c r="AL178">
        <f>VLOOKUP(TRIM(Table47[[#This Row],[S_2]]),Table24[#All],3,FALSE)</f>
        <v>1</v>
      </c>
      <c r="AM178">
        <f>VLOOKUP(TRIM(Table47[[#This Row],[S_3]]),Table24[#All],3,FALSE)</f>
        <v>2</v>
      </c>
      <c r="AN178">
        <f>VLOOKUP(TRIM(Table47[[#This Row],[S_4]]),Table24[#All],3,FALSE)</f>
        <v>4</v>
      </c>
      <c r="AO178" t="e">
        <f>VLOOKUP(TRIM(Table47[[#This Row],[S_5]]),Table24[#All],3,FALSE)</f>
        <v>#N/A</v>
      </c>
      <c r="AP178" t="e">
        <f>VLOOKUP(TRIM(Table47[[#This Row],[S_6]]),Table24[#All],3,FALSE)</f>
        <v>#N/A</v>
      </c>
      <c r="AQ178" t="s">
        <v>73</v>
      </c>
      <c r="AR178">
        <f>VLOOKUP(TRIM(Table47[[#This Row],[T_1]]),Table26[#All],3,FALSE)</f>
        <v>2</v>
      </c>
      <c r="AS178">
        <f>VLOOKUP(TRIM(Table47[[#This Row],[T_2]]),Table26[#All],3,FALSE)</f>
        <v>4</v>
      </c>
      <c r="AT178" t="e">
        <f>VLOOKUP(TRIM(Table47[[#This Row],[T_3]]),Table26[#All],3,FALSE)</f>
        <v>#N/A</v>
      </c>
      <c r="AU178" t="e">
        <f>VLOOKUP(TRIM(Table47[[#This Row],[T_4]]),Table26[#All],3,FALSE)</f>
        <v>#N/A</v>
      </c>
      <c r="AV178" t="e">
        <f>VLOOKUP(TRIM(Table47[[#This Row],[T_5]]),Table26[#All],3,FALSE)</f>
        <v>#N/A</v>
      </c>
      <c r="AW178" t="e">
        <f>VLOOKUP(TRIM(Table47[[#This Row],[T_6]]),Table26[#All],3,FALSE)</f>
        <v>#N/A</v>
      </c>
      <c r="AX178">
        <f>VLOOKUP(Table47[[#This Row],[U]],Table29[#All],3,FALSE)</f>
        <v>2</v>
      </c>
      <c r="AY178">
        <f>VLOOKUP(Table47[[#This Row],[V]],Table30[#All],3,FALSE)</f>
        <v>2</v>
      </c>
      <c r="AZ178" t="s">
        <v>151</v>
      </c>
      <c r="BA178">
        <f>VLOOKUP(TRIM(Table47[[#This Row],[W_1]]),Table31[#All],3,FALSE)</f>
        <v>1</v>
      </c>
      <c r="BB178">
        <f>VLOOKUP(TRIM(Table47[[#This Row],[W_2]]),Table31[#All],3,FALSE)</f>
        <v>2</v>
      </c>
      <c r="BC178">
        <f>VLOOKUP(TRIM(Table47[[#This Row],[W_3]]),Table31[#All],3,FALSE)</f>
        <v>4</v>
      </c>
      <c r="BD178">
        <f>VLOOKUP(TRIM(Table47[[#This Row],[W_4]]),Table31[#All],3,FALSE)</f>
        <v>3</v>
      </c>
      <c r="BE178">
        <f>VLOOKUP(TRIM(Table47[[#This Row],[W_5]]),Table31[#All],3,FALSE)</f>
        <v>7</v>
      </c>
      <c r="BF178" t="e">
        <f>VLOOKUP(TRIM(Table47[[#This Row],[W_6]]),Table31[#All],3,FALSE)</f>
        <v>#N/A</v>
      </c>
      <c r="BG178" t="e">
        <f>VLOOKUP(TRIM(Table47[[#This Row],[W_7]]),Table31[#All],3,FALSE)</f>
        <v>#N/A</v>
      </c>
      <c r="BH178" t="e">
        <f>VLOOKUP(TRIM(Table47[[#This Row],[W_8]]),Table31[#All],3,FALSE)</f>
        <v>#N/A</v>
      </c>
      <c r="BI178" t="s">
        <v>1014</v>
      </c>
      <c r="BJ178">
        <f>VLOOKUP(TRIM(Table47[[#This Row],[X_1]]),Table32[#All],3,FALSE)</f>
        <v>2</v>
      </c>
      <c r="BK178">
        <f>VLOOKUP(TRIM(Table47[[#This Row],[X_2]]),Table32[#All],3,FALSE)</f>
        <v>1</v>
      </c>
      <c r="BL178">
        <f>VLOOKUP(TRIM(Table47[[#This Row],[X_3]]),Table32[#All],3,FALSE)</f>
        <v>6</v>
      </c>
      <c r="BM178">
        <f>VLOOKUP(TRIM(Table47[[#This Row],[X_4]]),Table32[#All],3,FALSE)</f>
        <v>5</v>
      </c>
      <c r="BN178">
        <f>VLOOKUP(TRIM(Table47[[#This Row],[X_5]]),Table32[#All],3,FALSE)</f>
        <v>10</v>
      </c>
      <c r="BO178">
        <f>VLOOKUP(TRIM(Table47[[#This Row],[X_6]]),Table32[#All],3,FALSE)</f>
        <v>3</v>
      </c>
      <c r="BP178" t="e">
        <f>VLOOKUP(TRIM(Table47[[#This Row],[X_7]]),Table32[#All],3,FALSE)</f>
        <v>#N/A</v>
      </c>
      <c r="BQ178" t="e">
        <f>VLOOKUP(TRIM(Table47[[#This Row],[X_8]]),Table32[#All],3,FALSE)</f>
        <v>#N/A</v>
      </c>
      <c r="BR178" t="e">
        <f>VLOOKUP(TRIM(Table47[[#This Row],[X_9]]),Table32[#All],3,FALSE)</f>
        <v>#N/A</v>
      </c>
      <c r="BS178">
        <f>VLOOKUP(Table47[[#This Row],[Y]], Table33[#All], 3, FALSE)</f>
        <v>2</v>
      </c>
      <c r="BT178" t="s">
        <v>785</v>
      </c>
      <c r="BU178">
        <f>VLOOKUP(TRIM(Table47[[#This Row],[Z_1]]),Table34[#All],3,FALSE)</f>
        <v>4</v>
      </c>
      <c r="BV178">
        <f>VLOOKUP(TRIM(Table47[[#This Row],[Z_2]]),Table34[#All],3,FALSE)</f>
        <v>6</v>
      </c>
      <c r="BW178" t="e">
        <f>VLOOKUP(TRIM(Table47[[#This Row],[Z_3]]),Table34[#All],3,FALSE)</f>
        <v>#N/A</v>
      </c>
      <c r="BX178" t="e">
        <f>VLOOKUP(TRIM(Table47[[#This Row],[Z_4]]),Table34[#All],3,FALSE)</f>
        <v>#N/A</v>
      </c>
      <c r="BY178" t="e">
        <f>VLOOKUP(TRIM(Table47[[#This Row],[Z_5]]),Table34[#All],3,FALSE)</f>
        <v>#N/A</v>
      </c>
      <c r="BZ178" t="e">
        <f>VLOOKUP(TRIM(Table47[[#This Row],[Z_6]]),Table34[#All],3,FALSE)</f>
        <v>#N/A</v>
      </c>
      <c r="CA178" t="e">
        <f>VLOOKUP(TRIM(Table47[[#This Row],[Z_7]]),Table34[#All],3,FALSE)</f>
        <v>#N/A</v>
      </c>
      <c r="CB178">
        <f>VLOOKUP(Table47[[#This Row],[ZA]],Table36[#All],3,FALSE)</f>
        <v>4</v>
      </c>
      <c r="CC178">
        <f>VLOOKUP(Table47[[#This Row],[ZB]],Table37[#All],3,FALSE)</f>
        <v>4</v>
      </c>
      <c r="CD178" t="s">
        <v>348</v>
      </c>
      <c r="CE178">
        <f>VLOOKUP(TRIM(Table47[[#This Row],[ZC_1]]),Table38[#All],3,FALSE)</f>
        <v>1</v>
      </c>
      <c r="CF178">
        <f>VLOOKUP(TRIM(Table47[[#This Row],[ZC_2]]),Table38[#All],3,FALSE)</f>
        <v>5</v>
      </c>
      <c r="CG178">
        <f>VLOOKUP(TRIM(Table47[[#This Row],[ZC_3]]),Table38[#All],3,FALSE)</f>
        <v>2</v>
      </c>
      <c r="CH178">
        <f>VLOOKUP(TRIM(Table47[[#This Row],[ZC_4]]),Table38[#All],3,FALSE)</f>
        <v>7</v>
      </c>
      <c r="CI178" t="e">
        <f>VLOOKUP(TRIM(Table47[[#This Row],[ZC_5]]),Table38[#All],3,FALSE)</f>
        <v>#N/A</v>
      </c>
      <c r="CJ178" t="e">
        <f>VLOOKUP(TRIM(Table47[[#This Row],[ZC_6]]),Table38[#All],3,FALSE)</f>
        <v>#N/A</v>
      </c>
      <c r="CK178" t="e">
        <f>VLOOKUP(TRIM(Table47[[#This Row],[ZC_7]]),Table38[#All],3,FALSE)</f>
        <v>#N/A</v>
      </c>
      <c r="CL178">
        <v>4</v>
      </c>
      <c r="CM178" t="s">
        <v>106</v>
      </c>
      <c r="CN178">
        <f>VLOOKUP(TRIM(Table47[[#This Row],[ZE_1]]),Table40[#All],3,FALSE)</f>
        <v>3</v>
      </c>
      <c r="CO178" s="4" t="e">
        <f>VLOOKUP(TRIM(Table47[[#This Row],[ZE_2]]),Table40[#All],3,FALSE)</f>
        <v>#N/A</v>
      </c>
      <c r="CP178" t="e">
        <f>VLOOKUP(TRIM(Table47[[#This Row],[ZE_3]]),Table40[#All],3,FALSE)</f>
        <v>#N/A</v>
      </c>
      <c r="CQ178" s="4" t="e">
        <f>VLOOKUP(TRIM(Table47[[#This Row],[ZE_4]]),Table40[#All],3,FALSE)</f>
        <v>#N/A</v>
      </c>
      <c r="CR178" t="e">
        <f>VLOOKUP(TRIM(Table47[[#This Row],[ZE_5]]),Table40[#All],3,FALSE)</f>
        <v>#N/A</v>
      </c>
      <c r="CS178" t="e">
        <f>VLOOKUP(TRIM(Table47[[#This Row],[ZE_6]]),Table40[#All],3,FALSE)</f>
        <v>#N/A</v>
      </c>
      <c r="CT178" t="e">
        <f>VLOOKUP(TRIM(Table47[[#This Row],[ZE_7]]),Table40[#All],3,FALSE)</f>
        <v>#N/A</v>
      </c>
    </row>
    <row r="179" spans="1:99" x14ac:dyDescent="0.25">
      <c r="A179">
        <v>45170.703813472224</v>
      </c>
      <c r="B179" s="4">
        <f>VLOOKUP(Table47[[#This Row],[A]],Table7[#All],3, FALSE)</f>
        <v>6</v>
      </c>
      <c r="C179">
        <f>VLOOKUP(Table47[[#This Row],[B]],Table12[#All],3,FALSE)</f>
        <v>1</v>
      </c>
      <c r="D179">
        <f>VLOOKUP(Table47[[#This Row],[C]],Table14[#All],3,FALSE)</f>
        <v>1</v>
      </c>
      <c r="E179">
        <f>VLOOKUP(Table47[[#This Row],[D]],Table16[#All],3,FALSE)</f>
        <v>1</v>
      </c>
      <c r="F179">
        <f>VLOOKUP(Table47[[#This Row],[E]],Table18[#All],3,FALSE)</f>
        <v>2</v>
      </c>
      <c r="G179">
        <f>VLOOKUP(Table47[[#This Row],[F]],Table20[#All],3,FALSE)</f>
        <v>6</v>
      </c>
      <c r="H179" s="1" t="s">
        <v>39</v>
      </c>
      <c r="I179">
        <f>VLOOKUP(Table47[[#This Row],[G]],Table22[#All],3,FALSE)</f>
        <v>1</v>
      </c>
      <c r="J179" s="4">
        <f>VLOOKUP(TRIM(Table47[[#This Row],[G_2]]),Table22[#All],3,FALSE)</f>
        <v>4</v>
      </c>
      <c r="K179" s="4" t="e">
        <f>VLOOKUP(TRIM(Table47[[#This Row],[G_3]]),Table22[#All],3,FALSE)</f>
        <v>#N/A</v>
      </c>
      <c r="L179" s="4" t="e">
        <f>VLOOKUP(TRIM(Table47[[#This Row],[G_4]]),Table22[#All],3,FALSE)</f>
        <v>#N/A</v>
      </c>
      <c r="M179">
        <f>VLOOKUP(Table47[[#This Row],[H]],Table23[#All],3,FALSE)</f>
        <v>1</v>
      </c>
      <c r="N179" s="1" t="s">
        <v>64</v>
      </c>
      <c r="O179">
        <f>VLOOKUP(Table47[[#This Row],[I_1]],Table25[#All], 3, FALSE)</f>
        <v>1</v>
      </c>
      <c r="P179">
        <f>VLOOKUP(TRIM(Table47[[#This Row],[I_2]]),Table25[#All], 3, FALSE)</f>
        <v>2</v>
      </c>
      <c r="Q179">
        <v>1080</v>
      </c>
      <c r="R179">
        <f>VLOOKUP(TRIM(Table47[[#This Row],[K]]),Table27[#All],3,FALSE)</f>
        <v>1</v>
      </c>
      <c r="S179">
        <f>VLOOKUP(TRIM(Table47[[#This Row],[L]]),Table28[#All],3,FALSE)</f>
        <v>1</v>
      </c>
      <c r="T179">
        <f>VLOOKUP(Table47[[#This Row],[M]],Table9[#All],3,FALSE)</f>
        <v>1</v>
      </c>
      <c r="U179">
        <f>VLOOKUP(Table47[[#This Row],[N]],Table11[#All],3,FALSE)</f>
        <v>2</v>
      </c>
      <c r="V179">
        <f>VLOOKUP(Table47[[#This Row],[O]],Table15[#All],3,FALSE)</f>
        <v>1</v>
      </c>
      <c r="W179" t="s">
        <v>382</v>
      </c>
      <c r="X179">
        <f>VLOOKUP(Table47[[#This Row],[Q]],Table19[#All],3,FALSE)</f>
        <v>6</v>
      </c>
      <c r="Y179" t="s">
        <v>786</v>
      </c>
      <c r="Z179">
        <f>VLOOKUP(TRIM(Table47[[#This Row],[R_1]]),Table21[#All],3,FALSE)</f>
        <v>0</v>
      </c>
      <c r="AA179">
        <f>VLOOKUP(TRIM(Table47[[#This Row],[R_2]]),Table21[#All],3,FALSE)</f>
        <v>0</v>
      </c>
      <c r="AB179" t="e">
        <f>VLOOKUP(TRIM(Table47[[#This Row],[R_3]]),Table21[#All],3,FALSE)</f>
        <v>#N/A</v>
      </c>
      <c r="AC179" t="e">
        <f>VLOOKUP(TRIM(Table47[[#This Row],[R_4]]),Table21[#All],3,FALSE)</f>
        <v>#N/A</v>
      </c>
      <c r="AD179" t="e">
        <f>VLOOKUP(TRIM(Table47[[#This Row],[R_5]]),Table21[#All],3,FALSE)</f>
        <v>#N/A</v>
      </c>
      <c r="AE179" t="e">
        <f>VLOOKUP(TRIM(Table47[[#This Row],[R_6]]),Table21[#All],3,FALSE)</f>
        <v>#N/A</v>
      </c>
      <c r="AF179" t="e">
        <f>VLOOKUP(TRIM(Table47[[#This Row],[R_7]]),Table21[#All],3,FALSE)</f>
        <v>#N/A</v>
      </c>
      <c r="AG179" t="e">
        <f>VLOOKUP(TRIM(Table47[[#This Row],[R_8]]),Table21[#All],3,FALSE)</f>
        <v>#N/A</v>
      </c>
      <c r="AH179" t="e">
        <f>VLOOKUP(TRIM(Table47[[#This Row],[R_9]]),Table21[#All],3,FALSE)</f>
        <v>#N/A</v>
      </c>
      <c r="AI179" t="e">
        <f>VLOOKUP(TRIM(Table47[[#This Row],[R_10]]),Table21[#All],3,FALSE)</f>
        <v>#N/A</v>
      </c>
      <c r="AJ179" t="s">
        <v>787</v>
      </c>
      <c r="AK179">
        <f>VLOOKUP(TRIM(Table47[[#This Row],[S_1]]),Table24[#All],3,FALSE)</f>
        <v>6</v>
      </c>
      <c r="AL179">
        <f>VLOOKUP(TRIM(Table47[[#This Row],[S_2]]),Table24[#All],3,FALSE)</f>
        <v>10</v>
      </c>
      <c r="AM179" t="e">
        <f>VLOOKUP(TRIM(Table47[[#This Row],[S_3]]),Table24[#All],3,FALSE)</f>
        <v>#N/A</v>
      </c>
      <c r="AN179" t="e">
        <f>VLOOKUP(TRIM(Table47[[#This Row],[S_4]]),Table24[#All],3,FALSE)</f>
        <v>#N/A</v>
      </c>
      <c r="AO179" t="e">
        <f>VLOOKUP(TRIM(Table47[[#This Row],[S_5]]),Table24[#All],3,FALSE)</f>
        <v>#N/A</v>
      </c>
      <c r="AP179" t="e">
        <f>VLOOKUP(TRIM(Table47[[#This Row],[S_6]]),Table24[#All],3,FALSE)</f>
        <v>#N/A</v>
      </c>
      <c r="AQ179" t="s">
        <v>51</v>
      </c>
      <c r="AR179">
        <f>VLOOKUP(TRIM(Table47[[#This Row],[T_1]]),Table26[#All],3,FALSE)</f>
        <v>2</v>
      </c>
      <c r="AS179" t="e">
        <f>VLOOKUP(TRIM(Table47[[#This Row],[T_2]]),Table26[#All],3,FALSE)</f>
        <v>#N/A</v>
      </c>
      <c r="AT179" t="e">
        <f>VLOOKUP(TRIM(Table47[[#This Row],[T_3]]),Table26[#All],3,FALSE)</f>
        <v>#N/A</v>
      </c>
      <c r="AU179" t="e">
        <f>VLOOKUP(TRIM(Table47[[#This Row],[T_4]]),Table26[#All],3,FALSE)</f>
        <v>#N/A</v>
      </c>
      <c r="AV179" t="e">
        <f>VLOOKUP(TRIM(Table47[[#This Row],[T_5]]),Table26[#All],3,FALSE)</f>
        <v>#N/A</v>
      </c>
      <c r="AW179" t="e">
        <f>VLOOKUP(TRIM(Table47[[#This Row],[T_6]]),Table26[#All],3,FALSE)</f>
        <v>#N/A</v>
      </c>
      <c r="AX179">
        <f>VLOOKUP(Table47[[#This Row],[U]],Table29[#All],3,FALSE)</f>
        <v>2</v>
      </c>
      <c r="AY179">
        <f>VLOOKUP(Table47[[#This Row],[V]],Table30[#All],3,FALSE)</f>
        <v>2</v>
      </c>
      <c r="AZ179" t="s">
        <v>261</v>
      </c>
      <c r="BA179">
        <f>VLOOKUP(TRIM(Table47[[#This Row],[W_1]]),Table31[#All],3,FALSE)</f>
        <v>1</v>
      </c>
      <c r="BB179">
        <f>VLOOKUP(TRIM(Table47[[#This Row],[W_2]]),Table31[#All],3,FALSE)</f>
        <v>2</v>
      </c>
      <c r="BC179">
        <f>VLOOKUP(TRIM(Table47[[#This Row],[W_3]]),Table31[#All],3,FALSE)</f>
        <v>4</v>
      </c>
      <c r="BD179" t="e">
        <f>VLOOKUP(TRIM(Table47[[#This Row],[W_4]]),Table31[#All],3,FALSE)</f>
        <v>#N/A</v>
      </c>
      <c r="BE179" t="e">
        <f>VLOOKUP(TRIM(Table47[[#This Row],[W_5]]),Table31[#All],3,FALSE)</f>
        <v>#N/A</v>
      </c>
      <c r="BF179" t="e">
        <f>VLOOKUP(TRIM(Table47[[#This Row],[W_6]]),Table31[#All],3,FALSE)</f>
        <v>#N/A</v>
      </c>
      <c r="BG179" t="e">
        <f>VLOOKUP(TRIM(Table47[[#This Row],[W_7]]),Table31[#All],3,FALSE)</f>
        <v>#N/A</v>
      </c>
      <c r="BH179" t="e">
        <f>VLOOKUP(TRIM(Table47[[#This Row],[W_8]]),Table31[#All],3,FALSE)</f>
        <v>#N/A</v>
      </c>
      <c r="BI179" t="s">
        <v>1022</v>
      </c>
      <c r="BJ179">
        <f>VLOOKUP(TRIM(Table47[[#This Row],[X_1]]),Table32[#All],3,FALSE)</f>
        <v>1</v>
      </c>
      <c r="BK179">
        <f>VLOOKUP(TRIM(Table47[[#This Row],[X_2]]),Table32[#All],3,FALSE)</f>
        <v>6</v>
      </c>
      <c r="BL179">
        <f>VLOOKUP(TRIM(Table47[[#This Row],[X_3]]),Table32[#All],3,FALSE)</f>
        <v>3</v>
      </c>
      <c r="BM179" t="e">
        <f>VLOOKUP(TRIM(Table47[[#This Row],[X_4]]),Table32[#All],3,FALSE)</f>
        <v>#N/A</v>
      </c>
      <c r="BN179" t="e">
        <f>VLOOKUP(TRIM(Table47[[#This Row],[X_5]]),Table32[#All],3,FALSE)</f>
        <v>#N/A</v>
      </c>
      <c r="BO179" t="e">
        <f>VLOOKUP(TRIM(Table47[[#This Row],[X_6]]),Table32[#All],3,FALSE)</f>
        <v>#N/A</v>
      </c>
      <c r="BP179" t="e">
        <f>VLOOKUP(TRIM(Table47[[#This Row],[X_7]]),Table32[#All],3,FALSE)</f>
        <v>#N/A</v>
      </c>
      <c r="BQ179" t="e">
        <f>VLOOKUP(TRIM(Table47[[#This Row],[X_8]]),Table32[#All],3,FALSE)</f>
        <v>#N/A</v>
      </c>
      <c r="BR179" t="e">
        <f>VLOOKUP(TRIM(Table47[[#This Row],[X_9]]),Table32[#All],3,FALSE)</f>
        <v>#N/A</v>
      </c>
      <c r="BS179">
        <f>VLOOKUP(Table47[[#This Row],[Y]], Table33[#All], 3, FALSE)</f>
        <v>1</v>
      </c>
      <c r="BT179" t="s">
        <v>77</v>
      </c>
      <c r="BU179">
        <f>VLOOKUP(TRIM(Table47[[#This Row],[Z_1]]),Table34[#All],3,FALSE)</f>
        <v>13</v>
      </c>
      <c r="BV179" t="e">
        <f>VLOOKUP(TRIM(Table47[[#This Row],[Z_2]]),Table34[#All],3,FALSE)</f>
        <v>#N/A</v>
      </c>
      <c r="BW179" t="e">
        <f>VLOOKUP(TRIM(Table47[[#This Row],[Z_3]]),Table34[#All],3,FALSE)</f>
        <v>#N/A</v>
      </c>
      <c r="BX179" t="e">
        <f>VLOOKUP(TRIM(Table47[[#This Row],[Z_4]]),Table34[#All],3,FALSE)</f>
        <v>#N/A</v>
      </c>
      <c r="BY179" t="e">
        <f>VLOOKUP(TRIM(Table47[[#This Row],[Z_5]]),Table34[#All],3,FALSE)</f>
        <v>#N/A</v>
      </c>
      <c r="BZ179" t="e">
        <f>VLOOKUP(TRIM(Table47[[#This Row],[Z_6]]),Table34[#All],3,FALSE)</f>
        <v>#N/A</v>
      </c>
      <c r="CA179" t="e">
        <f>VLOOKUP(TRIM(Table47[[#This Row],[Z_7]]),Table34[#All],3,FALSE)</f>
        <v>#N/A</v>
      </c>
      <c r="CB179">
        <f>VLOOKUP(Table47[[#This Row],[ZA]],Table36[#All],3,FALSE)</f>
        <v>0</v>
      </c>
      <c r="CC179">
        <f>VLOOKUP(Table47[[#This Row],[ZB]],Table37[#All],3,FALSE)</f>
        <v>4</v>
      </c>
      <c r="CD179" t="s">
        <v>143</v>
      </c>
      <c r="CE179">
        <f>VLOOKUP(TRIM(Table47[[#This Row],[ZC_1]]),Table38[#All],3,FALSE)</f>
        <v>4</v>
      </c>
      <c r="CF179">
        <f>VLOOKUP(TRIM(Table47[[#This Row],[ZC_2]]),Table38[#All],3,FALSE)</f>
        <v>2</v>
      </c>
      <c r="CG179">
        <f>VLOOKUP(TRIM(Table47[[#This Row],[ZC_3]]),Table38[#All],3,FALSE)</f>
        <v>7</v>
      </c>
      <c r="CH179" t="e">
        <f>VLOOKUP(TRIM(Table47[[#This Row],[ZC_4]]),Table38[#All],3,FALSE)</f>
        <v>#N/A</v>
      </c>
      <c r="CI179" t="e">
        <f>VLOOKUP(TRIM(Table47[[#This Row],[ZC_5]]),Table38[#All],3,FALSE)</f>
        <v>#N/A</v>
      </c>
      <c r="CJ179" t="e">
        <f>VLOOKUP(TRIM(Table47[[#This Row],[ZC_6]]),Table38[#All],3,FALSE)</f>
        <v>#N/A</v>
      </c>
      <c r="CK179" t="e">
        <f>VLOOKUP(TRIM(Table47[[#This Row],[ZC_7]]),Table38[#All],3,FALSE)</f>
        <v>#N/A</v>
      </c>
      <c r="CL179">
        <v>3</v>
      </c>
      <c r="CM179" t="s">
        <v>106</v>
      </c>
      <c r="CN179">
        <f>VLOOKUP(TRIM(Table47[[#This Row],[ZE_1]]),Table40[#All],3,FALSE)</f>
        <v>3</v>
      </c>
      <c r="CO179" s="4" t="e">
        <f>VLOOKUP(TRIM(Table47[[#This Row],[ZE_2]]),Table40[#All],3,FALSE)</f>
        <v>#N/A</v>
      </c>
      <c r="CP179" t="e">
        <f>VLOOKUP(TRIM(Table47[[#This Row],[ZE_3]]),Table40[#All],3,FALSE)</f>
        <v>#N/A</v>
      </c>
      <c r="CQ179" s="4" t="e">
        <f>VLOOKUP(TRIM(Table47[[#This Row],[ZE_4]]),Table40[#All],3,FALSE)</f>
        <v>#N/A</v>
      </c>
      <c r="CR179" t="e">
        <f>VLOOKUP(TRIM(Table47[[#This Row],[ZE_5]]),Table40[#All],3,FALSE)</f>
        <v>#N/A</v>
      </c>
      <c r="CS179" t="e">
        <f>VLOOKUP(TRIM(Table47[[#This Row],[ZE_6]]),Table40[#All],3,FALSE)</f>
        <v>#N/A</v>
      </c>
      <c r="CT179" t="e">
        <f>VLOOKUP(TRIM(Table47[[#This Row],[ZE_7]]),Table40[#All],3,FALSE)</f>
        <v>#N/A</v>
      </c>
    </row>
    <row r="180" spans="1:99" x14ac:dyDescent="0.25">
      <c r="A180">
        <v>45170.707117824073</v>
      </c>
      <c r="B180" s="4">
        <f>VLOOKUP(Table47[[#This Row],[A]],Table7[#All],3, FALSE)</f>
        <v>5</v>
      </c>
      <c r="C180">
        <f>VLOOKUP(Table47[[#This Row],[B]],Table12[#All],3,FALSE)</f>
        <v>1</v>
      </c>
      <c r="D180">
        <f>VLOOKUP(Table47[[#This Row],[C]],Table14[#All],3,FALSE)</f>
        <v>1</v>
      </c>
      <c r="E180">
        <f>VLOOKUP(Table47[[#This Row],[D]],Table16[#All],3,FALSE)</f>
        <v>1</v>
      </c>
      <c r="F180">
        <f>VLOOKUP(Table47[[#This Row],[E]],Table18[#All],3,FALSE)</f>
        <v>1</v>
      </c>
      <c r="G180">
        <f>VLOOKUP(Table47[[#This Row],[F]],Table20[#All],3,FALSE)</f>
        <v>7</v>
      </c>
      <c r="H180" s="1" t="s">
        <v>82</v>
      </c>
      <c r="I180">
        <f>VLOOKUP(Table47[[#This Row],[G]],Table22[#All],3,FALSE)</f>
        <v>1</v>
      </c>
      <c r="J180" s="4">
        <f>VLOOKUP(TRIM(Table47[[#This Row],[G_2]]),Table22[#All],3,FALSE)</f>
        <v>2</v>
      </c>
      <c r="K180" s="4">
        <f>VLOOKUP(TRIM(Table47[[#This Row],[G_3]]),Table22[#All],3,FALSE)</f>
        <v>3</v>
      </c>
      <c r="L180" s="4" t="e">
        <f>VLOOKUP(TRIM(Table47[[#This Row],[G_4]]),Table22[#All],3,FALSE)</f>
        <v>#N/A</v>
      </c>
      <c r="M180">
        <f>VLOOKUP(Table47[[#This Row],[H]],Table23[#All],3,FALSE)</f>
        <v>1</v>
      </c>
      <c r="N180" s="1" t="s">
        <v>64</v>
      </c>
      <c r="O180">
        <f>VLOOKUP(Table47[[#This Row],[I_1]],Table25[#All], 3, FALSE)</f>
        <v>1</v>
      </c>
      <c r="P180">
        <f>VLOOKUP(TRIM(Table47[[#This Row],[I_2]]),Table25[#All], 3, FALSE)</f>
        <v>2</v>
      </c>
      <c r="Q180">
        <v>1183</v>
      </c>
      <c r="R180">
        <f>VLOOKUP(TRIM(Table47[[#This Row],[K]]),Table27[#All],3,FALSE)</f>
        <v>1</v>
      </c>
      <c r="S180">
        <f>VLOOKUP(TRIM(Table47[[#This Row],[L]]),Table28[#All],3,FALSE)</f>
        <v>2</v>
      </c>
      <c r="T180">
        <f>VLOOKUP(Table47[[#This Row],[M]],Table9[#All],3,FALSE)</f>
        <v>1</v>
      </c>
      <c r="U180">
        <f>VLOOKUP(Table47[[#This Row],[N]],Table11[#All],3,FALSE)</f>
        <v>2</v>
      </c>
      <c r="V180">
        <f>VLOOKUP(Table47[[#This Row],[O]],Table15[#All],3,FALSE)</f>
        <v>3</v>
      </c>
      <c r="W180" t="s">
        <v>788</v>
      </c>
      <c r="X180">
        <f>VLOOKUP(Table47[[#This Row],[Q]],Table19[#All],3,FALSE)</f>
        <v>2</v>
      </c>
      <c r="Y180" t="s">
        <v>227</v>
      </c>
      <c r="Z180">
        <f>VLOOKUP(TRIM(Table47[[#This Row],[R_1]]),Table21[#All],3,FALSE)</f>
        <v>2</v>
      </c>
      <c r="AA180">
        <f>VLOOKUP(TRIM(Table47[[#This Row],[R_2]]),Table21[#All],3,FALSE)</f>
        <v>8</v>
      </c>
      <c r="AB180" t="e">
        <f>VLOOKUP(TRIM(Table47[[#This Row],[R_3]]),Table21[#All],3,FALSE)</f>
        <v>#N/A</v>
      </c>
      <c r="AC180" t="e">
        <f>VLOOKUP(TRIM(Table47[[#This Row],[R_4]]),Table21[#All],3,FALSE)</f>
        <v>#N/A</v>
      </c>
      <c r="AD180" t="e">
        <f>VLOOKUP(TRIM(Table47[[#This Row],[R_5]]),Table21[#All],3,FALSE)</f>
        <v>#N/A</v>
      </c>
      <c r="AE180" t="e">
        <f>VLOOKUP(TRIM(Table47[[#This Row],[R_6]]),Table21[#All],3,FALSE)</f>
        <v>#N/A</v>
      </c>
      <c r="AF180" t="e">
        <f>VLOOKUP(TRIM(Table47[[#This Row],[R_7]]),Table21[#All],3,FALSE)</f>
        <v>#N/A</v>
      </c>
      <c r="AG180" t="e">
        <f>VLOOKUP(TRIM(Table47[[#This Row],[R_8]]),Table21[#All],3,FALSE)</f>
        <v>#N/A</v>
      </c>
      <c r="AH180" t="e">
        <f>VLOOKUP(TRIM(Table47[[#This Row],[R_9]]),Table21[#All],3,FALSE)</f>
        <v>#N/A</v>
      </c>
      <c r="AI180" t="e">
        <f>VLOOKUP(TRIM(Table47[[#This Row],[R_10]]),Table21[#All],3,FALSE)</f>
        <v>#N/A</v>
      </c>
      <c r="AJ180" t="s">
        <v>789</v>
      </c>
      <c r="AK180">
        <f>VLOOKUP(TRIM(Table47[[#This Row],[S_1]]),Table24[#All],3,FALSE)</f>
        <v>14</v>
      </c>
      <c r="AL180" t="e">
        <f>VLOOKUP(TRIM(Table47[[#This Row],[S_2]]),Table24[#All],3,FALSE)</f>
        <v>#N/A</v>
      </c>
      <c r="AM180" t="e">
        <f>VLOOKUP(TRIM(Table47[[#This Row],[S_3]]),Table24[#All],3,FALSE)</f>
        <v>#N/A</v>
      </c>
      <c r="AN180" t="e">
        <f>VLOOKUP(TRIM(Table47[[#This Row],[S_4]]),Table24[#All],3,FALSE)</f>
        <v>#N/A</v>
      </c>
      <c r="AO180" t="e">
        <f>VLOOKUP(TRIM(Table47[[#This Row],[S_5]]),Table24[#All],3,FALSE)</f>
        <v>#N/A</v>
      </c>
      <c r="AP180" t="e">
        <f>VLOOKUP(TRIM(Table47[[#This Row],[S_6]]),Table24[#All],3,FALSE)</f>
        <v>#N/A</v>
      </c>
      <c r="AQ180" t="s">
        <v>51</v>
      </c>
      <c r="AR180">
        <f>VLOOKUP(TRIM(Table47[[#This Row],[T_1]]),Table26[#All],3,FALSE)</f>
        <v>2</v>
      </c>
      <c r="AS180" t="e">
        <f>VLOOKUP(TRIM(Table47[[#This Row],[T_2]]),Table26[#All],3,FALSE)</f>
        <v>#N/A</v>
      </c>
      <c r="AT180" t="e">
        <f>VLOOKUP(TRIM(Table47[[#This Row],[T_3]]),Table26[#All],3,FALSE)</f>
        <v>#N/A</v>
      </c>
      <c r="AU180" t="e">
        <f>VLOOKUP(TRIM(Table47[[#This Row],[T_4]]),Table26[#All],3,FALSE)</f>
        <v>#N/A</v>
      </c>
      <c r="AV180" t="e">
        <f>VLOOKUP(TRIM(Table47[[#This Row],[T_5]]),Table26[#All],3,FALSE)</f>
        <v>#N/A</v>
      </c>
      <c r="AW180" t="e">
        <f>VLOOKUP(TRIM(Table47[[#This Row],[T_6]]),Table26[#All],3,FALSE)</f>
        <v>#N/A</v>
      </c>
      <c r="AX180">
        <f>VLOOKUP(Table47[[#This Row],[U]],Table29[#All],3,FALSE)</f>
        <v>3</v>
      </c>
      <c r="AY180">
        <f>VLOOKUP(Table47[[#This Row],[V]],Table30[#All],3,FALSE)</f>
        <v>3</v>
      </c>
      <c r="AZ180" t="s">
        <v>101</v>
      </c>
      <c r="BA180">
        <f>VLOOKUP(TRIM(Table47[[#This Row],[W_1]]),Table31[#All],3,FALSE)</f>
        <v>1</v>
      </c>
      <c r="BB180" t="e">
        <f>VLOOKUP(TRIM(Table47[[#This Row],[W_2]]),Table31[#All],3,FALSE)</f>
        <v>#N/A</v>
      </c>
      <c r="BC180" t="e">
        <f>VLOOKUP(TRIM(Table47[[#This Row],[W_3]]),Table31[#All],3,FALSE)</f>
        <v>#N/A</v>
      </c>
      <c r="BD180" t="e">
        <f>VLOOKUP(TRIM(Table47[[#This Row],[W_4]]),Table31[#All],3,FALSE)</f>
        <v>#N/A</v>
      </c>
      <c r="BE180" t="e">
        <f>VLOOKUP(TRIM(Table47[[#This Row],[W_5]]),Table31[#All],3,FALSE)</f>
        <v>#N/A</v>
      </c>
      <c r="BF180" t="e">
        <f>VLOOKUP(TRIM(Table47[[#This Row],[W_6]]),Table31[#All],3,FALSE)</f>
        <v>#N/A</v>
      </c>
      <c r="BG180" t="e">
        <f>VLOOKUP(TRIM(Table47[[#This Row],[W_7]]),Table31[#All],3,FALSE)</f>
        <v>#N/A</v>
      </c>
      <c r="BH180" t="e">
        <f>VLOOKUP(TRIM(Table47[[#This Row],[W_8]]),Table31[#All],3,FALSE)</f>
        <v>#N/A</v>
      </c>
      <c r="BI180" t="s">
        <v>75</v>
      </c>
      <c r="BJ180">
        <f>VLOOKUP(TRIM(Table47[[#This Row],[X_1]]),Table32[#All],3,FALSE)</f>
        <v>1</v>
      </c>
      <c r="BK180" t="e">
        <f>VLOOKUP(TRIM(Table47[[#This Row],[X_2]]),Table32[#All],3,FALSE)</f>
        <v>#N/A</v>
      </c>
      <c r="BL180" t="e">
        <f>VLOOKUP(TRIM(Table47[[#This Row],[X_3]]),Table32[#All],3,FALSE)</f>
        <v>#N/A</v>
      </c>
      <c r="BM180" t="e">
        <f>VLOOKUP(TRIM(Table47[[#This Row],[X_4]]),Table32[#All],3,FALSE)</f>
        <v>#N/A</v>
      </c>
      <c r="BN180" t="e">
        <f>VLOOKUP(TRIM(Table47[[#This Row],[X_5]]),Table32[#All],3,FALSE)</f>
        <v>#N/A</v>
      </c>
      <c r="BO180" t="e">
        <f>VLOOKUP(TRIM(Table47[[#This Row],[X_6]]),Table32[#All],3,FALSE)</f>
        <v>#N/A</v>
      </c>
      <c r="BP180" t="e">
        <f>VLOOKUP(TRIM(Table47[[#This Row],[X_7]]),Table32[#All],3,FALSE)</f>
        <v>#N/A</v>
      </c>
      <c r="BQ180" t="e">
        <f>VLOOKUP(TRIM(Table47[[#This Row],[X_8]]),Table32[#All],3,FALSE)</f>
        <v>#N/A</v>
      </c>
      <c r="BR180" t="e">
        <f>VLOOKUP(TRIM(Table47[[#This Row],[X_9]]),Table32[#All],3,FALSE)</f>
        <v>#N/A</v>
      </c>
      <c r="BS180">
        <f>VLOOKUP(Table47[[#This Row],[Y]], Table33[#All], 3, FALSE)</f>
        <v>1</v>
      </c>
      <c r="BT180" t="s">
        <v>77</v>
      </c>
      <c r="BU180">
        <f>VLOOKUP(TRIM(Table47[[#This Row],[Z_1]]),Table34[#All],3,FALSE)</f>
        <v>13</v>
      </c>
      <c r="BV180" t="e">
        <f>VLOOKUP(TRIM(Table47[[#This Row],[Z_2]]),Table34[#All],3,FALSE)</f>
        <v>#N/A</v>
      </c>
      <c r="BW180" t="e">
        <f>VLOOKUP(TRIM(Table47[[#This Row],[Z_3]]),Table34[#All],3,FALSE)</f>
        <v>#N/A</v>
      </c>
      <c r="BX180" t="e">
        <f>VLOOKUP(TRIM(Table47[[#This Row],[Z_4]]),Table34[#All],3,FALSE)</f>
        <v>#N/A</v>
      </c>
      <c r="BY180" t="e">
        <f>VLOOKUP(TRIM(Table47[[#This Row],[Z_5]]),Table34[#All],3,FALSE)</f>
        <v>#N/A</v>
      </c>
      <c r="BZ180" t="e">
        <f>VLOOKUP(TRIM(Table47[[#This Row],[Z_6]]),Table34[#All],3,FALSE)</f>
        <v>#N/A</v>
      </c>
      <c r="CA180" t="e">
        <f>VLOOKUP(TRIM(Table47[[#This Row],[Z_7]]),Table34[#All],3,FALSE)</f>
        <v>#N/A</v>
      </c>
      <c r="CB180">
        <f>VLOOKUP(Table47[[#This Row],[ZA]],Table36[#All],3,FALSE)</f>
        <v>0</v>
      </c>
      <c r="CC180">
        <f>VLOOKUP(Table47[[#This Row],[ZB]],Table37[#All],3,FALSE)</f>
        <v>3</v>
      </c>
      <c r="CD180" t="s">
        <v>790</v>
      </c>
      <c r="CE180">
        <f>VLOOKUP(TRIM(Table47[[#This Row],[ZC_1]]),Table38[#All],3,FALSE)</f>
        <v>4</v>
      </c>
      <c r="CF180">
        <f>VLOOKUP(TRIM(Table47[[#This Row],[ZC_2]]),Table38[#All],3,FALSE)</f>
        <v>3</v>
      </c>
      <c r="CG180">
        <f>VLOOKUP(TRIM(Table47[[#This Row],[ZC_3]]),Table38[#All],3,FALSE)</f>
        <v>7</v>
      </c>
      <c r="CH180" t="e">
        <f>VLOOKUP(TRIM(Table47[[#This Row],[ZC_4]]),Table38[#All],3,FALSE)</f>
        <v>#N/A</v>
      </c>
      <c r="CI180" t="e">
        <f>VLOOKUP(TRIM(Table47[[#This Row],[ZC_5]]),Table38[#All],3,FALSE)</f>
        <v>#N/A</v>
      </c>
      <c r="CJ180" t="e">
        <f>VLOOKUP(TRIM(Table47[[#This Row],[ZC_6]]),Table38[#All],3,FALSE)</f>
        <v>#N/A</v>
      </c>
      <c r="CK180" t="e">
        <f>VLOOKUP(TRIM(Table47[[#This Row],[ZC_7]]),Table38[#All],3,FALSE)</f>
        <v>#N/A</v>
      </c>
      <c r="CL180">
        <v>5</v>
      </c>
      <c r="CM180" t="s">
        <v>345</v>
      </c>
      <c r="CN180">
        <f>VLOOKUP(TRIM(Table47[[#This Row],[ZE_1]]),Table40[#All],3,FALSE)</f>
        <v>1</v>
      </c>
      <c r="CO180" s="4" t="e">
        <f>VLOOKUP(TRIM(Table47[[#This Row],[ZE_2]]),Table40[#All],3,FALSE)</f>
        <v>#N/A</v>
      </c>
      <c r="CP180" t="e">
        <f>VLOOKUP(TRIM(Table47[[#This Row],[ZE_3]]),Table40[#All],3,FALSE)</f>
        <v>#N/A</v>
      </c>
      <c r="CQ180" s="4" t="e">
        <f>VLOOKUP(TRIM(Table47[[#This Row],[ZE_4]]),Table40[#All],3,FALSE)</f>
        <v>#N/A</v>
      </c>
      <c r="CR180" t="e">
        <f>VLOOKUP(TRIM(Table47[[#This Row],[ZE_5]]),Table40[#All],3,FALSE)</f>
        <v>#N/A</v>
      </c>
      <c r="CS180" t="e">
        <f>VLOOKUP(TRIM(Table47[[#This Row],[ZE_6]]),Table40[#All],3,FALSE)</f>
        <v>#N/A</v>
      </c>
      <c r="CT180" t="e">
        <f>VLOOKUP(TRIM(Table47[[#This Row],[ZE_7]]),Table40[#All],3,FALSE)</f>
        <v>#N/A</v>
      </c>
    </row>
    <row r="181" spans="1:99" x14ac:dyDescent="0.25">
      <c r="A181">
        <v>45170.720205972219</v>
      </c>
      <c r="B181" s="4">
        <f>VLOOKUP(Table47[[#This Row],[A]],Table7[#All],3, FALSE)</f>
        <v>7</v>
      </c>
      <c r="C181">
        <f>VLOOKUP(Table47[[#This Row],[B]],Table12[#All],3,FALSE)</f>
        <v>1</v>
      </c>
      <c r="D181">
        <f>VLOOKUP(Table47[[#This Row],[C]],Table14[#All],3,FALSE)</f>
        <v>1</v>
      </c>
      <c r="E181">
        <f>VLOOKUP(Table47[[#This Row],[D]],Table16[#All],3,FALSE)</f>
        <v>1</v>
      </c>
      <c r="F181">
        <f>VLOOKUP(Table47[[#This Row],[E]],Table18[#All],3,FALSE)</f>
        <v>1</v>
      </c>
      <c r="G181">
        <f>VLOOKUP(Table47[[#This Row],[F]],Table20[#All],3,FALSE)</f>
        <v>6</v>
      </c>
      <c r="H181" s="1" t="s">
        <v>291</v>
      </c>
      <c r="I181">
        <f>VLOOKUP(Table47[[#This Row],[G]],Table22[#All],3,FALSE)</f>
        <v>1</v>
      </c>
      <c r="J181" s="4">
        <f>VLOOKUP(TRIM(Table47[[#This Row],[G_2]]),Table22[#All],3,FALSE)</f>
        <v>2</v>
      </c>
      <c r="K181" s="4">
        <f>VLOOKUP(TRIM(Table47[[#This Row],[G_3]]),Table22[#All],3,FALSE)</f>
        <v>3</v>
      </c>
      <c r="L181" s="4">
        <f>VLOOKUP(TRIM(Table47[[#This Row],[G_4]]),Table22[#All],3,FALSE)</f>
        <v>4</v>
      </c>
      <c r="M181">
        <f>VLOOKUP(Table47[[#This Row],[H]],Table23[#All],3,FALSE)</f>
        <v>1</v>
      </c>
      <c r="N181" s="1" t="s">
        <v>64</v>
      </c>
      <c r="O181">
        <f>VLOOKUP(Table47[[#This Row],[I_1]],Table25[#All], 3, FALSE)</f>
        <v>1</v>
      </c>
      <c r="P181">
        <f>VLOOKUP(TRIM(Table47[[#This Row],[I_2]]),Table25[#All], 3, FALSE)</f>
        <v>2</v>
      </c>
      <c r="Q181">
        <v>1200</v>
      </c>
      <c r="R181">
        <f>VLOOKUP(TRIM(Table47[[#This Row],[K]]),Table27[#All],3,FALSE)</f>
        <v>1</v>
      </c>
      <c r="S181">
        <f>VLOOKUP(TRIM(Table47[[#This Row],[L]]),Table28[#All],3,FALSE)</f>
        <v>1</v>
      </c>
      <c r="T181">
        <f>VLOOKUP(Table47[[#This Row],[M]],Table9[#All],3,FALSE)</f>
        <v>3</v>
      </c>
      <c r="U181">
        <f>VLOOKUP(Table47[[#This Row],[N]],Table11[#All],3,FALSE)</f>
        <v>4</v>
      </c>
      <c r="V181">
        <f>VLOOKUP(Table47[[#This Row],[O]],Table15[#All],3,FALSE)</f>
        <v>1</v>
      </c>
      <c r="W181" t="s">
        <v>791</v>
      </c>
      <c r="X181">
        <f>VLOOKUP(Table47[[#This Row],[Q]],Table19[#All],3,FALSE)</f>
        <v>1</v>
      </c>
      <c r="Y181" t="s">
        <v>792</v>
      </c>
      <c r="Z181">
        <f>VLOOKUP(TRIM(Table47[[#This Row],[R_1]]),Table21[#All],3,FALSE)</f>
        <v>2</v>
      </c>
      <c r="AA181">
        <f>VLOOKUP(TRIM(Table47[[#This Row],[R_2]]),Table21[#All],3,FALSE)</f>
        <v>7</v>
      </c>
      <c r="AB181">
        <f>VLOOKUP(TRIM(Table47[[#This Row],[R_3]]),Table21[#All],3,FALSE)</f>
        <v>15</v>
      </c>
      <c r="AC181" t="e">
        <f>VLOOKUP(TRIM(Table47[[#This Row],[R_4]]),Table21[#All],3,FALSE)</f>
        <v>#N/A</v>
      </c>
      <c r="AD181" t="e">
        <f>VLOOKUP(TRIM(Table47[[#This Row],[R_5]]),Table21[#All],3,FALSE)</f>
        <v>#N/A</v>
      </c>
      <c r="AE181" t="e">
        <f>VLOOKUP(TRIM(Table47[[#This Row],[R_6]]),Table21[#All],3,FALSE)</f>
        <v>#N/A</v>
      </c>
      <c r="AF181" t="e">
        <f>VLOOKUP(TRIM(Table47[[#This Row],[R_7]]),Table21[#All],3,FALSE)</f>
        <v>#N/A</v>
      </c>
      <c r="AG181" t="e">
        <f>VLOOKUP(TRIM(Table47[[#This Row],[R_8]]),Table21[#All],3,FALSE)</f>
        <v>#N/A</v>
      </c>
      <c r="AH181" t="e">
        <f>VLOOKUP(TRIM(Table47[[#This Row],[R_9]]),Table21[#All],3,FALSE)</f>
        <v>#N/A</v>
      </c>
      <c r="AI181" t="e">
        <f>VLOOKUP(TRIM(Table47[[#This Row],[R_10]]),Table21[#All],3,FALSE)</f>
        <v>#N/A</v>
      </c>
      <c r="AJ181" t="s">
        <v>166</v>
      </c>
      <c r="AK181">
        <f>VLOOKUP(TRIM(Table47[[#This Row],[S_1]]),Table24[#All],3,FALSE)</f>
        <v>5</v>
      </c>
      <c r="AL181">
        <f>VLOOKUP(TRIM(Table47[[#This Row],[S_2]]),Table24[#All],3,FALSE)</f>
        <v>3</v>
      </c>
      <c r="AM181">
        <f>VLOOKUP(TRIM(Table47[[#This Row],[S_3]]),Table24[#All],3,FALSE)</f>
        <v>1</v>
      </c>
      <c r="AN181">
        <f>VLOOKUP(TRIM(Table47[[#This Row],[S_4]]),Table24[#All],3,FALSE)</f>
        <v>2</v>
      </c>
      <c r="AO181">
        <f>VLOOKUP(TRIM(Table47[[#This Row],[S_5]]),Table24[#All],3,FALSE)</f>
        <v>4</v>
      </c>
      <c r="AP181" t="e">
        <f>VLOOKUP(TRIM(Table47[[#This Row],[S_6]]),Table24[#All],3,FALSE)</f>
        <v>#N/A</v>
      </c>
      <c r="AQ181" t="s">
        <v>51</v>
      </c>
      <c r="AR181">
        <f>VLOOKUP(TRIM(Table47[[#This Row],[T_1]]),Table26[#All],3,FALSE)</f>
        <v>2</v>
      </c>
      <c r="AS181" t="e">
        <f>VLOOKUP(TRIM(Table47[[#This Row],[T_2]]),Table26[#All],3,FALSE)</f>
        <v>#N/A</v>
      </c>
      <c r="AT181" t="e">
        <f>VLOOKUP(TRIM(Table47[[#This Row],[T_3]]),Table26[#All],3,FALSE)</f>
        <v>#N/A</v>
      </c>
      <c r="AU181" t="e">
        <f>VLOOKUP(TRIM(Table47[[#This Row],[T_4]]),Table26[#All],3,FALSE)</f>
        <v>#N/A</v>
      </c>
      <c r="AV181" t="e">
        <f>VLOOKUP(TRIM(Table47[[#This Row],[T_5]]),Table26[#All],3,FALSE)</f>
        <v>#N/A</v>
      </c>
      <c r="AW181" t="e">
        <f>VLOOKUP(TRIM(Table47[[#This Row],[T_6]]),Table26[#All],3,FALSE)</f>
        <v>#N/A</v>
      </c>
      <c r="AX181">
        <f>VLOOKUP(Table47[[#This Row],[U]],Table29[#All],3,FALSE)</f>
        <v>1</v>
      </c>
      <c r="AY181">
        <f>VLOOKUP(Table47[[#This Row],[V]],Table30[#All],3,FALSE)</f>
        <v>1</v>
      </c>
      <c r="AZ181" t="s">
        <v>151</v>
      </c>
      <c r="BA181">
        <f>VLOOKUP(TRIM(Table47[[#This Row],[W_1]]),Table31[#All],3,FALSE)</f>
        <v>1</v>
      </c>
      <c r="BB181">
        <f>VLOOKUP(TRIM(Table47[[#This Row],[W_2]]),Table31[#All],3,FALSE)</f>
        <v>2</v>
      </c>
      <c r="BC181">
        <f>VLOOKUP(TRIM(Table47[[#This Row],[W_3]]),Table31[#All],3,FALSE)</f>
        <v>4</v>
      </c>
      <c r="BD181">
        <f>VLOOKUP(TRIM(Table47[[#This Row],[W_4]]),Table31[#All],3,FALSE)</f>
        <v>3</v>
      </c>
      <c r="BE181">
        <f>VLOOKUP(TRIM(Table47[[#This Row],[W_5]]),Table31[#All],3,FALSE)</f>
        <v>7</v>
      </c>
      <c r="BF181" t="e">
        <f>VLOOKUP(TRIM(Table47[[#This Row],[W_6]]),Table31[#All],3,FALSE)</f>
        <v>#N/A</v>
      </c>
      <c r="BG181" t="e">
        <f>VLOOKUP(TRIM(Table47[[#This Row],[W_7]]),Table31[#All],3,FALSE)</f>
        <v>#N/A</v>
      </c>
      <c r="BH181" t="e">
        <f>VLOOKUP(TRIM(Table47[[#This Row],[W_8]]),Table31[#All],3,FALSE)</f>
        <v>#N/A</v>
      </c>
      <c r="BI181" t="s">
        <v>793</v>
      </c>
      <c r="BJ181">
        <f>VLOOKUP(TRIM(Table47[[#This Row],[X_1]]),Table32[#All],3,FALSE)</f>
        <v>2</v>
      </c>
      <c r="BK181">
        <f>VLOOKUP(TRIM(Table47[[#This Row],[X_2]]),Table32[#All],3,FALSE)</f>
        <v>1</v>
      </c>
      <c r="BL181">
        <f>VLOOKUP(TRIM(Table47[[#This Row],[X_3]]),Table32[#All],3,FALSE)</f>
        <v>11</v>
      </c>
      <c r="BM181">
        <f>VLOOKUP(TRIM(Table47[[#This Row],[X_4]]),Table32[#All],3,FALSE)</f>
        <v>3</v>
      </c>
      <c r="BN181">
        <f>VLOOKUP(TRIM(Table47[[#This Row],[X_5]]),Table32[#All],3,FALSE)</f>
        <v>4</v>
      </c>
      <c r="BO181" t="e">
        <f>VLOOKUP(TRIM(Table47[[#This Row],[X_6]]),Table32[#All],3,FALSE)</f>
        <v>#N/A</v>
      </c>
      <c r="BP181" t="e">
        <f>VLOOKUP(TRIM(Table47[[#This Row],[X_7]]),Table32[#All],3,FALSE)</f>
        <v>#N/A</v>
      </c>
      <c r="BQ181" t="e">
        <f>VLOOKUP(TRIM(Table47[[#This Row],[X_8]]),Table32[#All],3,FALSE)</f>
        <v>#N/A</v>
      </c>
      <c r="BR181" t="e">
        <f>VLOOKUP(TRIM(Table47[[#This Row],[X_9]]),Table32[#All],3,FALSE)</f>
        <v>#N/A</v>
      </c>
      <c r="BS181">
        <f>VLOOKUP(Table47[[#This Row],[Y]], Table33[#All], 3, FALSE)</f>
        <v>2</v>
      </c>
      <c r="BT181" t="s">
        <v>792</v>
      </c>
      <c r="BU181">
        <f>VLOOKUP(TRIM(Table47[[#This Row],[Z_1]]),Table34[#All],3,FALSE)</f>
        <v>4</v>
      </c>
      <c r="BV181">
        <f>VLOOKUP(TRIM(Table47[[#This Row],[Z_2]]),Table34[#All],3,FALSE)</f>
        <v>6</v>
      </c>
      <c r="BW181">
        <f>VLOOKUP(TRIM(Table47[[#This Row],[Z_3]]),Table34[#All],3,FALSE)</f>
        <v>14</v>
      </c>
      <c r="BX181" t="e">
        <f>VLOOKUP(TRIM(Table47[[#This Row],[Z_4]]),Table34[#All],3,FALSE)</f>
        <v>#N/A</v>
      </c>
      <c r="BY181" t="e">
        <f>VLOOKUP(TRIM(Table47[[#This Row],[Z_5]]),Table34[#All],3,FALSE)</f>
        <v>#N/A</v>
      </c>
      <c r="BZ181" t="e">
        <f>VLOOKUP(TRIM(Table47[[#This Row],[Z_6]]),Table34[#All],3,FALSE)</f>
        <v>#N/A</v>
      </c>
      <c r="CA181" t="e">
        <f>VLOOKUP(TRIM(Table47[[#This Row],[Z_7]]),Table34[#All],3,FALSE)</f>
        <v>#N/A</v>
      </c>
      <c r="CB181">
        <f>VLOOKUP(Table47[[#This Row],[ZA]],Table36[#All],3,FALSE)</f>
        <v>8</v>
      </c>
      <c r="CC181">
        <f>VLOOKUP(Table47[[#This Row],[ZB]],Table37[#All],3,FALSE)</f>
        <v>4</v>
      </c>
      <c r="CD181" t="s">
        <v>147</v>
      </c>
      <c r="CE181">
        <f>VLOOKUP(TRIM(Table47[[#This Row],[ZC_1]]),Table38[#All],3,FALSE)</f>
        <v>1</v>
      </c>
      <c r="CF181" t="e">
        <f>VLOOKUP(TRIM(Table47[[#This Row],[ZC_2]]),Table38[#All],3,FALSE)</f>
        <v>#N/A</v>
      </c>
      <c r="CG181" t="e">
        <f>VLOOKUP(TRIM(Table47[[#This Row],[ZC_3]]),Table38[#All],3,FALSE)</f>
        <v>#N/A</v>
      </c>
      <c r="CH181" t="e">
        <f>VLOOKUP(TRIM(Table47[[#This Row],[ZC_4]]),Table38[#All],3,FALSE)</f>
        <v>#N/A</v>
      </c>
      <c r="CI181" t="e">
        <f>VLOOKUP(TRIM(Table47[[#This Row],[ZC_5]]),Table38[#All],3,FALSE)</f>
        <v>#N/A</v>
      </c>
      <c r="CJ181" t="e">
        <f>VLOOKUP(TRIM(Table47[[#This Row],[ZC_6]]),Table38[#All],3,FALSE)</f>
        <v>#N/A</v>
      </c>
      <c r="CK181" t="e">
        <f>VLOOKUP(TRIM(Table47[[#This Row],[ZC_7]]),Table38[#All],3,FALSE)</f>
        <v>#N/A</v>
      </c>
      <c r="CL181">
        <v>2</v>
      </c>
      <c r="CM181" t="s">
        <v>106</v>
      </c>
      <c r="CN181">
        <f>VLOOKUP(TRIM(Table47[[#This Row],[ZE_1]]),Table40[#All],3,FALSE)</f>
        <v>3</v>
      </c>
      <c r="CO181" s="4" t="e">
        <f>VLOOKUP(TRIM(Table47[[#This Row],[ZE_2]]),Table40[#All],3,FALSE)</f>
        <v>#N/A</v>
      </c>
      <c r="CP181" t="e">
        <f>VLOOKUP(TRIM(Table47[[#This Row],[ZE_3]]),Table40[#All],3,FALSE)</f>
        <v>#N/A</v>
      </c>
      <c r="CQ181" s="4" t="e">
        <f>VLOOKUP(TRIM(Table47[[#This Row],[ZE_4]]),Table40[#All],3,FALSE)</f>
        <v>#N/A</v>
      </c>
      <c r="CR181" t="e">
        <f>VLOOKUP(TRIM(Table47[[#This Row],[ZE_5]]),Table40[#All],3,FALSE)</f>
        <v>#N/A</v>
      </c>
      <c r="CS181" t="e">
        <f>VLOOKUP(TRIM(Table47[[#This Row],[ZE_6]]),Table40[#All],3,FALSE)</f>
        <v>#N/A</v>
      </c>
      <c r="CT181" t="e">
        <f>VLOOKUP(TRIM(Table47[[#This Row],[ZE_7]]),Table40[#All],3,FALSE)</f>
        <v>#N/A</v>
      </c>
    </row>
    <row r="182" spans="1:99" x14ac:dyDescent="0.25">
      <c r="A182">
        <v>45170.740005277781</v>
      </c>
      <c r="B182" s="4">
        <f>VLOOKUP(Table47[[#This Row],[A]],Table7[#All],3, FALSE)</f>
        <v>6</v>
      </c>
      <c r="C182">
        <f>VLOOKUP(Table47[[#This Row],[B]],Table12[#All],3,FALSE)</f>
        <v>1</v>
      </c>
      <c r="D182">
        <f>VLOOKUP(Table47[[#This Row],[C]],Table14[#All],3,FALSE)</f>
        <v>1</v>
      </c>
      <c r="E182">
        <f>VLOOKUP(Table47[[#This Row],[D]],Table16[#All],3,FALSE)</f>
        <v>1</v>
      </c>
      <c r="F182">
        <f>VLOOKUP(Table47[[#This Row],[E]],Table18[#All],3,FALSE)</f>
        <v>2</v>
      </c>
      <c r="G182">
        <f>VLOOKUP(Table47[[#This Row],[F]],Table20[#All],3,FALSE)</f>
        <v>5</v>
      </c>
      <c r="H182" s="1" t="s">
        <v>124</v>
      </c>
      <c r="I182">
        <f>VLOOKUP(Table47[[#This Row],[G]],Table22[#All],3,FALSE)</f>
        <v>1</v>
      </c>
      <c r="J182" s="4">
        <f>VLOOKUP(TRIM(Table47[[#This Row],[G_2]]),Table22[#All],3,FALSE)</f>
        <v>2</v>
      </c>
      <c r="K182" s="4" t="e">
        <f>VLOOKUP(TRIM(Table47[[#This Row],[G_3]]),Table22[#All],3,FALSE)</f>
        <v>#N/A</v>
      </c>
      <c r="L182" s="4" t="e">
        <f>VLOOKUP(TRIM(Table47[[#This Row],[G_4]]),Table22[#All],3,FALSE)</f>
        <v>#N/A</v>
      </c>
      <c r="M182">
        <f>VLOOKUP(Table47[[#This Row],[H]],Table23[#All],3,FALSE)</f>
        <v>1</v>
      </c>
      <c r="N182" s="1" t="s">
        <v>41</v>
      </c>
      <c r="O182">
        <f>VLOOKUP(Table47[[#This Row],[I_1]],Table25[#All], 3, FALSE)</f>
        <v>1</v>
      </c>
      <c r="P182" t="e">
        <f>VLOOKUP(TRIM(Table47[[#This Row],[I_2]]),Table25[#All], 3, FALSE)</f>
        <v>#N/A</v>
      </c>
      <c r="Q182">
        <v>1000</v>
      </c>
      <c r="R182">
        <f>VLOOKUP(TRIM(Table47[[#This Row],[K]]),Table27[#All],3,FALSE)</f>
        <v>2</v>
      </c>
      <c r="S182">
        <f>VLOOKUP(TRIM(Table47[[#This Row],[L]]),Table28[#All],3,FALSE)</f>
        <v>2</v>
      </c>
      <c r="T182">
        <f>VLOOKUP(Table47[[#This Row],[M]],Table9[#All],3,FALSE)</f>
        <v>1</v>
      </c>
      <c r="U182">
        <f>VLOOKUP(Table47[[#This Row],[N]],Table11[#All],3,FALSE)</f>
        <v>1</v>
      </c>
      <c r="V182">
        <f>VLOOKUP(Table47[[#This Row],[O]],Table15[#All],3,FALSE)</f>
        <v>2</v>
      </c>
      <c r="W182" t="s">
        <v>794</v>
      </c>
      <c r="X182">
        <f>VLOOKUP(Table47[[#This Row],[Q]],Table19[#All],3,FALSE)</f>
        <v>4</v>
      </c>
      <c r="Y182" t="s">
        <v>136</v>
      </c>
      <c r="Z182">
        <f>VLOOKUP(TRIM(Table47[[#This Row],[R_1]]),Table21[#All],3,FALSE)</f>
        <v>2</v>
      </c>
      <c r="AA182" t="e">
        <f>VLOOKUP(TRIM(Table47[[#This Row],[R_2]]),Table21[#All],3,FALSE)</f>
        <v>#N/A</v>
      </c>
      <c r="AB182" t="e">
        <f>VLOOKUP(TRIM(Table47[[#This Row],[R_3]]),Table21[#All],3,FALSE)</f>
        <v>#N/A</v>
      </c>
      <c r="AC182" t="e">
        <f>VLOOKUP(TRIM(Table47[[#This Row],[R_4]]),Table21[#All],3,FALSE)</f>
        <v>#N/A</v>
      </c>
      <c r="AD182" t="e">
        <f>VLOOKUP(TRIM(Table47[[#This Row],[R_5]]),Table21[#All],3,FALSE)</f>
        <v>#N/A</v>
      </c>
      <c r="AE182" t="e">
        <f>VLOOKUP(TRIM(Table47[[#This Row],[R_6]]),Table21[#All],3,FALSE)</f>
        <v>#N/A</v>
      </c>
      <c r="AF182" t="e">
        <f>VLOOKUP(TRIM(Table47[[#This Row],[R_7]]),Table21[#All],3,FALSE)</f>
        <v>#N/A</v>
      </c>
      <c r="AG182" t="e">
        <f>VLOOKUP(TRIM(Table47[[#This Row],[R_8]]),Table21[#All],3,FALSE)</f>
        <v>#N/A</v>
      </c>
      <c r="AH182" t="e">
        <f>VLOOKUP(TRIM(Table47[[#This Row],[R_9]]),Table21[#All],3,FALSE)</f>
        <v>#N/A</v>
      </c>
      <c r="AI182" t="e">
        <f>VLOOKUP(TRIM(Table47[[#This Row],[R_10]]),Table21[#All],3,FALSE)</f>
        <v>#N/A</v>
      </c>
      <c r="AJ182" t="s">
        <v>633</v>
      </c>
      <c r="AK182">
        <f>VLOOKUP(TRIM(Table47[[#This Row],[S_1]]),Table24[#All],3,FALSE)</f>
        <v>6</v>
      </c>
      <c r="AL182" t="e">
        <f>VLOOKUP(TRIM(Table47[[#This Row],[S_2]]),Table24[#All],3,FALSE)</f>
        <v>#N/A</v>
      </c>
      <c r="AM182" t="e">
        <f>VLOOKUP(TRIM(Table47[[#This Row],[S_3]]),Table24[#All],3,FALSE)</f>
        <v>#N/A</v>
      </c>
      <c r="AN182" t="e">
        <f>VLOOKUP(TRIM(Table47[[#This Row],[S_4]]),Table24[#All],3,FALSE)</f>
        <v>#N/A</v>
      </c>
      <c r="AO182" t="e">
        <f>VLOOKUP(TRIM(Table47[[#This Row],[S_5]]),Table24[#All],3,FALSE)</f>
        <v>#N/A</v>
      </c>
      <c r="AP182" t="e">
        <f>VLOOKUP(TRIM(Table47[[#This Row],[S_6]]),Table24[#All],3,FALSE)</f>
        <v>#N/A</v>
      </c>
      <c r="AQ182" t="s">
        <v>51</v>
      </c>
      <c r="AR182">
        <f>VLOOKUP(TRIM(Table47[[#This Row],[T_1]]),Table26[#All],3,FALSE)</f>
        <v>2</v>
      </c>
      <c r="AS182" t="e">
        <f>VLOOKUP(TRIM(Table47[[#This Row],[T_2]]),Table26[#All],3,FALSE)</f>
        <v>#N/A</v>
      </c>
      <c r="AT182" t="e">
        <f>VLOOKUP(TRIM(Table47[[#This Row],[T_3]]),Table26[#All],3,FALSE)</f>
        <v>#N/A</v>
      </c>
      <c r="AU182" t="e">
        <f>VLOOKUP(TRIM(Table47[[#This Row],[T_4]]),Table26[#All],3,FALSE)</f>
        <v>#N/A</v>
      </c>
      <c r="AV182" t="e">
        <f>VLOOKUP(TRIM(Table47[[#This Row],[T_5]]),Table26[#All],3,FALSE)</f>
        <v>#N/A</v>
      </c>
      <c r="AW182" t="e">
        <f>VLOOKUP(TRIM(Table47[[#This Row],[T_6]]),Table26[#All],3,FALSE)</f>
        <v>#N/A</v>
      </c>
      <c r="AX182">
        <f>VLOOKUP(Table47[[#This Row],[U]],Table29[#All],3,FALSE)</f>
        <v>3</v>
      </c>
      <c r="AY182">
        <f>VLOOKUP(Table47[[#This Row],[V]],Table30[#All],3,FALSE)</f>
        <v>2</v>
      </c>
      <c r="AZ182" t="s">
        <v>428</v>
      </c>
      <c r="BA182">
        <f>VLOOKUP(TRIM(Table47[[#This Row],[W_1]]),Table31[#All],3,FALSE)</f>
        <v>4</v>
      </c>
      <c r="BB182" t="e">
        <f>VLOOKUP(TRIM(Table47[[#This Row],[W_2]]),Table31[#All],3,FALSE)</f>
        <v>#N/A</v>
      </c>
      <c r="BC182" t="e">
        <f>VLOOKUP(TRIM(Table47[[#This Row],[W_3]]),Table31[#All],3,FALSE)</f>
        <v>#N/A</v>
      </c>
      <c r="BD182" t="e">
        <f>VLOOKUP(TRIM(Table47[[#This Row],[W_4]]),Table31[#All],3,FALSE)</f>
        <v>#N/A</v>
      </c>
      <c r="BE182" t="e">
        <f>VLOOKUP(TRIM(Table47[[#This Row],[W_5]]),Table31[#All],3,FALSE)</f>
        <v>#N/A</v>
      </c>
      <c r="BF182" t="e">
        <f>VLOOKUP(TRIM(Table47[[#This Row],[W_6]]),Table31[#All],3,FALSE)</f>
        <v>#N/A</v>
      </c>
      <c r="BG182" t="e">
        <f>VLOOKUP(TRIM(Table47[[#This Row],[W_7]]),Table31[#All],3,FALSE)</f>
        <v>#N/A</v>
      </c>
      <c r="BH182" t="e">
        <f>VLOOKUP(TRIM(Table47[[#This Row],[W_8]]),Table31[#All],3,FALSE)</f>
        <v>#N/A</v>
      </c>
      <c r="BI182" t="s">
        <v>795</v>
      </c>
      <c r="BJ182">
        <f>VLOOKUP(TRIM(Table47[[#This Row],[X_1]]),Table32[#All],3,FALSE)</f>
        <v>1</v>
      </c>
      <c r="BK182">
        <f>VLOOKUP(TRIM(Table47[[#This Row],[X_2]]),Table32[#All],3,FALSE)</f>
        <v>5</v>
      </c>
      <c r="BL182">
        <f>VLOOKUP(TRIM(Table47[[#This Row],[X_3]]),Table32[#All],3,FALSE)</f>
        <v>12</v>
      </c>
      <c r="BM182" t="e">
        <f>VLOOKUP(TRIM(Table47[[#This Row],[X_4]]),Table32[#All],3,FALSE)</f>
        <v>#N/A</v>
      </c>
      <c r="BN182" t="e">
        <f>VLOOKUP(TRIM(Table47[[#This Row],[X_5]]),Table32[#All],3,FALSE)</f>
        <v>#N/A</v>
      </c>
      <c r="BO182" t="e">
        <f>VLOOKUP(TRIM(Table47[[#This Row],[X_6]]),Table32[#All],3,FALSE)</f>
        <v>#N/A</v>
      </c>
      <c r="BP182" t="e">
        <f>VLOOKUP(TRIM(Table47[[#This Row],[X_7]]),Table32[#All],3,FALSE)</f>
        <v>#N/A</v>
      </c>
      <c r="BQ182" t="e">
        <f>VLOOKUP(TRIM(Table47[[#This Row],[X_8]]),Table32[#All],3,FALSE)</f>
        <v>#N/A</v>
      </c>
      <c r="BR182" t="e">
        <f>VLOOKUP(TRIM(Table47[[#This Row],[X_9]]),Table32[#All],3,FALSE)</f>
        <v>#N/A</v>
      </c>
      <c r="BS182">
        <f>VLOOKUP(Table47[[#This Row],[Y]], Table33[#All], 3, FALSE)</f>
        <v>4</v>
      </c>
      <c r="BT182" t="s">
        <v>136</v>
      </c>
      <c r="BU182">
        <f>VLOOKUP(TRIM(Table47[[#This Row],[Z_1]]),Table34[#All],3,FALSE)</f>
        <v>4</v>
      </c>
      <c r="BV182" t="e">
        <f>VLOOKUP(TRIM(Table47[[#This Row],[Z_2]]),Table34[#All],3,FALSE)</f>
        <v>#N/A</v>
      </c>
      <c r="BW182" t="e">
        <f>VLOOKUP(TRIM(Table47[[#This Row],[Z_3]]),Table34[#All],3,FALSE)</f>
        <v>#N/A</v>
      </c>
      <c r="BX182" t="e">
        <f>VLOOKUP(TRIM(Table47[[#This Row],[Z_4]]),Table34[#All],3,FALSE)</f>
        <v>#N/A</v>
      </c>
      <c r="BY182" t="e">
        <f>VLOOKUP(TRIM(Table47[[#This Row],[Z_5]]),Table34[#All],3,FALSE)</f>
        <v>#N/A</v>
      </c>
      <c r="BZ182" t="e">
        <f>VLOOKUP(TRIM(Table47[[#This Row],[Z_6]]),Table34[#All],3,FALSE)</f>
        <v>#N/A</v>
      </c>
      <c r="CA182" t="e">
        <f>VLOOKUP(TRIM(Table47[[#This Row],[Z_7]]),Table34[#All],3,FALSE)</f>
        <v>#N/A</v>
      </c>
      <c r="CB182">
        <f>VLOOKUP(Table47[[#This Row],[ZA]],Table36[#All],3,FALSE)</f>
        <v>0</v>
      </c>
      <c r="CC182">
        <f>VLOOKUP(Table47[[#This Row],[ZB]],Table37[#All],3,FALSE)</f>
        <v>4</v>
      </c>
      <c r="CD182" t="s">
        <v>210</v>
      </c>
      <c r="CE182">
        <f>VLOOKUP(TRIM(Table47[[#This Row],[ZC_1]]),Table38[#All],3,FALSE)</f>
        <v>4</v>
      </c>
      <c r="CF182" t="e">
        <f>VLOOKUP(TRIM(Table47[[#This Row],[ZC_2]]),Table38[#All],3,FALSE)</f>
        <v>#N/A</v>
      </c>
      <c r="CG182" t="e">
        <f>VLOOKUP(TRIM(Table47[[#This Row],[ZC_3]]),Table38[#All],3,FALSE)</f>
        <v>#N/A</v>
      </c>
      <c r="CH182" t="e">
        <f>VLOOKUP(TRIM(Table47[[#This Row],[ZC_4]]),Table38[#All],3,FALSE)</f>
        <v>#N/A</v>
      </c>
      <c r="CI182" t="e">
        <f>VLOOKUP(TRIM(Table47[[#This Row],[ZC_5]]),Table38[#All],3,FALSE)</f>
        <v>#N/A</v>
      </c>
      <c r="CJ182" t="e">
        <f>VLOOKUP(TRIM(Table47[[#This Row],[ZC_6]]),Table38[#All],3,FALSE)</f>
        <v>#N/A</v>
      </c>
      <c r="CK182" t="e">
        <f>VLOOKUP(TRIM(Table47[[#This Row],[ZC_7]]),Table38[#All],3,FALSE)</f>
        <v>#N/A</v>
      </c>
      <c r="CL182">
        <v>3</v>
      </c>
      <c r="CM182" t="s">
        <v>94</v>
      </c>
      <c r="CN182">
        <f>VLOOKUP(TRIM(Table47[[#This Row],[ZE_1]]),Table40[#All],3,FALSE)</f>
        <v>2</v>
      </c>
      <c r="CO182" s="4" t="e">
        <f>VLOOKUP(TRIM(Table47[[#This Row],[ZE_2]]),Table40[#All],3,FALSE)</f>
        <v>#N/A</v>
      </c>
      <c r="CP182" t="e">
        <f>VLOOKUP(TRIM(Table47[[#This Row],[ZE_3]]),Table40[#All],3,FALSE)</f>
        <v>#N/A</v>
      </c>
      <c r="CQ182" s="4" t="e">
        <f>VLOOKUP(TRIM(Table47[[#This Row],[ZE_4]]),Table40[#All],3,FALSE)</f>
        <v>#N/A</v>
      </c>
      <c r="CR182" t="e">
        <f>VLOOKUP(TRIM(Table47[[#This Row],[ZE_5]]),Table40[#All],3,FALSE)</f>
        <v>#N/A</v>
      </c>
      <c r="CS182" t="e">
        <f>VLOOKUP(TRIM(Table47[[#This Row],[ZE_6]]),Table40[#All],3,FALSE)</f>
        <v>#N/A</v>
      </c>
      <c r="CT182" t="e">
        <f>VLOOKUP(TRIM(Table47[[#This Row],[ZE_7]]),Table40[#All],3,FALSE)</f>
        <v>#N/A</v>
      </c>
      <c r="CU182" t="s">
        <v>796</v>
      </c>
    </row>
    <row r="183" spans="1:99" x14ac:dyDescent="0.25">
      <c r="A183">
        <v>45170.752159224532</v>
      </c>
      <c r="B183" s="4">
        <f>VLOOKUP(Table47[[#This Row],[A]],Table7[#All],3, FALSE)</f>
        <v>7</v>
      </c>
      <c r="C183">
        <f>VLOOKUP(Table47[[#This Row],[B]],Table12[#All],3,FALSE)</f>
        <v>1</v>
      </c>
      <c r="D183">
        <f>VLOOKUP(Table47[[#This Row],[C]],Table14[#All],3,FALSE)</f>
        <v>1</v>
      </c>
      <c r="E183">
        <f>VLOOKUP(Table47[[#This Row],[D]],Table16[#All],3,FALSE)</f>
        <v>1</v>
      </c>
      <c r="F183">
        <f>VLOOKUP(Table47[[#This Row],[E]],Table18[#All],3,FALSE)</f>
        <v>1</v>
      </c>
      <c r="G183">
        <f>VLOOKUP(Table47[[#This Row],[F]],Table20[#All],3,FALSE)</f>
        <v>6</v>
      </c>
      <c r="H183" s="1" t="s">
        <v>130</v>
      </c>
      <c r="I183">
        <f>VLOOKUP(Table47[[#This Row],[G]],Table22[#All],3,FALSE)</f>
        <v>1</v>
      </c>
      <c r="J183" s="4" t="e">
        <f>VLOOKUP(TRIM(Table47[[#This Row],[G_2]]),Table22[#All],3,FALSE)</f>
        <v>#N/A</v>
      </c>
      <c r="K183" s="4" t="e">
        <f>VLOOKUP(TRIM(Table47[[#This Row],[G_3]]),Table22[#All],3,FALSE)</f>
        <v>#N/A</v>
      </c>
      <c r="L183" s="4" t="e">
        <f>VLOOKUP(TRIM(Table47[[#This Row],[G_4]]),Table22[#All],3,FALSE)</f>
        <v>#N/A</v>
      </c>
      <c r="M183">
        <f>VLOOKUP(Table47[[#This Row],[H]],Table23[#All],3,FALSE)</f>
        <v>1</v>
      </c>
      <c r="N183" s="1" t="s">
        <v>41</v>
      </c>
      <c r="O183">
        <f>VLOOKUP(Table47[[#This Row],[I_1]],Table25[#All], 3, FALSE)</f>
        <v>1</v>
      </c>
      <c r="P183" t="e">
        <f>VLOOKUP(TRIM(Table47[[#This Row],[I_2]]),Table25[#All], 3, FALSE)</f>
        <v>#N/A</v>
      </c>
      <c r="Q183">
        <v>1100</v>
      </c>
      <c r="R183">
        <f>VLOOKUP(TRIM(Table47[[#This Row],[K]]),Table27[#All],3,FALSE)</f>
        <v>1</v>
      </c>
      <c r="S183">
        <f>VLOOKUP(TRIM(Table47[[#This Row],[L]]),Table28[#All],3,FALSE)</f>
        <v>4</v>
      </c>
      <c r="T183">
        <f>VLOOKUP(Table47[[#This Row],[M]],Table9[#All],3,FALSE)</f>
        <v>2</v>
      </c>
      <c r="U183">
        <f>VLOOKUP(Table47[[#This Row],[N]],Table11[#All],3,FALSE)</f>
        <v>2</v>
      </c>
      <c r="V183">
        <f>VLOOKUP(Table47[[#This Row],[O]],Table15[#All],3,FALSE)</f>
        <v>2</v>
      </c>
      <c r="W183" t="s">
        <v>797</v>
      </c>
      <c r="X183">
        <f>VLOOKUP(Table47[[#This Row],[Q]],Table19[#All],3,FALSE)</f>
        <v>6</v>
      </c>
      <c r="Y183" t="s">
        <v>98</v>
      </c>
      <c r="Z183">
        <f>VLOOKUP(TRIM(Table47[[#This Row],[R_1]]),Table21[#All],3,FALSE)</f>
        <v>4</v>
      </c>
      <c r="AA183" t="e">
        <f>VLOOKUP(TRIM(Table47[[#This Row],[R_2]]),Table21[#All],3,FALSE)</f>
        <v>#N/A</v>
      </c>
      <c r="AB183" t="e">
        <f>VLOOKUP(TRIM(Table47[[#This Row],[R_3]]),Table21[#All],3,FALSE)</f>
        <v>#N/A</v>
      </c>
      <c r="AC183" t="e">
        <f>VLOOKUP(TRIM(Table47[[#This Row],[R_4]]),Table21[#All],3,FALSE)</f>
        <v>#N/A</v>
      </c>
      <c r="AD183" t="e">
        <f>VLOOKUP(TRIM(Table47[[#This Row],[R_5]]),Table21[#All],3,FALSE)</f>
        <v>#N/A</v>
      </c>
      <c r="AE183" t="e">
        <f>VLOOKUP(TRIM(Table47[[#This Row],[R_6]]),Table21[#All],3,FALSE)</f>
        <v>#N/A</v>
      </c>
      <c r="AF183" t="e">
        <f>VLOOKUP(TRIM(Table47[[#This Row],[R_7]]),Table21[#All],3,FALSE)</f>
        <v>#N/A</v>
      </c>
      <c r="AG183" t="e">
        <f>VLOOKUP(TRIM(Table47[[#This Row],[R_8]]),Table21[#All],3,FALSE)</f>
        <v>#N/A</v>
      </c>
      <c r="AH183" t="e">
        <f>VLOOKUP(TRIM(Table47[[#This Row],[R_9]]),Table21[#All],3,FALSE)</f>
        <v>#N/A</v>
      </c>
      <c r="AI183" t="e">
        <f>VLOOKUP(TRIM(Table47[[#This Row],[R_10]]),Table21[#All],3,FALSE)</f>
        <v>#N/A</v>
      </c>
      <c r="AJ183" t="s">
        <v>174</v>
      </c>
      <c r="AK183">
        <f>VLOOKUP(TRIM(Table47[[#This Row],[S_1]]),Table24[#All],3,FALSE)</f>
        <v>5</v>
      </c>
      <c r="AL183" t="e">
        <f>VLOOKUP(TRIM(Table47[[#This Row],[S_2]]),Table24[#All],3,FALSE)</f>
        <v>#N/A</v>
      </c>
      <c r="AM183" t="e">
        <f>VLOOKUP(TRIM(Table47[[#This Row],[S_3]]),Table24[#All],3,FALSE)</f>
        <v>#N/A</v>
      </c>
      <c r="AN183" t="e">
        <f>VLOOKUP(TRIM(Table47[[#This Row],[S_4]]),Table24[#All],3,FALSE)</f>
        <v>#N/A</v>
      </c>
      <c r="AO183" t="e">
        <f>VLOOKUP(TRIM(Table47[[#This Row],[S_5]]),Table24[#All],3,FALSE)</f>
        <v>#N/A</v>
      </c>
      <c r="AP183" t="e">
        <f>VLOOKUP(TRIM(Table47[[#This Row],[S_6]]),Table24[#All],3,FALSE)</f>
        <v>#N/A</v>
      </c>
      <c r="AQ183" t="s">
        <v>51</v>
      </c>
      <c r="AR183">
        <f>VLOOKUP(TRIM(Table47[[#This Row],[T_1]]),Table26[#All],3,FALSE)</f>
        <v>2</v>
      </c>
      <c r="AS183" t="e">
        <f>VLOOKUP(TRIM(Table47[[#This Row],[T_2]]),Table26[#All],3,FALSE)</f>
        <v>#N/A</v>
      </c>
      <c r="AT183" t="e">
        <f>VLOOKUP(TRIM(Table47[[#This Row],[T_3]]),Table26[#All],3,FALSE)</f>
        <v>#N/A</v>
      </c>
      <c r="AU183" t="e">
        <f>VLOOKUP(TRIM(Table47[[#This Row],[T_4]]),Table26[#All],3,FALSE)</f>
        <v>#N/A</v>
      </c>
      <c r="AV183" t="e">
        <f>VLOOKUP(TRIM(Table47[[#This Row],[T_5]]),Table26[#All],3,FALSE)</f>
        <v>#N/A</v>
      </c>
      <c r="AW183" t="e">
        <f>VLOOKUP(TRIM(Table47[[#This Row],[T_6]]),Table26[#All],3,FALSE)</f>
        <v>#N/A</v>
      </c>
      <c r="AX183">
        <f>VLOOKUP(Table47[[#This Row],[U]],Table29[#All],3,FALSE)</f>
        <v>3</v>
      </c>
      <c r="AY183">
        <f>VLOOKUP(Table47[[#This Row],[V]],Table30[#All],3,FALSE)</f>
        <v>2</v>
      </c>
      <c r="AZ183" t="s">
        <v>428</v>
      </c>
      <c r="BA183">
        <f>VLOOKUP(TRIM(Table47[[#This Row],[W_1]]),Table31[#All],3,FALSE)</f>
        <v>4</v>
      </c>
      <c r="BB183" t="e">
        <f>VLOOKUP(TRIM(Table47[[#This Row],[W_2]]),Table31[#All],3,FALSE)</f>
        <v>#N/A</v>
      </c>
      <c r="BC183" t="e">
        <f>VLOOKUP(TRIM(Table47[[#This Row],[W_3]]),Table31[#All],3,FALSE)</f>
        <v>#N/A</v>
      </c>
      <c r="BD183" t="e">
        <f>VLOOKUP(TRIM(Table47[[#This Row],[W_4]]),Table31[#All],3,FALSE)</f>
        <v>#N/A</v>
      </c>
      <c r="BE183" t="e">
        <f>VLOOKUP(TRIM(Table47[[#This Row],[W_5]]),Table31[#All],3,FALSE)</f>
        <v>#N/A</v>
      </c>
      <c r="BF183" t="e">
        <f>VLOOKUP(TRIM(Table47[[#This Row],[W_6]]),Table31[#All],3,FALSE)</f>
        <v>#N/A</v>
      </c>
      <c r="BG183" t="e">
        <f>VLOOKUP(TRIM(Table47[[#This Row],[W_7]]),Table31[#All],3,FALSE)</f>
        <v>#N/A</v>
      </c>
      <c r="BH183" t="e">
        <f>VLOOKUP(TRIM(Table47[[#This Row],[W_8]]),Table31[#All],3,FALSE)</f>
        <v>#N/A</v>
      </c>
      <c r="BI183" t="s">
        <v>160</v>
      </c>
      <c r="BJ183">
        <f>VLOOKUP(TRIM(Table47[[#This Row],[X_1]]),Table32[#All],3,FALSE)</f>
        <v>5</v>
      </c>
      <c r="BK183" t="e">
        <f>VLOOKUP(TRIM(Table47[[#This Row],[X_2]]),Table32[#All],3,FALSE)</f>
        <v>#N/A</v>
      </c>
      <c r="BL183" t="e">
        <f>VLOOKUP(TRIM(Table47[[#This Row],[X_3]]),Table32[#All],3,FALSE)</f>
        <v>#N/A</v>
      </c>
      <c r="BM183" t="e">
        <f>VLOOKUP(TRIM(Table47[[#This Row],[X_4]]),Table32[#All],3,FALSE)</f>
        <v>#N/A</v>
      </c>
      <c r="BN183" t="e">
        <f>VLOOKUP(TRIM(Table47[[#This Row],[X_5]]),Table32[#All],3,FALSE)</f>
        <v>#N/A</v>
      </c>
      <c r="BO183" t="e">
        <f>VLOOKUP(TRIM(Table47[[#This Row],[X_6]]),Table32[#All],3,FALSE)</f>
        <v>#N/A</v>
      </c>
      <c r="BP183" t="e">
        <f>VLOOKUP(TRIM(Table47[[#This Row],[X_7]]),Table32[#All],3,FALSE)</f>
        <v>#N/A</v>
      </c>
      <c r="BQ183" t="e">
        <f>VLOOKUP(TRIM(Table47[[#This Row],[X_8]]),Table32[#All],3,FALSE)</f>
        <v>#N/A</v>
      </c>
      <c r="BR183" t="e">
        <f>VLOOKUP(TRIM(Table47[[#This Row],[X_9]]),Table32[#All],3,FALSE)</f>
        <v>#N/A</v>
      </c>
      <c r="BS183">
        <f>VLOOKUP(Table47[[#This Row],[Y]], Table33[#All], 3, FALSE)</f>
        <v>1</v>
      </c>
      <c r="BT183" t="s">
        <v>103</v>
      </c>
      <c r="BU183">
        <f>VLOOKUP(TRIM(Table47[[#This Row],[Z_1]]),Table34[#All],3,FALSE)</f>
        <v>6</v>
      </c>
      <c r="BV183" t="e">
        <f>VLOOKUP(TRIM(Table47[[#This Row],[Z_2]]),Table34[#All],3,FALSE)</f>
        <v>#N/A</v>
      </c>
      <c r="BW183" t="e">
        <f>VLOOKUP(TRIM(Table47[[#This Row],[Z_3]]),Table34[#All],3,FALSE)</f>
        <v>#N/A</v>
      </c>
      <c r="BX183" t="e">
        <f>VLOOKUP(TRIM(Table47[[#This Row],[Z_4]]),Table34[#All],3,FALSE)</f>
        <v>#N/A</v>
      </c>
      <c r="BY183" t="e">
        <f>VLOOKUP(TRIM(Table47[[#This Row],[Z_5]]),Table34[#All],3,FALSE)</f>
        <v>#N/A</v>
      </c>
      <c r="BZ183" t="e">
        <f>VLOOKUP(TRIM(Table47[[#This Row],[Z_6]]),Table34[#All],3,FALSE)</f>
        <v>#N/A</v>
      </c>
      <c r="CA183" t="e">
        <f>VLOOKUP(TRIM(Table47[[#This Row],[Z_7]]),Table34[#All],3,FALSE)</f>
        <v>#N/A</v>
      </c>
      <c r="CB183">
        <f>VLOOKUP(Table47[[#This Row],[ZA]],Table36[#All],3,FALSE)</f>
        <v>7</v>
      </c>
      <c r="CC183">
        <f>VLOOKUP(Table47[[#This Row],[ZB]],Table37[#All],3,FALSE)</f>
        <v>4</v>
      </c>
      <c r="CD183" t="s">
        <v>318</v>
      </c>
      <c r="CE183">
        <f>VLOOKUP(TRIM(Table47[[#This Row],[ZC_1]]),Table38[#All],3,FALSE)</f>
        <v>3</v>
      </c>
      <c r="CF183" t="e">
        <f>VLOOKUP(TRIM(Table47[[#This Row],[ZC_2]]),Table38[#All],3,FALSE)</f>
        <v>#N/A</v>
      </c>
      <c r="CG183" t="e">
        <f>VLOOKUP(TRIM(Table47[[#This Row],[ZC_3]]),Table38[#All],3,FALSE)</f>
        <v>#N/A</v>
      </c>
      <c r="CH183" t="e">
        <f>VLOOKUP(TRIM(Table47[[#This Row],[ZC_4]]),Table38[#All],3,FALSE)</f>
        <v>#N/A</v>
      </c>
      <c r="CI183" t="e">
        <f>VLOOKUP(TRIM(Table47[[#This Row],[ZC_5]]),Table38[#All],3,FALSE)</f>
        <v>#N/A</v>
      </c>
      <c r="CJ183" t="e">
        <f>VLOOKUP(TRIM(Table47[[#This Row],[ZC_6]]),Table38[#All],3,FALSE)</f>
        <v>#N/A</v>
      </c>
      <c r="CK183" t="e">
        <f>VLOOKUP(TRIM(Table47[[#This Row],[ZC_7]]),Table38[#All],3,FALSE)</f>
        <v>#N/A</v>
      </c>
      <c r="CL183">
        <v>4</v>
      </c>
      <c r="CM183" t="s">
        <v>106</v>
      </c>
      <c r="CN183">
        <f>VLOOKUP(TRIM(Table47[[#This Row],[ZE_1]]),Table40[#All],3,FALSE)</f>
        <v>3</v>
      </c>
      <c r="CO183" s="4" t="e">
        <f>VLOOKUP(TRIM(Table47[[#This Row],[ZE_2]]),Table40[#All],3,FALSE)</f>
        <v>#N/A</v>
      </c>
      <c r="CP183" t="e">
        <f>VLOOKUP(TRIM(Table47[[#This Row],[ZE_3]]),Table40[#All],3,FALSE)</f>
        <v>#N/A</v>
      </c>
      <c r="CQ183" s="4" t="e">
        <f>VLOOKUP(TRIM(Table47[[#This Row],[ZE_4]]),Table40[#All],3,FALSE)</f>
        <v>#N/A</v>
      </c>
      <c r="CR183" t="e">
        <f>VLOOKUP(TRIM(Table47[[#This Row],[ZE_5]]),Table40[#All],3,FALSE)</f>
        <v>#N/A</v>
      </c>
      <c r="CS183" t="e">
        <f>VLOOKUP(TRIM(Table47[[#This Row],[ZE_6]]),Table40[#All],3,FALSE)</f>
        <v>#N/A</v>
      </c>
      <c r="CT183" t="e">
        <f>VLOOKUP(TRIM(Table47[[#This Row],[ZE_7]]),Table40[#All],3,FALSE)</f>
        <v>#N/A</v>
      </c>
    </row>
    <row r="184" spans="1:99" x14ac:dyDescent="0.25">
      <c r="A184">
        <v>45170.770656064815</v>
      </c>
      <c r="B184" s="4">
        <f>VLOOKUP(Table47[[#This Row],[A]],Table7[#All],3, FALSE)</f>
        <v>6</v>
      </c>
      <c r="C184">
        <f>VLOOKUP(Table47[[#This Row],[B]],Table12[#All],3,FALSE)</f>
        <v>1</v>
      </c>
      <c r="D184">
        <f>VLOOKUP(Table47[[#This Row],[C]],Table14[#All],3,FALSE)</f>
        <v>1</v>
      </c>
      <c r="E184">
        <f>VLOOKUP(Table47[[#This Row],[D]],Table16[#All],3,FALSE)</f>
        <v>1</v>
      </c>
      <c r="F184">
        <f>VLOOKUP(Table47[[#This Row],[E]],Table18[#All],3,FALSE)</f>
        <v>2</v>
      </c>
      <c r="G184">
        <f>VLOOKUP(Table47[[#This Row],[F]],Table20[#All],3,FALSE)</f>
        <v>5</v>
      </c>
      <c r="H184" s="1" t="s">
        <v>124</v>
      </c>
      <c r="I184">
        <f>VLOOKUP(Table47[[#This Row],[G]],Table22[#All],3,FALSE)</f>
        <v>1</v>
      </c>
      <c r="J184" s="4">
        <f>VLOOKUP(TRIM(Table47[[#This Row],[G_2]]),Table22[#All],3,FALSE)</f>
        <v>2</v>
      </c>
      <c r="K184" s="4" t="e">
        <f>VLOOKUP(TRIM(Table47[[#This Row],[G_3]]),Table22[#All],3,FALSE)</f>
        <v>#N/A</v>
      </c>
      <c r="L184" s="4" t="e">
        <f>VLOOKUP(TRIM(Table47[[#This Row],[G_4]]),Table22[#All],3,FALSE)</f>
        <v>#N/A</v>
      </c>
      <c r="M184">
        <f>VLOOKUP(Table47[[#This Row],[H]],Table23[#All],3,FALSE)</f>
        <v>1</v>
      </c>
      <c r="N184" s="1" t="s">
        <v>41</v>
      </c>
      <c r="O184">
        <f>VLOOKUP(Table47[[#This Row],[I_1]],Table25[#All], 3, FALSE)</f>
        <v>1</v>
      </c>
      <c r="P184" t="e">
        <f>VLOOKUP(TRIM(Table47[[#This Row],[I_2]]),Table25[#All], 3, FALSE)</f>
        <v>#N/A</v>
      </c>
      <c r="Q184">
        <v>300</v>
      </c>
      <c r="R184">
        <f>VLOOKUP(TRIM(Table47[[#This Row],[K]]),Table27[#All],3,FALSE)</f>
        <v>1</v>
      </c>
      <c r="S184">
        <f>VLOOKUP(TRIM(Table47[[#This Row],[L]]),Table28[#All],3,FALSE)</f>
        <v>2</v>
      </c>
      <c r="T184">
        <f>VLOOKUP(Table47[[#This Row],[M]],Table9[#All],3,FALSE)</f>
        <v>2</v>
      </c>
      <c r="U184">
        <f>VLOOKUP(Table47[[#This Row],[N]],Table11[#All],3,FALSE)</f>
        <v>1</v>
      </c>
      <c r="V184">
        <f>VLOOKUP(Table47[[#This Row],[O]],Table15[#All],3,FALSE)</f>
        <v>1</v>
      </c>
      <c r="W184" t="s">
        <v>798</v>
      </c>
      <c r="X184">
        <f>VLOOKUP(Table47[[#This Row],[Q]],Table19[#All],3,FALSE)</f>
        <v>5</v>
      </c>
      <c r="Y184" t="s">
        <v>136</v>
      </c>
      <c r="Z184">
        <f>VLOOKUP(TRIM(Table47[[#This Row],[R_1]]),Table21[#All],3,FALSE)</f>
        <v>2</v>
      </c>
      <c r="AA184" t="e">
        <f>VLOOKUP(TRIM(Table47[[#This Row],[R_2]]),Table21[#All],3,FALSE)</f>
        <v>#N/A</v>
      </c>
      <c r="AB184" t="e">
        <f>VLOOKUP(TRIM(Table47[[#This Row],[R_3]]),Table21[#All],3,FALSE)</f>
        <v>#N/A</v>
      </c>
      <c r="AC184" t="e">
        <f>VLOOKUP(TRIM(Table47[[#This Row],[R_4]]),Table21[#All],3,FALSE)</f>
        <v>#N/A</v>
      </c>
      <c r="AD184" t="e">
        <f>VLOOKUP(TRIM(Table47[[#This Row],[R_5]]),Table21[#All],3,FALSE)</f>
        <v>#N/A</v>
      </c>
      <c r="AE184" t="e">
        <f>VLOOKUP(TRIM(Table47[[#This Row],[R_6]]),Table21[#All],3,FALSE)</f>
        <v>#N/A</v>
      </c>
      <c r="AF184" t="e">
        <f>VLOOKUP(TRIM(Table47[[#This Row],[R_7]]),Table21[#All],3,FALSE)</f>
        <v>#N/A</v>
      </c>
      <c r="AG184" t="e">
        <f>VLOOKUP(TRIM(Table47[[#This Row],[R_8]]),Table21[#All],3,FALSE)</f>
        <v>#N/A</v>
      </c>
      <c r="AH184" t="e">
        <f>VLOOKUP(TRIM(Table47[[#This Row],[R_9]]),Table21[#All],3,FALSE)</f>
        <v>#N/A</v>
      </c>
      <c r="AI184" t="e">
        <f>VLOOKUP(TRIM(Table47[[#This Row],[R_10]]),Table21[#All],3,FALSE)</f>
        <v>#N/A</v>
      </c>
      <c r="AJ184" t="s">
        <v>799</v>
      </c>
      <c r="AK184">
        <f>VLOOKUP(TRIM(Table47[[#This Row],[S_1]]),Table24[#All],3,FALSE)</f>
        <v>5</v>
      </c>
      <c r="AL184">
        <f>VLOOKUP(TRIM(Table47[[#This Row],[S_2]]),Table24[#All],3,FALSE)</f>
        <v>6</v>
      </c>
      <c r="AM184">
        <f>VLOOKUP(TRIM(Table47[[#This Row],[S_3]]),Table24[#All],3,FALSE)</f>
        <v>13</v>
      </c>
      <c r="AN184">
        <f>VLOOKUP(TRIM(Table47[[#This Row],[S_4]]),Table24[#All],3,FALSE)</f>
        <v>11</v>
      </c>
      <c r="AO184" t="e">
        <f>VLOOKUP(TRIM(Table47[[#This Row],[S_5]]),Table24[#All],3,FALSE)</f>
        <v>#N/A</v>
      </c>
      <c r="AP184" t="e">
        <f>VLOOKUP(TRIM(Table47[[#This Row],[S_6]]),Table24[#All],3,FALSE)</f>
        <v>#N/A</v>
      </c>
      <c r="AQ184" t="s">
        <v>51</v>
      </c>
      <c r="AR184">
        <f>VLOOKUP(TRIM(Table47[[#This Row],[T_1]]),Table26[#All],3,FALSE)</f>
        <v>2</v>
      </c>
      <c r="AS184" t="e">
        <f>VLOOKUP(TRIM(Table47[[#This Row],[T_2]]),Table26[#All],3,FALSE)</f>
        <v>#N/A</v>
      </c>
      <c r="AT184" t="e">
        <f>VLOOKUP(TRIM(Table47[[#This Row],[T_3]]),Table26[#All],3,FALSE)</f>
        <v>#N/A</v>
      </c>
      <c r="AU184" t="e">
        <f>VLOOKUP(TRIM(Table47[[#This Row],[T_4]]),Table26[#All],3,FALSE)</f>
        <v>#N/A</v>
      </c>
      <c r="AV184" t="e">
        <f>VLOOKUP(TRIM(Table47[[#This Row],[T_5]]),Table26[#All],3,FALSE)</f>
        <v>#N/A</v>
      </c>
      <c r="AW184" t="e">
        <f>VLOOKUP(TRIM(Table47[[#This Row],[T_6]]),Table26[#All],3,FALSE)</f>
        <v>#N/A</v>
      </c>
      <c r="AX184">
        <f>VLOOKUP(Table47[[#This Row],[U]],Table29[#All],3,FALSE)</f>
        <v>2</v>
      </c>
      <c r="AY184">
        <f>VLOOKUP(Table47[[#This Row],[V]],Table30[#All],3,FALSE)</f>
        <v>2</v>
      </c>
      <c r="AZ184" t="s">
        <v>308</v>
      </c>
      <c r="BA184">
        <f>VLOOKUP(TRIM(Table47[[#This Row],[W_1]]),Table31[#All],3,FALSE)</f>
        <v>2</v>
      </c>
      <c r="BB184">
        <f>VLOOKUP(TRIM(Table47[[#This Row],[W_2]]),Table31[#All],3,FALSE)</f>
        <v>7</v>
      </c>
      <c r="BC184" t="e">
        <f>VLOOKUP(TRIM(Table47[[#This Row],[W_3]]),Table31[#All],3,FALSE)</f>
        <v>#N/A</v>
      </c>
      <c r="BD184" t="e">
        <f>VLOOKUP(TRIM(Table47[[#This Row],[W_4]]),Table31[#All],3,FALSE)</f>
        <v>#N/A</v>
      </c>
      <c r="BE184" t="e">
        <f>VLOOKUP(TRIM(Table47[[#This Row],[W_5]]),Table31[#All],3,FALSE)</f>
        <v>#N/A</v>
      </c>
      <c r="BF184" t="e">
        <f>VLOOKUP(TRIM(Table47[[#This Row],[W_6]]),Table31[#All],3,FALSE)</f>
        <v>#N/A</v>
      </c>
      <c r="BG184" t="e">
        <f>VLOOKUP(TRIM(Table47[[#This Row],[W_7]]),Table31[#All],3,FALSE)</f>
        <v>#N/A</v>
      </c>
      <c r="BH184" t="e">
        <f>VLOOKUP(TRIM(Table47[[#This Row],[W_8]]),Table31[#All],3,FALSE)</f>
        <v>#N/A</v>
      </c>
      <c r="BI184" t="s">
        <v>262</v>
      </c>
      <c r="BJ184">
        <f>VLOOKUP(TRIM(Table47[[#This Row],[X_1]]),Table32[#All],3,FALSE)</f>
        <v>1</v>
      </c>
      <c r="BK184">
        <f>VLOOKUP(TRIM(Table47[[#This Row],[X_2]]),Table32[#All],3,FALSE)</f>
        <v>5</v>
      </c>
      <c r="BL184">
        <f>VLOOKUP(TRIM(Table47[[#This Row],[X_3]]),Table32[#All],3,FALSE)</f>
        <v>10</v>
      </c>
      <c r="BM184">
        <f>VLOOKUP(TRIM(Table47[[#This Row],[X_4]]),Table32[#All],3,FALSE)</f>
        <v>3</v>
      </c>
      <c r="BN184" t="e">
        <f>VLOOKUP(TRIM(Table47[[#This Row],[X_5]]),Table32[#All],3,FALSE)</f>
        <v>#N/A</v>
      </c>
      <c r="BO184" t="e">
        <f>VLOOKUP(TRIM(Table47[[#This Row],[X_6]]),Table32[#All],3,FALSE)</f>
        <v>#N/A</v>
      </c>
      <c r="BP184" t="e">
        <f>VLOOKUP(TRIM(Table47[[#This Row],[X_7]]),Table32[#All],3,FALSE)</f>
        <v>#N/A</v>
      </c>
      <c r="BQ184" t="e">
        <f>VLOOKUP(TRIM(Table47[[#This Row],[X_8]]),Table32[#All],3,FALSE)</f>
        <v>#N/A</v>
      </c>
      <c r="BR184" t="e">
        <f>VLOOKUP(TRIM(Table47[[#This Row],[X_9]]),Table32[#All],3,FALSE)</f>
        <v>#N/A</v>
      </c>
      <c r="BS184">
        <f>VLOOKUP(Table47[[#This Row],[Y]], Table33[#All], 3, FALSE)</f>
        <v>1</v>
      </c>
      <c r="BT184" t="s">
        <v>77</v>
      </c>
      <c r="BU184">
        <f>VLOOKUP(TRIM(Table47[[#This Row],[Z_1]]),Table34[#All],3,FALSE)</f>
        <v>13</v>
      </c>
      <c r="BV184" t="e">
        <f>VLOOKUP(TRIM(Table47[[#This Row],[Z_2]]),Table34[#All],3,FALSE)</f>
        <v>#N/A</v>
      </c>
      <c r="BW184" t="e">
        <f>VLOOKUP(TRIM(Table47[[#This Row],[Z_3]]),Table34[#All],3,FALSE)</f>
        <v>#N/A</v>
      </c>
      <c r="BX184" t="e">
        <f>VLOOKUP(TRIM(Table47[[#This Row],[Z_4]]),Table34[#All],3,FALSE)</f>
        <v>#N/A</v>
      </c>
      <c r="BY184" t="e">
        <f>VLOOKUP(TRIM(Table47[[#This Row],[Z_5]]),Table34[#All],3,FALSE)</f>
        <v>#N/A</v>
      </c>
      <c r="BZ184" t="e">
        <f>VLOOKUP(TRIM(Table47[[#This Row],[Z_6]]),Table34[#All],3,FALSE)</f>
        <v>#N/A</v>
      </c>
      <c r="CA184" t="e">
        <f>VLOOKUP(TRIM(Table47[[#This Row],[Z_7]]),Table34[#All],3,FALSE)</f>
        <v>#N/A</v>
      </c>
      <c r="CB184">
        <f>VLOOKUP(Table47[[#This Row],[ZA]],Table36[#All],3,FALSE)</f>
        <v>0</v>
      </c>
      <c r="CC184">
        <f>VLOOKUP(Table47[[#This Row],[ZB]],Table37[#All],3,FALSE)</f>
        <v>1</v>
      </c>
      <c r="CD184" t="s">
        <v>147</v>
      </c>
      <c r="CE184">
        <f>VLOOKUP(TRIM(Table47[[#This Row],[ZC_1]]),Table38[#All],3,FALSE)</f>
        <v>1</v>
      </c>
      <c r="CF184" t="e">
        <f>VLOOKUP(TRIM(Table47[[#This Row],[ZC_2]]),Table38[#All],3,FALSE)</f>
        <v>#N/A</v>
      </c>
      <c r="CG184" t="e">
        <f>VLOOKUP(TRIM(Table47[[#This Row],[ZC_3]]),Table38[#All],3,FALSE)</f>
        <v>#N/A</v>
      </c>
      <c r="CH184" t="e">
        <f>VLOOKUP(TRIM(Table47[[#This Row],[ZC_4]]),Table38[#All],3,FALSE)</f>
        <v>#N/A</v>
      </c>
      <c r="CI184" t="e">
        <f>VLOOKUP(TRIM(Table47[[#This Row],[ZC_5]]),Table38[#All],3,FALSE)</f>
        <v>#N/A</v>
      </c>
      <c r="CJ184" t="e">
        <f>VLOOKUP(TRIM(Table47[[#This Row],[ZC_6]]),Table38[#All],3,FALSE)</f>
        <v>#N/A</v>
      </c>
      <c r="CK184" t="e">
        <f>VLOOKUP(TRIM(Table47[[#This Row],[ZC_7]]),Table38[#All],3,FALSE)</f>
        <v>#N/A</v>
      </c>
      <c r="CL184">
        <v>1</v>
      </c>
      <c r="CM184" t="s">
        <v>584</v>
      </c>
      <c r="CN184">
        <f>VLOOKUP(TRIM(Table47[[#This Row],[ZE_1]]),Table40[#All],3,FALSE)</f>
        <v>1</v>
      </c>
      <c r="CO184" s="4">
        <f>VLOOKUP(TRIM(Table47[[#This Row],[ZE_2]]),Table40[#All],3,FALSE)</f>
        <v>2</v>
      </c>
      <c r="CP184" t="e">
        <f>VLOOKUP(TRIM(Table47[[#This Row],[ZE_3]]),Table40[#All],3,FALSE)</f>
        <v>#N/A</v>
      </c>
      <c r="CQ184" s="4" t="e">
        <f>VLOOKUP(TRIM(Table47[[#This Row],[ZE_4]]),Table40[#All],3,FALSE)</f>
        <v>#N/A</v>
      </c>
      <c r="CR184" t="e">
        <f>VLOOKUP(TRIM(Table47[[#This Row],[ZE_5]]),Table40[#All],3,FALSE)</f>
        <v>#N/A</v>
      </c>
      <c r="CS184" t="e">
        <f>VLOOKUP(TRIM(Table47[[#This Row],[ZE_6]]),Table40[#All],3,FALSE)</f>
        <v>#N/A</v>
      </c>
      <c r="CT184" t="e">
        <f>VLOOKUP(TRIM(Table47[[#This Row],[ZE_7]]),Table40[#All],3,FALSE)</f>
        <v>#N/A</v>
      </c>
      <c r="CU184" t="s">
        <v>800</v>
      </c>
    </row>
    <row r="185" spans="1:99" x14ac:dyDescent="0.25">
      <c r="A185">
        <v>45170.779749097223</v>
      </c>
      <c r="B185" s="4">
        <f>VLOOKUP(Table47[[#This Row],[A]],Table7[#All],3, FALSE)</f>
        <v>6</v>
      </c>
      <c r="C185">
        <f>VLOOKUP(Table47[[#This Row],[B]],Table12[#All],3,FALSE)</f>
        <v>1</v>
      </c>
      <c r="D185">
        <f>VLOOKUP(Table47[[#This Row],[C]],Table14[#All],3,FALSE)</f>
        <v>1</v>
      </c>
      <c r="E185">
        <f>VLOOKUP(Table47[[#This Row],[D]],Table16[#All],3,FALSE)</f>
        <v>1</v>
      </c>
      <c r="F185">
        <f>VLOOKUP(Table47[[#This Row],[E]],Table18[#All],3,FALSE)</f>
        <v>1</v>
      </c>
      <c r="G185">
        <f>VLOOKUP(Table47[[#This Row],[F]],Table20[#All],3,FALSE)</f>
        <v>3</v>
      </c>
      <c r="H185" s="1" t="s">
        <v>130</v>
      </c>
      <c r="I185">
        <f>VLOOKUP(Table47[[#This Row],[G]],Table22[#All],3,FALSE)</f>
        <v>1</v>
      </c>
      <c r="J185" s="4" t="e">
        <f>VLOOKUP(TRIM(Table47[[#This Row],[G_2]]),Table22[#All],3,FALSE)</f>
        <v>#N/A</v>
      </c>
      <c r="K185" s="4" t="e">
        <f>VLOOKUP(TRIM(Table47[[#This Row],[G_3]]),Table22[#All],3,FALSE)</f>
        <v>#N/A</v>
      </c>
      <c r="L185" s="4" t="e">
        <f>VLOOKUP(TRIM(Table47[[#This Row],[G_4]]),Table22[#All],3,FALSE)</f>
        <v>#N/A</v>
      </c>
      <c r="M185">
        <f>VLOOKUP(Table47[[#This Row],[H]],Table23[#All],3,FALSE)</f>
        <v>1</v>
      </c>
      <c r="N185" s="1" t="s">
        <v>41</v>
      </c>
      <c r="O185">
        <f>VLOOKUP(Table47[[#This Row],[I_1]],Table25[#All], 3, FALSE)</f>
        <v>1</v>
      </c>
      <c r="P185" t="e">
        <f>VLOOKUP(TRIM(Table47[[#This Row],[I_2]]),Table25[#All], 3, FALSE)</f>
        <v>#N/A</v>
      </c>
      <c r="Q185">
        <v>1040</v>
      </c>
      <c r="R185">
        <f>VLOOKUP(TRIM(Table47[[#This Row],[K]]),Table27[#All],3,FALSE)</f>
        <v>1</v>
      </c>
      <c r="S185">
        <f>VLOOKUP(TRIM(Table47[[#This Row],[L]]),Table28[#All],3,FALSE)</f>
        <v>2</v>
      </c>
      <c r="T185">
        <f>VLOOKUP(Table47[[#This Row],[M]],Table9[#All],3,FALSE)</f>
        <v>3</v>
      </c>
      <c r="U185">
        <f>VLOOKUP(Table47[[#This Row],[N]],Table11[#All],3,FALSE)</f>
        <v>3</v>
      </c>
      <c r="V185">
        <f>VLOOKUP(Table47[[#This Row],[O]],Table15[#All],3,FALSE)</f>
        <v>3</v>
      </c>
      <c r="W185" t="s">
        <v>801</v>
      </c>
      <c r="X185">
        <f>VLOOKUP(Table47[[#This Row],[Q]],Table19[#All],3,FALSE)</f>
        <v>4</v>
      </c>
      <c r="Y185" t="s">
        <v>136</v>
      </c>
      <c r="Z185">
        <f>VLOOKUP(TRIM(Table47[[#This Row],[R_1]]),Table21[#All],3,FALSE)</f>
        <v>2</v>
      </c>
      <c r="AA185" t="e">
        <f>VLOOKUP(TRIM(Table47[[#This Row],[R_2]]),Table21[#All],3,FALSE)</f>
        <v>#N/A</v>
      </c>
      <c r="AB185" t="e">
        <f>VLOOKUP(TRIM(Table47[[#This Row],[R_3]]),Table21[#All],3,FALSE)</f>
        <v>#N/A</v>
      </c>
      <c r="AC185" t="e">
        <f>VLOOKUP(TRIM(Table47[[#This Row],[R_4]]),Table21[#All],3,FALSE)</f>
        <v>#N/A</v>
      </c>
      <c r="AD185" t="e">
        <f>VLOOKUP(TRIM(Table47[[#This Row],[R_5]]),Table21[#All],3,FALSE)</f>
        <v>#N/A</v>
      </c>
      <c r="AE185" t="e">
        <f>VLOOKUP(TRIM(Table47[[#This Row],[R_6]]),Table21[#All],3,FALSE)</f>
        <v>#N/A</v>
      </c>
      <c r="AF185" t="e">
        <f>VLOOKUP(TRIM(Table47[[#This Row],[R_7]]),Table21[#All],3,FALSE)</f>
        <v>#N/A</v>
      </c>
      <c r="AG185" t="e">
        <f>VLOOKUP(TRIM(Table47[[#This Row],[R_8]]),Table21[#All],3,FALSE)</f>
        <v>#N/A</v>
      </c>
      <c r="AH185" t="e">
        <f>VLOOKUP(TRIM(Table47[[#This Row],[R_9]]),Table21[#All],3,FALSE)</f>
        <v>#N/A</v>
      </c>
      <c r="AI185" t="e">
        <f>VLOOKUP(TRIM(Table47[[#This Row],[R_10]]),Table21[#All],3,FALSE)</f>
        <v>#N/A</v>
      </c>
      <c r="AJ185" t="s">
        <v>224</v>
      </c>
      <c r="AK185">
        <f>VLOOKUP(TRIM(Table47[[#This Row],[S_1]]),Table24[#All],3,FALSE)</f>
        <v>3</v>
      </c>
      <c r="AL185">
        <f>VLOOKUP(TRIM(Table47[[#This Row],[S_2]]),Table24[#All],3,FALSE)</f>
        <v>1</v>
      </c>
      <c r="AM185" t="e">
        <f>VLOOKUP(TRIM(Table47[[#This Row],[S_3]]),Table24[#All],3,FALSE)</f>
        <v>#N/A</v>
      </c>
      <c r="AN185" t="e">
        <f>VLOOKUP(TRIM(Table47[[#This Row],[S_4]]),Table24[#All],3,FALSE)</f>
        <v>#N/A</v>
      </c>
      <c r="AO185" t="e">
        <f>VLOOKUP(TRIM(Table47[[#This Row],[S_5]]),Table24[#All],3,FALSE)</f>
        <v>#N/A</v>
      </c>
      <c r="AP185" t="e">
        <f>VLOOKUP(TRIM(Table47[[#This Row],[S_6]]),Table24[#All],3,FALSE)</f>
        <v>#N/A</v>
      </c>
      <c r="AQ185" t="s">
        <v>51</v>
      </c>
      <c r="AR185">
        <f>VLOOKUP(TRIM(Table47[[#This Row],[T_1]]),Table26[#All],3,FALSE)</f>
        <v>2</v>
      </c>
      <c r="AS185" t="e">
        <f>VLOOKUP(TRIM(Table47[[#This Row],[T_2]]),Table26[#All],3,FALSE)</f>
        <v>#N/A</v>
      </c>
      <c r="AT185" t="e">
        <f>VLOOKUP(TRIM(Table47[[#This Row],[T_3]]),Table26[#All],3,FALSE)</f>
        <v>#N/A</v>
      </c>
      <c r="AU185" t="e">
        <f>VLOOKUP(TRIM(Table47[[#This Row],[T_4]]),Table26[#All],3,FALSE)</f>
        <v>#N/A</v>
      </c>
      <c r="AV185" t="e">
        <f>VLOOKUP(TRIM(Table47[[#This Row],[T_5]]),Table26[#All],3,FALSE)</f>
        <v>#N/A</v>
      </c>
      <c r="AW185" t="e">
        <f>VLOOKUP(TRIM(Table47[[#This Row],[T_6]]),Table26[#All],3,FALSE)</f>
        <v>#N/A</v>
      </c>
      <c r="AX185">
        <f>VLOOKUP(Table47[[#This Row],[U]],Table29[#All],3,FALSE)</f>
        <v>3</v>
      </c>
      <c r="AY185">
        <f>VLOOKUP(Table47[[#This Row],[V]],Table30[#All],3,FALSE)</f>
        <v>3</v>
      </c>
      <c r="AZ185" t="s">
        <v>54</v>
      </c>
      <c r="BA185">
        <f>VLOOKUP(TRIM(Table47[[#This Row],[W_1]]),Table31[#All],3,FALSE)</f>
        <v>1</v>
      </c>
      <c r="BB185">
        <f>VLOOKUP(TRIM(Table47[[#This Row],[W_2]]),Table31[#All],3,FALSE)</f>
        <v>3</v>
      </c>
      <c r="BC185">
        <f>VLOOKUP(TRIM(Table47[[#This Row],[W_3]]),Table31[#All],3,FALSE)</f>
        <v>7</v>
      </c>
      <c r="BD185" t="e">
        <f>VLOOKUP(TRIM(Table47[[#This Row],[W_4]]),Table31[#All],3,FALSE)</f>
        <v>#N/A</v>
      </c>
      <c r="BE185" t="e">
        <f>VLOOKUP(TRIM(Table47[[#This Row],[W_5]]),Table31[#All],3,FALSE)</f>
        <v>#N/A</v>
      </c>
      <c r="BF185" t="e">
        <f>VLOOKUP(TRIM(Table47[[#This Row],[W_6]]),Table31[#All],3,FALSE)</f>
        <v>#N/A</v>
      </c>
      <c r="BG185" t="e">
        <f>VLOOKUP(TRIM(Table47[[#This Row],[W_7]]),Table31[#All],3,FALSE)</f>
        <v>#N/A</v>
      </c>
      <c r="BH185" t="e">
        <f>VLOOKUP(TRIM(Table47[[#This Row],[W_8]]),Table31[#All],3,FALSE)</f>
        <v>#N/A</v>
      </c>
      <c r="BI185" t="s">
        <v>102</v>
      </c>
      <c r="BJ185">
        <f>VLOOKUP(TRIM(Table47[[#This Row],[X_1]]),Table32[#All],3,FALSE)</f>
        <v>2</v>
      </c>
      <c r="BK185" t="e">
        <f>VLOOKUP(TRIM(Table47[[#This Row],[X_2]]),Table32[#All],3,FALSE)</f>
        <v>#N/A</v>
      </c>
      <c r="BL185" t="e">
        <f>VLOOKUP(TRIM(Table47[[#This Row],[X_3]]),Table32[#All],3,FALSE)</f>
        <v>#N/A</v>
      </c>
      <c r="BM185" t="e">
        <f>VLOOKUP(TRIM(Table47[[#This Row],[X_4]]),Table32[#All],3,FALSE)</f>
        <v>#N/A</v>
      </c>
      <c r="BN185" t="e">
        <f>VLOOKUP(TRIM(Table47[[#This Row],[X_5]]),Table32[#All],3,FALSE)</f>
        <v>#N/A</v>
      </c>
      <c r="BO185" t="e">
        <f>VLOOKUP(TRIM(Table47[[#This Row],[X_6]]),Table32[#All],3,FALSE)</f>
        <v>#N/A</v>
      </c>
      <c r="BP185" t="e">
        <f>VLOOKUP(TRIM(Table47[[#This Row],[X_7]]),Table32[#All],3,FALSE)</f>
        <v>#N/A</v>
      </c>
      <c r="BQ185" t="e">
        <f>VLOOKUP(TRIM(Table47[[#This Row],[X_8]]),Table32[#All],3,FALSE)</f>
        <v>#N/A</v>
      </c>
      <c r="BR185" t="e">
        <f>VLOOKUP(TRIM(Table47[[#This Row],[X_9]]),Table32[#All],3,FALSE)</f>
        <v>#N/A</v>
      </c>
      <c r="BS185">
        <f>VLOOKUP(Table47[[#This Row],[Y]], Table33[#All], 3, FALSE)</f>
        <v>2</v>
      </c>
      <c r="BT185" t="s">
        <v>136</v>
      </c>
      <c r="BU185">
        <f>VLOOKUP(TRIM(Table47[[#This Row],[Z_1]]),Table34[#All],3,FALSE)</f>
        <v>4</v>
      </c>
      <c r="BV185" t="e">
        <f>VLOOKUP(TRIM(Table47[[#This Row],[Z_2]]),Table34[#All],3,FALSE)</f>
        <v>#N/A</v>
      </c>
      <c r="BW185" t="e">
        <f>VLOOKUP(TRIM(Table47[[#This Row],[Z_3]]),Table34[#All],3,FALSE)</f>
        <v>#N/A</v>
      </c>
      <c r="BX185" t="e">
        <f>VLOOKUP(TRIM(Table47[[#This Row],[Z_4]]),Table34[#All],3,FALSE)</f>
        <v>#N/A</v>
      </c>
      <c r="BY185" t="e">
        <f>VLOOKUP(TRIM(Table47[[#This Row],[Z_5]]),Table34[#All],3,FALSE)</f>
        <v>#N/A</v>
      </c>
      <c r="BZ185" t="e">
        <f>VLOOKUP(TRIM(Table47[[#This Row],[Z_6]]),Table34[#All],3,FALSE)</f>
        <v>#N/A</v>
      </c>
      <c r="CA185" t="e">
        <f>VLOOKUP(TRIM(Table47[[#This Row],[Z_7]]),Table34[#All],3,FALSE)</f>
        <v>#N/A</v>
      </c>
      <c r="CB185">
        <f>VLOOKUP(Table47[[#This Row],[ZA]],Table36[#All],3,FALSE)</f>
        <v>8</v>
      </c>
      <c r="CC185">
        <f>VLOOKUP(Table47[[#This Row],[ZB]],Table37[#All],3,FALSE)</f>
        <v>4</v>
      </c>
      <c r="CD185" t="s">
        <v>147</v>
      </c>
      <c r="CE185">
        <f>VLOOKUP(TRIM(Table47[[#This Row],[ZC_1]]),Table38[#All],3,FALSE)</f>
        <v>1</v>
      </c>
      <c r="CF185" t="e">
        <f>VLOOKUP(TRIM(Table47[[#This Row],[ZC_2]]),Table38[#All],3,FALSE)</f>
        <v>#N/A</v>
      </c>
      <c r="CG185" t="e">
        <f>VLOOKUP(TRIM(Table47[[#This Row],[ZC_3]]),Table38[#All],3,FALSE)</f>
        <v>#N/A</v>
      </c>
      <c r="CH185" t="e">
        <f>VLOOKUP(TRIM(Table47[[#This Row],[ZC_4]]),Table38[#All],3,FALSE)</f>
        <v>#N/A</v>
      </c>
      <c r="CI185" t="e">
        <f>VLOOKUP(TRIM(Table47[[#This Row],[ZC_5]]),Table38[#All],3,FALSE)</f>
        <v>#N/A</v>
      </c>
      <c r="CJ185" t="e">
        <f>VLOOKUP(TRIM(Table47[[#This Row],[ZC_6]]),Table38[#All],3,FALSE)</f>
        <v>#N/A</v>
      </c>
      <c r="CK185" t="e">
        <f>VLOOKUP(TRIM(Table47[[#This Row],[ZC_7]]),Table38[#All],3,FALSE)</f>
        <v>#N/A</v>
      </c>
      <c r="CL185">
        <v>3</v>
      </c>
      <c r="CM185" t="s">
        <v>106</v>
      </c>
      <c r="CN185">
        <f>VLOOKUP(TRIM(Table47[[#This Row],[ZE_1]]),Table40[#All],3,FALSE)</f>
        <v>3</v>
      </c>
      <c r="CO185" s="4" t="e">
        <f>VLOOKUP(TRIM(Table47[[#This Row],[ZE_2]]),Table40[#All],3,FALSE)</f>
        <v>#N/A</v>
      </c>
      <c r="CP185" t="e">
        <f>VLOOKUP(TRIM(Table47[[#This Row],[ZE_3]]),Table40[#All],3,FALSE)</f>
        <v>#N/A</v>
      </c>
      <c r="CQ185" s="4" t="e">
        <f>VLOOKUP(TRIM(Table47[[#This Row],[ZE_4]]),Table40[#All],3,FALSE)</f>
        <v>#N/A</v>
      </c>
      <c r="CR185" t="e">
        <f>VLOOKUP(TRIM(Table47[[#This Row],[ZE_5]]),Table40[#All],3,FALSE)</f>
        <v>#N/A</v>
      </c>
      <c r="CS185" t="e">
        <f>VLOOKUP(TRIM(Table47[[#This Row],[ZE_6]]),Table40[#All],3,FALSE)</f>
        <v>#N/A</v>
      </c>
      <c r="CT185" t="e">
        <f>VLOOKUP(TRIM(Table47[[#This Row],[ZE_7]]),Table40[#All],3,FALSE)</f>
        <v>#N/A</v>
      </c>
    </row>
    <row r="186" spans="1:99" x14ac:dyDescent="0.25">
      <c r="A186">
        <v>45170.81638074074</v>
      </c>
      <c r="B186" s="4">
        <f>VLOOKUP(Table47[[#This Row],[A]],Table7[#All],3, FALSE)</f>
        <v>6</v>
      </c>
      <c r="C186">
        <f>VLOOKUP(Table47[[#This Row],[B]],Table12[#All],3,FALSE)</f>
        <v>1</v>
      </c>
      <c r="D186">
        <f>VLOOKUP(Table47[[#This Row],[C]],Table14[#All],3,FALSE)</f>
        <v>1</v>
      </c>
      <c r="E186">
        <f>VLOOKUP(Table47[[#This Row],[D]],Table16[#All],3,FALSE)</f>
        <v>1</v>
      </c>
      <c r="F186">
        <f>VLOOKUP(Table47[[#This Row],[E]],Table18[#All],3,FALSE)</f>
        <v>1</v>
      </c>
      <c r="G186">
        <f>VLOOKUP(Table47[[#This Row],[F]],Table20[#All],3,FALSE)</f>
        <v>3</v>
      </c>
      <c r="H186" s="1" t="s">
        <v>130</v>
      </c>
      <c r="I186">
        <f>VLOOKUP(Table47[[#This Row],[G]],Table22[#All],3,FALSE)</f>
        <v>1</v>
      </c>
      <c r="J186" s="4" t="e">
        <f>VLOOKUP(TRIM(Table47[[#This Row],[G_2]]),Table22[#All],3,FALSE)</f>
        <v>#N/A</v>
      </c>
      <c r="K186" s="4" t="e">
        <f>VLOOKUP(TRIM(Table47[[#This Row],[G_3]]),Table22[#All],3,FALSE)</f>
        <v>#N/A</v>
      </c>
      <c r="L186" s="4" t="e">
        <f>VLOOKUP(TRIM(Table47[[#This Row],[G_4]]),Table22[#All],3,FALSE)</f>
        <v>#N/A</v>
      </c>
      <c r="M186">
        <f>VLOOKUP(Table47[[#This Row],[H]],Table23[#All],3,FALSE)</f>
        <v>1</v>
      </c>
      <c r="N186" s="1" t="s">
        <v>41</v>
      </c>
      <c r="O186">
        <f>VLOOKUP(Table47[[#This Row],[I_1]],Table25[#All], 3, FALSE)</f>
        <v>1</v>
      </c>
      <c r="P186" t="e">
        <f>VLOOKUP(TRIM(Table47[[#This Row],[I_2]]),Table25[#All], 3, FALSE)</f>
        <v>#N/A</v>
      </c>
      <c r="Q186">
        <v>1167</v>
      </c>
      <c r="R186">
        <f>VLOOKUP(TRIM(Table47[[#This Row],[K]]),Table27[#All],3,FALSE)</f>
        <v>1</v>
      </c>
      <c r="S186">
        <f>VLOOKUP(TRIM(Table47[[#This Row],[L]]),Table28[#All],3,FALSE)</f>
        <v>1</v>
      </c>
      <c r="T186">
        <f>VLOOKUP(Table47[[#This Row],[M]],Table9[#All],3,FALSE)</f>
        <v>3</v>
      </c>
      <c r="U186">
        <f>VLOOKUP(Table47[[#This Row],[N]],Table11[#All],3,FALSE)</f>
        <v>3</v>
      </c>
      <c r="V186">
        <f>VLOOKUP(Table47[[#This Row],[O]],Table15[#All],3,FALSE)</f>
        <v>2</v>
      </c>
      <c r="W186" t="s">
        <v>802</v>
      </c>
      <c r="X186">
        <f>VLOOKUP(Table47[[#This Row],[Q]],Table19[#All],3,FALSE)</f>
        <v>3</v>
      </c>
      <c r="Y186" t="s">
        <v>103</v>
      </c>
      <c r="Z186">
        <f>VLOOKUP(TRIM(Table47[[#This Row],[R_1]]),Table21[#All],3,FALSE)</f>
        <v>7</v>
      </c>
      <c r="AA186" t="e">
        <f>VLOOKUP(TRIM(Table47[[#This Row],[R_2]]),Table21[#All],3,FALSE)</f>
        <v>#N/A</v>
      </c>
      <c r="AB186" t="e">
        <f>VLOOKUP(TRIM(Table47[[#This Row],[R_3]]),Table21[#All],3,FALSE)</f>
        <v>#N/A</v>
      </c>
      <c r="AC186" t="e">
        <f>VLOOKUP(TRIM(Table47[[#This Row],[R_4]]),Table21[#All],3,FALSE)</f>
        <v>#N/A</v>
      </c>
      <c r="AD186" t="e">
        <f>VLOOKUP(TRIM(Table47[[#This Row],[R_5]]),Table21[#All],3,FALSE)</f>
        <v>#N/A</v>
      </c>
      <c r="AE186" t="e">
        <f>VLOOKUP(TRIM(Table47[[#This Row],[R_6]]),Table21[#All],3,FALSE)</f>
        <v>#N/A</v>
      </c>
      <c r="AF186" t="e">
        <f>VLOOKUP(TRIM(Table47[[#This Row],[R_7]]),Table21[#All],3,FALSE)</f>
        <v>#N/A</v>
      </c>
      <c r="AG186" t="e">
        <f>VLOOKUP(TRIM(Table47[[#This Row],[R_8]]),Table21[#All],3,FALSE)</f>
        <v>#N/A</v>
      </c>
      <c r="AH186" t="e">
        <f>VLOOKUP(TRIM(Table47[[#This Row],[R_9]]),Table21[#All],3,FALSE)</f>
        <v>#N/A</v>
      </c>
      <c r="AI186" t="e">
        <f>VLOOKUP(TRIM(Table47[[#This Row],[R_10]]),Table21[#All],3,FALSE)</f>
        <v>#N/A</v>
      </c>
      <c r="AJ186" t="s">
        <v>119</v>
      </c>
      <c r="AK186">
        <f>VLOOKUP(TRIM(Table47[[#This Row],[S_1]]),Table24[#All],3,FALSE)</f>
        <v>3</v>
      </c>
      <c r="AL186">
        <f>VLOOKUP(TRIM(Table47[[#This Row],[S_2]]),Table24[#All],3,FALSE)</f>
        <v>1</v>
      </c>
      <c r="AM186">
        <f>VLOOKUP(TRIM(Table47[[#This Row],[S_3]]),Table24[#All],3,FALSE)</f>
        <v>2</v>
      </c>
      <c r="AN186" t="e">
        <f>VLOOKUP(TRIM(Table47[[#This Row],[S_4]]),Table24[#All],3,FALSE)</f>
        <v>#N/A</v>
      </c>
      <c r="AO186" t="e">
        <f>VLOOKUP(TRIM(Table47[[#This Row],[S_5]]),Table24[#All],3,FALSE)</f>
        <v>#N/A</v>
      </c>
      <c r="AP186" t="e">
        <f>VLOOKUP(TRIM(Table47[[#This Row],[S_6]]),Table24[#All],3,FALSE)</f>
        <v>#N/A</v>
      </c>
      <c r="AQ186" t="s">
        <v>51</v>
      </c>
      <c r="AR186">
        <f>VLOOKUP(TRIM(Table47[[#This Row],[T_1]]),Table26[#All],3,FALSE)</f>
        <v>2</v>
      </c>
      <c r="AS186" t="e">
        <f>VLOOKUP(TRIM(Table47[[#This Row],[T_2]]),Table26[#All],3,FALSE)</f>
        <v>#N/A</v>
      </c>
      <c r="AT186" t="e">
        <f>VLOOKUP(TRIM(Table47[[#This Row],[T_3]]),Table26[#All],3,FALSE)</f>
        <v>#N/A</v>
      </c>
      <c r="AU186" t="e">
        <f>VLOOKUP(TRIM(Table47[[#This Row],[T_4]]),Table26[#All],3,FALSE)</f>
        <v>#N/A</v>
      </c>
      <c r="AV186" t="e">
        <f>VLOOKUP(TRIM(Table47[[#This Row],[T_5]]),Table26[#All],3,FALSE)</f>
        <v>#N/A</v>
      </c>
      <c r="AW186" t="e">
        <f>VLOOKUP(TRIM(Table47[[#This Row],[T_6]]),Table26[#All],3,FALSE)</f>
        <v>#N/A</v>
      </c>
      <c r="AX186">
        <f>VLOOKUP(Table47[[#This Row],[U]],Table29[#All],3,FALSE)</f>
        <v>1</v>
      </c>
      <c r="AY186">
        <f>VLOOKUP(Table47[[#This Row],[V]],Table30[#All],3,FALSE)</f>
        <v>3</v>
      </c>
      <c r="AZ186" t="s">
        <v>167</v>
      </c>
      <c r="BA186">
        <f>VLOOKUP(TRIM(Table47[[#This Row],[W_1]]),Table31[#All],3,FALSE)</f>
        <v>1</v>
      </c>
      <c r="BB186">
        <f>VLOOKUP(TRIM(Table47[[#This Row],[W_2]]),Table31[#All],3,FALSE)</f>
        <v>3</v>
      </c>
      <c r="BC186" t="e">
        <f>VLOOKUP(TRIM(Table47[[#This Row],[W_3]]),Table31[#All],3,FALSE)</f>
        <v>#N/A</v>
      </c>
      <c r="BD186" t="e">
        <f>VLOOKUP(TRIM(Table47[[#This Row],[W_4]]),Table31[#All],3,FALSE)</f>
        <v>#N/A</v>
      </c>
      <c r="BE186" t="e">
        <f>VLOOKUP(TRIM(Table47[[#This Row],[W_5]]),Table31[#All],3,FALSE)</f>
        <v>#N/A</v>
      </c>
      <c r="BF186" t="e">
        <f>VLOOKUP(TRIM(Table47[[#This Row],[W_6]]),Table31[#All],3,FALSE)</f>
        <v>#N/A</v>
      </c>
      <c r="BG186" t="e">
        <f>VLOOKUP(TRIM(Table47[[#This Row],[W_7]]),Table31[#All],3,FALSE)</f>
        <v>#N/A</v>
      </c>
      <c r="BH186" t="e">
        <f>VLOOKUP(TRIM(Table47[[#This Row],[W_8]]),Table31[#All],3,FALSE)</f>
        <v>#N/A</v>
      </c>
      <c r="BI186" t="s">
        <v>504</v>
      </c>
      <c r="BJ186">
        <f>VLOOKUP(TRIM(Table47[[#This Row],[X_1]]),Table32[#All],3,FALSE)</f>
        <v>2</v>
      </c>
      <c r="BK186">
        <f>VLOOKUP(TRIM(Table47[[#This Row],[X_2]]),Table32[#All],3,FALSE)</f>
        <v>1</v>
      </c>
      <c r="BL186">
        <f>VLOOKUP(TRIM(Table47[[#This Row],[X_3]]),Table32[#All],3,FALSE)</f>
        <v>11</v>
      </c>
      <c r="BM186">
        <f>VLOOKUP(TRIM(Table47[[#This Row],[X_4]]),Table32[#All],3,FALSE)</f>
        <v>5</v>
      </c>
      <c r="BN186" t="e">
        <f>VLOOKUP(TRIM(Table47[[#This Row],[X_5]]),Table32[#All],3,FALSE)</f>
        <v>#N/A</v>
      </c>
      <c r="BO186" t="e">
        <f>VLOOKUP(TRIM(Table47[[#This Row],[X_6]]),Table32[#All],3,FALSE)</f>
        <v>#N/A</v>
      </c>
      <c r="BP186" t="e">
        <f>VLOOKUP(TRIM(Table47[[#This Row],[X_7]]),Table32[#All],3,FALSE)</f>
        <v>#N/A</v>
      </c>
      <c r="BQ186" t="e">
        <f>VLOOKUP(TRIM(Table47[[#This Row],[X_8]]),Table32[#All],3,FALSE)</f>
        <v>#N/A</v>
      </c>
      <c r="BR186" t="e">
        <f>VLOOKUP(TRIM(Table47[[#This Row],[X_9]]),Table32[#All],3,FALSE)</f>
        <v>#N/A</v>
      </c>
      <c r="BS186">
        <f>VLOOKUP(Table47[[#This Row],[Y]], Table33[#All], 3, FALSE)</f>
        <v>2</v>
      </c>
      <c r="BT186" t="s">
        <v>103</v>
      </c>
      <c r="BU186">
        <f>VLOOKUP(TRIM(Table47[[#This Row],[Z_1]]),Table34[#All],3,FALSE)</f>
        <v>6</v>
      </c>
      <c r="BV186" t="e">
        <f>VLOOKUP(TRIM(Table47[[#This Row],[Z_2]]),Table34[#All],3,FALSE)</f>
        <v>#N/A</v>
      </c>
      <c r="BW186" t="e">
        <f>VLOOKUP(TRIM(Table47[[#This Row],[Z_3]]),Table34[#All],3,FALSE)</f>
        <v>#N/A</v>
      </c>
      <c r="BX186" t="e">
        <f>VLOOKUP(TRIM(Table47[[#This Row],[Z_4]]),Table34[#All],3,FALSE)</f>
        <v>#N/A</v>
      </c>
      <c r="BY186" t="e">
        <f>VLOOKUP(TRIM(Table47[[#This Row],[Z_5]]),Table34[#All],3,FALSE)</f>
        <v>#N/A</v>
      </c>
      <c r="BZ186" t="e">
        <f>VLOOKUP(TRIM(Table47[[#This Row],[Z_6]]),Table34[#All],3,FALSE)</f>
        <v>#N/A</v>
      </c>
      <c r="CA186" t="e">
        <f>VLOOKUP(TRIM(Table47[[#This Row],[Z_7]]),Table34[#All],3,FALSE)</f>
        <v>#N/A</v>
      </c>
      <c r="CB186">
        <f>VLOOKUP(Table47[[#This Row],[ZA]],Table36[#All],3,FALSE)</f>
        <v>8</v>
      </c>
      <c r="CC186">
        <f>VLOOKUP(Table47[[#This Row],[ZB]],Table37[#All],3,FALSE)</f>
        <v>4</v>
      </c>
      <c r="CD186" t="s">
        <v>147</v>
      </c>
      <c r="CE186">
        <f>VLOOKUP(TRIM(Table47[[#This Row],[ZC_1]]),Table38[#All],3,FALSE)</f>
        <v>1</v>
      </c>
      <c r="CF186" t="e">
        <f>VLOOKUP(TRIM(Table47[[#This Row],[ZC_2]]),Table38[#All],3,FALSE)</f>
        <v>#N/A</v>
      </c>
      <c r="CG186" t="e">
        <f>VLOOKUP(TRIM(Table47[[#This Row],[ZC_3]]),Table38[#All],3,FALSE)</f>
        <v>#N/A</v>
      </c>
      <c r="CH186" t="e">
        <f>VLOOKUP(TRIM(Table47[[#This Row],[ZC_4]]),Table38[#All],3,FALSE)</f>
        <v>#N/A</v>
      </c>
      <c r="CI186" t="e">
        <f>VLOOKUP(TRIM(Table47[[#This Row],[ZC_5]]),Table38[#All],3,FALSE)</f>
        <v>#N/A</v>
      </c>
      <c r="CJ186" t="e">
        <f>VLOOKUP(TRIM(Table47[[#This Row],[ZC_6]]),Table38[#All],3,FALSE)</f>
        <v>#N/A</v>
      </c>
      <c r="CK186" t="e">
        <f>VLOOKUP(TRIM(Table47[[#This Row],[ZC_7]]),Table38[#All],3,FALSE)</f>
        <v>#N/A</v>
      </c>
      <c r="CL186">
        <v>1</v>
      </c>
      <c r="CM186" t="s">
        <v>106</v>
      </c>
      <c r="CN186">
        <f>VLOOKUP(TRIM(Table47[[#This Row],[ZE_1]]),Table40[#All],3,FALSE)</f>
        <v>3</v>
      </c>
      <c r="CO186" s="4" t="e">
        <f>VLOOKUP(TRIM(Table47[[#This Row],[ZE_2]]),Table40[#All],3,FALSE)</f>
        <v>#N/A</v>
      </c>
      <c r="CP186" t="e">
        <f>VLOOKUP(TRIM(Table47[[#This Row],[ZE_3]]),Table40[#All],3,FALSE)</f>
        <v>#N/A</v>
      </c>
      <c r="CQ186" s="4" t="e">
        <f>VLOOKUP(TRIM(Table47[[#This Row],[ZE_4]]),Table40[#All],3,FALSE)</f>
        <v>#N/A</v>
      </c>
      <c r="CR186" t="e">
        <f>VLOOKUP(TRIM(Table47[[#This Row],[ZE_5]]),Table40[#All],3,FALSE)</f>
        <v>#N/A</v>
      </c>
      <c r="CS186" t="e">
        <f>VLOOKUP(TRIM(Table47[[#This Row],[ZE_6]]),Table40[#All],3,FALSE)</f>
        <v>#N/A</v>
      </c>
      <c r="CT186" t="e">
        <f>VLOOKUP(TRIM(Table47[[#This Row],[ZE_7]]),Table40[#All],3,FALSE)</f>
        <v>#N/A</v>
      </c>
    </row>
    <row r="187" spans="1:99" x14ac:dyDescent="0.25">
      <c r="A187">
        <v>45170.828283738425</v>
      </c>
      <c r="B187" s="4">
        <f>VLOOKUP(Table47[[#This Row],[A]],Table7[#All],3, FALSE)</f>
        <v>7</v>
      </c>
      <c r="C187">
        <f>VLOOKUP(Table47[[#This Row],[B]],Table12[#All],3,FALSE)</f>
        <v>1</v>
      </c>
      <c r="D187">
        <f>VLOOKUP(Table47[[#This Row],[C]],Table14[#All],3,FALSE)</f>
        <v>1</v>
      </c>
      <c r="E187">
        <f>VLOOKUP(Table47[[#This Row],[D]],Table16[#All],3,FALSE)</f>
        <v>1</v>
      </c>
      <c r="F187">
        <f>VLOOKUP(Table47[[#This Row],[E]],Table18[#All],3,FALSE)</f>
        <v>2</v>
      </c>
      <c r="G187">
        <f>VLOOKUP(Table47[[#This Row],[F]],Table20[#All],3,FALSE)</f>
        <v>6</v>
      </c>
      <c r="H187" s="1" t="s">
        <v>124</v>
      </c>
      <c r="I187">
        <f>VLOOKUP(Table47[[#This Row],[G]],Table22[#All],3,FALSE)</f>
        <v>1</v>
      </c>
      <c r="J187" s="4">
        <f>VLOOKUP(TRIM(Table47[[#This Row],[G_2]]),Table22[#All],3,FALSE)</f>
        <v>2</v>
      </c>
      <c r="K187" s="4" t="e">
        <f>VLOOKUP(TRIM(Table47[[#This Row],[G_3]]),Table22[#All],3,FALSE)</f>
        <v>#N/A</v>
      </c>
      <c r="L187" s="4" t="e">
        <f>VLOOKUP(TRIM(Table47[[#This Row],[G_4]]),Table22[#All],3,FALSE)</f>
        <v>#N/A</v>
      </c>
      <c r="M187">
        <f>VLOOKUP(Table47[[#This Row],[H]],Table23[#All],3,FALSE)</f>
        <v>1</v>
      </c>
      <c r="N187" s="1" t="s">
        <v>41</v>
      </c>
      <c r="O187">
        <f>VLOOKUP(Table47[[#This Row],[I_1]],Table25[#All], 3, FALSE)</f>
        <v>1</v>
      </c>
      <c r="P187" t="e">
        <f>VLOOKUP(TRIM(Table47[[#This Row],[I_2]]),Table25[#All], 3, FALSE)</f>
        <v>#N/A</v>
      </c>
      <c r="Q187">
        <v>1197</v>
      </c>
      <c r="R187">
        <f>VLOOKUP(TRIM(Table47[[#This Row],[K]]),Table27[#All],3,FALSE)</f>
        <v>2</v>
      </c>
      <c r="S187">
        <f>VLOOKUP(TRIM(Table47[[#This Row],[L]]),Table28[#All],3,FALSE)</f>
        <v>1</v>
      </c>
      <c r="T187">
        <f>VLOOKUP(Table47[[#This Row],[M]],Table9[#All],3,FALSE)</f>
        <v>1</v>
      </c>
      <c r="U187">
        <f>VLOOKUP(Table47[[#This Row],[N]],Table11[#All],3,FALSE)</f>
        <v>3</v>
      </c>
      <c r="V187">
        <f>VLOOKUP(Table47[[#This Row],[O]],Table15[#All],3,FALSE)</f>
        <v>1</v>
      </c>
      <c r="W187" t="s">
        <v>803</v>
      </c>
      <c r="X187">
        <f>VLOOKUP(Table47[[#This Row],[Q]],Table19[#All],3,FALSE)</f>
        <v>4</v>
      </c>
      <c r="Y187" t="s">
        <v>77</v>
      </c>
      <c r="Z187">
        <f>VLOOKUP(TRIM(Table47[[#This Row],[R_1]]),Table21[#All],3,FALSE)</f>
        <v>6</v>
      </c>
      <c r="AA187" t="e">
        <f>VLOOKUP(TRIM(Table47[[#This Row],[R_2]]),Table21[#All],3,FALSE)</f>
        <v>#N/A</v>
      </c>
      <c r="AB187" t="e">
        <f>VLOOKUP(TRIM(Table47[[#This Row],[R_3]]),Table21[#All],3,FALSE)</f>
        <v>#N/A</v>
      </c>
      <c r="AC187" t="e">
        <f>VLOOKUP(TRIM(Table47[[#This Row],[R_4]]),Table21[#All],3,FALSE)</f>
        <v>#N/A</v>
      </c>
      <c r="AD187" t="e">
        <f>VLOOKUP(TRIM(Table47[[#This Row],[R_5]]),Table21[#All],3,FALSE)</f>
        <v>#N/A</v>
      </c>
      <c r="AE187" t="e">
        <f>VLOOKUP(TRIM(Table47[[#This Row],[R_6]]),Table21[#All],3,FALSE)</f>
        <v>#N/A</v>
      </c>
      <c r="AF187" t="e">
        <f>VLOOKUP(TRIM(Table47[[#This Row],[R_7]]),Table21[#All],3,FALSE)</f>
        <v>#N/A</v>
      </c>
      <c r="AG187" t="e">
        <f>VLOOKUP(TRIM(Table47[[#This Row],[R_8]]),Table21[#All],3,FALSE)</f>
        <v>#N/A</v>
      </c>
      <c r="AH187" t="e">
        <f>VLOOKUP(TRIM(Table47[[#This Row],[R_9]]),Table21[#All],3,FALSE)</f>
        <v>#N/A</v>
      </c>
      <c r="AI187" t="e">
        <f>VLOOKUP(TRIM(Table47[[#This Row],[R_10]]),Table21[#All],3,FALSE)</f>
        <v>#N/A</v>
      </c>
      <c r="AJ187" t="s">
        <v>804</v>
      </c>
      <c r="AK187">
        <f>VLOOKUP(TRIM(Table47[[#This Row],[S_1]]),Table24[#All],3,FALSE)</f>
        <v>3</v>
      </c>
      <c r="AL187">
        <f>VLOOKUP(TRIM(Table47[[#This Row],[S_2]]),Table24[#All],3,FALSE)</f>
        <v>7</v>
      </c>
      <c r="AM187">
        <f>VLOOKUP(TRIM(Table47[[#This Row],[S_3]]),Table24[#All],3,FALSE)</f>
        <v>10</v>
      </c>
      <c r="AN187">
        <f>VLOOKUP(TRIM(Table47[[#This Row],[S_4]]),Table24[#All],3,FALSE)</f>
        <v>13</v>
      </c>
      <c r="AO187">
        <f>VLOOKUP(TRIM(Table47[[#This Row],[S_5]]),Table24[#All],3,FALSE)</f>
        <v>11</v>
      </c>
      <c r="AP187" t="e">
        <f>VLOOKUP(TRIM(Table47[[#This Row],[S_6]]),Table24[#All],3,FALSE)</f>
        <v>#N/A</v>
      </c>
      <c r="AQ187" t="s">
        <v>73</v>
      </c>
      <c r="AR187">
        <f>VLOOKUP(TRIM(Table47[[#This Row],[T_1]]),Table26[#All],3,FALSE)</f>
        <v>2</v>
      </c>
      <c r="AS187">
        <f>VLOOKUP(TRIM(Table47[[#This Row],[T_2]]),Table26[#All],3,FALSE)</f>
        <v>4</v>
      </c>
      <c r="AT187" t="e">
        <f>VLOOKUP(TRIM(Table47[[#This Row],[T_3]]),Table26[#All],3,FALSE)</f>
        <v>#N/A</v>
      </c>
      <c r="AU187" t="e">
        <f>VLOOKUP(TRIM(Table47[[#This Row],[T_4]]),Table26[#All],3,FALSE)</f>
        <v>#N/A</v>
      </c>
      <c r="AV187" t="e">
        <f>VLOOKUP(TRIM(Table47[[#This Row],[T_5]]),Table26[#All],3,FALSE)</f>
        <v>#N/A</v>
      </c>
      <c r="AW187" t="e">
        <f>VLOOKUP(TRIM(Table47[[#This Row],[T_6]]),Table26[#All],3,FALSE)</f>
        <v>#N/A</v>
      </c>
      <c r="AX187">
        <f>VLOOKUP(Table47[[#This Row],[U]],Table29[#All],3,FALSE)</f>
        <v>3</v>
      </c>
      <c r="AY187">
        <f>VLOOKUP(Table47[[#This Row],[V]],Table30[#All],3,FALSE)</f>
        <v>1</v>
      </c>
      <c r="AZ187" t="s">
        <v>569</v>
      </c>
      <c r="BA187">
        <f>VLOOKUP(TRIM(Table47[[#This Row],[W_1]]),Table31[#All],3,FALSE)</f>
        <v>1</v>
      </c>
      <c r="BB187">
        <f>VLOOKUP(TRIM(Table47[[#This Row],[W_2]]),Table31[#All],3,FALSE)</f>
        <v>2</v>
      </c>
      <c r="BC187">
        <f>VLOOKUP(TRIM(Table47[[#This Row],[W_3]]),Table31[#All],3,FALSE)</f>
        <v>3</v>
      </c>
      <c r="BD187">
        <f>VLOOKUP(TRIM(Table47[[#This Row],[W_4]]),Table31[#All],3,FALSE)</f>
        <v>7</v>
      </c>
      <c r="BE187" t="e">
        <f>VLOOKUP(TRIM(Table47[[#This Row],[W_5]]),Table31[#All],3,FALSE)</f>
        <v>#N/A</v>
      </c>
      <c r="BF187" t="e">
        <f>VLOOKUP(TRIM(Table47[[#This Row],[W_6]]),Table31[#All],3,FALSE)</f>
        <v>#N/A</v>
      </c>
      <c r="BG187" t="e">
        <f>VLOOKUP(TRIM(Table47[[#This Row],[W_7]]),Table31[#All],3,FALSE)</f>
        <v>#N/A</v>
      </c>
      <c r="BH187" t="e">
        <f>VLOOKUP(TRIM(Table47[[#This Row],[W_8]]),Table31[#All],3,FALSE)</f>
        <v>#N/A</v>
      </c>
      <c r="BI187" t="s">
        <v>805</v>
      </c>
      <c r="BJ187">
        <f>VLOOKUP(TRIM(Table47[[#This Row],[X_1]]),Table32[#All],3,FALSE)</f>
        <v>2</v>
      </c>
      <c r="BK187">
        <f>VLOOKUP(TRIM(Table47[[#This Row],[X_2]]),Table32[#All],3,FALSE)</f>
        <v>11</v>
      </c>
      <c r="BL187">
        <f>VLOOKUP(TRIM(Table47[[#This Row],[X_3]]),Table32[#All],3,FALSE)</f>
        <v>5</v>
      </c>
      <c r="BM187">
        <f>VLOOKUP(TRIM(Table47[[#This Row],[X_4]]),Table32[#All],3,FALSE)</f>
        <v>3</v>
      </c>
      <c r="BN187" t="e">
        <f>VLOOKUP(TRIM(Table47[[#This Row],[X_5]]),Table32[#All],3,FALSE)</f>
        <v>#N/A</v>
      </c>
      <c r="BO187" t="e">
        <f>VLOOKUP(TRIM(Table47[[#This Row],[X_6]]),Table32[#All],3,FALSE)</f>
        <v>#N/A</v>
      </c>
      <c r="BP187" t="e">
        <f>VLOOKUP(TRIM(Table47[[#This Row],[X_7]]),Table32[#All],3,FALSE)</f>
        <v>#N/A</v>
      </c>
      <c r="BQ187" t="e">
        <f>VLOOKUP(TRIM(Table47[[#This Row],[X_8]]),Table32[#All],3,FALSE)</f>
        <v>#N/A</v>
      </c>
      <c r="BR187" t="e">
        <f>VLOOKUP(TRIM(Table47[[#This Row],[X_9]]),Table32[#All],3,FALSE)</f>
        <v>#N/A</v>
      </c>
      <c r="BS187">
        <f>VLOOKUP(Table47[[#This Row],[Y]], Table33[#All], 3, FALSE)</f>
        <v>1</v>
      </c>
      <c r="BT187" t="s">
        <v>158</v>
      </c>
      <c r="BU187">
        <f>VLOOKUP(TRIM(Table47[[#This Row],[Z_1]]),Table34[#All],3,FALSE)</f>
        <v>12</v>
      </c>
      <c r="BV187" t="e">
        <f>VLOOKUP(TRIM(Table47[[#This Row],[Z_2]]),Table34[#All],3,FALSE)</f>
        <v>#N/A</v>
      </c>
      <c r="BW187" t="e">
        <f>VLOOKUP(TRIM(Table47[[#This Row],[Z_3]]),Table34[#All],3,FALSE)</f>
        <v>#N/A</v>
      </c>
      <c r="BX187" t="e">
        <f>VLOOKUP(TRIM(Table47[[#This Row],[Z_4]]),Table34[#All],3,FALSE)</f>
        <v>#N/A</v>
      </c>
      <c r="BY187" t="e">
        <f>VLOOKUP(TRIM(Table47[[#This Row],[Z_5]]),Table34[#All],3,FALSE)</f>
        <v>#N/A</v>
      </c>
      <c r="BZ187" t="e">
        <f>VLOOKUP(TRIM(Table47[[#This Row],[Z_6]]),Table34[#All],3,FALSE)</f>
        <v>#N/A</v>
      </c>
      <c r="CA187" t="e">
        <f>VLOOKUP(TRIM(Table47[[#This Row],[Z_7]]),Table34[#All],3,FALSE)</f>
        <v>#N/A</v>
      </c>
      <c r="CB187">
        <f>VLOOKUP(Table47[[#This Row],[ZA]],Table36[#All],3,FALSE)</f>
        <v>8</v>
      </c>
      <c r="CC187">
        <f>VLOOKUP(Table47[[#This Row],[ZB]],Table37[#All],3,FALSE)</f>
        <v>3</v>
      </c>
      <c r="CD187" t="s">
        <v>147</v>
      </c>
      <c r="CE187">
        <f>VLOOKUP(TRIM(Table47[[#This Row],[ZC_1]]),Table38[#All],3,FALSE)</f>
        <v>1</v>
      </c>
      <c r="CF187" t="e">
        <f>VLOOKUP(TRIM(Table47[[#This Row],[ZC_2]]),Table38[#All],3,FALSE)</f>
        <v>#N/A</v>
      </c>
      <c r="CG187" t="e">
        <f>VLOOKUP(TRIM(Table47[[#This Row],[ZC_3]]),Table38[#All],3,FALSE)</f>
        <v>#N/A</v>
      </c>
      <c r="CH187" t="e">
        <f>VLOOKUP(TRIM(Table47[[#This Row],[ZC_4]]),Table38[#All],3,FALSE)</f>
        <v>#N/A</v>
      </c>
      <c r="CI187" t="e">
        <f>VLOOKUP(TRIM(Table47[[#This Row],[ZC_5]]),Table38[#All],3,FALSE)</f>
        <v>#N/A</v>
      </c>
      <c r="CJ187" t="e">
        <f>VLOOKUP(TRIM(Table47[[#This Row],[ZC_6]]),Table38[#All],3,FALSE)</f>
        <v>#N/A</v>
      </c>
      <c r="CK187" t="e">
        <f>VLOOKUP(TRIM(Table47[[#This Row],[ZC_7]]),Table38[#All],3,FALSE)</f>
        <v>#N/A</v>
      </c>
      <c r="CL187">
        <v>1</v>
      </c>
      <c r="CM187" t="s">
        <v>199</v>
      </c>
      <c r="CN187">
        <f>VLOOKUP(TRIM(Table47[[#This Row],[ZE_1]]),Table40[#All],3,FALSE)</f>
        <v>6</v>
      </c>
      <c r="CO187" s="4" t="e">
        <f>VLOOKUP(TRIM(Table47[[#This Row],[ZE_2]]),Table40[#All],3,FALSE)</f>
        <v>#N/A</v>
      </c>
      <c r="CP187" t="e">
        <f>VLOOKUP(TRIM(Table47[[#This Row],[ZE_3]]),Table40[#All],3,FALSE)</f>
        <v>#N/A</v>
      </c>
      <c r="CQ187" s="4" t="e">
        <f>VLOOKUP(TRIM(Table47[[#This Row],[ZE_4]]),Table40[#All],3,FALSE)</f>
        <v>#N/A</v>
      </c>
      <c r="CR187" t="e">
        <f>VLOOKUP(TRIM(Table47[[#This Row],[ZE_5]]),Table40[#All],3,FALSE)</f>
        <v>#N/A</v>
      </c>
      <c r="CS187" t="e">
        <f>VLOOKUP(TRIM(Table47[[#This Row],[ZE_6]]),Table40[#All],3,FALSE)</f>
        <v>#N/A</v>
      </c>
      <c r="CT187" t="e">
        <f>VLOOKUP(TRIM(Table47[[#This Row],[ZE_7]]),Table40[#All],3,FALSE)</f>
        <v>#N/A</v>
      </c>
      <c r="CU187" t="s">
        <v>806</v>
      </c>
    </row>
    <row r="188" spans="1:99" x14ac:dyDescent="0.25">
      <c r="A188">
        <v>45170.829607858795</v>
      </c>
      <c r="B188" s="4">
        <f>VLOOKUP(Table47[[#This Row],[A]],Table7[#All],3, FALSE)</f>
        <v>7</v>
      </c>
      <c r="C188">
        <f>VLOOKUP(Table47[[#This Row],[B]],Table12[#All],3,FALSE)</f>
        <v>0</v>
      </c>
      <c r="D188">
        <f>VLOOKUP(Table47[[#This Row],[C]],Table14[#All],3,FALSE)</f>
        <v>1</v>
      </c>
      <c r="E188">
        <f>VLOOKUP(Table47[[#This Row],[D]],Table16[#All],3,FALSE)</f>
        <v>1</v>
      </c>
      <c r="F188">
        <f>VLOOKUP(Table47[[#This Row],[E]],Table18[#All],3,FALSE)</f>
        <v>3</v>
      </c>
      <c r="G188">
        <f>VLOOKUP(Table47[[#This Row],[F]],Table20[#All],3,FALSE)</f>
        <v>4</v>
      </c>
      <c r="H188" s="1" t="s">
        <v>130</v>
      </c>
      <c r="I188">
        <f>VLOOKUP(Table47[[#This Row],[G]],Table22[#All],3,FALSE)</f>
        <v>1</v>
      </c>
      <c r="J188" s="4" t="e">
        <f>VLOOKUP(TRIM(Table47[[#This Row],[G_2]]),Table22[#All],3,FALSE)</f>
        <v>#N/A</v>
      </c>
      <c r="K188" s="4" t="e">
        <f>VLOOKUP(TRIM(Table47[[#This Row],[G_3]]),Table22[#All],3,FALSE)</f>
        <v>#N/A</v>
      </c>
      <c r="L188" s="4" t="e">
        <f>VLOOKUP(TRIM(Table47[[#This Row],[G_4]]),Table22[#All],3,FALSE)</f>
        <v>#N/A</v>
      </c>
      <c r="M188">
        <f>VLOOKUP(Table47[[#This Row],[H]],Table23[#All],3,FALSE)</f>
        <v>1</v>
      </c>
      <c r="N188" s="1" t="s">
        <v>64</v>
      </c>
      <c r="O188">
        <f>VLOOKUP(Table47[[#This Row],[I_1]],Table25[#All], 3, FALSE)</f>
        <v>1</v>
      </c>
      <c r="P188">
        <f>VLOOKUP(TRIM(Table47[[#This Row],[I_2]]),Table25[#All], 3, FALSE)</f>
        <v>2</v>
      </c>
      <c r="Q188">
        <v>182</v>
      </c>
      <c r="R188">
        <f>VLOOKUP(TRIM(Table47[[#This Row],[K]]),Table27[#All],3,FALSE)</f>
        <v>1</v>
      </c>
      <c r="S188">
        <f>VLOOKUP(TRIM(Table47[[#This Row],[L]]),Table28[#All],3,FALSE)</f>
        <v>2</v>
      </c>
      <c r="T188">
        <f>VLOOKUP(Table47[[#This Row],[M]],Table9[#All],3,FALSE)</f>
        <v>3</v>
      </c>
      <c r="U188">
        <f>VLOOKUP(Table47[[#This Row],[N]],Table11[#All],3,FALSE)</f>
        <v>2</v>
      </c>
      <c r="V188">
        <f>VLOOKUP(Table47[[#This Row],[O]],Table15[#All],3,FALSE)</f>
        <v>3</v>
      </c>
      <c r="W188" t="s">
        <v>807</v>
      </c>
      <c r="X188">
        <f>VLOOKUP(Table47[[#This Row],[Q]],Table19[#All],3,FALSE)</f>
        <v>4</v>
      </c>
      <c r="Y188" t="s">
        <v>136</v>
      </c>
      <c r="Z188">
        <f>VLOOKUP(TRIM(Table47[[#This Row],[R_1]]),Table21[#All],3,FALSE)</f>
        <v>2</v>
      </c>
      <c r="AA188" t="e">
        <f>VLOOKUP(TRIM(Table47[[#This Row],[R_2]]),Table21[#All],3,FALSE)</f>
        <v>#N/A</v>
      </c>
      <c r="AB188" t="e">
        <f>VLOOKUP(TRIM(Table47[[#This Row],[R_3]]),Table21[#All],3,FALSE)</f>
        <v>#N/A</v>
      </c>
      <c r="AC188" t="e">
        <f>VLOOKUP(TRIM(Table47[[#This Row],[R_4]]),Table21[#All],3,FALSE)</f>
        <v>#N/A</v>
      </c>
      <c r="AD188" t="e">
        <f>VLOOKUP(TRIM(Table47[[#This Row],[R_5]]),Table21[#All],3,FALSE)</f>
        <v>#N/A</v>
      </c>
      <c r="AE188" t="e">
        <f>VLOOKUP(TRIM(Table47[[#This Row],[R_6]]),Table21[#All],3,FALSE)</f>
        <v>#N/A</v>
      </c>
      <c r="AF188" t="e">
        <f>VLOOKUP(TRIM(Table47[[#This Row],[R_7]]),Table21[#All],3,FALSE)</f>
        <v>#N/A</v>
      </c>
      <c r="AG188" t="e">
        <f>VLOOKUP(TRIM(Table47[[#This Row],[R_8]]),Table21[#All],3,FALSE)</f>
        <v>#N/A</v>
      </c>
      <c r="AH188" t="e">
        <f>VLOOKUP(TRIM(Table47[[#This Row],[R_9]]),Table21[#All],3,FALSE)</f>
        <v>#N/A</v>
      </c>
      <c r="AI188" t="e">
        <f>VLOOKUP(TRIM(Table47[[#This Row],[R_10]]),Table21[#All],3,FALSE)</f>
        <v>#N/A</v>
      </c>
      <c r="AJ188" t="s">
        <v>460</v>
      </c>
      <c r="AK188">
        <f>VLOOKUP(TRIM(Table47[[#This Row],[S_1]]),Table24[#All],3,FALSE)</f>
        <v>1</v>
      </c>
      <c r="AL188">
        <f>VLOOKUP(TRIM(Table47[[#This Row],[S_2]]),Table24[#All],3,FALSE)</f>
        <v>2</v>
      </c>
      <c r="AM188">
        <f>VLOOKUP(TRIM(Table47[[#This Row],[S_3]]),Table24[#All],3,FALSE)</f>
        <v>4</v>
      </c>
      <c r="AN188" t="e">
        <f>VLOOKUP(TRIM(Table47[[#This Row],[S_4]]),Table24[#All],3,FALSE)</f>
        <v>#N/A</v>
      </c>
      <c r="AO188" t="e">
        <f>VLOOKUP(TRIM(Table47[[#This Row],[S_5]]),Table24[#All],3,FALSE)</f>
        <v>#N/A</v>
      </c>
      <c r="AP188" t="e">
        <f>VLOOKUP(TRIM(Table47[[#This Row],[S_6]]),Table24[#All],3,FALSE)</f>
        <v>#N/A</v>
      </c>
      <c r="AQ188" t="s">
        <v>254</v>
      </c>
      <c r="AR188">
        <f>VLOOKUP(TRIM(Table47[[#This Row],[T_1]]),Table26[#All],3,FALSE)</f>
        <v>2</v>
      </c>
      <c r="AS188">
        <f>VLOOKUP(TRIM(Table47[[#This Row],[T_2]]),Table26[#All],3,FALSE)</f>
        <v>4</v>
      </c>
      <c r="AT188">
        <f>VLOOKUP(TRIM(Table47[[#This Row],[T_3]]),Table26[#All],3,FALSE)</f>
        <v>3</v>
      </c>
      <c r="AU188" t="e">
        <f>VLOOKUP(TRIM(Table47[[#This Row],[T_4]]),Table26[#All],3,FALSE)</f>
        <v>#N/A</v>
      </c>
      <c r="AV188" t="e">
        <f>VLOOKUP(TRIM(Table47[[#This Row],[T_5]]),Table26[#All],3,FALSE)</f>
        <v>#N/A</v>
      </c>
      <c r="AW188" t="e">
        <f>VLOOKUP(TRIM(Table47[[#This Row],[T_6]]),Table26[#All],3,FALSE)</f>
        <v>#N/A</v>
      </c>
      <c r="AX188">
        <f>VLOOKUP(Table47[[#This Row],[U]],Table29[#All],3,FALSE)</f>
        <v>3</v>
      </c>
      <c r="AY188">
        <f>VLOOKUP(Table47[[#This Row],[V]],Table30[#All],3,FALSE)</f>
        <v>2</v>
      </c>
      <c r="AZ188" t="s">
        <v>101</v>
      </c>
      <c r="BA188">
        <f>VLOOKUP(TRIM(Table47[[#This Row],[W_1]]),Table31[#All],3,FALSE)</f>
        <v>1</v>
      </c>
      <c r="BB188" t="e">
        <f>VLOOKUP(TRIM(Table47[[#This Row],[W_2]]),Table31[#All],3,FALSE)</f>
        <v>#N/A</v>
      </c>
      <c r="BC188" t="e">
        <f>VLOOKUP(TRIM(Table47[[#This Row],[W_3]]),Table31[#All],3,FALSE)</f>
        <v>#N/A</v>
      </c>
      <c r="BD188" t="e">
        <f>VLOOKUP(TRIM(Table47[[#This Row],[W_4]]),Table31[#All],3,FALSE)</f>
        <v>#N/A</v>
      </c>
      <c r="BE188" t="e">
        <f>VLOOKUP(TRIM(Table47[[#This Row],[W_5]]),Table31[#All],3,FALSE)</f>
        <v>#N/A</v>
      </c>
      <c r="BF188" t="e">
        <f>VLOOKUP(TRIM(Table47[[#This Row],[W_6]]),Table31[#All],3,FALSE)</f>
        <v>#N/A</v>
      </c>
      <c r="BG188" t="e">
        <f>VLOOKUP(TRIM(Table47[[#This Row],[W_7]]),Table31[#All],3,FALSE)</f>
        <v>#N/A</v>
      </c>
      <c r="BH188" t="e">
        <f>VLOOKUP(TRIM(Table47[[#This Row],[W_8]]),Table31[#All],3,FALSE)</f>
        <v>#N/A</v>
      </c>
      <c r="BI188" t="s">
        <v>808</v>
      </c>
      <c r="BJ188">
        <f>VLOOKUP(TRIM(Table47[[#This Row],[X_1]]),Table32[#All],3,FALSE)</f>
        <v>1</v>
      </c>
      <c r="BK188">
        <f>VLOOKUP(TRIM(Table47[[#This Row],[X_2]]),Table32[#All],3,FALSE)</f>
        <v>11</v>
      </c>
      <c r="BL188">
        <f>VLOOKUP(TRIM(Table47[[#This Row],[X_3]]),Table32[#All],3,FALSE)</f>
        <v>10</v>
      </c>
      <c r="BM188" t="e">
        <f>VLOOKUP(TRIM(Table47[[#This Row],[X_4]]),Table32[#All],3,FALSE)</f>
        <v>#N/A</v>
      </c>
      <c r="BN188" t="e">
        <f>VLOOKUP(TRIM(Table47[[#This Row],[X_5]]),Table32[#All],3,FALSE)</f>
        <v>#N/A</v>
      </c>
      <c r="BO188" t="e">
        <f>VLOOKUP(TRIM(Table47[[#This Row],[X_6]]),Table32[#All],3,FALSE)</f>
        <v>#N/A</v>
      </c>
      <c r="BP188" t="e">
        <f>VLOOKUP(TRIM(Table47[[#This Row],[X_7]]),Table32[#All],3,FALSE)</f>
        <v>#N/A</v>
      </c>
      <c r="BQ188" t="e">
        <f>VLOOKUP(TRIM(Table47[[#This Row],[X_8]]),Table32[#All],3,FALSE)</f>
        <v>#N/A</v>
      </c>
      <c r="BR188" t="e">
        <f>VLOOKUP(TRIM(Table47[[#This Row],[X_9]]),Table32[#All],3,FALSE)</f>
        <v>#N/A</v>
      </c>
      <c r="BS188">
        <f>VLOOKUP(Table47[[#This Row],[Y]], Table33[#All], 3, FALSE)</f>
        <v>1</v>
      </c>
      <c r="BT188" t="s">
        <v>809</v>
      </c>
      <c r="BU188">
        <f>VLOOKUP(TRIM(Table47[[#This Row],[Z_1]]),Table34[#All],3,FALSE)</f>
        <v>5</v>
      </c>
      <c r="BV188">
        <f>VLOOKUP(TRIM(Table47[[#This Row],[Z_2]]),Table34[#All],3,FALSE)</f>
        <v>12</v>
      </c>
      <c r="BW188" t="e">
        <f>VLOOKUP(TRIM(Table47[[#This Row],[Z_3]]),Table34[#All],3,FALSE)</f>
        <v>#N/A</v>
      </c>
      <c r="BX188" t="e">
        <f>VLOOKUP(TRIM(Table47[[#This Row],[Z_4]]),Table34[#All],3,FALSE)</f>
        <v>#N/A</v>
      </c>
      <c r="BY188" t="e">
        <f>VLOOKUP(TRIM(Table47[[#This Row],[Z_5]]),Table34[#All],3,FALSE)</f>
        <v>#N/A</v>
      </c>
      <c r="BZ188" t="e">
        <f>VLOOKUP(TRIM(Table47[[#This Row],[Z_6]]),Table34[#All],3,FALSE)</f>
        <v>#N/A</v>
      </c>
      <c r="CA188" t="e">
        <f>VLOOKUP(TRIM(Table47[[#This Row],[Z_7]]),Table34[#All],3,FALSE)</f>
        <v>#N/A</v>
      </c>
      <c r="CB188">
        <f>VLOOKUP(Table47[[#This Row],[ZA]],Table36[#All],3,FALSE)</f>
        <v>8</v>
      </c>
      <c r="CC188">
        <f>VLOOKUP(Table47[[#This Row],[ZB]],Table37[#All],3,FALSE)</f>
        <v>3</v>
      </c>
      <c r="CD188" t="s">
        <v>375</v>
      </c>
      <c r="CE188">
        <f>VLOOKUP(TRIM(Table47[[#This Row],[ZC_1]]),Table38[#All],3,FALSE)</f>
        <v>1</v>
      </c>
      <c r="CF188">
        <f>VLOOKUP(TRIM(Table47[[#This Row],[ZC_2]]),Table38[#All],3,FALSE)</f>
        <v>5</v>
      </c>
      <c r="CG188">
        <f>VLOOKUP(TRIM(Table47[[#This Row],[ZC_3]]),Table38[#All],3,FALSE)</f>
        <v>4</v>
      </c>
      <c r="CH188">
        <f>VLOOKUP(TRIM(Table47[[#This Row],[ZC_4]]),Table38[#All],3,FALSE)</f>
        <v>3</v>
      </c>
      <c r="CI188">
        <f>VLOOKUP(TRIM(Table47[[#This Row],[ZC_5]]),Table38[#All],3,FALSE)</f>
        <v>2</v>
      </c>
      <c r="CJ188">
        <f>VLOOKUP(TRIM(Table47[[#This Row],[ZC_6]]),Table38[#All],3,FALSE)</f>
        <v>7</v>
      </c>
      <c r="CK188" t="e">
        <f>VLOOKUP(TRIM(Table47[[#This Row],[ZC_7]]),Table38[#All],3,FALSE)</f>
        <v>#N/A</v>
      </c>
      <c r="CL188">
        <v>5</v>
      </c>
      <c r="CM188" t="s">
        <v>810</v>
      </c>
      <c r="CN188">
        <f>VLOOKUP(TRIM(Table47[[#This Row],[ZE_1]]),Table40[#All],3,FALSE)</f>
        <v>5</v>
      </c>
      <c r="CO188" s="4">
        <f>VLOOKUP(TRIM(Table47[[#This Row],[ZE_2]]),Table40[#All],3,FALSE)</f>
        <v>2</v>
      </c>
      <c r="CP188">
        <f>VLOOKUP(TRIM(Table47[[#This Row],[ZE_3]]),Table40[#All],3,FALSE)</f>
        <v>8</v>
      </c>
      <c r="CQ188" s="4" t="e">
        <f>VLOOKUP(TRIM(Table47[[#This Row],[ZE_4]]),Table40[#All],3,FALSE)</f>
        <v>#N/A</v>
      </c>
      <c r="CR188" t="e">
        <f>VLOOKUP(TRIM(Table47[[#This Row],[ZE_5]]),Table40[#All],3,FALSE)</f>
        <v>#N/A</v>
      </c>
      <c r="CS188" t="e">
        <f>VLOOKUP(TRIM(Table47[[#This Row],[ZE_6]]),Table40[#All],3,FALSE)</f>
        <v>#N/A</v>
      </c>
      <c r="CT188" t="e">
        <f>VLOOKUP(TRIM(Table47[[#This Row],[ZE_7]]),Table40[#All],3,FALSE)</f>
        <v>#N/A</v>
      </c>
    </row>
    <row r="189" spans="1:99" x14ac:dyDescent="0.25">
      <c r="A189">
        <v>45171.474571099534</v>
      </c>
      <c r="B189" s="4">
        <f>VLOOKUP(Table47[[#This Row],[A]],Table7[#All],3, FALSE)</f>
        <v>6</v>
      </c>
      <c r="C189">
        <f>VLOOKUP(Table47[[#This Row],[B]],Table12[#All],3,FALSE)</f>
        <v>1</v>
      </c>
      <c r="D189">
        <f>VLOOKUP(Table47[[#This Row],[C]],Table14[#All],3,FALSE)</f>
        <v>1</v>
      </c>
      <c r="E189">
        <f>VLOOKUP(Table47[[#This Row],[D]],Table16[#All],3,FALSE)</f>
        <v>2</v>
      </c>
      <c r="F189">
        <f>VLOOKUP(Table47[[#This Row],[E]],Table18[#All],3,FALSE)</f>
        <v>1</v>
      </c>
      <c r="G189">
        <f>VLOOKUP(Table47[[#This Row],[F]],Table20[#All],3,FALSE)</f>
        <v>2</v>
      </c>
      <c r="H189" s="1" t="s">
        <v>213</v>
      </c>
      <c r="I189">
        <f>VLOOKUP(Table47[[#This Row],[G]],Table22[#All],3,FALSE)</f>
        <v>2</v>
      </c>
      <c r="J189" s="4" t="e">
        <f>VLOOKUP(TRIM(Table47[[#This Row],[G_2]]),Table22[#All],3,FALSE)</f>
        <v>#N/A</v>
      </c>
      <c r="K189" s="4" t="e">
        <f>VLOOKUP(TRIM(Table47[[#This Row],[G_3]]),Table22[#All],3,FALSE)</f>
        <v>#N/A</v>
      </c>
      <c r="L189" s="4" t="e">
        <f>VLOOKUP(TRIM(Table47[[#This Row],[G_4]]),Table22[#All],3,FALSE)</f>
        <v>#N/A</v>
      </c>
      <c r="M189">
        <f>VLOOKUP(Table47[[#This Row],[H]],Table23[#All],3,FALSE)</f>
        <v>1</v>
      </c>
      <c r="N189" s="1" t="s">
        <v>64</v>
      </c>
      <c r="O189">
        <f>VLOOKUP(Table47[[#This Row],[I_1]],Table25[#All], 3, FALSE)</f>
        <v>1</v>
      </c>
      <c r="P189">
        <f>VLOOKUP(TRIM(Table47[[#This Row],[I_2]]),Table25[#All], 3, FALSE)</f>
        <v>2</v>
      </c>
      <c r="Q189">
        <v>1198</v>
      </c>
      <c r="R189">
        <f>VLOOKUP(TRIM(Table47[[#This Row],[K]]),Table27[#All],3,FALSE)</f>
        <v>1</v>
      </c>
      <c r="S189">
        <f>VLOOKUP(TRIM(Table47[[#This Row],[L]]),Table28[#All],3,FALSE)</f>
        <v>1</v>
      </c>
      <c r="T189">
        <f>VLOOKUP(Table47[[#This Row],[M]],Table9[#All],3,FALSE)</f>
        <v>2</v>
      </c>
      <c r="U189">
        <f>VLOOKUP(Table47[[#This Row],[N]],Table11[#All],3,FALSE)</f>
        <v>4</v>
      </c>
      <c r="V189">
        <f>VLOOKUP(Table47[[#This Row],[O]],Table15[#All],3,FALSE)</f>
        <v>3</v>
      </c>
      <c r="W189" t="s">
        <v>811</v>
      </c>
      <c r="X189">
        <f>VLOOKUP(Table47[[#This Row],[Q]],Table19[#All],3,FALSE)</f>
        <v>1</v>
      </c>
      <c r="Y189" t="s">
        <v>98</v>
      </c>
      <c r="Z189">
        <f>VLOOKUP(TRIM(Table47[[#This Row],[R_1]]),Table21[#All],3,FALSE)</f>
        <v>4</v>
      </c>
      <c r="AA189" t="e">
        <f>VLOOKUP(TRIM(Table47[[#This Row],[R_2]]),Table21[#All],3,FALSE)</f>
        <v>#N/A</v>
      </c>
      <c r="AB189" t="e">
        <f>VLOOKUP(TRIM(Table47[[#This Row],[R_3]]),Table21[#All],3,FALSE)</f>
        <v>#N/A</v>
      </c>
      <c r="AC189" t="e">
        <f>VLOOKUP(TRIM(Table47[[#This Row],[R_4]]),Table21[#All],3,FALSE)</f>
        <v>#N/A</v>
      </c>
      <c r="AD189" t="e">
        <f>VLOOKUP(TRIM(Table47[[#This Row],[R_5]]),Table21[#All],3,FALSE)</f>
        <v>#N/A</v>
      </c>
      <c r="AE189" t="e">
        <f>VLOOKUP(TRIM(Table47[[#This Row],[R_6]]),Table21[#All],3,FALSE)</f>
        <v>#N/A</v>
      </c>
      <c r="AF189" t="e">
        <f>VLOOKUP(TRIM(Table47[[#This Row],[R_7]]),Table21[#All],3,FALSE)</f>
        <v>#N/A</v>
      </c>
      <c r="AG189" t="e">
        <f>VLOOKUP(TRIM(Table47[[#This Row],[R_8]]),Table21[#All],3,FALSE)</f>
        <v>#N/A</v>
      </c>
      <c r="AH189" t="e">
        <f>VLOOKUP(TRIM(Table47[[#This Row],[R_9]]),Table21[#All],3,FALSE)</f>
        <v>#N/A</v>
      </c>
      <c r="AI189" t="e">
        <f>VLOOKUP(TRIM(Table47[[#This Row],[R_10]]),Table21[#All],3,FALSE)</f>
        <v>#N/A</v>
      </c>
      <c r="AJ189" t="s">
        <v>137</v>
      </c>
      <c r="AK189">
        <f>VLOOKUP(TRIM(Table47[[#This Row],[S_1]]),Table24[#All],3,FALSE)</f>
        <v>1</v>
      </c>
      <c r="AL189">
        <f>VLOOKUP(TRIM(Table47[[#This Row],[S_2]]),Table24[#All],3,FALSE)</f>
        <v>2</v>
      </c>
      <c r="AM189" t="e">
        <f>VLOOKUP(TRIM(Table47[[#This Row],[S_3]]),Table24[#All],3,FALSE)</f>
        <v>#N/A</v>
      </c>
      <c r="AN189" t="e">
        <f>VLOOKUP(TRIM(Table47[[#This Row],[S_4]]),Table24[#All],3,FALSE)</f>
        <v>#N/A</v>
      </c>
      <c r="AO189" t="e">
        <f>VLOOKUP(TRIM(Table47[[#This Row],[S_5]]),Table24[#All],3,FALSE)</f>
        <v>#N/A</v>
      </c>
      <c r="AP189" t="e">
        <f>VLOOKUP(TRIM(Table47[[#This Row],[S_6]]),Table24[#All],3,FALSE)</f>
        <v>#N/A</v>
      </c>
      <c r="AQ189" t="s">
        <v>73</v>
      </c>
      <c r="AR189">
        <f>VLOOKUP(TRIM(Table47[[#This Row],[T_1]]),Table26[#All],3,FALSE)</f>
        <v>2</v>
      </c>
      <c r="AS189">
        <f>VLOOKUP(TRIM(Table47[[#This Row],[T_2]]),Table26[#All],3,FALSE)</f>
        <v>4</v>
      </c>
      <c r="AT189" t="e">
        <f>VLOOKUP(TRIM(Table47[[#This Row],[T_3]]),Table26[#All],3,FALSE)</f>
        <v>#N/A</v>
      </c>
      <c r="AU189" t="e">
        <f>VLOOKUP(TRIM(Table47[[#This Row],[T_4]]),Table26[#All],3,FALSE)</f>
        <v>#N/A</v>
      </c>
      <c r="AV189" t="e">
        <f>VLOOKUP(TRIM(Table47[[#This Row],[T_5]]),Table26[#All],3,FALSE)</f>
        <v>#N/A</v>
      </c>
      <c r="AW189" t="e">
        <f>VLOOKUP(TRIM(Table47[[#This Row],[T_6]]),Table26[#All],3,FALSE)</f>
        <v>#N/A</v>
      </c>
      <c r="AX189">
        <f>VLOOKUP(Table47[[#This Row],[U]],Table29[#All],3,FALSE)</f>
        <v>3</v>
      </c>
      <c r="AY189">
        <f>VLOOKUP(Table47[[#This Row],[V]],Table30[#All],3,FALSE)</f>
        <v>2</v>
      </c>
      <c r="AZ189" t="s">
        <v>101</v>
      </c>
      <c r="BA189">
        <f>VLOOKUP(TRIM(Table47[[#This Row],[W_1]]),Table31[#All],3,FALSE)</f>
        <v>1</v>
      </c>
      <c r="BB189" t="e">
        <f>VLOOKUP(TRIM(Table47[[#This Row],[W_2]]),Table31[#All],3,FALSE)</f>
        <v>#N/A</v>
      </c>
      <c r="BC189" t="e">
        <f>VLOOKUP(TRIM(Table47[[#This Row],[W_3]]),Table31[#All],3,FALSE)</f>
        <v>#N/A</v>
      </c>
      <c r="BD189" t="e">
        <f>VLOOKUP(TRIM(Table47[[#This Row],[W_4]]),Table31[#All],3,FALSE)</f>
        <v>#N/A</v>
      </c>
      <c r="BE189" t="e">
        <f>VLOOKUP(TRIM(Table47[[#This Row],[W_5]]),Table31[#All],3,FALSE)</f>
        <v>#N/A</v>
      </c>
      <c r="BF189" t="e">
        <f>VLOOKUP(TRIM(Table47[[#This Row],[W_6]]),Table31[#All],3,FALSE)</f>
        <v>#N/A</v>
      </c>
      <c r="BG189" t="e">
        <f>VLOOKUP(TRIM(Table47[[#This Row],[W_7]]),Table31[#All],3,FALSE)</f>
        <v>#N/A</v>
      </c>
      <c r="BH189" t="e">
        <f>VLOOKUP(TRIM(Table47[[#This Row],[W_8]]),Table31[#All],3,FALSE)</f>
        <v>#N/A</v>
      </c>
      <c r="BI189" t="s">
        <v>577</v>
      </c>
      <c r="BJ189">
        <f>VLOOKUP(TRIM(Table47[[#This Row],[X_1]]),Table32[#All],3,FALSE)</f>
        <v>10</v>
      </c>
      <c r="BK189" t="e">
        <f>VLOOKUP(TRIM(Table47[[#This Row],[X_2]]),Table32[#All],3,FALSE)</f>
        <v>#N/A</v>
      </c>
      <c r="BL189" t="e">
        <f>VLOOKUP(TRIM(Table47[[#This Row],[X_3]]),Table32[#All],3,FALSE)</f>
        <v>#N/A</v>
      </c>
      <c r="BM189" t="e">
        <f>VLOOKUP(TRIM(Table47[[#This Row],[X_4]]),Table32[#All],3,FALSE)</f>
        <v>#N/A</v>
      </c>
      <c r="BN189" t="e">
        <f>VLOOKUP(TRIM(Table47[[#This Row],[X_5]]),Table32[#All],3,FALSE)</f>
        <v>#N/A</v>
      </c>
      <c r="BO189" t="e">
        <f>VLOOKUP(TRIM(Table47[[#This Row],[X_6]]),Table32[#All],3,FALSE)</f>
        <v>#N/A</v>
      </c>
      <c r="BP189" t="e">
        <f>VLOOKUP(TRIM(Table47[[#This Row],[X_7]]),Table32[#All],3,FALSE)</f>
        <v>#N/A</v>
      </c>
      <c r="BQ189" t="e">
        <f>VLOOKUP(TRIM(Table47[[#This Row],[X_8]]),Table32[#All],3,FALSE)</f>
        <v>#N/A</v>
      </c>
      <c r="BR189" t="e">
        <f>VLOOKUP(TRIM(Table47[[#This Row],[X_9]]),Table32[#All],3,FALSE)</f>
        <v>#N/A</v>
      </c>
      <c r="BS189">
        <f>VLOOKUP(Table47[[#This Row],[Y]], Table33[#All], 3, FALSE)</f>
        <v>1</v>
      </c>
      <c r="BT189" t="s">
        <v>77</v>
      </c>
      <c r="BU189">
        <f>VLOOKUP(TRIM(Table47[[#This Row],[Z_1]]),Table34[#All],3,FALSE)</f>
        <v>13</v>
      </c>
      <c r="BV189" t="e">
        <f>VLOOKUP(TRIM(Table47[[#This Row],[Z_2]]),Table34[#All],3,FALSE)</f>
        <v>#N/A</v>
      </c>
      <c r="BW189" t="e">
        <f>VLOOKUP(TRIM(Table47[[#This Row],[Z_3]]),Table34[#All],3,FALSE)</f>
        <v>#N/A</v>
      </c>
      <c r="BX189" t="e">
        <f>VLOOKUP(TRIM(Table47[[#This Row],[Z_4]]),Table34[#All],3,FALSE)</f>
        <v>#N/A</v>
      </c>
      <c r="BY189" t="e">
        <f>VLOOKUP(TRIM(Table47[[#This Row],[Z_5]]),Table34[#All],3,FALSE)</f>
        <v>#N/A</v>
      </c>
      <c r="BZ189" t="e">
        <f>VLOOKUP(TRIM(Table47[[#This Row],[Z_6]]),Table34[#All],3,FALSE)</f>
        <v>#N/A</v>
      </c>
      <c r="CA189" t="e">
        <f>VLOOKUP(TRIM(Table47[[#This Row],[Z_7]]),Table34[#All],3,FALSE)</f>
        <v>#N/A</v>
      </c>
      <c r="CB189">
        <f>VLOOKUP(Table47[[#This Row],[ZA]],Table36[#All],3,FALSE)</f>
        <v>0</v>
      </c>
      <c r="CC189">
        <f>VLOOKUP(Table47[[#This Row],[ZB]],Table37[#All],3,FALSE)</f>
        <v>4</v>
      </c>
      <c r="CD189" t="s">
        <v>198</v>
      </c>
      <c r="CE189">
        <f>VLOOKUP(TRIM(Table47[[#This Row],[ZC_1]]),Table38[#All],3,FALSE)</f>
        <v>5</v>
      </c>
      <c r="CF189" t="e">
        <f>VLOOKUP(TRIM(Table47[[#This Row],[ZC_2]]),Table38[#All],3,FALSE)</f>
        <v>#N/A</v>
      </c>
      <c r="CG189" t="e">
        <f>VLOOKUP(TRIM(Table47[[#This Row],[ZC_3]]),Table38[#All],3,FALSE)</f>
        <v>#N/A</v>
      </c>
      <c r="CH189" t="e">
        <f>VLOOKUP(TRIM(Table47[[#This Row],[ZC_4]]),Table38[#All],3,FALSE)</f>
        <v>#N/A</v>
      </c>
      <c r="CI189" t="e">
        <f>VLOOKUP(TRIM(Table47[[#This Row],[ZC_5]]),Table38[#All],3,FALSE)</f>
        <v>#N/A</v>
      </c>
      <c r="CJ189" t="e">
        <f>VLOOKUP(TRIM(Table47[[#This Row],[ZC_6]]),Table38[#All],3,FALSE)</f>
        <v>#N/A</v>
      </c>
      <c r="CK189" t="e">
        <f>VLOOKUP(TRIM(Table47[[#This Row],[ZC_7]]),Table38[#All],3,FALSE)</f>
        <v>#N/A</v>
      </c>
      <c r="CL189">
        <v>5</v>
      </c>
      <c r="CM189" t="s">
        <v>106</v>
      </c>
      <c r="CN189">
        <f>VLOOKUP(TRIM(Table47[[#This Row],[ZE_1]]),Table40[#All],3,FALSE)</f>
        <v>3</v>
      </c>
      <c r="CO189" s="4" t="e">
        <f>VLOOKUP(TRIM(Table47[[#This Row],[ZE_2]]),Table40[#All],3,FALSE)</f>
        <v>#N/A</v>
      </c>
      <c r="CP189" t="e">
        <f>VLOOKUP(TRIM(Table47[[#This Row],[ZE_3]]),Table40[#All],3,FALSE)</f>
        <v>#N/A</v>
      </c>
      <c r="CQ189" s="4" t="e">
        <f>VLOOKUP(TRIM(Table47[[#This Row],[ZE_4]]),Table40[#All],3,FALSE)</f>
        <v>#N/A</v>
      </c>
      <c r="CR189" t="e">
        <f>VLOOKUP(TRIM(Table47[[#This Row],[ZE_5]]),Table40[#All],3,FALSE)</f>
        <v>#N/A</v>
      </c>
      <c r="CS189" t="e">
        <f>VLOOKUP(TRIM(Table47[[#This Row],[ZE_6]]),Table40[#All],3,FALSE)</f>
        <v>#N/A</v>
      </c>
      <c r="CT189" t="e">
        <f>VLOOKUP(TRIM(Table47[[#This Row],[ZE_7]]),Table40[#All],3,FALSE)</f>
        <v>#N/A</v>
      </c>
    </row>
    <row r="190" spans="1:99" x14ac:dyDescent="0.25">
      <c r="A190">
        <v>45171.518462187501</v>
      </c>
      <c r="B190" s="4">
        <f>VLOOKUP(Table47[[#This Row],[A]],Table7[#All],3, FALSE)</f>
        <v>5</v>
      </c>
      <c r="C190">
        <f>VLOOKUP(Table47[[#This Row],[B]],Table12[#All],3,FALSE)</f>
        <v>0</v>
      </c>
      <c r="D190">
        <f>VLOOKUP(Table47[[#This Row],[C]],Table14[#All],3,FALSE)</f>
        <v>1</v>
      </c>
      <c r="E190">
        <f>VLOOKUP(Table47[[#This Row],[D]],Table16[#All],3,FALSE)</f>
        <v>1</v>
      </c>
      <c r="F190">
        <f>VLOOKUP(Table47[[#This Row],[E]],Table18[#All],3,FALSE)</f>
        <v>2</v>
      </c>
      <c r="G190">
        <f>VLOOKUP(Table47[[#This Row],[F]],Table20[#All],3,FALSE)</f>
        <v>6</v>
      </c>
      <c r="H190" s="1" t="s">
        <v>130</v>
      </c>
      <c r="I190">
        <f>VLOOKUP(Table47[[#This Row],[G]],Table22[#All],3,FALSE)</f>
        <v>1</v>
      </c>
      <c r="J190" s="4" t="e">
        <f>VLOOKUP(TRIM(Table47[[#This Row],[G_2]]),Table22[#All],3,FALSE)</f>
        <v>#N/A</v>
      </c>
      <c r="K190" s="4" t="e">
        <f>VLOOKUP(TRIM(Table47[[#This Row],[G_3]]),Table22[#All],3,FALSE)</f>
        <v>#N/A</v>
      </c>
      <c r="L190" s="4" t="e">
        <f>VLOOKUP(TRIM(Table47[[#This Row],[G_4]]),Table22[#All],3,FALSE)</f>
        <v>#N/A</v>
      </c>
      <c r="M190">
        <f>VLOOKUP(Table47[[#This Row],[H]],Table23[#All],3,FALSE)</f>
        <v>1</v>
      </c>
      <c r="N190" s="1" t="s">
        <v>125</v>
      </c>
      <c r="O190">
        <f>VLOOKUP(Table47[[#This Row],[I_1]],Table25[#All], 3, FALSE)</f>
        <v>2</v>
      </c>
      <c r="P190" t="e">
        <f>VLOOKUP(TRIM(Table47[[#This Row],[I_2]]),Table25[#All], 3, FALSE)</f>
        <v>#N/A</v>
      </c>
      <c r="Q190">
        <v>1104</v>
      </c>
      <c r="R190">
        <f>VLOOKUP(TRIM(Table47[[#This Row],[K]]),Table27[#All],3,FALSE)</f>
        <v>1</v>
      </c>
      <c r="S190">
        <f>VLOOKUP(TRIM(Table47[[#This Row],[L]]),Table28[#All],3,FALSE)</f>
        <v>4</v>
      </c>
      <c r="T190">
        <f>VLOOKUP(Table47[[#This Row],[M]],Table9[#All],3,FALSE)</f>
        <v>1</v>
      </c>
      <c r="U190">
        <f>VLOOKUP(Table47[[#This Row],[N]],Table11[#All],3,FALSE)</f>
        <v>2</v>
      </c>
      <c r="V190">
        <f>VLOOKUP(Table47[[#This Row],[O]],Table15[#All],3,FALSE)</f>
        <v>1</v>
      </c>
      <c r="W190" t="s">
        <v>812</v>
      </c>
      <c r="X190">
        <f>VLOOKUP(Table47[[#This Row],[Q]],Table19[#All],3,FALSE)</f>
        <v>5</v>
      </c>
      <c r="Y190" t="s">
        <v>813</v>
      </c>
      <c r="Z190">
        <f>VLOOKUP(TRIM(Table47[[#This Row],[R_1]]),Table21[#All],3,FALSE)</f>
        <v>2</v>
      </c>
      <c r="AA190">
        <f>VLOOKUP(TRIM(Table47[[#This Row],[R_2]]),Table21[#All],3,FALSE)</f>
        <v>5</v>
      </c>
      <c r="AB190" t="e">
        <f>VLOOKUP(TRIM(Table47[[#This Row],[R_3]]),Table21[#All],3,FALSE)</f>
        <v>#N/A</v>
      </c>
      <c r="AC190" t="e">
        <f>VLOOKUP(TRIM(Table47[[#This Row],[R_4]]),Table21[#All],3,FALSE)</f>
        <v>#N/A</v>
      </c>
      <c r="AD190" t="e">
        <f>VLOOKUP(TRIM(Table47[[#This Row],[R_5]]),Table21[#All],3,FALSE)</f>
        <v>#N/A</v>
      </c>
      <c r="AE190" t="e">
        <f>VLOOKUP(TRIM(Table47[[#This Row],[R_6]]),Table21[#All],3,FALSE)</f>
        <v>#N/A</v>
      </c>
      <c r="AF190" t="e">
        <f>VLOOKUP(TRIM(Table47[[#This Row],[R_7]]),Table21[#All],3,FALSE)</f>
        <v>#N/A</v>
      </c>
      <c r="AG190" t="e">
        <f>VLOOKUP(TRIM(Table47[[#This Row],[R_8]]),Table21[#All],3,FALSE)</f>
        <v>#N/A</v>
      </c>
      <c r="AH190" t="e">
        <f>VLOOKUP(TRIM(Table47[[#This Row],[R_9]]),Table21[#All],3,FALSE)</f>
        <v>#N/A</v>
      </c>
      <c r="AI190" t="e">
        <f>VLOOKUP(TRIM(Table47[[#This Row],[R_10]]),Table21[#All],3,FALSE)</f>
        <v>#N/A</v>
      </c>
      <c r="AJ190" t="s">
        <v>633</v>
      </c>
      <c r="AK190">
        <f>VLOOKUP(TRIM(Table47[[#This Row],[S_1]]),Table24[#All],3,FALSE)</f>
        <v>6</v>
      </c>
      <c r="AL190" t="e">
        <f>VLOOKUP(TRIM(Table47[[#This Row],[S_2]]),Table24[#All],3,FALSE)</f>
        <v>#N/A</v>
      </c>
      <c r="AM190" t="e">
        <f>VLOOKUP(TRIM(Table47[[#This Row],[S_3]]),Table24[#All],3,FALSE)</f>
        <v>#N/A</v>
      </c>
      <c r="AN190" t="e">
        <f>VLOOKUP(TRIM(Table47[[#This Row],[S_4]]),Table24[#All],3,FALSE)</f>
        <v>#N/A</v>
      </c>
      <c r="AO190" t="e">
        <f>VLOOKUP(TRIM(Table47[[#This Row],[S_5]]),Table24[#All],3,FALSE)</f>
        <v>#N/A</v>
      </c>
      <c r="AP190" t="e">
        <f>VLOOKUP(TRIM(Table47[[#This Row],[S_6]]),Table24[#All],3,FALSE)</f>
        <v>#N/A</v>
      </c>
      <c r="AQ190" t="s">
        <v>51</v>
      </c>
      <c r="AR190">
        <f>VLOOKUP(TRIM(Table47[[#This Row],[T_1]]),Table26[#All],3,FALSE)</f>
        <v>2</v>
      </c>
      <c r="AS190" t="e">
        <f>VLOOKUP(TRIM(Table47[[#This Row],[T_2]]),Table26[#All],3,FALSE)</f>
        <v>#N/A</v>
      </c>
      <c r="AT190" t="e">
        <f>VLOOKUP(TRIM(Table47[[#This Row],[T_3]]),Table26[#All],3,FALSE)</f>
        <v>#N/A</v>
      </c>
      <c r="AU190" t="e">
        <f>VLOOKUP(TRIM(Table47[[#This Row],[T_4]]),Table26[#All],3,FALSE)</f>
        <v>#N/A</v>
      </c>
      <c r="AV190" t="e">
        <f>VLOOKUP(TRIM(Table47[[#This Row],[T_5]]),Table26[#All],3,FALSE)</f>
        <v>#N/A</v>
      </c>
      <c r="AW190" t="e">
        <f>VLOOKUP(TRIM(Table47[[#This Row],[T_6]]),Table26[#All],3,FALSE)</f>
        <v>#N/A</v>
      </c>
      <c r="AX190">
        <f>VLOOKUP(Table47[[#This Row],[U]],Table29[#All],3,FALSE)</f>
        <v>3</v>
      </c>
      <c r="AY190">
        <f>VLOOKUP(Table47[[#This Row],[V]],Table30[#All],3,FALSE)</f>
        <v>2</v>
      </c>
      <c r="AZ190" t="s">
        <v>313</v>
      </c>
      <c r="BA190">
        <f>VLOOKUP(TRIM(Table47[[#This Row],[W_1]]),Table31[#All],3,FALSE)</f>
        <v>5</v>
      </c>
      <c r="BB190" t="e">
        <f>VLOOKUP(TRIM(Table47[[#This Row],[W_2]]),Table31[#All],3,FALSE)</f>
        <v>#N/A</v>
      </c>
      <c r="BC190" t="e">
        <f>VLOOKUP(TRIM(Table47[[#This Row],[W_3]]),Table31[#All],3,FALSE)</f>
        <v>#N/A</v>
      </c>
      <c r="BD190" t="e">
        <f>VLOOKUP(TRIM(Table47[[#This Row],[W_4]]),Table31[#All],3,FALSE)</f>
        <v>#N/A</v>
      </c>
      <c r="BE190" t="e">
        <f>VLOOKUP(TRIM(Table47[[#This Row],[W_5]]),Table31[#All],3,FALSE)</f>
        <v>#N/A</v>
      </c>
      <c r="BF190" t="e">
        <f>VLOOKUP(TRIM(Table47[[#This Row],[W_6]]),Table31[#All],3,FALSE)</f>
        <v>#N/A</v>
      </c>
      <c r="BG190" t="e">
        <f>VLOOKUP(TRIM(Table47[[#This Row],[W_7]]),Table31[#All],3,FALSE)</f>
        <v>#N/A</v>
      </c>
      <c r="BH190" t="e">
        <f>VLOOKUP(TRIM(Table47[[#This Row],[W_8]]),Table31[#All],3,FALSE)</f>
        <v>#N/A</v>
      </c>
      <c r="BI190" t="s">
        <v>693</v>
      </c>
      <c r="BJ190">
        <f>VLOOKUP(TRIM(Table47[[#This Row],[X_1]]),Table32[#All],3,FALSE)</f>
        <v>1</v>
      </c>
      <c r="BK190">
        <f>VLOOKUP(TRIM(Table47[[#This Row],[X_2]]),Table32[#All],3,FALSE)</f>
        <v>5</v>
      </c>
      <c r="BL190" t="e">
        <f>VLOOKUP(TRIM(Table47[[#This Row],[X_3]]),Table32[#All],3,FALSE)</f>
        <v>#N/A</v>
      </c>
      <c r="BM190" t="e">
        <f>VLOOKUP(TRIM(Table47[[#This Row],[X_4]]),Table32[#All],3,FALSE)</f>
        <v>#N/A</v>
      </c>
      <c r="BN190" t="e">
        <f>VLOOKUP(TRIM(Table47[[#This Row],[X_5]]),Table32[#All],3,FALSE)</f>
        <v>#N/A</v>
      </c>
      <c r="BO190" t="e">
        <f>VLOOKUP(TRIM(Table47[[#This Row],[X_6]]),Table32[#All],3,FALSE)</f>
        <v>#N/A</v>
      </c>
      <c r="BP190" t="e">
        <f>VLOOKUP(TRIM(Table47[[#This Row],[X_7]]),Table32[#All],3,FALSE)</f>
        <v>#N/A</v>
      </c>
      <c r="BQ190" t="e">
        <f>VLOOKUP(TRIM(Table47[[#This Row],[X_8]]),Table32[#All],3,FALSE)</f>
        <v>#N/A</v>
      </c>
      <c r="BR190" t="e">
        <f>VLOOKUP(TRIM(Table47[[#This Row],[X_9]]),Table32[#All],3,FALSE)</f>
        <v>#N/A</v>
      </c>
      <c r="BS190">
        <f>VLOOKUP(Table47[[#This Row],[Y]], Table33[#All], 3, FALSE)</f>
        <v>1</v>
      </c>
      <c r="BT190" t="s">
        <v>77</v>
      </c>
      <c r="BU190">
        <f>VLOOKUP(TRIM(Table47[[#This Row],[Z_1]]),Table34[#All],3,FALSE)</f>
        <v>13</v>
      </c>
      <c r="BV190" t="e">
        <f>VLOOKUP(TRIM(Table47[[#This Row],[Z_2]]),Table34[#All],3,FALSE)</f>
        <v>#N/A</v>
      </c>
      <c r="BW190" t="e">
        <f>VLOOKUP(TRIM(Table47[[#This Row],[Z_3]]),Table34[#All],3,FALSE)</f>
        <v>#N/A</v>
      </c>
      <c r="BX190" t="e">
        <f>VLOOKUP(TRIM(Table47[[#This Row],[Z_4]]),Table34[#All],3,FALSE)</f>
        <v>#N/A</v>
      </c>
      <c r="BY190" t="e">
        <f>VLOOKUP(TRIM(Table47[[#This Row],[Z_5]]),Table34[#All],3,FALSE)</f>
        <v>#N/A</v>
      </c>
      <c r="BZ190" t="e">
        <f>VLOOKUP(TRIM(Table47[[#This Row],[Z_6]]),Table34[#All],3,FALSE)</f>
        <v>#N/A</v>
      </c>
      <c r="CA190" t="e">
        <f>VLOOKUP(TRIM(Table47[[#This Row],[Z_7]]),Table34[#All],3,FALSE)</f>
        <v>#N/A</v>
      </c>
      <c r="CB190">
        <f>VLOOKUP(Table47[[#This Row],[ZA]],Table36[#All],3,FALSE)</f>
        <v>6</v>
      </c>
      <c r="CC190">
        <f>VLOOKUP(Table47[[#This Row],[ZB]],Table37[#All],3,FALSE)</f>
        <v>3</v>
      </c>
      <c r="CD190" t="s">
        <v>814</v>
      </c>
      <c r="CE190">
        <f>VLOOKUP(TRIM(Table47[[#This Row],[ZC_1]]),Table38[#All],3,FALSE)</f>
        <v>5</v>
      </c>
      <c r="CF190">
        <f>VLOOKUP(TRIM(Table47[[#This Row],[ZC_2]]),Table38[#All],3,FALSE)</f>
        <v>4</v>
      </c>
      <c r="CG190">
        <f>VLOOKUP(TRIM(Table47[[#This Row],[ZC_3]]),Table38[#All],3,FALSE)</f>
        <v>6</v>
      </c>
      <c r="CH190" t="e">
        <f>VLOOKUP(TRIM(Table47[[#This Row],[ZC_4]]),Table38[#All],3,FALSE)</f>
        <v>#N/A</v>
      </c>
      <c r="CI190" t="e">
        <f>VLOOKUP(TRIM(Table47[[#This Row],[ZC_5]]),Table38[#All],3,FALSE)</f>
        <v>#N/A</v>
      </c>
      <c r="CJ190" t="e">
        <f>VLOOKUP(TRIM(Table47[[#This Row],[ZC_6]]),Table38[#All],3,FALSE)</f>
        <v>#N/A</v>
      </c>
      <c r="CK190" t="e">
        <f>VLOOKUP(TRIM(Table47[[#This Row],[ZC_7]]),Table38[#All],3,FALSE)</f>
        <v>#N/A</v>
      </c>
      <c r="CL190">
        <v>3</v>
      </c>
      <c r="CM190" t="s">
        <v>815</v>
      </c>
      <c r="CN190">
        <f>VLOOKUP(TRIM(Table47[[#This Row],[ZE_1]]),Table40[#All],3,FALSE)</f>
        <v>1</v>
      </c>
      <c r="CO190" s="4">
        <f>VLOOKUP(TRIM(Table47[[#This Row],[ZE_2]]),Table40[#All],3,FALSE)</f>
        <v>9</v>
      </c>
      <c r="CP190" t="e">
        <f>VLOOKUP(TRIM(Table47[[#This Row],[ZE_3]]),Table40[#All],3,FALSE)</f>
        <v>#N/A</v>
      </c>
      <c r="CQ190" s="4" t="e">
        <f>VLOOKUP(TRIM(Table47[[#This Row],[ZE_4]]),Table40[#All],3,FALSE)</f>
        <v>#N/A</v>
      </c>
      <c r="CR190" t="e">
        <f>VLOOKUP(TRIM(Table47[[#This Row],[ZE_5]]),Table40[#All],3,FALSE)</f>
        <v>#N/A</v>
      </c>
      <c r="CS190" t="e">
        <f>VLOOKUP(TRIM(Table47[[#This Row],[ZE_6]]),Table40[#All],3,FALSE)</f>
        <v>#N/A</v>
      </c>
      <c r="CT190" t="e">
        <f>VLOOKUP(TRIM(Table47[[#This Row],[ZE_7]]),Table40[#All],3,FALSE)</f>
        <v>#N/A</v>
      </c>
    </row>
    <row r="191" spans="1:99" x14ac:dyDescent="0.25">
      <c r="A191">
        <v>45171.671416979167</v>
      </c>
      <c r="B191" s="4">
        <f>VLOOKUP(Table47[[#This Row],[A]],Table7[#All],3, FALSE)</f>
        <v>6</v>
      </c>
      <c r="C191">
        <f>VLOOKUP(Table47[[#This Row],[B]],Table12[#All],3,FALSE)</f>
        <v>0</v>
      </c>
      <c r="D191">
        <f>VLOOKUP(Table47[[#This Row],[C]],Table14[#All],3,FALSE)</f>
        <v>1</v>
      </c>
      <c r="E191">
        <f>VLOOKUP(Table47[[#This Row],[D]],Table16[#All],3,FALSE)</f>
        <v>1</v>
      </c>
      <c r="F191">
        <f>VLOOKUP(Table47[[#This Row],[E]],Table18[#All],3,FALSE)</f>
        <v>1</v>
      </c>
      <c r="G191">
        <f>VLOOKUP(Table47[[#This Row],[F]],Table20[#All],3,FALSE)</f>
        <v>2</v>
      </c>
      <c r="H191" s="1" t="s">
        <v>130</v>
      </c>
      <c r="I191">
        <f>VLOOKUP(Table47[[#This Row],[G]],Table22[#All],3,FALSE)</f>
        <v>1</v>
      </c>
      <c r="J191" s="4" t="e">
        <f>VLOOKUP(TRIM(Table47[[#This Row],[G_2]]),Table22[#All],3,FALSE)</f>
        <v>#N/A</v>
      </c>
      <c r="K191" s="4" t="e">
        <f>VLOOKUP(TRIM(Table47[[#This Row],[G_3]]),Table22[#All],3,FALSE)</f>
        <v>#N/A</v>
      </c>
      <c r="L191" s="4" t="e">
        <f>VLOOKUP(TRIM(Table47[[#This Row],[G_4]]),Table22[#All],3,FALSE)</f>
        <v>#N/A</v>
      </c>
      <c r="M191">
        <f>VLOOKUP(Table47[[#This Row],[H]],Table23[#All],3,FALSE)</f>
        <v>1</v>
      </c>
      <c r="N191" s="1" t="s">
        <v>125</v>
      </c>
      <c r="O191">
        <f>VLOOKUP(Table47[[#This Row],[I_1]],Table25[#All], 3, FALSE)</f>
        <v>2</v>
      </c>
      <c r="P191" t="e">
        <f>VLOOKUP(TRIM(Table47[[#This Row],[I_2]]),Table25[#All], 3, FALSE)</f>
        <v>#N/A</v>
      </c>
      <c r="Q191">
        <v>928</v>
      </c>
      <c r="R191">
        <f>VLOOKUP(TRIM(Table47[[#This Row],[K]]),Table27[#All],3,FALSE)</f>
        <v>2</v>
      </c>
      <c r="S191">
        <f>VLOOKUP(TRIM(Table47[[#This Row],[L]]),Table28[#All],3,FALSE)</f>
        <v>2</v>
      </c>
      <c r="T191">
        <f>VLOOKUP(Table47[[#This Row],[M]],Table9[#All],3,FALSE)</f>
        <v>3</v>
      </c>
      <c r="U191">
        <f>VLOOKUP(Table47[[#This Row],[N]],Table11[#All],3,FALSE)</f>
        <v>3</v>
      </c>
      <c r="V191">
        <f>VLOOKUP(Table47[[#This Row],[O]],Table15[#All],3,FALSE)</f>
        <v>2</v>
      </c>
      <c r="W191" t="s">
        <v>643</v>
      </c>
      <c r="X191">
        <f>VLOOKUP(Table47[[#This Row],[Q]],Table19[#All],3,FALSE)</f>
        <v>6</v>
      </c>
      <c r="Y191" t="s">
        <v>103</v>
      </c>
      <c r="Z191">
        <f>VLOOKUP(TRIM(Table47[[#This Row],[R_1]]),Table21[#All],3,FALSE)</f>
        <v>7</v>
      </c>
      <c r="AA191" t="e">
        <f>VLOOKUP(TRIM(Table47[[#This Row],[R_2]]),Table21[#All],3,FALSE)</f>
        <v>#N/A</v>
      </c>
      <c r="AB191" t="e">
        <f>VLOOKUP(TRIM(Table47[[#This Row],[R_3]]),Table21[#All],3,FALSE)</f>
        <v>#N/A</v>
      </c>
      <c r="AC191" t="e">
        <f>VLOOKUP(TRIM(Table47[[#This Row],[R_4]]),Table21[#All],3,FALSE)</f>
        <v>#N/A</v>
      </c>
      <c r="AD191" t="e">
        <f>VLOOKUP(TRIM(Table47[[#This Row],[R_5]]),Table21[#All],3,FALSE)</f>
        <v>#N/A</v>
      </c>
      <c r="AE191" t="e">
        <f>VLOOKUP(TRIM(Table47[[#This Row],[R_6]]),Table21[#All],3,FALSE)</f>
        <v>#N/A</v>
      </c>
      <c r="AF191" t="e">
        <f>VLOOKUP(TRIM(Table47[[#This Row],[R_7]]),Table21[#All],3,FALSE)</f>
        <v>#N/A</v>
      </c>
      <c r="AG191" t="e">
        <f>VLOOKUP(TRIM(Table47[[#This Row],[R_8]]),Table21[#All],3,FALSE)</f>
        <v>#N/A</v>
      </c>
      <c r="AH191" t="e">
        <f>VLOOKUP(TRIM(Table47[[#This Row],[R_9]]),Table21[#All],3,FALSE)</f>
        <v>#N/A</v>
      </c>
      <c r="AI191" t="e">
        <f>VLOOKUP(TRIM(Table47[[#This Row],[R_10]]),Table21[#All],3,FALSE)</f>
        <v>#N/A</v>
      </c>
      <c r="AJ191" t="s">
        <v>146</v>
      </c>
      <c r="AK191">
        <f>VLOOKUP(TRIM(Table47[[#This Row],[S_1]]),Table24[#All],3,FALSE)</f>
        <v>3</v>
      </c>
      <c r="AL191" t="e">
        <f>VLOOKUP(TRIM(Table47[[#This Row],[S_2]]),Table24[#All],3,FALSE)</f>
        <v>#N/A</v>
      </c>
      <c r="AM191" t="e">
        <f>VLOOKUP(TRIM(Table47[[#This Row],[S_3]]),Table24[#All],3,FALSE)</f>
        <v>#N/A</v>
      </c>
      <c r="AN191" t="e">
        <f>VLOOKUP(TRIM(Table47[[#This Row],[S_4]]),Table24[#All],3,FALSE)</f>
        <v>#N/A</v>
      </c>
      <c r="AO191" t="e">
        <f>VLOOKUP(TRIM(Table47[[#This Row],[S_5]]),Table24[#All],3,FALSE)</f>
        <v>#N/A</v>
      </c>
      <c r="AP191" t="e">
        <f>VLOOKUP(TRIM(Table47[[#This Row],[S_6]]),Table24[#All],3,FALSE)</f>
        <v>#N/A</v>
      </c>
      <c r="AQ191" t="s">
        <v>51</v>
      </c>
      <c r="AR191">
        <f>VLOOKUP(TRIM(Table47[[#This Row],[T_1]]),Table26[#All],3,FALSE)</f>
        <v>2</v>
      </c>
      <c r="AS191" t="e">
        <f>VLOOKUP(TRIM(Table47[[#This Row],[T_2]]),Table26[#All],3,FALSE)</f>
        <v>#N/A</v>
      </c>
      <c r="AT191" t="e">
        <f>VLOOKUP(TRIM(Table47[[#This Row],[T_3]]),Table26[#All],3,FALSE)</f>
        <v>#N/A</v>
      </c>
      <c r="AU191" t="e">
        <f>VLOOKUP(TRIM(Table47[[#This Row],[T_4]]),Table26[#All],3,FALSE)</f>
        <v>#N/A</v>
      </c>
      <c r="AV191" t="e">
        <f>VLOOKUP(TRIM(Table47[[#This Row],[T_5]]),Table26[#All],3,FALSE)</f>
        <v>#N/A</v>
      </c>
      <c r="AW191" t="e">
        <f>VLOOKUP(TRIM(Table47[[#This Row],[T_6]]),Table26[#All],3,FALSE)</f>
        <v>#N/A</v>
      </c>
      <c r="AX191">
        <f>VLOOKUP(Table47[[#This Row],[U]],Table29[#All],3,FALSE)</f>
        <v>3</v>
      </c>
      <c r="AY191">
        <f>VLOOKUP(Table47[[#This Row],[V]],Table30[#All],3,FALSE)</f>
        <v>1</v>
      </c>
      <c r="AZ191" t="s">
        <v>101</v>
      </c>
      <c r="BA191">
        <f>VLOOKUP(TRIM(Table47[[#This Row],[W_1]]),Table31[#All],3,FALSE)</f>
        <v>1</v>
      </c>
      <c r="BB191" t="e">
        <f>VLOOKUP(TRIM(Table47[[#This Row],[W_2]]),Table31[#All],3,FALSE)</f>
        <v>#N/A</v>
      </c>
      <c r="BC191" t="e">
        <f>VLOOKUP(TRIM(Table47[[#This Row],[W_3]]),Table31[#All],3,FALSE)</f>
        <v>#N/A</v>
      </c>
      <c r="BD191" t="e">
        <f>VLOOKUP(TRIM(Table47[[#This Row],[W_4]]),Table31[#All],3,FALSE)</f>
        <v>#N/A</v>
      </c>
      <c r="BE191" t="e">
        <f>VLOOKUP(TRIM(Table47[[#This Row],[W_5]]),Table31[#All],3,FALSE)</f>
        <v>#N/A</v>
      </c>
      <c r="BF191" t="e">
        <f>VLOOKUP(TRIM(Table47[[#This Row],[W_6]]),Table31[#All],3,FALSE)</f>
        <v>#N/A</v>
      </c>
      <c r="BG191" t="e">
        <f>VLOOKUP(TRIM(Table47[[#This Row],[W_7]]),Table31[#All],3,FALSE)</f>
        <v>#N/A</v>
      </c>
      <c r="BH191" t="e">
        <f>VLOOKUP(TRIM(Table47[[#This Row],[W_8]]),Table31[#All],3,FALSE)</f>
        <v>#N/A</v>
      </c>
      <c r="BI191" t="s">
        <v>693</v>
      </c>
      <c r="BJ191">
        <f>VLOOKUP(TRIM(Table47[[#This Row],[X_1]]),Table32[#All],3,FALSE)</f>
        <v>1</v>
      </c>
      <c r="BK191">
        <f>VLOOKUP(TRIM(Table47[[#This Row],[X_2]]),Table32[#All],3,FALSE)</f>
        <v>5</v>
      </c>
      <c r="BL191" t="e">
        <f>VLOOKUP(TRIM(Table47[[#This Row],[X_3]]),Table32[#All],3,FALSE)</f>
        <v>#N/A</v>
      </c>
      <c r="BM191" t="e">
        <f>VLOOKUP(TRIM(Table47[[#This Row],[X_4]]),Table32[#All],3,FALSE)</f>
        <v>#N/A</v>
      </c>
      <c r="BN191" t="e">
        <f>VLOOKUP(TRIM(Table47[[#This Row],[X_5]]),Table32[#All],3,FALSE)</f>
        <v>#N/A</v>
      </c>
      <c r="BO191" t="e">
        <f>VLOOKUP(TRIM(Table47[[#This Row],[X_6]]),Table32[#All],3,FALSE)</f>
        <v>#N/A</v>
      </c>
      <c r="BP191" t="e">
        <f>VLOOKUP(TRIM(Table47[[#This Row],[X_7]]),Table32[#All],3,FALSE)</f>
        <v>#N/A</v>
      </c>
      <c r="BQ191" t="e">
        <f>VLOOKUP(TRIM(Table47[[#This Row],[X_8]]),Table32[#All],3,FALSE)</f>
        <v>#N/A</v>
      </c>
      <c r="BR191" t="e">
        <f>VLOOKUP(TRIM(Table47[[#This Row],[X_9]]),Table32[#All],3,FALSE)</f>
        <v>#N/A</v>
      </c>
      <c r="BS191">
        <f>VLOOKUP(Table47[[#This Row],[Y]], Table33[#All], 3, FALSE)</f>
        <v>1</v>
      </c>
      <c r="BT191" t="s">
        <v>77</v>
      </c>
      <c r="BU191">
        <f>VLOOKUP(TRIM(Table47[[#This Row],[Z_1]]),Table34[#All],3,FALSE)</f>
        <v>13</v>
      </c>
      <c r="BV191" t="e">
        <f>VLOOKUP(TRIM(Table47[[#This Row],[Z_2]]),Table34[#All],3,FALSE)</f>
        <v>#N/A</v>
      </c>
      <c r="BW191" t="e">
        <f>VLOOKUP(TRIM(Table47[[#This Row],[Z_3]]),Table34[#All],3,FALSE)</f>
        <v>#N/A</v>
      </c>
      <c r="BX191" t="e">
        <f>VLOOKUP(TRIM(Table47[[#This Row],[Z_4]]),Table34[#All],3,FALSE)</f>
        <v>#N/A</v>
      </c>
      <c r="BY191" t="e">
        <f>VLOOKUP(TRIM(Table47[[#This Row],[Z_5]]),Table34[#All],3,FALSE)</f>
        <v>#N/A</v>
      </c>
      <c r="BZ191" t="e">
        <f>VLOOKUP(TRIM(Table47[[#This Row],[Z_6]]),Table34[#All],3,FALSE)</f>
        <v>#N/A</v>
      </c>
      <c r="CA191" t="e">
        <f>VLOOKUP(TRIM(Table47[[#This Row],[Z_7]]),Table34[#All],3,FALSE)</f>
        <v>#N/A</v>
      </c>
      <c r="CB191">
        <f>VLOOKUP(Table47[[#This Row],[ZA]],Table36[#All],3,FALSE)</f>
        <v>6</v>
      </c>
      <c r="CC191">
        <f>VLOOKUP(Table47[[#This Row],[ZB]],Table37[#All],3,FALSE)</f>
        <v>3</v>
      </c>
      <c r="CD191" t="s">
        <v>147</v>
      </c>
      <c r="CE191">
        <f>VLOOKUP(TRIM(Table47[[#This Row],[ZC_1]]),Table38[#All],3,FALSE)</f>
        <v>1</v>
      </c>
      <c r="CF191" t="e">
        <f>VLOOKUP(TRIM(Table47[[#This Row],[ZC_2]]),Table38[#All],3,FALSE)</f>
        <v>#N/A</v>
      </c>
      <c r="CG191" t="e">
        <f>VLOOKUP(TRIM(Table47[[#This Row],[ZC_3]]),Table38[#All],3,FALSE)</f>
        <v>#N/A</v>
      </c>
      <c r="CH191" t="e">
        <f>VLOOKUP(TRIM(Table47[[#This Row],[ZC_4]]),Table38[#All],3,FALSE)</f>
        <v>#N/A</v>
      </c>
      <c r="CI191" t="e">
        <f>VLOOKUP(TRIM(Table47[[#This Row],[ZC_5]]),Table38[#All],3,FALSE)</f>
        <v>#N/A</v>
      </c>
      <c r="CJ191" t="e">
        <f>VLOOKUP(TRIM(Table47[[#This Row],[ZC_6]]),Table38[#All],3,FALSE)</f>
        <v>#N/A</v>
      </c>
      <c r="CK191" t="e">
        <f>VLOOKUP(TRIM(Table47[[#This Row],[ZC_7]]),Table38[#All],3,FALSE)</f>
        <v>#N/A</v>
      </c>
      <c r="CL191">
        <v>1</v>
      </c>
      <c r="CM191" t="s">
        <v>106</v>
      </c>
      <c r="CN191">
        <f>VLOOKUP(TRIM(Table47[[#This Row],[ZE_1]]),Table40[#All],3,FALSE)</f>
        <v>3</v>
      </c>
      <c r="CO191" s="4" t="e">
        <f>VLOOKUP(TRIM(Table47[[#This Row],[ZE_2]]),Table40[#All],3,FALSE)</f>
        <v>#N/A</v>
      </c>
      <c r="CP191" t="e">
        <f>VLOOKUP(TRIM(Table47[[#This Row],[ZE_3]]),Table40[#All],3,FALSE)</f>
        <v>#N/A</v>
      </c>
      <c r="CQ191" s="4" t="e">
        <f>VLOOKUP(TRIM(Table47[[#This Row],[ZE_4]]),Table40[#All],3,FALSE)</f>
        <v>#N/A</v>
      </c>
      <c r="CR191" t="e">
        <f>VLOOKUP(TRIM(Table47[[#This Row],[ZE_5]]),Table40[#All],3,FALSE)</f>
        <v>#N/A</v>
      </c>
      <c r="CS191" t="e">
        <f>VLOOKUP(TRIM(Table47[[#This Row],[ZE_6]]),Table40[#All],3,FALSE)</f>
        <v>#N/A</v>
      </c>
      <c r="CT191" t="e">
        <f>VLOOKUP(TRIM(Table47[[#This Row],[ZE_7]]),Table40[#All],3,FALSE)</f>
        <v>#N/A</v>
      </c>
    </row>
    <row r="192" spans="1:99" x14ac:dyDescent="0.25">
      <c r="A192">
        <v>45171.806735798615</v>
      </c>
      <c r="B192" s="4">
        <f>VLOOKUP(Table47[[#This Row],[A]],Table7[#All],3, FALSE)</f>
        <v>4</v>
      </c>
      <c r="C192">
        <f>VLOOKUP(Table47[[#This Row],[B]],Table12[#All],3,FALSE)</f>
        <v>1</v>
      </c>
      <c r="D192">
        <f>VLOOKUP(Table47[[#This Row],[C]],Table14[#All],3,FALSE)</f>
        <v>1</v>
      </c>
      <c r="E192">
        <f>VLOOKUP(Table47[[#This Row],[D]],Table16[#All],3,FALSE)</f>
        <v>1</v>
      </c>
      <c r="F192">
        <f>VLOOKUP(Table47[[#This Row],[E]],Table18[#All],3,FALSE)</f>
        <v>2</v>
      </c>
      <c r="G192">
        <f>VLOOKUP(Table47[[#This Row],[F]],Table20[#All],3,FALSE)</f>
        <v>3</v>
      </c>
      <c r="H192" s="1" t="s">
        <v>130</v>
      </c>
      <c r="I192">
        <f>VLOOKUP(Table47[[#This Row],[G]],Table22[#All],3,FALSE)</f>
        <v>1</v>
      </c>
      <c r="J192" s="4" t="e">
        <f>VLOOKUP(TRIM(Table47[[#This Row],[G_2]]),Table22[#All],3,FALSE)</f>
        <v>#N/A</v>
      </c>
      <c r="K192" s="4" t="e">
        <f>VLOOKUP(TRIM(Table47[[#This Row],[G_3]]),Table22[#All],3,FALSE)</f>
        <v>#N/A</v>
      </c>
      <c r="L192" s="4" t="e">
        <f>VLOOKUP(TRIM(Table47[[#This Row],[G_4]]),Table22[#All],3,FALSE)</f>
        <v>#N/A</v>
      </c>
      <c r="M192">
        <f>VLOOKUP(Table47[[#This Row],[H]],Table23[#All],3,FALSE)</f>
        <v>1</v>
      </c>
      <c r="N192" s="1" t="s">
        <v>64</v>
      </c>
      <c r="O192">
        <f>VLOOKUP(Table47[[#This Row],[I_1]],Table25[#All], 3, FALSE)</f>
        <v>1</v>
      </c>
      <c r="P192">
        <f>VLOOKUP(TRIM(Table47[[#This Row],[I_2]]),Table25[#All], 3, FALSE)</f>
        <v>2</v>
      </c>
      <c r="Q192">
        <v>667</v>
      </c>
      <c r="R192">
        <f>VLOOKUP(TRIM(Table47[[#This Row],[K]]),Table27[#All],3,FALSE)</f>
        <v>6</v>
      </c>
      <c r="S192">
        <f>VLOOKUP(TRIM(Table47[[#This Row],[L]]),Table28[#All],3,FALSE)</f>
        <v>4</v>
      </c>
      <c r="T192">
        <f>VLOOKUP(Table47[[#This Row],[M]],Table9[#All],3,FALSE)</f>
        <v>1</v>
      </c>
      <c r="U192">
        <f>VLOOKUP(Table47[[#This Row],[N]],Table11[#All],3,FALSE)</f>
        <v>2</v>
      </c>
      <c r="V192">
        <f>VLOOKUP(Table47[[#This Row],[O]],Table15[#All],3,FALSE)</f>
        <v>3</v>
      </c>
      <c r="W192" t="s">
        <v>816</v>
      </c>
      <c r="X192">
        <f>VLOOKUP(Table47[[#This Row],[Q]],Table19[#All],3,FALSE)</f>
        <v>3</v>
      </c>
      <c r="Y192" t="s">
        <v>817</v>
      </c>
      <c r="Z192">
        <f>VLOOKUP(TRIM(Table47[[#This Row],[R_1]]),Table21[#All],3,FALSE)</f>
        <v>2</v>
      </c>
      <c r="AA192">
        <f>VLOOKUP(TRIM(Table47[[#This Row],[R_2]]),Table21[#All],3,FALSE)</f>
        <v>12</v>
      </c>
      <c r="AB192" t="e">
        <f>VLOOKUP(TRIM(Table47[[#This Row],[R_3]]),Table21[#All],3,FALSE)</f>
        <v>#N/A</v>
      </c>
      <c r="AC192" t="e">
        <f>VLOOKUP(TRIM(Table47[[#This Row],[R_4]]),Table21[#All],3,FALSE)</f>
        <v>#N/A</v>
      </c>
      <c r="AD192" t="e">
        <f>VLOOKUP(TRIM(Table47[[#This Row],[R_5]]),Table21[#All],3,FALSE)</f>
        <v>#N/A</v>
      </c>
      <c r="AE192" t="e">
        <f>VLOOKUP(TRIM(Table47[[#This Row],[R_6]]),Table21[#All],3,FALSE)</f>
        <v>#N/A</v>
      </c>
      <c r="AF192" t="e">
        <f>VLOOKUP(TRIM(Table47[[#This Row],[R_7]]),Table21[#All],3,FALSE)</f>
        <v>#N/A</v>
      </c>
      <c r="AG192" t="e">
        <f>VLOOKUP(TRIM(Table47[[#This Row],[R_8]]),Table21[#All],3,FALSE)</f>
        <v>#N/A</v>
      </c>
      <c r="AH192" t="e">
        <f>VLOOKUP(TRIM(Table47[[#This Row],[R_9]]),Table21[#All],3,FALSE)</f>
        <v>#N/A</v>
      </c>
      <c r="AI192" t="e">
        <f>VLOOKUP(TRIM(Table47[[#This Row],[R_10]]),Table21[#All],3,FALSE)</f>
        <v>#N/A</v>
      </c>
      <c r="AJ192" t="s">
        <v>818</v>
      </c>
      <c r="AK192">
        <f>VLOOKUP(TRIM(Table47[[#This Row],[S_1]]),Table24[#All],3,FALSE)</f>
        <v>5</v>
      </c>
      <c r="AL192">
        <f>VLOOKUP(TRIM(Table47[[#This Row],[S_2]]),Table24[#All],3,FALSE)</f>
        <v>6</v>
      </c>
      <c r="AM192">
        <f>VLOOKUP(TRIM(Table47[[#This Row],[S_3]]),Table24[#All],3,FALSE)</f>
        <v>3</v>
      </c>
      <c r="AN192">
        <f>VLOOKUP(TRIM(Table47[[#This Row],[S_4]]),Table24[#All],3,FALSE)</f>
        <v>10</v>
      </c>
      <c r="AO192">
        <f>VLOOKUP(TRIM(Table47[[#This Row],[S_5]]),Table24[#All],3,FALSE)</f>
        <v>13</v>
      </c>
      <c r="AP192" t="e">
        <f>VLOOKUP(TRIM(Table47[[#This Row],[S_6]]),Table24[#All],3,FALSE)</f>
        <v>#N/A</v>
      </c>
      <c r="AQ192" t="s">
        <v>51</v>
      </c>
      <c r="AR192">
        <f>VLOOKUP(TRIM(Table47[[#This Row],[T_1]]),Table26[#All],3,FALSE)</f>
        <v>2</v>
      </c>
      <c r="AS192" t="e">
        <f>VLOOKUP(TRIM(Table47[[#This Row],[T_2]]),Table26[#All],3,FALSE)</f>
        <v>#N/A</v>
      </c>
      <c r="AT192" t="e">
        <f>VLOOKUP(TRIM(Table47[[#This Row],[T_3]]),Table26[#All],3,FALSE)</f>
        <v>#N/A</v>
      </c>
      <c r="AU192" t="e">
        <f>VLOOKUP(TRIM(Table47[[#This Row],[T_4]]),Table26[#All],3,FALSE)</f>
        <v>#N/A</v>
      </c>
      <c r="AV192" t="e">
        <f>VLOOKUP(TRIM(Table47[[#This Row],[T_5]]),Table26[#All],3,FALSE)</f>
        <v>#N/A</v>
      </c>
      <c r="AW192" t="e">
        <f>VLOOKUP(TRIM(Table47[[#This Row],[T_6]]),Table26[#All],3,FALSE)</f>
        <v>#N/A</v>
      </c>
      <c r="AX192">
        <f>VLOOKUP(Table47[[#This Row],[U]],Table29[#All],3,FALSE)</f>
        <v>3</v>
      </c>
      <c r="AY192">
        <f>VLOOKUP(Table47[[#This Row],[V]],Table30[#All],3,FALSE)</f>
        <v>3</v>
      </c>
      <c r="AZ192" t="s">
        <v>101</v>
      </c>
      <c r="BA192">
        <f>VLOOKUP(TRIM(Table47[[#This Row],[W_1]]),Table31[#All],3,FALSE)</f>
        <v>1</v>
      </c>
      <c r="BB192" t="e">
        <f>VLOOKUP(TRIM(Table47[[#This Row],[W_2]]),Table31[#All],3,FALSE)</f>
        <v>#N/A</v>
      </c>
      <c r="BC192" t="e">
        <f>VLOOKUP(TRIM(Table47[[#This Row],[W_3]]),Table31[#All],3,FALSE)</f>
        <v>#N/A</v>
      </c>
      <c r="BD192" t="e">
        <f>VLOOKUP(TRIM(Table47[[#This Row],[W_4]]),Table31[#All],3,FALSE)</f>
        <v>#N/A</v>
      </c>
      <c r="BE192" t="e">
        <f>VLOOKUP(TRIM(Table47[[#This Row],[W_5]]),Table31[#All],3,FALSE)</f>
        <v>#N/A</v>
      </c>
      <c r="BF192" t="e">
        <f>VLOOKUP(TRIM(Table47[[#This Row],[W_6]]),Table31[#All],3,FALSE)</f>
        <v>#N/A</v>
      </c>
      <c r="BG192" t="e">
        <f>VLOOKUP(TRIM(Table47[[#This Row],[W_7]]),Table31[#All],3,FALSE)</f>
        <v>#N/A</v>
      </c>
      <c r="BH192" t="e">
        <f>VLOOKUP(TRIM(Table47[[#This Row],[W_8]]),Table31[#All],3,FALSE)</f>
        <v>#N/A</v>
      </c>
      <c r="BI192" t="s">
        <v>819</v>
      </c>
      <c r="BJ192">
        <f>VLOOKUP(TRIM(Table47[[#This Row],[X_1]]),Table32[#All],3,FALSE)</f>
        <v>1</v>
      </c>
      <c r="BK192">
        <f>VLOOKUP(TRIM(Table47[[#This Row],[X_2]]),Table32[#All],3,FALSE)</f>
        <v>5</v>
      </c>
      <c r="BL192">
        <f>VLOOKUP(TRIM(Table47[[#This Row],[X_3]]),Table32[#All],3,FALSE)</f>
        <v>4</v>
      </c>
      <c r="BM192" t="e">
        <f>VLOOKUP(TRIM(Table47[[#This Row],[X_4]]),Table32[#All],3,FALSE)</f>
        <v>#N/A</v>
      </c>
      <c r="BN192" t="e">
        <f>VLOOKUP(TRIM(Table47[[#This Row],[X_5]]),Table32[#All],3,FALSE)</f>
        <v>#N/A</v>
      </c>
      <c r="BO192" t="e">
        <f>VLOOKUP(TRIM(Table47[[#This Row],[X_6]]),Table32[#All],3,FALSE)</f>
        <v>#N/A</v>
      </c>
      <c r="BP192" t="e">
        <f>VLOOKUP(TRIM(Table47[[#This Row],[X_7]]),Table32[#All],3,FALSE)</f>
        <v>#N/A</v>
      </c>
      <c r="BQ192" t="e">
        <f>VLOOKUP(TRIM(Table47[[#This Row],[X_8]]),Table32[#All],3,FALSE)</f>
        <v>#N/A</v>
      </c>
      <c r="BR192" t="e">
        <f>VLOOKUP(TRIM(Table47[[#This Row],[X_9]]),Table32[#All],3,FALSE)</f>
        <v>#N/A</v>
      </c>
      <c r="BS192">
        <f>VLOOKUP(Table47[[#This Row],[Y]], Table33[#All], 3, FALSE)</f>
        <v>1</v>
      </c>
      <c r="BT192" t="s">
        <v>77</v>
      </c>
      <c r="BU192">
        <f>VLOOKUP(TRIM(Table47[[#This Row],[Z_1]]),Table34[#All],3,FALSE)</f>
        <v>13</v>
      </c>
      <c r="BV192" t="e">
        <f>VLOOKUP(TRIM(Table47[[#This Row],[Z_2]]),Table34[#All],3,FALSE)</f>
        <v>#N/A</v>
      </c>
      <c r="BW192" t="e">
        <f>VLOOKUP(TRIM(Table47[[#This Row],[Z_3]]),Table34[#All],3,FALSE)</f>
        <v>#N/A</v>
      </c>
      <c r="BX192" t="e">
        <f>VLOOKUP(TRIM(Table47[[#This Row],[Z_4]]),Table34[#All],3,FALSE)</f>
        <v>#N/A</v>
      </c>
      <c r="BY192" t="e">
        <f>VLOOKUP(TRIM(Table47[[#This Row],[Z_5]]),Table34[#All],3,FALSE)</f>
        <v>#N/A</v>
      </c>
      <c r="BZ192" t="e">
        <f>VLOOKUP(TRIM(Table47[[#This Row],[Z_6]]),Table34[#All],3,FALSE)</f>
        <v>#N/A</v>
      </c>
      <c r="CA192" t="e">
        <f>VLOOKUP(TRIM(Table47[[#This Row],[Z_7]]),Table34[#All],3,FALSE)</f>
        <v>#N/A</v>
      </c>
      <c r="CB192">
        <f>VLOOKUP(Table47[[#This Row],[ZA]],Table36[#All],3,FALSE)</f>
        <v>0</v>
      </c>
      <c r="CC192">
        <f>VLOOKUP(Table47[[#This Row],[ZB]],Table37[#All],3,FALSE)</f>
        <v>3</v>
      </c>
      <c r="CD192" t="s">
        <v>392</v>
      </c>
      <c r="CE192">
        <f>VLOOKUP(TRIM(Table47[[#This Row],[ZC_1]]),Table38[#All],3,FALSE)</f>
        <v>1</v>
      </c>
      <c r="CF192">
        <f>VLOOKUP(TRIM(Table47[[#This Row],[ZC_2]]),Table38[#All],3,FALSE)</f>
        <v>5</v>
      </c>
      <c r="CG192">
        <f>VLOOKUP(TRIM(Table47[[#This Row],[ZC_3]]),Table38[#All],3,FALSE)</f>
        <v>4</v>
      </c>
      <c r="CH192">
        <f>VLOOKUP(TRIM(Table47[[#This Row],[ZC_4]]),Table38[#All],3,FALSE)</f>
        <v>2</v>
      </c>
      <c r="CI192" t="e">
        <f>VLOOKUP(TRIM(Table47[[#This Row],[ZC_5]]),Table38[#All],3,FALSE)</f>
        <v>#N/A</v>
      </c>
      <c r="CJ192" t="e">
        <f>VLOOKUP(TRIM(Table47[[#This Row],[ZC_6]]),Table38[#All],3,FALSE)</f>
        <v>#N/A</v>
      </c>
      <c r="CK192" t="e">
        <f>VLOOKUP(TRIM(Table47[[#This Row],[ZC_7]]),Table38[#All],3,FALSE)</f>
        <v>#N/A</v>
      </c>
      <c r="CL192">
        <v>3</v>
      </c>
      <c r="CM192" t="s">
        <v>512</v>
      </c>
      <c r="CN192">
        <f>VLOOKUP(TRIM(Table47[[#This Row],[ZE_1]]),Table40[#All],3,FALSE)</f>
        <v>1</v>
      </c>
      <c r="CO192" s="4">
        <f>VLOOKUP(TRIM(Table47[[#This Row],[ZE_2]]),Table40[#All],3,FALSE)</f>
        <v>6</v>
      </c>
      <c r="CP192">
        <f>VLOOKUP(TRIM(Table47[[#This Row],[ZE_3]]),Table40[#All],3,FALSE)</f>
        <v>2</v>
      </c>
      <c r="CQ192" s="4">
        <f>VLOOKUP(TRIM(Table47[[#This Row],[ZE_4]]),Table40[#All],3,FALSE)</f>
        <v>11</v>
      </c>
      <c r="CR192" t="e">
        <f>VLOOKUP(TRIM(Table47[[#This Row],[ZE_5]]),Table40[#All],3,FALSE)</f>
        <v>#N/A</v>
      </c>
      <c r="CS192" t="e">
        <f>VLOOKUP(TRIM(Table47[[#This Row],[ZE_6]]),Table40[#All],3,FALSE)</f>
        <v>#N/A</v>
      </c>
      <c r="CT192" t="e">
        <f>VLOOKUP(TRIM(Table47[[#This Row],[ZE_7]]),Table40[#All],3,FALSE)</f>
        <v>#N/A</v>
      </c>
      <c r="CU192" t="s">
        <v>820</v>
      </c>
    </row>
    <row r="193" spans="1:99" x14ac:dyDescent="0.25">
      <c r="A193">
        <v>45172.624145023146</v>
      </c>
      <c r="B193" s="4">
        <f>VLOOKUP(Table47[[#This Row],[A]],Table7[#All],3, FALSE)</f>
        <v>6</v>
      </c>
      <c r="C193">
        <f>VLOOKUP(Table47[[#This Row],[B]],Table12[#All],3,FALSE)</f>
        <v>0</v>
      </c>
      <c r="D193">
        <f>VLOOKUP(Table47[[#This Row],[C]],Table14[#All],3,FALSE)</f>
        <v>1</v>
      </c>
      <c r="E193">
        <f>VLOOKUP(Table47[[#This Row],[D]],Table16[#All],3,FALSE)</f>
        <v>1</v>
      </c>
      <c r="F193">
        <f>VLOOKUP(Table47[[#This Row],[E]],Table18[#All],3,FALSE)</f>
        <v>2</v>
      </c>
      <c r="G193">
        <f>VLOOKUP(Table47[[#This Row],[F]],Table20[#All],3,FALSE)</f>
        <v>4</v>
      </c>
      <c r="H193" s="1" t="s">
        <v>130</v>
      </c>
      <c r="I193">
        <f>VLOOKUP(Table47[[#This Row],[G]],Table22[#All],3,FALSE)</f>
        <v>1</v>
      </c>
      <c r="J193" s="4" t="e">
        <f>VLOOKUP(TRIM(Table47[[#This Row],[G_2]]),Table22[#All],3,FALSE)</f>
        <v>#N/A</v>
      </c>
      <c r="K193" s="4" t="e">
        <f>VLOOKUP(TRIM(Table47[[#This Row],[G_3]]),Table22[#All],3,FALSE)</f>
        <v>#N/A</v>
      </c>
      <c r="L193" s="4" t="e">
        <f>VLOOKUP(TRIM(Table47[[#This Row],[G_4]]),Table22[#All],3,FALSE)</f>
        <v>#N/A</v>
      </c>
      <c r="M193">
        <f>VLOOKUP(Table47[[#This Row],[H]],Table23[#All],3,FALSE)</f>
        <v>1</v>
      </c>
      <c r="N193" s="1" t="s">
        <v>41</v>
      </c>
      <c r="O193">
        <f>VLOOKUP(Table47[[#This Row],[I_1]],Table25[#All], 3, FALSE)</f>
        <v>1</v>
      </c>
      <c r="P193" t="e">
        <f>VLOOKUP(TRIM(Table47[[#This Row],[I_2]]),Table25[#All], 3, FALSE)</f>
        <v>#N/A</v>
      </c>
      <c r="Q193">
        <v>720</v>
      </c>
      <c r="R193">
        <f>VLOOKUP(TRIM(Table47[[#This Row],[K]]),Table27[#All],3,FALSE)</f>
        <v>1</v>
      </c>
      <c r="S193">
        <f>VLOOKUP(TRIM(Table47[[#This Row],[L]]),Table28[#All],3,FALSE)</f>
        <v>2</v>
      </c>
      <c r="T193">
        <f>VLOOKUP(Table47[[#This Row],[M]],Table9[#All],3,FALSE)</f>
        <v>1</v>
      </c>
      <c r="U193">
        <f>VLOOKUP(Table47[[#This Row],[N]],Table11[#All],3,FALSE)</f>
        <v>4</v>
      </c>
      <c r="V193">
        <f>VLOOKUP(Table47[[#This Row],[O]],Table15[#All],3,FALSE)</f>
        <v>1</v>
      </c>
      <c r="W193" t="s">
        <v>821</v>
      </c>
      <c r="X193">
        <f>VLOOKUP(Table47[[#This Row],[Q]],Table19[#All],3,FALSE)</f>
        <v>2</v>
      </c>
      <c r="Y193" t="s">
        <v>822</v>
      </c>
      <c r="Z193">
        <f>VLOOKUP(TRIM(Table47[[#This Row],[R_1]]),Table21[#All],3,FALSE)</f>
        <v>0</v>
      </c>
      <c r="AA193" t="e">
        <f>VLOOKUP(TRIM(Table47[[#This Row],[R_2]]),Table21[#All],3,FALSE)</f>
        <v>#N/A</v>
      </c>
      <c r="AB193" t="e">
        <f>VLOOKUP(TRIM(Table47[[#This Row],[R_3]]),Table21[#All],3,FALSE)</f>
        <v>#N/A</v>
      </c>
      <c r="AC193" t="e">
        <f>VLOOKUP(TRIM(Table47[[#This Row],[R_4]]),Table21[#All],3,FALSE)</f>
        <v>#N/A</v>
      </c>
      <c r="AD193" t="e">
        <f>VLOOKUP(TRIM(Table47[[#This Row],[R_5]]),Table21[#All],3,FALSE)</f>
        <v>#N/A</v>
      </c>
      <c r="AE193" t="e">
        <f>VLOOKUP(TRIM(Table47[[#This Row],[R_6]]),Table21[#All],3,FALSE)</f>
        <v>#N/A</v>
      </c>
      <c r="AF193" t="e">
        <f>VLOOKUP(TRIM(Table47[[#This Row],[R_7]]),Table21[#All],3,FALSE)</f>
        <v>#N/A</v>
      </c>
      <c r="AG193" t="e">
        <f>VLOOKUP(TRIM(Table47[[#This Row],[R_8]]),Table21[#All],3,FALSE)</f>
        <v>#N/A</v>
      </c>
      <c r="AH193" t="e">
        <f>VLOOKUP(TRIM(Table47[[#This Row],[R_9]]),Table21[#All],3,FALSE)</f>
        <v>#N/A</v>
      </c>
      <c r="AI193" t="e">
        <f>VLOOKUP(TRIM(Table47[[#This Row],[R_10]]),Table21[#All],3,FALSE)</f>
        <v>#N/A</v>
      </c>
      <c r="AJ193" t="s">
        <v>823</v>
      </c>
      <c r="AK193">
        <f>VLOOKUP(TRIM(Table47[[#This Row],[S_1]]),Table24[#All],3,FALSE)</f>
        <v>5</v>
      </c>
      <c r="AL193">
        <f>VLOOKUP(TRIM(Table47[[#This Row],[S_2]]),Table24[#All],3,FALSE)</f>
        <v>6</v>
      </c>
      <c r="AM193">
        <f>VLOOKUP(TRIM(Table47[[#This Row],[S_3]]),Table24[#All],3,FALSE)</f>
        <v>10</v>
      </c>
      <c r="AN193">
        <f>VLOOKUP(TRIM(Table47[[#This Row],[S_4]]),Table24[#All],3,FALSE)</f>
        <v>13</v>
      </c>
      <c r="AO193">
        <f>VLOOKUP(TRIM(Table47[[#This Row],[S_5]]),Table24[#All],3,FALSE)</f>
        <v>14</v>
      </c>
      <c r="AP193" t="e">
        <f>VLOOKUP(TRIM(Table47[[#This Row],[S_6]]),Table24[#All],3,FALSE)</f>
        <v>#N/A</v>
      </c>
      <c r="AQ193" t="s">
        <v>51</v>
      </c>
      <c r="AR193">
        <f>VLOOKUP(TRIM(Table47[[#This Row],[T_1]]),Table26[#All],3,FALSE)</f>
        <v>2</v>
      </c>
      <c r="AS193" t="e">
        <f>VLOOKUP(TRIM(Table47[[#This Row],[T_2]]),Table26[#All],3,FALSE)</f>
        <v>#N/A</v>
      </c>
      <c r="AT193" t="e">
        <f>VLOOKUP(TRIM(Table47[[#This Row],[T_3]]),Table26[#All],3,FALSE)</f>
        <v>#N/A</v>
      </c>
      <c r="AU193" t="e">
        <f>VLOOKUP(TRIM(Table47[[#This Row],[T_4]]),Table26[#All],3,FALSE)</f>
        <v>#N/A</v>
      </c>
      <c r="AV193" t="e">
        <f>VLOOKUP(TRIM(Table47[[#This Row],[T_5]]),Table26[#All],3,FALSE)</f>
        <v>#N/A</v>
      </c>
      <c r="AW193" t="e">
        <f>VLOOKUP(TRIM(Table47[[#This Row],[T_6]]),Table26[#All],3,FALSE)</f>
        <v>#N/A</v>
      </c>
      <c r="AX193">
        <f>VLOOKUP(Table47[[#This Row],[U]],Table29[#All],3,FALSE)</f>
        <v>3</v>
      </c>
      <c r="AY193">
        <f>VLOOKUP(Table47[[#This Row],[V]],Table30[#All],3,FALSE)</f>
        <v>2</v>
      </c>
      <c r="AZ193" t="s">
        <v>261</v>
      </c>
      <c r="BA193">
        <f>VLOOKUP(TRIM(Table47[[#This Row],[W_1]]),Table31[#All],3,FALSE)</f>
        <v>1</v>
      </c>
      <c r="BB193">
        <f>VLOOKUP(TRIM(Table47[[#This Row],[W_2]]),Table31[#All],3,FALSE)</f>
        <v>2</v>
      </c>
      <c r="BC193">
        <f>VLOOKUP(TRIM(Table47[[#This Row],[W_3]]),Table31[#All],3,FALSE)</f>
        <v>4</v>
      </c>
      <c r="BD193" t="e">
        <f>VLOOKUP(TRIM(Table47[[#This Row],[W_4]]),Table31[#All],3,FALSE)</f>
        <v>#N/A</v>
      </c>
      <c r="BE193" t="e">
        <f>VLOOKUP(TRIM(Table47[[#This Row],[W_5]]),Table31[#All],3,FALSE)</f>
        <v>#N/A</v>
      </c>
      <c r="BF193" t="e">
        <f>VLOOKUP(TRIM(Table47[[#This Row],[W_6]]),Table31[#All],3,FALSE)</f>
        <v>#N/A</v>
      </c>
      <c r="BG193" t="e">
        <f>VLOOKUP(TRIM(Table47[[#This Row],[W_7]]),Table31[#All],3,FALSE)</f>
        <v>#N/A</v>
      </c>
      <c r="BH193" t="e">
        <f>VLOOKUP(TRIM(Table47[[#This Row],[W_8]]),Table31[#All],3,FALSE)</f>
        <v>#N/A</v>
      </c>
      <c r="BI193" t="s">
        <v>262</v>
      </c>
      <c r="BJ193">
        <f>VLOOKUP(TRIM(Table47[[#This Row],[X_1]]),Table32[#All],3,FALSE)</f>
        <v>1</v>
      </c>
      <c r="BK193">
        <f>VLOOKUP(TRIM(Table47[[#This Row],[X_2]]),Table32[#All],3,FALSE)</f>
        <v>5</v>
      </c>
      <c r="BL193">
        <f>VLOOKUP(TRIM(Table47[[#This Row],[X_3]]),Table32[#All],3,FALSE)</f>
        <v>10</v>
      </c>
      <c r="BM193">
        <f>VLOOKUP(TRIM(Table47[[#This Row],[X_4]]),Table32[#All],3,FALSE)</f>
        <v>3</v>
      </c>
      <c r="BN193" t="e">
        <f>VLOOKUP(TRIM(Table47[[#This Row],[X_5]]),Table32[#All],3,FALSE)</f>
        <v>#N/A</v>
      </c>
      <c r="BO193" t="e">
        <f>VLOOKUP(TRIM(Table47[[#This Row],[X_6]]),Table32[#All],3,FALSE)</f>
        <v>#N/A</v>
      </c>
      <c r="BP193" t="e">
        <f>VLOOKUP(TRIM(Table47[[#This Row],[X_7]]),Table32[#All],3,FALSE)</f>
        <v>#N/A</v>
      </c>
      <c r="BQ193" t="e">
        <f>VLOOKUP(TRIM(Table47[[#This Row],[X_8]]),Table32[#All],3,FALSE)</f>
        <v>#N/A</v>
      </c>
      <c r="BR193" t="e">
        <f>VLOOKUP(TRIM(Table47[[#This Row],[X_9]]),Table32[#All],3,FALSE)</f>
        <v>#N/A</v>
      </c>
      <c r="BS193">
        <f>VLOOKUP(Table47[[#This Row],[Y]], Table33[#All], 3, FALSE)</f>
        <v>1</v>
      </c>
      <c r="BT193" t="s">
        <v>77</v>
      </c>
      <c r="BU193">
        <f>VLOOKUP(TRIM(Table47[[#This Row],[Z_1]]),Table34[#All],3,FALSE)</f>
        <v>13</v>
      </c>
      <c r="BV193" t="e">
        <f>VLOOKUP(TRIM(Table47[[#This Row],[Z_2]]),Table34[#All],3,FALSE)</f>
        <v>#N/A</v>
      </c>
      <c r="BW193" t="e">
        <f>VLOOKUP(TRIM(Table47[[#This Row],[Z_3]]),Table34[#All],3,FALSE)</f>
        <v>#N/A</v>
      </c>
      <c r="BX193" t="e">
        <f>VLOOKUP(TRIM(Table47[[#This Row],[Z_4]]),Table34[#All],3,FALSE)</f>
        <v>#N/A</v>
      </c>
      <c r="BY193" t="e">
        <f>VLOOKUP(TRIM(Table47[[#This Row],[Z_5]]),Table34[#All],3,FALSE)</f>
        <v>#N/A</v>
      </c>
      <c r="BZ193" t="e">
        <f>VLOOKUP(TRIM(Table47[[#This Row],[Z_6]]),Table34[#All],3,FALSE)</f>
        <v>#N/A</v>
      </c>
      <c r="CA193" t="e">
        <f>VLOOKUP(TRIM(Table47[[#This Row],[Z_7]]),Table34[#All],3,FALSE)</f>
        <v>#N/A</v>
      </c>
      <c r="CB193">
        <f>VLOOKUP(Table47[[#This Row],[ZA]],Table36[#All],3,FALSE)</f>
        <v>0</v>
      </c>
      <c r="CC193">
        <f>VLOOKUP(Table47[[#This Row],[ZB]],Table37[#All],3,FALSE)</f>
        <v>3</v>
      </c>
      <c r="CD193" t="s">
        <v>757</v>
      </c>
      <c r="CE193">
        <f>VLOOKUP(TRIM(Table47[[#This Row],[ZC_1]]),Table38[#All],3,FALSE)</f>
        <v>1</v>
      </c>
      <c r="CF193">
        <f>VLOOKUP(TRIM(Table47[[#This Row],[ZC_2]]),Table38[#All],3,FALSE)</f>
        <v>4</v>
      </c>
      <c r="CG193">
        <f>VLOOKUP(TRIM(Table47[[#This Row],[ZC_3]]),Table38[#All],3,FALSE)</f>
        <v>2</v>
      </c>
      <c r="CH193">
        <f>VLOOKUP(TRIM(Table47[[#This Row],[ZC_4]]),Table38[#All],3,FALSE)</f>
        <v>7</v>
      </c>
      <c r="CI193" t="e">
        <f>VLOOKUP(TRIM(Table47[[#This Row],[ZC_5]]),Table38[#All],3,FALSE)</f>
        <v>#N/A</v>
      </c>
      <c r="CJ193" t="e">
        <f>VLOOKUP(TRIM(Table47[[#This Row],[ZC_6]]),Table38[#All],3,FALSE)</f>
        <v>#N/A</v>
      </c>
      <c r="CK193" t="e">
        <f>VLOOKUP(TRIM(Table47[[#This Row],[ZC_7]]),Table38[#All],3,FALSE)</f>
        <v>#N/A</v>
      </c>
      <c r="CL193">
        <v>4</v>
      </c>
      <c r="CM193" t="s">
        <v>824</v>
      </c>
      <c r="CN193">
        <f>VLOOKUP(TRIM(Table47[[#This Row],[ZE_1]]),Table40[#All],3,FALSE)</f>
        <v>9</v>
      </c>
      <c r="CO193" s="4">
        <f>VLOOKUP(TRIM(Table47[[#This Row],[ZE_2]]),Table40[#All],3,FALSE)</f>
        <v>2</v>
      </c>
      <c r="CP193">
        <f>VLOOKUP(TRIM(Table47[[#This Row],[ZE_3]]),Table40[#All],3,FALSE)</f>
        <v>11</v>
      </c>
      <c r="CQ193" s="4" t="e">
        <f>VLOOKUP(TRIM(Table47[[#This Row],[ZE_4]]),Table40[#All],3,FALSE)</f>
        <v>#N/A</v>
      </c>
      <c r="CR193" t="e">
        <f>VLOOKUP(TRIM(Table47[[#This Row],[ZE_5]]),Table40[#All],3,FALSE)</f>
        <v>#N/A</v>
      </c>
      <c r="CS193" t="e">
        <f>VLOOKUP(TRIM(Table47[[#This Row],[ZE_6]]),Table40[#All],3,FALSE)</f>
        <v>#N/A</v>
      </c>
      <c r="CT193" t="e">
        <f>VLOOKUP(TRIM(Table47[[#This Row],[ZE_7]]),Table40[#All],3,FALSE)</f>
        <v>#N/A</v>
      </c>
    </row>
    <row r="194" spans="1:99" x14ac:dyDescent="0.25">
      <c r="A194">
        <v>45172.633671354168</v>
      </c>
      <c r="B194" s="4">
        <f>VLOOKUP(Table47[[#This Row],[A]],Table7[#All],3, FALSE)</f>
        <v>6</v>
      </c>
      <c r="C194">
        <f>VLOOKUP(Table47[[#This Row],[B]],Table12[#All],3,FALSE)</f>
        <v>0</v>
      </c>
      <c r="D194">
        <f>VLOOKUP(Table47[[#This Row],[C]],Table14[#All],3,FALSE)</f>
        <v>1</v>
      </c>
      <c r="E194">
        <f>VLOOKUP(Table47[[#This Row],[D]],Table16[#All],3,FALSE)</f>
        <v>1</v>
      </c>
      <c r="F194">
        <f>VLOOKUP(Table47[[#This Row],[E]],Table18[#All],3,FALSE)</f>
        <v>2</v>
      </c>
      <c r="G194">
        <f>VLOOKUP(Table47[[#This Row],[F]],Table20[#All],3,FALSE)</f>
        <v>1</v>
      </c>
      <c r="H194" s="1" t="s">
        <v>130</v>
      </c>
      <c r="I194">
        <f>VLOOKUP(Table47[[#This Row],[G]],Table22[#All],3,FALSE)</f>
        <v>1</v>
      </c>
      <c r="J194" s="4" t="e">
        <f>VLOOKUP(TRIM(Table47[[#This Row],[G_2]]),Table22[#All],3,FALSE)</f>
        <v>#N/A</v>
      </c>
      <c r="K194" s="4" t="e">
        <f>VLOOKUP(TRIM(Table47[[#This Row],[G_3]]),Table22[#All],3,FALSE)</f>
        <v>#N/A</v>
      </c>
      <c r="L194" s="4" t="e">
        <f>VLOOKUP(TRIM(Table47[[#This Row],[G_4]]),Table22[#All],3,FALSE)</f>
        <v>#N/A</v>
      </c>
      <c r="M194">
        <f>VLOOKUP(Table47[[#This Row],[H]],Table23[#All],3,FALSE)</f>
        <v>1</v>
      </c>
      <c r="N194" s="1" t="s">
        <v>125</v>
      </c>
      <c r="O194">
        <f>VLOOKUP(Table47[[#This Row],[I_1]],Table25[#All], 3, FALSE)</f>
        <v>2</v>
      </c>
      <c r="P194" t="e">
        <f>VLOOKUP(TRIM(Table47[[#This Row],[I_2]]),Table25[#All], 3, FALSE)</f>
        <v>#N/A</v>
      </c>
      <c r="Q194">
        <v>1111</v>
      </c>
      <c r="R194">
        <f>VLOOKUP(TRIM(Table47[[#This Row],[K]]),Table27[#All],3,FALSE)</f>
        <v>2</v>
      </c>
      <c r="S194">
        <f>VLOOKUP(TRIM(Table47[[#This Row],[L]]),Table28[#All],3,FALSE)</f>
        <v>1</v>
      </c>
      <c r="T194">
        <f>VLOOKUP(Table47[[#This Row],[M]],Table9[#All],3,FALSE)</f>
        <v>3</v>
      </c>
      <c r="U194">
        <f>VLOOKUP(Table47[[#This Row],[N]],Table11[#All],3,FALSE)</f>
        <v>2</v>
      </c>
      <c r="V194">
        <f>VLOOKUP(Table47[[#This Row],[O]],Table15[#All],3,FALSE)</f>
        <v>3</v>
      </c>
      <c r="W194" t="s">
        <v>821</v>
      </c>
      <c r="X194">
        <f>VLOOKUP(Table47[[#This Row],[Q]],Table19[#All],3,FALSE)</f>
        <v>3</v>
      </c>
      <c r="Y194" t="s">
        <v>825</v>
      </c>
      <c r="Z194" t="e">
        <f>VLOOKUP(TRIM(Table47[[#This Row],[R_1]]),Table21[#All],3,FALSE)</f>
        <v>#N/A</v>
      </c>
      <c r="AA194">
        <f>VLOOKUP(TRIM(Table47[[#This Row],[R_2]]),Table21[#All],3,FALSE)</f>
        <v>0</v>
      </c>
      <c r="AB194" t="e">
        <f>VLOOKUP(TRIM(Table47[[#This Row],[R_3]]),Table21[#All],3,FALSE)</f>
        <v>#N/A</v>
      </c>
      <c r="AC194" t="e">
        <f>VLOOKUP(TRIM(Table47[[#This Row],[R_4]]),Table21[#All],3,FALSE)</f>
        <v>#N/A</v>
      </c>
      <c r="AD194" t="e">
        <f>VLOOKUP(TRIM(Table47[[#This Row],[R_5]]),Table21[#All],3,FALSE)</f>
        <v>#N/A</v>
      </c>
      <c r="AE194" t="e">
        <f>VLOOKUP(TRIM(Table47[[#This Row],[R_6]]),Table21[#All],3,FALSE)</f>
        <v>#N/A</v>
      </c>
      <c r="AF194" t="e">
        <f>VLOOKUP(TRIM(Table47[[#This Row],[R_7]]),Table21[#All],3,FALSE)</f>
        <v>#N/A</v>
      </c>
      <c r="AG194" t="e">
        <f>VLOOKUP(TRIM(Table47[[#This Row],[R_8]]),Table21[#All],3,FALSE)</f>
        <v>#N/A</v>
      </c>
      <c r="AH194" t="e">
        <f>VLOOKUP(TRIM(Table47[[#This Row],[R_9]]),Table21[#All],3,FALSE)</f>
        <v>#N/A</v>
      </c>
      <c r="AI194" t="e">
        <f>VLOOKUP(TRIM(Table47[[#This Row],[R_10]]),Table21[#All],3,FALSE)</f>
        <v>#N/A</v>
      </c>
      <c r="AJ194" t="s">
        <v>826</v>
      </c>
      <c r="AK194">
        <f>VLOOKUP(TRIM(Table47[[#This Row],[S_1]]),Table24[#All],3,FALSE)</f>
        <v>5</v>
      </c>
      <c r="AL194">
        <f>VLOOKUP(TRIM(Table47[[#This Row],[S_2]]),Table24[#All],3,FALSE)</f>
        <v>6</v>
      </c>
      <c r="AM194">
        <f>VLOOKUP(TRIM(Table47[[#This Row],[S_3]]),Table24[#All],3,FALSE)</f>
        <v>10</v>
      </c>
      <c r="AN194">
        <f>VLOOKUP(TRIM(Table47[[#This Row],[S_4]]),Table24[#All],3,FALSE)</f>
        <v>13</v>
      </c>
      <c r="AO194" t="e">
        <f>VLOOKUP(TRIM(Table47[[#This Row],[S_5]]),Table24[#All],3,FALSE)</f>
        <v>#N/A</v>
      </c>
      <c r="AP194" t="e">
        <f>VLOOKUP(TRIM(Table47[[#This Row],[S_6]]),Table24[#All],3,FALSE)</f>
        <v>#N/A</v>
      </c>
      <c r="AQ194" t="s">
        <v>51</v>
      </c>
      <c r="AR194">
        <f>VLOOKUP(TRIM(Table47[[#This Row],[T_1]]),Table26[#All],3,FALSE)</f>
        <v>2</v>
      </c>
      <c r="AS194" t="e">
        <f>VLOOKUP(TRIM(Table47[[#This Row],[T_2]]),Table26[#All],3,FALSE)</f>
        <v>#N/A</v>
      </c>
      <c r="AT194" t="e">
        <f>VLOOKUP(TRIM(Table47[[#This Row],[T_3]]),Table26[#All],3,FALSE)</f>
        <v>#N/A</v>
      </c>
      <c r="AU194" t="e">
        <f>VLOOKUP(TRIM(Table47[[#This Row],[T_4]]),Table26[#All],3,FALSE)</f>
        <v>#N/A</v>
      </c>
      <c r="AV194" t="e">
        <f>VLOOKUP(TRIM(Table47[[#This Row],[T_5]]),Table26[#All],3,FALSE)</f>
        <v>#N/A</v>
      </c>
      <c r="AW194" t="e">
        <f>VLOOKUP(TRIM(Table47[[#This Row],[T_6]]),Table26[#All],3,FALSE)</f>
        <v>#N/A</v>
      </c>
      <c r="AX194">
        <f>VLOOKUP(Table47[[#This Row],[U]],Table29[#All],3,FALSE)</f>
        <v>1</v>
      </c>
      <c r="AY194">
        <f>VLOOKUP(Table47[[#This Row],[V]],Table30[#All],3,FALSE)</f>
        <v>2</v>
      </c>
      <c r="AZ194" t="s">
        <v>54</v>
      </c>
      <c r="BA194">
        <f>VLOOKUP(TRIM(Table47[[#This Row],[W_1]]),Table31[#All],3,FALSE)</f>
        <v>1</v>
      </c>
      <c r="BB194">
        <f>VLOOKUP(TRIM(Table47[[#This Row],[W_2]]),Table31[#All],3,FALSE)</f>
        <v>3</v>
      </c>
      <c r="BC194">
        <f>VLOOKUP(TRIM(Table47[[#This Row],[W_3]]),Table31[#All],3,FALSE)</f>
        <v>7</v>
      </c>
      <c r="BD194" t="e">
        <f>VLOOKUP(TRIM(Table47[[#This Row],[W_4]]),Table31[#All],3,FALSE)</f>
        <v>#N/A</v>
      </c>
      <c r="BE194" t="e">
        <f>VLOOKUP(TRIM(Table47[[#This Row],[W_5]]),Table31[#All],3,FALSE)</f>
        <v>#N/A</v>
      </c>
      <c r="BF194" t="e">
        <f>VLOOKUP(TRIM(Table47[[#This Row],[W_6]]),Table31[#All],3,FALSE)</f>
        <v>#N/A</v>
      </c>
      <c r="BG194" t="e">
        <f>VLOOKUP(TRIM(Table47[[#This Row],[W_7]]),Table31[#All],3,FALSE)</f>
        <v>#N/A</v>
      </c>
      <c r="BH194" t="e">
        <f>VLOOKUP(TRIM(Table47[[#This Row],[W_8]]),Table31[#All],3,FALSE)</f>
        <v>#N/A</v>
      </c>
      <c r="BI194" t="s">
        <v>827</v>
      </c>
      <c r="BJ194">
        <f>VLOOKUP(TRIM(Table47[[#This Row],[X_1]]),Table32[#All],3,FALSE)</f>
        <v>2</v>
      </c>
      <c r="BK194">
        <f>VLOOKUP(TRIM(Table47[[#This Row],[X_2]]),Table32[#All],3,FALSE)</f>
        <v>11</v>
      </c>
      <c r="BL194">
        <f>VLOOKUP(TRIM(Table47[[#This Row],[X_3]]),Table32[#All],3,FALSE)</f>
        <v>10</v>
      </c>
      <c r="BM194">
        <f>VLOOKUP(TRIM(Table47[[#This Row],[X_4]]),Table32[#All],3,FALSE)</f>
        <v>4</v>
      </c>
      <c r="BN194" t="e">
        <f>VLOOKUP(TRIM(Table47[[#This Row],[X_5]]),Table32[#All],3,FALSE)</f>
        <v>#N/A</v>
      </c>
      <c r="BO194" t="e">
        <f>VLOOKUP(TRIM(Table47[[#This Row],[X_6]]),Table32[#All],3,FALSE)</f>
        <v>#N/A</v>
      </c>
      <c r="BP194" t="e">
        <f>VLOOKUP(TRIM(Table47[[#This Row],[X_7]]),Table32[#All],3,FALSE)</f>
        <v>#N/A</v>
      </c>
      <c r="BQ194" t="e">
        <f>VLOOKUP(TRIM(Table47[[#This Row],[X_8]]),Table32[#All],3,FALSE)</f>
        <v>#N/A</v>
      </c>
      <c r="BR194" t="e">
        <f>VLOOKUP(TRIM(Table47[[#This Row],[X_9]]),Table32[#All],3,FALSE)</f>
        <v>#N/A</v>
      </c>
      <c r="BS194">
        <f>VLOOKUP(Table47[[#This Row],[Y]], Table33[#All], 3, FALSE)</f>
        <v>2</v>
      </c>
      <c r="BT194" t="s">
        <v>585</v>
      </c>
      <c r="BU194">
        <f>VLOOKUP(TRIM(Table47[[#This Row],[Z_1]]),Table34[#All],3,FALSE)</f>
        <v>8</v>
      </c>
      <c r="BV194" t="e">
        <f>VLOOKUP(TRIM(Table47[[#This Row],[Z_2]]),Table34[#All],3,FALSE)</f>
        <v>#N/A</v>
      </c>
      <c r="BW194" t="e">
        <f>VLOOKUP(TRIM(Table47[[#This Row],[Z_3]]),Table34[#All],3,FALSE)</f>
        <v>#N/A</v>
      </c>
      <c r="BX194" t="e">
        <f>VLOOKUP(TRIM(Table47[[#This Row],[Z_4]]),Table34[#All],3,FALSE)</f>
        <v>#N/A</v>
      </c>
      <c r="BY194" t="e">
        <f>VLOOKUP(TRIM(Table47[[#This Row],[Z_5]]),Table34[#All],3,FALSE)</f>
        <v>#N/A</v>
      </c>
      <c r="BZ194" t="e">
        <f>VLOOKUP(TRIM(Table47[[#This Row],[Z_6]]),Table34[#All],3,FALSE)</f>
        <v>#N/A</v>
      </c>
      <c r="CA194" t="e">
        <f>VLOOKUP(TRIM(Table47[[#This Row],[Z_7]]),Table34[#All],3,FALSE)</f>
        <v>#N/A</v>
      </c>
      <c r="CB194">
        <f>VLOOKUP(Table47[[#This Row],[ZA]],Table36[#All],3,FALSE)</f>
        <v>0</v>
      </c>
      <c r="CC194">
        <f>VLOOKUP(Table47[[#This Row],[ZB]],Table37[#All],3,FALSE)</f>
        <v>3</v>
      </c>
      <c r="CD194" t="s">
        <v>147</v>
      </c>
      <c r="CE194">
        <f>VLOOKUP(TRIM(Table47[[#This Row],[ZC_1]]),Table38[#All],3,FALSE)</f>
        <v>1</v>
      </c>
      <c r="CF194" t="e">
        <f>VLOOKUP(TRIM(Table47[[#This Row],[ZC_2]]),Table38[#All],3,FALSE)</f>
        <v>#N/A</v>
      </c>
      <c r="CG194" t="e">
        <f>VLOOKUP(TRIM(Table47[[#This Row],[ZC_3]]),Table38[#All],3,FALSE)</f>
        <v>#N/A</v>
      </c>
      <c r="CH194" t="e">
        <f>VLOOKUP(TRIM(Table47[[#This Row],[ZC_4]]),Table38[#All],3,FALSE)</f>
        <v>#N/A</v>
      </c>
      <c r="CI194" t="e">
        <f>VLOOKUP(TRIM(Table47[[#This Row],[ZC_5]]),Table38[#All],3,FALSE)</f>
        <v>#N/A</v>
      </c>
      <c r="CJ194" t="e">
        <f>VLOOKUP(TRIM(Table47[[#This Row],[ZC_6]]),Table38[#All],3,FALSE)</f>
        <v>#N/A</v>
      </c>
      <c r="CK194" t="e">
        <f>VLOOKUP(TRIM(Table47[[#This Row],[ZC_7]]),Table38[#All],3,FALSE)</f>
        <v>#N/A</v>
      </c>
      <c r="CL194">
        <v>4</v>
      </c>
      <c r="CM194" t="s">
        <v>393</v>
      </c>
      <c r="CN194">
        <f>VLOOKUP(TRIM(Table47[[#This Row],[ZE_1]]),Table40[#All],3,FALSE)</f>
        <v>3</v>
      </c>
      <c r="CO194" s="4">
        <f>VLOOKUP(TRIM(Table47[[#This Row],[ZE_2]]),Table40[#All],3,FALSE)</f>
        <v>1</v>
      </c>
      <c r="CP194" t="e">
        <f>VLOOKUP(TRIM(Table47[[#This Row],[ZE_3]]),Table40[#All],3,FALSE)</f>
        <v>#N/A</v>
      </c>
      <c r="CQ194" s="4" t="e">
        <f>VLOOKUP(TRIM(Table47[[#This Row],[ZE_4]]),Table40[#All],3,FALSE)</f>
        <v>#N/A</v>
      </c>
      <c r="CR194" t="e">
        <f>VLOOKUP(TRIM(Table47[[#This Row],[ZE_5]]),Table40[#All],3,FALSE)</f>
        <v>#N/A</v>
      </c>
      <c r="CS194" t="e">
        <f>VLOOKUP(TRIM(Table47[[#This Row],[ZE_6]]),Table40[#All],3,FALSE)</f>
        <v>#N/A</v>
      </c>
      <c r="CT194" t="e">
        <f>VLOOKUP(TRIM(Table47[[#This Row],[ZE_7]]),Table40[#All],3,FALSE)</f>
        <v>#N/A</v>
      </c>
    </row>
    <row r="195" spans="1:99" x14ac:dyDescent="0.25">
      <c r="A195">
        <v>45174.321774479162</v>
      </c>
      <c r="B195" s="4">
        <f>VLOOKUP(Table47[[#This Row],[A]],Table7[#All],3, FALSE)</f>
        <v>5</v>
      </c>
      <c r="C195">
        <f>VLOOKUP(Table47[[#This Row],[B]],Table12[#All],3,FALSE)</f>
        <v>0</v>
      </c>
      <c r="D195">
        <f>VLOOKUP(Table47[[#This Row],[C]],Table14[#All],3,FALSE)</f>
        <v>1</v>
      </c>
      <c r="E195">
        <f>VLOOKUP(Table47[[#This Row],[D]],Table16[#All],3,FALSE)</f>
        <v>1</v>
      </c>
      <c r="F195">
        <f>VLOOKUP(Table47[[#This Row],[E]],Table18[#All],3,FALSE)</f>
        <v>1</v>
      </c>
      <c r="G195">
        <f>VLOOKUP(Table47[[#This Row],[F]],Table20[#All],3,FALSE)</f>
        <v>7</v>
      </c>
      <c r="H195" s="1" t="s">
        <v>130</v>
      </c>
      <c r="I195">
        <f>VLOOKUP(Table47[[#This Row],[G]],Table22[#All],3,FALSE)</f>
        <v>1</v>
      </c>
      <c r="J195" s="4" t="e">
        <f>VLOOKUP(TRIM(Table47[[#This Row],[G_2]]),Table22[#All],3,FALSE)</f>
        <v>#N/A</v>
      </c>
      <c r="K195" s="4" t="e">
        <f>VLOOKUP(TRIM(Table47[[#This Row],[G_3]]),Table22[#All],3,FALSE)</f>
        <v>#N/A</v>
      </c>
      <c r="L195" s="4" t="e">
        <f>VLOOKUP(TRIM(Table47[[#This Row],[G_4]]),Table22[#All],3,FALSE)</f>
        <v>#N/A</v>
      </c>
      <c r="M195">
        <f>VLOOKUP(Table47[[#This Row],[H]],Table23[#All],3,FALSE)</f>
        <v>1</v>
      </c>
      <c r="N195" s="1" t="s">
        <v>41</v>
      </c>
      <c r="O195">
        <f>VLOOKUP(Table47[[#This Row],[I_1]],Table25[#All], 3, FALSE)</f>
        <v>1</v>
      </c>
      <c r="P195" t="e">
        <f>VLOOKUP(TRIM(Table47[[#This Row],[I_2]]),Table25[#All], 3, FALSE)</f>
        <v>#N/A</v>
      </c>
      <c r="Q195">
        <v>1187</v>
      </c>
      <c r="R195">
        <f>VLOOKUP(TRIM(Table47[[#This Row],[K]]),Table27[#All],3,FALSE)</f>
        <v>1</v>
      </c>
      <c r="S195">
        <f>VLOOKUP(TRIM(Table47[[#This Row],[L]]),Table28[#All],3,FALSE)</f>
        <v>1</v>
      </c>
      <c r="T195">
        <f>VLOOKUP(Table47[[#This Row],[M]],Table9[#All],3,FALSE)</f>
        <v>1</v>
      </c>
      <c r="U195">
        <f>VLOOKUP(Table47[[#This Row],[N]],Table11[#All],3,FALSE)</f>
        <v>4</v>
      </c>
      <c r="V195">
        <f>VLOOKUP(Table47[[#This Row],[O]],Table15[#All],3,FALSE)</f>
        <v>3</v>
      </c>
      <c r="W195" t="s">
        <v>828</v>
      </c>
      <c r="X195">
        <f>VLOOKUP(Table47[[#This Row],[Q]],Table19[#All],3,FALSE)</f>
        <v>2</v>
      </c>
      <c r="Y195" t="s">
        <v>77</v>
      </c>
      <c r="Z195">
        <f>VLOOKUP(TRIM(Table47[[#This Row],[R_1]]),Table21[#All],3,FALSE)</f>
        <v>6</v>
      </c>
      <c r="AA195" t="e">
        <f>VLOOKUP(TRIM(Table47[[#This Row],[R_2]]),Table21[#All],3,FALSE)</f>
        <v>#N/A</v>
      </c>
      <c r="AB195" t="e">
        <f>VLOOKUP(TRIM(Table47[[#This Row],[R_3]]),Table21[#All],3,FALSE)</f>
        <v>#N/A</v>
      </c>
      <c r="AC195" t="e">
        <f>VLOOKUP(TRIM(Table47[[#This Row],[R_4]]),Table21[#All],3,FALSE)</f>
        <v>#N/A</v>
      </c>
      <c r="AD195" t="e">
        <f>VLOOKUP(TRIM(Table47[[#This Row],[R_5]]),Table21[#All],3,FALSE)</f>
        <v>#N/A</v>
      </c>
      <c r="AE195" t="e">
        <f>VLOOKUP(TRIM(Table47[[#This Row],[R_6]]),Table21[#All],3,FALSE)</f>
        <v>#N/A</v>
      </c>
      <c r="AF195" t="e">
        <f>VLOOKUP(TRIM(Table47[[#This Row],[R_7]]),Table21[#All],3,FALSE)</f>
        <v>#N/A</v>
      </c>
      <c r="AG195" t="e">
        <f>VLOOKUP(TRIM(Table47[[#This Row],[R_8]]),Table21[#All],3,FALSE)</f>
        <v>#N/A</v>
      </c>
      <c r="AH195" t="e">
        <f>VLOOKUP(TRIM(Table47[[#This Row],[R_9]]),Table21[#All],3,FALSE)</f>
        <v>#N/A</v>
      </c>
      <c r="AI195" t="e">
        <f>VLOOKUP(TRIM(Table47[[#This Row],[R_10]]),Table21[#All],3,FALSE)</f>
        <v>#N/A</v>
      </c>
      <c r="AJ195" t="s">
        <v>86</v>
      </c>
      <c r="AK195">
        <f>VLOOKUP(TRIM(Table47[[#This Row],[S_1]]),Table24[#All],3,FALSE)</f>
        <v>4</v>
      </c>
      <c r="AL195" t="e">
        <f>VLOOKUP(TRIM(Table47[[#This Row],[S_2]]),Table24[#All],3,FALSE)</f>
        <v>#N/A</v>
      </c>
      <c r="AM195" t="e">
        <f>VLOOKUP(TRIM(Table47[[#This Row],[S_3]]),Table24[#All],3,FALSE)</f>
        <v>#N/A</v>
      </c>
      <c r="AN195" t="e">
        <f>VLOOKUP(TRIM(Table47[[#This Row],[S_4]]),Table24[#All],3,FALSE)</f>
        <v>#N/A</v>
      </c>
      <c r="AO195" t="e">
        <f>VLOOKUP(TRIM(Table47[[#This Row],[S_5]]),Table24[#All],3,FALSE)</f>
        <v>#N/A</v>
      </c>
      <c r="AP195" t="e">
        <f>VLOOKUP(TRIM(Table47[[#This Row],[S_6]]),Table24[#All],3,FALSE)</f>
        <v>#N/A</v>
      </c>
      <c r="AQ195" t="s">
        <v>73</v>
      </c>
      <c r="AR195">
        <f>VLOOKUP(TRIM(Table47[[#This Row],[T_1]]),Table26[#All],3,FALSE)</f>
        <v>2</v>
      </c>
      <c r="AS195">
        <f>VLOOKUP(TRIM(Table47[[#This Row],[T_2]]),Table26[#All],3,FALSE)</f>
        <v>4</v>
      </c>
      <c r="AT195" t="e">
        <f>VLOOKUP(TRIM(Table47[[#This Row],[T_3]]),Table26[#All],3,FALSE)</f>
        <v>#N/A</v>
      </c>
      <c r="AU195" t="e">
        <f>VLOOKUP(TRIM(Table47[[#This Row],[T_4]]),Table26[#All],3,FALSE)</f>
        <v>#N/A</v>
      </c>
      <c r="AV195" t="e">
        <f>VLOOKUP(TRIM(Table47[[#This Row],[T_5]]),Table26[#All],3,FALSE)</f>
        <v>#N/A</v>
      </c>
      <c r="AW195" t="e">
        <f>VLOOKUP(TRIM(Table47[[#This Row],[T_6]]),Table26[#All],3,FALSE)</f>
        <v>#N/A</v>
      </c>
      <c r="AX195">
        <f>VLOOKUP(Table47[[#This Row],[U]],Table29[#All],3,FALSE)</f>
        <v>3</v>
      </c>
      <c r="AY195">
        <f>VLOOKUP(Table47[[#This Row],[V]],Table30[#All],3,FALSE)</f>
        <v>1</v>
      </c>
      <c r="AZ195" t="s">
        <v>313</v>
      </c>
      <c r="BA195">
        <f>VLOOKUP(TRIM(Table47[[#This Row],[W_1]]),Table31[#All],3,FALSE)</f>
        <v>5</v>
      </c>
      <c r="BB195" t="e">
        <f>VLOOKUP(TRIM(Table47[[#This Row],[W_2]]),Table31[#All],3,FALSE)</f>
        <v>#N/A</v>
      </c>
      <c r="BC195" t="e">
        <f>VLOOKUP(TRIM(Table47[[#This Row],[W_3]]),Table31[#All],3,FALSE)</f>
        <v>#N/A</v>
      </c>
      <c r="BD195" t="e">
        <f>VLOOKUP(TRIM(Table47[[#This Row],[W_4]]),Table31[#All],3,FALSE)</f>
        <v>#N/A</v>
      </c>
      <c r="BE195" t="e">
        <f>VLOOKUP(TRIM(Table47[[#This Row],[W_5]]),Table31[#All],3,FALSE)</f>
        <v>#N/A</v>
      </c>
      <c r="BF195" t="e">
        <f>VLOOKUP(TRIM(Table47[[#This Row],[W_6]]),Table31[#All],3,FALSE)</f>
        <v>#N/A</v>
      </c>
      <c r="BG195" t="e">
        <f>VLOOKUP(TRIM(Table47[[#This Row],[W_7]]),Table31[#All],3,FALSE)</f>
        <v>#N/A</v>
      </c>
      <c r="BH195" t="e">
        <f>VLOOKUP(TRIM(Table47[[#This Row],[W_8]]),Table31[#All],3,FALSE)</f>
        <v>#N/A</v>
      </c>
      <c r="BI195" t="s">
        <v>313</v>
      </c>
      <c r="BJ195">
        <f>VLOOKUP(TRIM(Table47[[#This Row],[X_1]]),Table32[#All],3,FALSE)</f>
        <v>7</v>
      </c>
      <c r="BK195" t="e">
        <f>VLOOKUP(TRIM(Table47[[#This Row],[X_2]]),Table32[#All],3,FALSE)</f>
        <v>#N/A</v>
      </c>
      <c r="BL195" t="e">
        <f>VLOOKUP(TRIM(Table47[[#This Row],[X_3]]),Table32[#All],3,FALSE)</f>
        <v>#N/A</v>
      </c>
      <c r="BM195" t="e">
        <f>VLOOKUP(TRIM(Table47[[#This Row],[X_4]]),Table32[#All],3,FALSE)</f>
        <v>#N/A</v>
      </c>
      <c r="BN195" t="e">
        <f>VLOOKUP(TRIM(Table47[[#This Row],[X_5]]),Table32[#All],3,FALSE)</f>
        <v>#N/A</v>
      </c>
      <c r="BO195" t="e">
        <f>VLOOKUP(TRIM(Table47[[#This Row],[X_6]]),Table32[#All],3,FALSE)</f>
        <v>#N/A</v>
      </c>
      <c r="BP195" t="e">
        <f>VLOOKUP(TRIM(Table47[[#This Row],[X_7]]),Table32[#All],3,FALSE)</f>
        <v>#N/A</v>
      </c>
      <c r="BQ195" t="e">
        <f>VLOOKUP(TRIM(Table47[[#This Row],[X_8]]),Table32[#All],3,FALSE)</f>
        <v>#N/A</v>
      </c>
      <c r="BR195" t="e">
        <f>VLOOKUP(TRIM(Table47[[#This Row],[X_9]]),Table32[#All],3,FALSE)</f>
        <v>#N/A</v>
      </c>
      <c r="BS195">
        <f>VLOOKUP(Table47[[#This Row],[Y]], Table33[#All], 3, FALSE)</f>
        <v>4</v>
      </c>
      <c r="BT195" t="s">
        <v>77</v>
      </c>
      <c r="BU195">
        <f>VLOOKUP(TRIM(Table47[[#This Row],[Z_1]]),Table34[#All],3,FALSE)</f>
        <v>13</v>
      </c>
      <c r="BV195" t="e">
        <f>VLOOKUP(TRIM(Table47[[#This Row],[Z_2]]),Table34[#All],3,FALSE)</f>
        <v>#N/A</v>
      </c>
      <c r="BW195" t="e">
        <f>VLOOKUP(TRIM(Table47[[#This Row],[Z_3]]),Table34[#All],3,FALSE)</f>
        <v>#N/A</v>
      </c>
      <c r="BX195" t="e">
        <f>VLOOKUP(TRIM(Table47[[#This Row],[Z_4]]),Table34[#All],3,FALSE)</f>
        <v>#N/A</v>
      </c>
      <c r="BY195" t="e">
        <f>VLOOKUP(TRIM(Table47[[#This Row],[Z_5]]),Table34[#All],3,FALSE)</f>
        <v>#N/A</v>
      </c>
      <c r="BZ195" t="e">
        <f>VLOOKUP(TRIM(Table47[[#This Row],[Z_6]]),Table34[#All],3,FALSE)</f>
        <v>#N/A</v>
      </c>
      <c r="CA195" t="e">
        <f>VLOOKUP(TRIM(Table47[[#This Row],[Z_7]]),Table34[#All],3,FALSE)</f>
        <v>#N/A</v>
      </c>
      <c r="CB195">
        <f>VLOOKUP(Table47[[#This Row],[ZA]],Table36[#All],3,FALSE)</f>
        <v>0</v>
      </c>
      <c r="CC195">
        <f>VLOOKUP(Table47[[#This Row],[ZB]],Table37[#All],3,FALSE)</f>
        <v>3</v>
      </c>
      <c r="CD195" t="s">
        <v>829</v>
      </c>
      <c r="CE195">
        <f>VLOOKUP(TRIM(Table47[[#This Row],[ZC_1]]),Table38[#All],3,FALSE)</f>
        <v>4</v>
      </c>
      <c r="CF195">
        <f>VLOOKUP(TRIM(Table47[[#This Row],[ZC_2]]),Table38[#All],3,FALSE)</f>
        <v>3</v>
      </c>
      <c r="CG195">
        <f>VLOOKUP(TRIM(Table47[[#This Row],[ZC_3]]),Table38[#All],3,FALSE)</f>
        <v>2</v>
      </c>
      <c r="CH195" t="e">
        <f>VLOOKUP(TRIM(Table47[[#This Row],[ZC_4]]),Table38[#All],3,FALSE)</f>
        <v>#N/A</v>
      </c>
      <c r="CI195" t="e">
        <f>VLOOKUP(TRIM(Table47[[#This Row],[ZC_5]]),Table38[#All],3,FALSE)</f>
        <v>#N/A</v>
      </c>
      <c r="CJ195" t="e">
        <f>VLOOKUP(TRIM(Table47[[#This Row],[ZC_6]]),Table38[#All],3,FALSE)</f>
        <v>#N/A</v>
      </c>
      <c r="CK195" t="e">
        <f>VLOOKUP(TRIM(Table47[[#This Row],[ZC_7]]),Table38[#All],3,FALSE)</f>
        <v>#N/A</v>
      </c>
      <c r="CL195">
        <v>2</v>
      </c>
      <c r="CM195" t="s">
        <v>830</v>
      </c>
      <c r="CN195">
        <f>VLOOKUP(TRIM(Table47[[#This Row],[ZE_1]]),Table40[#All],3,FALSE)</f>
        <v>5</v>
      </c>
      <c r="CO195" s="4">
        <f>VLOOKUP(TRIM(Table47[[#This Row],[ZE_2]]),Table40[#All],3,FALSE)</f>
        <v>10</v>
      </c>
      <c r="CP195">
        <f>VLOOKUP(TRIM(Table47[[#This Row],[ZE_3]]),Table40[#All],3,FALSE)</f>
        <v>2</v>
      </c>
      <c r="CQ195" s="4">
        <f>VLOOKUP(TRIM(Table47[[#This Row],[ZE_4]]),Table40[#All],3,FALSE)</f>
        <v>8</v>
      </c>
      <c r="CR195" t="e">
        <f>VLOOKUP(TRIM(Table47[[#This Row],[ZE_5]]),Table40[#All],3,FALSE)</f>
        <v>#N/A</v>
      </c>
      <c r="CS195" t="e">
        <f>VLOOKUP(TRIM(Table47[[#This Row],[ZE_6]]),Table40[#All],3,FALSE)</f>
        <v>#N/A</v>
      </c>
      <c r="CT195" t="e">
        <f>VLOOKUP(TRIM(Table47[[#This Row],[ZE_7]]),Table40[#All],3,FALSE)</f>
        <v>#N/A</v>
      </c>
    </row>
    <row r="196" spans="1:99" x14ac:dyDescent="0.25">
      <c r="A196">
        <v>45174.68825655093</v>
      </c>
      <c r="B196" s="4">
        <f>VLOOKUP(Table47[[#This Row],[A]],Table7[#All],3, FALSE)</f>
        <v>2</v>
      </c>
      <c r="C196">
        <f>VLOOKUP(Table47[[#This Row],[B]],Table12[#All],3,FALSE)</f>
        <v>1</v>
      </c>
      <c r="D196">
        <f>VLOOKUP(Table47[[#This Row],[C]],Table14[#All],3,FALSE)</f>
        <v>1</v>
      </c>
      <c r="E196">
        <f>VLOOKUP(Table47[[#This Row],[D]],Table16[#All],3,FALSE)</f>
        <v>1</v>
      </c>
      <c r="F196">
        <f>VLOOKUP(Table47[[#This Row],[E]],Table18[#All],3,FALSE)</f>
        <v>4</v>
      </c>
      <c r="G196">
        <f>VLOOKUP(Table47[[#This Row],[F]],Table20[#All],3,FALSE)</f>
        <v>3</v>
      </c>
      <c r="H196" s="1" t="s">
        <v>82</v>
      </c>
      <c r="I196">
        <f>VLOOKUP(Table47[[#This Row],[G]],Table22[#All],3,FALSE)</f>
        <v>1</v>
      </c>
      <c r="J196" s="4">
        <f>VLOOKUP(TRIM(Table47[[#This Row],[G_2]]),Table22[#All],3,FALSE)</f>
        <v>2</v>
      </c>
      <c r="K196" s="4">
        <f>VLOOKUP(TRIM(Table47[[#This Row],[G_3]]),Table22[#All],3,FALSE)</f>
        <v>3</v>
      </c>
      <c r="L196" s="4" t="e">
        <f>VLOOKUP(TRIM(Table47[[#This Row],[G_4]]),Table22[#All],3,FALSE)</f>
        <v>#N/A</v>
      </c>
      <c r="M196">
        <f>VLOOKUP(Table47[[#This Row],[H]],Table23[#All],3,FALSE)</f>
        <v>1</v>
      </c>
      <c r="N196" s="1" t="s">
        <v>64</v>
      </c>
      <c r="O196">
        <f>VLOOKUP(Table47[[#This Row],[I_1]],Table25[#All], 3, FALSE)</f>
        <v>1</v>
      </c>
      <c r="P196">
        <f>VLOOKUP(TRIM(Table47[[#This Row],[I_2]]),Table25[#All], 3, FALSE)</f>
        <v>2</v>
      </c>
      <c r="Q196">
        <v>665</v>
      </c>
      <c r="R196">
        <f>VLOOKUP(TRIM(Table47[[#This Row],[K]]),Table27[#All],3,FALSE)</f>
        <v>1</v>
      </c>
      <c r="S196">
        <f>VLOOKUP(TRIM(Table47[[#This Row],[L]]),Table28[#All],3,FALSE)</f>
        <v>1</v>
      </c>
      <c r="T196">
        <f>VLOOKUP(Table47[[#This Row],[M]],Table9[#All],3,FALSE)</f>
        <v>1</v>
      </c>
      <c r="U196">
        <f>VLOOKUP(Table47[[#This Row],[N]],Table11[#All],3,FALSE)</f>
        <v>1</v>
      </c>
      <c r="V196">
        <f>VLOOKUP(Table47[[#This Row],[O]],Table15[#All],3,FALSE)</f>
        <v>1</v>
      </c>
      <c r="W196" t="s">
        <v>831</v>
      </c>
      <c r="X196">
        <f>VLOOKUP(Table47[[#This Row],[Q]],Table19[#All],3,FALSE)</f>
        <v>2</v>
      </c>
      <c r="Y196" t="s">
        <v>77</v>
      </c>
      <c r="Z196">
        <f>VLOOKUP(TRIM(Table47[[#This Row],[R_1]]),Table21[#All],3,FALSE)</f>
        <v>6</v>
      </c>
      <c r="AA196" t="e">
        <f>VLOOKUP(TRIM(Table47[[#This Row],[R_2]]),Table21[#All],3,FALSE)</f>
        <v>#N/A</v>
      </c>
      <c r="AB196" t="e">
        <f>VLOOKUP(TRIM(Table47[[#This Row],[R_3]]),Table21[#All],3,FALSE)</f>
        <v>#N/A</v>
      </c>
      <c r="AC196" t="e">
        <f>VLOOKUP(TRIM(Table47[[#This Row],[R_4]]),Table21[#All],3,FALSE)</f>
        <v>#N/A</v>
      </c>
      <c r="AD196" t="e">
        <f>VLOOKUP(TRIM(Table47[[#This Row],[R_5]]),Table21[#All],3,FALSE)</f>
        <v>#N/A</v>
      </c>
      <c r="AE196" t="e">
        <f>VLOOKUP(TRIM(Table47[[#This Row],[R_6]]),Table21[#All],3,FALSE)</f>
        <v>#N/A</v>
      </c>
      <c r="AF196" t="e">
        <f>VLOOKUP(TRIM(Table47[[#This Row],[R_7]]),Table21[#All],3,FALSE)</f>
        <v>#N/A</v>
      </c>
      <c r="AG196" t="e">
        <f>VLOOKUP(TRIM(Table47[[#This Row],[R_8]]),Table21[#All],3,FALSE)</f>
        <v>#N/A</v>
      </c>
      <c r="AH196" t="e">
        <f>VLOOKUP(TRIM(Table47[[#This Row],[R_9]]),Table21[#All],3,FALSE)</f>
        <v>#N/A</v>
      </c>
      <c r="AI196" t="e">
        <f>VLOOKUP(TRIM(Table47[[#This Row],[R_10]]),Table21[#All],3,FALSE)</f>
        <v>#N/A</v>
      </c>
      <c r="AJ196" t="s">
        <v>174</v>
      </c>
      <c r="AK196">
        <f>VLOOKUP(TRIM(Table47[[#This Row],[S_1]]),Table24[#All],3,FALSE)</f>
        <v>5</v>
      </c>
      <c r="AL196" t="e">
        <f>VLOOKUP(TRIM(Table47[[#This Row],[S_2]]),Table24[#All],3,FALSE)</f>
        <v>#N/A</v>
      </c>
      <c r="AM196" t="e">
        <f>VLOOKUP(TRIM(Table47[[#This Row],[S_3]]),Table24[#All],3,FALSE)</f>
        <v>#N/A</v>
      </c>
      <c r="AN196" t="e">
        <f>VLOOKUP(TRIM(Table47[[#This Row],[S_4]]),Table24[#All],3,FALSE)</f>
        <v>#N/A</v>
      </c>
      <c r="AO196" t="e">
        <f>VLOOKUP(TRIM(Table47[[#This Row],[S_5]]),Table24[#All],3,FALSE)</f>
        <v>#N/A</v>
      </c>
      <c r="AP196" t="e">
        <f>VLOOKUP(TRIM(Table47[[#This Row],[S_6]]),Table24[#All],3,FALSE)</f>
        <v>#N/A</v>
      </c>
      <c r="AQ196" t="s">
        <v>311</v>
      </c>
      <c r="AR196">
        <f>VLOOKUP(TRIM(Table47[[#This Row],[T_1]]),Table26[#All],3,FALSE)</f>
        <v>4</v>
      </c>
      <c r="AS196" t="e">
        <f>VLOOKUP(TRIM(Table47[[#This Row],[T_2]]),Table26[#All],3,FALSE)</f>
        <v>#N/A</v>
      </c>
      <c r="AT196" t="e">
        <f>VLOOKUP(TRIM(Table47[[#This Row],[T_3]]),Table26[#All],3,FALSE)</f>
        <v>#N/A</v>
      </c>
      <c r="AU196" t="e">
        <f>VLOOKUP(TRIM(Table47[[#This Row],[T_4]]),Table26[#All],3,FALSE)</f>
        <v>#N/A</v>
      </c>
      <c r="AV196" t="e">
        <f>VLOOKUP(TRIM(Table47[[#This Row],[T_5]]),Table26[#All],3,FALSE)</f>
        <v>#N/A</v>
      </c>
      <c r="AW196" t="e">
        <f>VLOOKUP(TRIM(Table47[[#This Row],[T_6]]),Table26[#All],3,FALSE)</f>
        <v>#N/A</v>
      </c>
      <c r="AX196">
        <f>VLOOKUP(Table47[[#This Row],[U]],Table29[#All],3,FALSE)</f>
        <v>4</v>
      </c>
      <c r="AY196">
        <f>VLOOKUP(Table47[[#This Row],[V]],Table30[#All],3,FALSE)</f>
        <v>3</v>
      </c>
      <c r="AZ196" t="s">
        <v>313</v>
      </c>
      <c r="BA196">
        <f>VLOOKUP(TRIM(Table47[[#This Row],[W_1]]),Table31[#All],3,FALSE)</f>
        <v>5</v>
      </c>
      <c r="BB196" t="e">
        <f>VLOOKUP(TRIM(Table47[[#This Row],[W_2]]),Table31[#All],3,FALSE)</f>
        <v>#N/A</v>
      </c>
      <c r="BC196" t="e">
        <f>VLOOKUP(TRIM(Table47[[#This Row],[W_3]]),Table31[#All],3,FALSE)</f>
        <v>#N/A</v>
      </c>
      <c r="BD196" t="e">
        <f>VLOOKUP(TRIM(Table47[[#This Row],[W_4]]),Table31[#All],3,FALSE)</f>
        <v>#N/A</v>
      </c>
      <c r="BE196" t="e">
        <f>VLOOKUP(TRIM(Table47[[#This Row],[W_5]]),Table31[#All],3,FALSE)</f>
        <v>#N/A</v>
      </c>
      <c r="BF196" t="e">
        <f>VLOOKUP(TRIM(Table47[[#This Row],[W_6]]),Table31[#All],3,FALSE)</f>
        <v>#N/A</v>
      </c>
      <c r="BG196" t="e">
        <f>VLOOKUP(TRIM(Table47[[#This Row],[W_7]]),Table31[#All],3,FALSE)</f>
        <v>#N/A</v>
      </c>
      <c r="BH196" t="e">
        <f>VLOOKUP(TRIM(Table47[[#This Row],[W_8]]),Table31[#All],3,FALSE)</f>
        <v>#N/A</v>
      </c>
      <c r="BI196" t="s">
        <v>313</v>
      </c>
      <c r="BJ196">
        <f>VLOOKUP(TRIM(Table47[[#This Row],[X_1]]),Table32[#All],3,FALSE)</f>
        <v>7</v>
      </c>
      <c r="BK196" t="e">
        <f>VLOOKUP(TRIM(Table47[[#This Row],[X_2]]),Table32[#All],3,FALSE)</f>
        <v>#N/A</v>
      </c>
      <c r="BL196" t="e">
        <f>VLOOKUP(TRIM(Table47[[#This Row],[X_3]]),Table32[#All],3,FALSE)</f>
        <v>#N/A</v>
      </c>
      <c r="BM196" t="e">
        <f>VLOOKUP(TRIM(Table47[[#This Row],[X_4]]),Table32[#All],3,FALSE)</f>
        <v>#N/A</v>
      </c>
      <c r="BN196" t="e">
        <f>VLOOKUP(TRIM(Table47[[#This Row],[X_5]]),Table32[#All],3,FALSE)</f>
        <v>#N/A</v>
      </c>
      <c r="BO196" t="e">
        <f>VLOOKUP(TRIM(Table47[[#This Row],[X_6]]),Table32[#All],3,FALSE)</f>
        <v>#N/A</v>
      </c>
      <c r="BP196" t="e">
        <f>VLOOKUP(TRIM(Table47[[#This Row],[X_7]]),Table32[#All],3,FALSE)</f>
        <v>#N/A</v>
      </c>
      <c r="BQ196" t="e">
        <f>VLOOKUP(TRIM(Table47[[#This Row],[X_8]]),Table32[#All],3,FALSE)</f>
        <v>#N/A</v>
      </c>
      <c r="BR196" t="e">
        <f>VLOOKUP(TRIM(Table47[[#This Row],[X_9]]),Table32[#All],3,FALSE)</f>
        <v>#N/A</v>
      </c>
      <c r="BS196">
        <f>VLOOKUP(Table47[[#This Row],[Y]], Table33[#All], 3, FALSE)</f>
        <v>3</v>
      </c>
      <c r="BT196" t="s">
        <v>832</v>
      </c>
      <c r="BU196">
        <f>VLOOKUP(TRIM(Table47[[#This Row],[Z_1]]),Table34[#All],3,FALSE)</f>
        <v>13</v>
      </c>
      <c r="BV196">
        <f>VLOOKUP(TRIM(Table47[[#This Row],[Z_2]]),Table34[#All],3,FALSE)</f>
        <v>7</v>
      </c>
      <c r="BW196" t="e">
        <f>VLOOKUP(TRIM(Table47[[#This Row],[Z_3]]),Table34[#All],3,FALSE)</f>
        <v>#N/A</v>
      </c>
      <c r="BX196" t="e">
        <f>VLOOKUP(TRIM(Table47[[#This Row],[Z_4]]),Table34[#All],3,FALSE)</f>
        <v>#N/A</v>
      </c>
      <c r="BY196" t="e">
        <f>VLOOKUP(TRIM(Table47[[#This Row],[Z_5]]),Table34[#All],3,FALSE)</f>
        <v>#N/A</v>
      </c>
      <c r="BZ196" t="e">
        <f>VLOOKUP(TRIM(Table47[[#This Row],[Z_6]]),Table34[#All],3,FALSE)</f>
        <v>#N/A</v>
      </c>
      <c r="CA196" t="e">
        <f>VLOOKUP(TRIM(Table47[[#This Row],[Z_7]]),Table34[#All],3,FALSE)</f>
        <v>#N/A</v>
      </c>
      <c r="CB196">
        <f>VLOOKUP(Table47[[#This Row],[ZA]],Table36[#All],3,FALSE)</f>
        <v>0</v>
      </c>
      <c r="CC196">
        <f>VLOOKUP(Table47[[#This Row],[ZB]],Table37[#All],3,FALSE)</f>
        <v>3</v>
      </c>
      <c r="CD196" t="s">
        <v>147</v>
      </c>
      <c r="CE196">
        <f>VLOOKUP(TRIM(Table47[[#This Row],[ZC_1]]),Table38[#All],3,FALSE)</f>
        <v>1</v>
      </c>
      <c r="CF196" t="e">
        <f>VLOOKUP(TRIM(Table47[[#This Row],[ZC_2]]),Table38[#All],3,FALSE)</f>
        <v>#N/A</v>
      </c>
      <c r="CG196" t="e">
        <f>VLOOKUP(TRIM(Table47[[#This Row],[ZC_3]]),Table38[#All],3,FALSE)</f>
        <v>#N/A</v>
      </c>
      <c r="CH196" t="e">
        <f>VLOOKUP(TRIM(Table47[[#This Row],[ZC_4]]),Table38[#All],3,FALSE)</f>
        <v>#N/A</v>
      </c>
      <c r="CI196" t="e">
        <f>VLOOKUP(TRIM(Table47[[#This Row],[ZC_5]]),Table38[#All],3,FALSE)</f>
        <v>#N/A</v>
      </c>
      <c r="CJ196" t="e">
        <f>VLOOKUP(TRIM(Table47[[#This Row],[ZC_6]]),Table38[#All],3,FALSE)</f>
        <v>#N/A</v>
      </c>
      <c r="CK196" t="e">
        <f>VLOOKUP(TRIM(Table47[[#This Row],[ZC_7]]),Table38[#All],3,FALSE)</f>
        <v>#N/A</v>
      </c>
      <c r="CL196">
        <v>3</v>
      </c>
      <c r="CM196" t="s">
        <v>833</v>
      </c>
      <c r="CN196">
        <f>VLOOKUP(TRIM(Table47[[#This Row],[ZE_1]]),Table40[#All],3,FALSE)</f>
        <v>7</v>
      </c>
      <c r="CO196" s="4">
        <f>VLOOKUP(TRIM(Table47[[#This Row],[ZE_2]]),Table40[#All],3,FALSE)</f>
        <v>10</v>
      </c>
      <c r="CP196">
        <f>VLOOKUP(TRIM(Table47[[#This Row],[ZE_3]]),Table40[#All],3,FALSE)</f>
        <v>9</v>
      </c>
      <c r="CQ196" s="4">
        <f>VLOOKUP(TRIM(Table47[[#This Row],[ZE_4]]),Table40[#All],3,FALSE)</f>
        <v>11</v>
      </c>
      <c r="CR196" t="e">
        <f>VLOOKUP(TRIM(Table47[[#This Row],[ZE_5]]),Table40[#All],3,FALSE)</f>
        <v>#N/A</v>
      </c>
      <c r="CS196" t="e">
        <f>VLOOKUP(TRIM(Table47[[#This Row],[ZE_6]]),Table40[#All],3,FALSE)</f>
        <v>#N/A</v>
      </c>
      <c r="CT196" t="e">
        <f>VLOOKUP(TRIM(Table47[[#This Row],[ZE_7]]),Table40[#All],3,FALSE)</f>
        <v>#N/A</v>
      </c>
      <c r="CU196" t="s">
        <v>834</v>
      </c>
    </row>
    <row r="197" spans="1:99" x14ac:dyDescent="0.25">
      <c r="A197">
        <v>45174.772129375</v>
      </c>
      <c r="B197" s="4">
        <f>VLOOKUP(Table47[[#This Row],[A]],Table7[#All],3, FALSE)</f>
        <v>7</v>
      </c>
      <c r="C197">
        <f>VLOOKUP(Table47[[#This Row],[B]],Table12[#All],3,FALSE)</f>
        <v>0</v>
      </c>
      <c r="D197">
        <f>VLOOKUP(Table47[[#This Row],[C]],Table14[#All],3,FALSE)</f>
        <v>1</v>
      </c>
      <c r="E197">
        <f>VLOOKUP(Table47[[#This Row],[D]],Table16[#All],3,FALSE)</f>
        <v>1</v>
      </c>
      <c r="F197">
        <f>VLOOKUP(Table47[[#This Row],[E]],Table18[#All],3,FALSE)</f>
        <v>2</v>
      </c>
      <c r="G197">
        <f>VLOOKUP(Table47[[#This Row],[F]],Table20[#All],3,FALSE)</f>
        <v>4</v>
      </c>
      <c r="H197" s="1" t="s">
        <v>130</v>
      </c>
      <c r="I197">
        <f>VLOOKUP(Table47[[#This Row],[G]],Table22[#All],3,FALSE)</f>
        <v>1</v>
      </c>
      <c r="J197" s="4" t="e">
        <f>VLOOKUP(TRIM(Table47[[#This Row],[G_2]]),Table22[#All],3,FALSE)</f>
        <v>#N/A</v>
      </c>
      <c r="K197" s="4" t="e">
        <f>VLOOKUP(TRIM(Table47[[#This Row],[G_3]]),Table22[#All],3,FALSE)</f>
        <v>#N/A</v>
      </c>
      <c r="L197" s="4" t="e">
        <f>VLOOKUP(TRIM(Table47[[#This Row],[G_4]]),Table22[#All],3,FALSE)</f>
        <v>#N/A</v>
      </c>
      <c r="M197">
        <f>VLOOKUP(Table47[[#This Row],[H]],Table23[#All],3,FALSE)</f>
        <v>1</v>
      </c>
      <c r="N197" s="1" t="s">
        <v>41</v>
      </c>
      <c r="O197">
        <f>VLOOKUP(Table47[[#This Row],[I_1]],Table25[#All], 3, FALSE)</f>
        <v>1</v>
      </c>
      <c r="P197" t="e">
        <f>VLOOKUP(TRIM(Table47[[#This Row],[I_2]]),Table25[#All], 3, FALSE)</f>
        <v>#N/A</v>
      </c>
      <c r="Q197">
        <v>800</v>
      </c>
      <c r="R197">
        <f>VLOOKUP(TRIM(Table47[[#This Row],[K]]),Table27[#All],3,FALSE)</f>
        <v>3</v>
      </c>
      <c r="S197">
        <f>VLOOKUP(TRIM(Table47[[#This Row],[L]]),Table28[#All],3,FALSE)</f>
        <v>1</v>
      </c>
      <c r="T197">
        <f>VLOOKUP(Table47[[#This Row],[M]],Table9[#All],3,FALSE)</f>
        <v>1</v>
      </c>
      <c r="U197">
        <f>VLOOKUP(Table47[[#This Row],[N]],Table11[#All],3,FALSE)</f>
        <v>3</v>
      </c>
      <c r="V197">
        <f>VLOOKUP(Table47[[#This Row],[O]],Table15[#All],3,FALSE)</f>
        <v>1</v>
      </c>
      <c r="W197" t="s">
        <v>386</v>
      </c>
      <c r="X197">
        <f>VLOOKUP(Table47[[#This Row],[Q]],Table19[#All],3,FALSE)</f>
        <v>2</v>
      </c>
      <c r="Y197" t="s">
        <v>585</v>
      </c>
      <c r="Z197" t="e">
        <f>VLOOKUP(TRIM(Table47[[#This Row],[R_1]]),Table21[#All],3,FALSE)</f>
        <v>#N/A</v>
      </c>
      <c r="AA197" t="e">
        <f>VLOOKUP(TRIM(Table47[[#This Row],[R_2]]),Table21[#All],3,FALSE)</f>
        <v>#N/A</v>
      </c>
      <c r="AB197" t="e">
        <f>VLOOKUP(TRIM(Table47[[#This Row],[R_3]]),Table21[#All],3,FALSE)</f>
        <v>#N/A</v>
      </c>
      <c r="AC197" t="e">
        <f>VLOOKUP(TRIM(Table47[[#This Row],[R_4]]),Table21[#All],3,FALSE)</f>
        <v>#N/A</v>
      </c>
      <c r="AD197" t="e">
        <f>VLOOKUP(TRIM(Table47[[#This Row],[R_5]]),Table21[#All],3,FALSE)</f>
        <v>#N/A</v>
      </c>
      <c r="AE197" t="e">
        <f>VLOOKUP(TRIM(Table47[[#This Row],[R_6]]),Table21[#All],3,FALSE)</f>
        <v>#N/A</v>
      </c>
      <c r="AF197" t="e">
        <f>VLOOKUP(TRIM(Table47[[#This Row],[R_7]]),Table21[#All],3,FALSE)</f>
        <v>#N/A</v>
      </c>
      <c r="AG197" t="e">
        <f>VLOOKUP(TRIM(Table47[[#This Row],[R_8]]),Table21[#All],3,FALSE)</f>
        <v>#N/A</v>
      </c>
      <c r="AH197" t="e">
        <f>VLOOKUP(TRIM(Table47[[#This Row],[R_9]]),Table21[#All],3,FALSE)</f>
        <v>#N/A</v>
      </c>
      <c r="AI197" t="e">
        <f>VLOOKUP(TRIM(Table47[[#This Row],[R_10]]),Table21[#All],3,FALSE)</f>
        <v>#N/A</v>
      </c>
      <c r="AJ197" t="s">
        <v>276</v>
      </c>
      <c r="AK197">
        <f>VLOOKUP(TRIM(Table47[[#This Row],[S_1]]),Table24[#All],3,FALSE)</f>
        <v>7</v>
      </c>
      <c r="AL197">
        <f>VLOOKUP(TRIM(Table47[[#This Row],[S_2]]),Table24[#All],3,FALSE)</f>
        <v>10</v>
      </c>
      <c r="AM197">
        <f>VLOOKUP(TRIM(Table47[[#This Row],[S_3]]),Table24[#All],3,FALSE)</f>
        <v>13</v>
      </c>
      <c r="AN197" t="e">
        <f>VLOOKUP(TRIM(Table47[[#This Row],[S_4]]),Table24[#All],3,FALSE)</f>
        <v>#N/A</v>
      </c>
      <c r="AO197" t="e">
        <f>VLOOKUP(TRIM(Table47[[#This Row],[S_5]]),Table24[#All],3,FALSE)</f>
        <v>#N/A</v>
      </c>
      <c r="AP197" t="e">
        <f>VLOOKUP(TRIM(Table47[[#This Row],[S_6]]),Table24[#All],3,FALSE)</f>
        <v>#N/A</v>
      </c>
      <c r="AQ197" t="s">
        <v>311</v>
      </c>
      <c r="AR197">
        <f>VLOOKUP(TRIM(Table47[[#This Row],[T_1]]),Table26[#All],3,FALSE)</f>
        <v>4</v>
      </c>
      <c r="AS197" t="e">
        <f>VLOOKUP(TRIM(Table47[[#This Row],[T_2]]),Table26[#All],3,FALSE)</f>
        <v>#N/A</v>
      </c>
      <c r="AT197" t="e">
        <f>VLOOKUP(TRIM(Table47[[#This Row],[T_3]]),Table26[#All],3,FALSE)</f>
        <v>#N/A</v>
      </c>
      <c r="AU197" t="e">
        <f>VLOOKUP(TRIM(Table47[[#This Row],[T_4]]),Table26[#All],3,FALSE)</f>
        <v>#N/A</v>
      </c>
      <c r="AV197" t="e">
        <f>VLOOKUP(TRIM(Table47[[#This Row],[T_5]]),Table26[#All],3,FALSE)</f>
        <v>#N/A</v>
      </c>
      <c r="AW197" t="e">
        <f>VLOOKUP(TRIM(Table47[[#This Row],[T_6]]),Table26[#All],3,FALSE)</f>
        <v>#N/A</v>
      </c>
      <c r="AX197">
        <f>VLOOKUP(Table47[[#This Row],[U]],Table29[#All],3,FALSE)</f>
        <v>1</v>
      </c>
      <c r="AY197">
        <f>VLOOKUP(Table47[[#This Row],[V]],Table30[#All],3,FALSE)</f>
        <v>2</v>
      </c>
      <c r="AZ197" t="s">
        <v>423</v>
      </c>
      <c r="BA197">
        <f>VLOOKUP(TRIM(Table47[[#This Row],[W_1]]),Table31[#All],3,FALSE)</f>
        <v>7</v>
      </c>
      <c r="BB197" t="e">
        <f>VLOOKUP(TRIM(Table47[[#This Row],[W_2]]),Table31[#All],3,FALSE)</f>
        <v>#N/A</v>
      </c>
      <c r="BC197" t="e">
        <f>VLOOKUP(TRIM(Table47[[#This Row],[W_3]]),Table31[#All],3,FALSE)</f>
        <v>#N/A</v>
      </c>
      <c r="BD197" t="e">
        <f>VLOOKUP(TRIM(Table47[[#This Row],[W_4]]),Table31[#All],3,FALSE)</f>
        <v>#N/A</v>
      </c>
      <c r="BE197" t="e">
        <f>VLOOKUP(TRIM(Table47[[#This Row],[W_5]]),Table31[#All],3,FALSE)</f>
        <v>#N/A</v>
      </c>
      <c r="BF197" t="e">
        <f>VLOOKUP(TRIM(Table47[[#This Row],[W_6]]),Table31[#All],3,FALSE)</f>
        <v>#N/A</v>
      </c>
      <c r="BG197" t="e">
        <f>VLOOKUP(TRIM(Table47[[#This Row],[W_7]]),Table31[#All],3,FALSE)</f>
        <v>#N/A</v>
      </c>
      <c r="BH197" t="e">
        <f>VLOOKUP(TRIM(Table47[[#This Row],[W_8]]),Table31[#All],3,FALSE)</f>
        <v>#N/A</v>
      </c>
      <c r="BI197" t="s">
        <v>114</v>
      </c>
      <c r="BJ197">
        <f>VLOOKUP(TRIM(Table47[[#This Row],[X_1]]),Table32[#All],3,FALSE)</f>
        <v>3</v>
      </c>
      <c r="BK197" t="e">
        <f>VLOOKUP(TRIM(Table47[[#This Row],[X_2]]),Table32[#All],3,FALSE)</f>
        <v>#N/A</v>
      </c>
      <c r="BL197" t="e">
        <f>VLOOKUP(TRIM(Table47[[#This Row],[X_3]]),Table32[#All],3,FALSE)</f>
        <v>#N/A</v>
      </c>
      <c r="BM197" t="e">
        <f>VLOOKUP(TRIM(Table47[[#This Row],[X_4]]),Table32[#All],3,FALSE)</f>
        <v>#N/A</v>
      </c>
      <c r="BN197" t="e">
        <f>VLOOKUP(TRIM(Table47[[#This Row],[X_5]]),Table32[#All],3,FALSE)</f>
        <v>#N/A</v>
      </c>
      <c r="BO197" t="e">
        <f>VLOOKUP(TRIM(Table47[[#This Row],[X_6]]),Table32[#All],3,FALSE)</f>
        <v>#N/A</v>
      </c>
      <c r="BP197" t="e">
        <f>VLOOKUP(TRIM(Table47[[#This Row],[X_7]]),Table32[#All],3,FALSE)</f>
        <v>#N/A</v>
      </c>
      <c r="BQ197" t="e">
        <f>VLOOKUP(TRIM(Table47[[#This Row],[X_8]]),Table32[#All],3,FALSE)</f>
        <v>#N/A</v>
      </c>
      <c r="BR197" t="e">
        <f>VLOOKUP(TRIM(Table47[[#This Row],[X_9]]),Table32[#All],3,FALSE)</f>
        <v>#N/A</v>
      </c>
      <c r="BS197">
        <f>VLOOKUP(Table47[[#This Row],[Y]], Table33[#All], 3, FALSE)</f>
        <v>1</v>
      </c>
      <c r="BT197" t="s">
        <v>77</v>
      </c>
      <c r="BU197">
        <f>VLOOKUP(TRIM(Table47[[#This Row],[Z_1]]),Table34[#All],3,FALSE)</f>
        <v>13</v>
      </c>
      <c r="BV197" t="e">
        <f>VLOOKUP(TRIM(Table47[[#This Row],[Z_2]]),Table34[#All],3,FALSE)</f>
        <v>#N/A</v>
      </c>
      <c r="BW197" t="e">
        <f>VLOOKUP(TRIM(Table47[[#This Row],[Z_3]]),Table34[#All],3,FALSE)</f>
        <v>#N/A</v>
      </c>
      <c r="BX197" t="e">
        <f>VLOOKUP(TRIM(Table47[[#This Row],[Z_4]]),Table34[#All],3,FALSE)</f>
        <v>#N/A</v>
      </c>
      <c r="BY197" t="e">
        <f>VLOOKUP(TRIM(Table47[[#This Row],[Z_5]]),Table34[#All],3,FALSE)</f>
        <v>#N/A</v>
      </c>
      <c r="BZ197" t="e">
        <f>VLOOKUP(TRIM(Table47[[#This Row],[Z_6]]),Table34[#All],3,FALSE)</f>
        <v>#N/A</v>
      </c>
      <c r="CA197" t="e">
        <f>VLOOKUP(TRIM(Table47[[#This Row],[Z_7]]),Table34[#All],3,FALSE)</f>
        <v>#N/A</v>
      </c>
      <c r="CB197">
        <f>VLOOKUP(Table47[[#This Row],[ZA]],Table36[#All],3,FALSE)</f>
        <v>0</v>
      </c>
      <c r="CC197">
        <f>VLOOKUP(Table47[[#This Row],[ZB]],Table37[#All],3,FALSE)</f>
        <v>3</v>
      </c>
      <c r="CD197" t="s">
        <v>147</v>
      </c>
      <c r="CE197">
        <f>VLOOKUP(TRIM(Table47[[#This Row],[ZC_1]]),Table38[#All],3,FALSE)</f>
        <v>1</v>
      </c>
      <c r="CF197" t="e">
        <f>VLOOKUP(TRIM(Table47[[#This Row],[ZC_2]]),Table38[#All],3,FALSE)</f>
        <v>#N/A</v>
      </c>
      <c r="CG197" t="e">
        <f>VLOOKUP(TRIM(Table47[[#This Row],[ZC_3]]),Table38[#All],3,FALSE)</f>
        <v>#N/A</v>
      </c>
      <c r="CH197" t="e">
        <f>VLOOKUP(TRIM(Table47[[#This Row],[ZC_4]]),Table38[#All],3,FALSE)</f>
        <v>#N/A</v>
      </c>
      <c r="CI197" t="e">
        <f>VLOOKUP(TRIM(Table47[[#This Row],[ZC_5]]),Table38[#All],3,FALSE)</f>
        <v>#N/A</v>
      </c>
      <c r="CJ197" t="e">
        <f>VLOOKUP(TRIM(Table47[[#This Row],[ZC_6]]),Table38[#All],3,FALSE)</f>
        <v>#N/A</v>
      </c>
      <c r="CK197" t="e">
        <f>VLOOKUP(TRIM(Table47[[#This Row],[ZC_7]]),Table38[#All],3,FALSE)</f>
        <v>#N/A</v>
      </c>
      <c r="CL197">
        <v>5</v>
      </c>
      <c r="CM197" t="s">
        <v>181</v>
      </c>
      <c r="CN197">
        <f>VLOOKUP(TRIM(Table47[[#This Row],[ZE_1]]),Table40[#All],3,FALSE)</f>
        <v>5</v>
      </c>
      <c r="CO197" s="4" t="e">
        <f>VLOOKUP(TRIM(Table47[[#This Row],[ZE_2]]),Table40[#All],3,FALSE)</f>
        <v>#N/A</v>
      </c>
      <c r="CP197" t="e">
        <f>VLOOKUP(TRIM(Table47[[#This Row],[ZE_3]]),Table40[#All],3,FALSE)</f>
        <v>#N/A</v>
      </c>
      <c r="CQ197" s="4" t="e">
        <f>VLOOKUP(TRIM(Table47[[#This Row],[ZE_4]]),Table40[#All],3,FALSE)</f>
        <v>#N/A</v>
      </c>
      <c r="CR197" t="e">
        <f>VLOOKUP(TRIM(Table47[[#This Row],[ZE_5]]),Table40[#All],3,FALSE)</f>
        <v>#N/A</v>
      </c>
      <c r="CS197" t="e">
        <f>VLOOKUP(TRIM(Table47[[#This Row],[ZE_6]]),Table40[#All],3,FALSE)</f>
        <v>#N/A</v>
      </c>
      <c r="CT197" t="e">
        <f>VLOOKUP(TRIM(Table47[[#This Row],[ZE_7]]),Table40[#All],3,FALSE)</f>
        <v>#N/A</v>
      </c>
    </row>
    <row r="198" spans="1:99" x14ac:dyDescent="0.25">
      <c r="A198">
        <v>45175.973089976847</v>
      </c>
      <c r="B198" s="4">
        <f>VLOOKUP(Table47[[#This Row],[A]],Table7[#All],3, FALSE)</f>
        <v>7</v>
      </c>
      <c r="C198">
        <f>VLOOKUP(Table47[[#This Row],[B]],Table12[#All],3,FALSE)</f>
        <v>0</v>
      </c>
      <c r="D198">
        <f>VLOOKUP(Table47[[#This Row],[C]],Table14[#All],3,FALSE)</f>
        <v>1</v>
      </c>
      <c r="E198">
        <f>VLOOKUP(Table47[[#This Row],[D]],Table16[#All],3,FALSE)</f>
        <v>1</v>
      </c>
      <c r="F198">
        <f>VLOOKUP(Table47[[#This Row],[E]],Table18[#All],3,FALSE)</f>
        <v>3</v>
      </c>
      <c r="G198">
        <f>VLOOKUP(Table47[[#This Row],[F]],Table20[#All],3,FALSE)</f>
        <v>1</v>
      </c>
      <c r="H198" s="1" t="s">
        <v>124</v>
      </c>
      <c r="I198">
        <f>VLOOKUP(Table47[[#This Row],[G]],Table22[#All],3,FALSE)</f>
        <v>1</v>
      </c>
      <c r="J198" s="4">
        <f>VLOOKUP(TRIM(Table47[[#This Row],[G_2]]),Table22[#All],3,FALSE)</f>
        <v>2</v>
      </c>
      <c r="K198" s="4" t="e">
        <f>VLOOKUP(TRIM(Table47[[#This Row],[G_3]]),Table22[#All],3,FALSE)</f>
        <v>#N/A</v>
      </c>
      <c r="L198" s="4" t="e">
        <f>VLOOKUP(TRIM(Table47[[#This Row],[G_4]]),Table22[#All],3,FALSE)</f>
        <v>#N/A</v>
      </c>
      <c r="M198">
        <f>VLOOKUP(Table47[[#This Row],[H]],Table23[#All],3,FALSE)</f>
        <v>1</v>
      </c>
      <c r="N198" s="1" t="s">
        <v>41</v>
      </c>
      <c r="O198">
        <f>VLOOKUP(Table47[[#This Row],[I_1]],Table25[#All], 3, FALSE)</f>
        <v>1</v>
      </c>
      <c r="P198" t="e">
        <f>VLOOKUP(TRIM(Table47[[#This Row],[I_2]]),Table25[#All], 3, FALSE)</f>
        <v>#N/A</v>
      </c>
      <c r="Q198">
        <v>267</v>
      </c>
      <c r="R198">
        <f>VLOOKUP(TRIM(Table47[[#This Row],[K]]),Table27[#All],3,FALSE)</f>
        <v>1</v>
      </c>
      <c r="S198">
        <f>VLOOKUP(TRIM(Table47[[#This Row],[L]]),Table28[#All],3,FALSE)</f>
        <v>1</v>
      </c>
      <c r="T198">
        <f>VLOOKUP(Table47[[#This Row],[M]],Table9[#All],3,FALSE)</f>
        <v>3</v>
      </c>
      <c r="U198">
        <f>VLOOKUP(Table47[[#This Row],[N]],Table11[#All],3,FALSE)</f>
        <v>2</v>
      </c>
      <c r="V198">
        <f>VLOOKUP(Table47[[#This Row],[O]],Table15[#All],3,FALSE)</f>
        <v>3</v>
      </c>
      <c r="W198" t="s">
        <v>835</v>
      </c>
      <c r="X198">
        <f>VLOOKUP(Table47[[#This Row],[Q]],Table19[#All],3,FALSE)</f>
        <v>4</v>
      </c>
      <c r="Y198" t="s">
        <v>756</v>
      </c>
      <c r="Z198">
        <f>VLOOKUP(TRIM(Table47[[#This Row],[R_1]]),Table21[#All],3,FALSE)</f>
        <v>2</v>
      </c>
      <c r="AA198">
        <f>VLOOKUP(TRIM(Table47[[#This Row],[R_2]]),Table21[#All],3,FALSE)</f>
        <v>11</v>
      </c>
      <c r="AB198" t="e">
        <f>VLOOKUP(TRIM(Table47[[#This Row],[R_3]]),Table21[#All],3,FALSE)</f>
        <v>#N/A</v>
      </c>
      <c r="AC198" t="e">
        <f>VLOOKUP(TRIM(Table47[[#This Row],[R_4]]),Table21[#All],3,FALSE)</f>
        <v>#N/A</v>
      </c>
      <c r="AD198" t="e">
        <f>VLOOKUP(TRIM(Table47[[#This Row],[R_5]]),Table21[#All],3,FALSE)</f>
        <v>#N/A</v>
      </c>
      <c r="AE198" t="e">
        <f>VLOOKUP(TRIM(Table47[[#This Row],[R_6]]),Table21[#All],3,FALSE)</f>
        <v>#N/A</v>
      </c>
      <c r="AF198" t="e">
        <f>VLOOKUP(TRIM(Table47[[#This Row],[R_7]]),Table21[#All],3,FALSE)</f>
        <v>#N/A</v>
      </c>
      <c r="AG198" t="e">
        <f>VLOOKUP(TRIM(Table47[[#This Row],[R_8]]),Table21[#All],3,FALSE)</f>
        <v>#N/A</v>
      </c>
      <c r="AH198" t="e">
        <f>VLOOKUP(TRIM(Table47[[#This Row],[R_9]]),Table21[#All],3,FALSE)</f>
        <v>#N/A</v>
      </c>
      <c r="AI198" t="e">
        <f>VLOOKUP(TRIM(Table47[[#This Row],[R_10]]),Table21[#All],3,FALSE)</f>
        <v>#N/A</v>
      </c>
      <c r="AJ198" t="s">
        <v>836</v>
      </c>
      <c r="AK198">
        <f>VLOOKUP(TRIM(Table47[[#This Row],[S_1]]),Table24[#All],3,FALSE)</f>
        <v>7</v>
      </c>
      <c r="AL198" t="e">
        <f>VLOOKUP(TRIM(Table47[[#This Row],[S_2]]),Table24[#All],3,FALSE)</f>
        <v>#N/A</v>
      </c>
      <c r="AM198" t="e">
        <f>VLOOKUP(TRIM(Table47[[#This Row],[S_3]]),Table24[#All],3,FALSE)</f>
        <v>#N/A</v>
      </c>
      <c r="AN198" t="e">
        <f>VLOOKUP(TRIM(Table47[[#This Row],[S_4]]),Table24[#All],3,FALSE)</f>
        <v>#N/A</v>
      </c>
      <c r="AO198" t="e">
        <f>VLOOKUP(TRIM(Table47[[#This Row],[S_5]]),Table24[#All],3,FALSE)</f>
        <v>#N/A</v>
      </c>
      <c r="AP198" t="e">
        <f>VLOOKUP(TRIM(Table47[[#This Row],[S_6]]),Table24[#All],3,FALSE)</f>
        <v>#N/A</v>
      </c>
      <c r="AQ198" t="s">
        <v>518</v>
      </c>
      <c r="AR198">
        <f>VLOOKUP(TRIM(Table47[[#This Row],[T_1]]),Table26[#All],3,FALSE)</f>
        <v>2</v>
      </c>
      <c r="AS198">
        <f>VLOOKUP(TRIM(Table47[[#This Row],[T_2]]),Table26[#All],3,FALSE)</f>
        <v>4</v>
      </c>
      <c r="AT198">
        <f>VLOOKUP(TRIM(Table47[[#This Row],[T_3]]),Table26[#All],3,FALSE)</f>
        <v>1</v>
      </c>
      <c r="AU198" t="e">
        <f>VLOOKUP(TRIM(Table47[[#This Row],[T_4]]),Table26[#All],3,FALSE)</f>
        <v>#N/A</v>
      </c>
      <c r="AV198" t="e">
        <f>VLOOKUP(TRIM(Table47[[#This Row],[T_5]]),Table26[#All],3,FALSE)</f>
        <v>#N/A</v>
      </c>
      <c r="AW198" t="e">
        <f>VLOOKUP(TRIM(Table47[[#This Row],[T_6]]),Table26[#All],3,FALSE)</f>
        <v>#N/A</v>
      </c>
      <c r="AX198">
        <f>VLOOKUP(Table47[[#This Row],[U]],Table29[#All],3,FALSE)</f>
        <v>1</v>
      </c>
      <c r="AY198">
        <f>VLOOKUP(Table47[[#This Row],[V]],Table30[#All],3,FALSE)</f>
        <v>3</v>
      </c>
      <c r="AZ198" t="s">
        <v>284</v>
      </c>
      <c r="BA198">
        <f>VLOOKUP(TRIM(Table47[[#This Row],[W_1]]),Table31[#All],3,FALSE)</f>
        <v>1</v>
      </c>
      <c r="BB198">
        <f>VLOOKUP(TRIM(Table47[[#This Row],[W_2]]),Table31[#All],3,FALSE)</f>
        <v>4</v>
      </c>
      <c r="BC198">
        <f>VLOOKUP(TRIM(Table47[[#This Row],[W_3]]),Table31[#All],3,FALSE)</f>
        <v>7</v>
      </c>
      <c r="BD198" t="e">
        <f>VLOOKUP(TRIM(Table47[[#This Row],[W_4]]),Table31[#All],3,FALSE)</f>
        <v>#N/A</v>
      </c>
      <c r="BE198" t="e">
        <f>VLOOKUP(TRIM(Table47[[#This Row],[W_5]]),Table31[#All],3,FALSE)</f>
        <v>#N/A</v>
      </c>
      <c r="BF198" t="e">
        <f>VLOOKUP(TRIM(Table47[[#This Row],[W_6]]),Table31[#All],3,FALSE)</f>
        <v>#N/A</v>
      </c>
      <c r="BG198" t="e">
        <f>VLOOKUP(TRIM(Table47[[#This Row],[W_7]]),Table31[#All],3,FALSE)</f>
        <v>#N/A</v>
      </c>
      <c r="BH198" t="e">
        <f>VLOOKUP(TRIM(Table47[[#This Row],[W_8]]),Table31[#All],3,FALSE)</f>
        <v>#N/A</v>
      </c>
      <c r="BI198" t="s">
        <v>102</v>
      </c>
      <c r="BJ198">
        <f>VLOOKUP(TRIM(Table47[[#This Row],[X_1]]),Table32[#All],3,FALSE)</f>
        <v>2</v>
      </c>
      <c r="BK198" t="e">
        <f>VLOOKUP(TRIM(Table47[[#This Row],[X_2]]),Table32[#All],3,FALSE)</f>
        <v>#N/A</v>
      </c>
      <c r="BL198" t="e">
        <f>VLOOKUP(TRIM(Table47[[#This Row],[X_3]]),Table32[#All],3,FALSE)</f>
        <v>#N/A</v>
      </c>
      <c r="BM198" t="e">
        <f>VLOOKUP(TRIM(Table47[[#This Row],[X_4]]),Table32[#All],3,FALSE)</f>
        <v>#N/A</v>
      </c>
      <c r="BN198" t="e">
        <f>VLOOKUP(TRIM(Table47[[#This Row],[X_5]]),Table32[#All],3,FALSE)</f>
        <v>#N/A</v>
      </c>
      <c r="BO198" t="e">
        <f>VLOOKUP(TRIM(Table47[[#This Row],[X_6]]),Table32[#All],3,FALSE)</f>
        <v>#N/A</v>
      </c>
      <c r="BP198" t="e">
        <f>VLOOKUP(TRIM(Table47[[#This Row],[X_7]]),Table32[#All],3,FALSE)</f>
        <v>#N/A</v>
      </c>
      <c r="BQ198" t="e">
        <f>VLOOKUP(TRIM(Table47[[#This Row],[X_8]]),Table32[#All],3,FALSE)</f>
        <v>#N/A</v>
      </c>
      <c r="BR198" t="e">
        <f>VLOOKUP(TRIM(Table47[[#This Row],[X_9]]),Table32[#All],3,FALSE)</f>
        <v>#N/A</v>
      </c>
      <c r="BS198">
        <f>VLOOKUP(Table47[[#This Row],[Y]], Table33[#All], 3, FALSE)</f>
        <v>1</v>
      </c>
      <c r="BT198" t="s">
        <v>136</v>
      </c>
      <c r="BU198">
        <f>VLOOKUP(TRIM(Table47[[#This Row],[Z_1]]),Table34[#All],3,FALSE)</f>
        <v>4</v>
      </c>
      <c r="BV198" t="e">
        <f>VLOOKUP(TRIM(Table47[[#This Row],[Z_2]]),Table34[#All],3,FALSE)</f>
        <v>#N/A</v>
      </c>
      <c r="BW198" t="e">
        <f>VLOOKUP(TRIM(Table47[[#This Row],[Z_3]]),Table34[#All],3,FALSE)</f>
        <v>#N/A</v>
      </c>
      <c r="BX198" t="e">
        <f>VLOOKUP(TRIM(Table47[[#This Row],[Z_4]]),Table34[#All],3,FALSE)</f>
        <v>#N/A</v>
      </c>
      <c r="BY198" t="e">
        <f>VLOOKUP(TRIM(Table47[[#This Row],[Z_5]]),Table34[#All],3,FALSE)</f>
        <v>#N/A</v>
      </c>
      <c r="BZ198" t="e">
        <f>VLOOKUP(TRIM(Table47[[#This Row],[Z_6]]),Table34[#All],3,FALSE)</f>
        <v>#N/A</v>
      </c>
      <c r="CA198" t="e">
        <f>VLOOKUP(TRIM(Table47[[#This Row],[Z_7]]),Table34[#All],3,FALSE)</f>
        <v>#N/A</v>
      </c>
      <c r="CB198">
        <f>VLOOKUP(Table47[[#This Row],[ZA]],Table36[#All],3,FALSE)</f>
        <v>2</v>
      </c>
      <c r="CC198">
        <f>VLOOKUP(Table47[[#This Row],[ZB]],Table37[#All],3,FALSE)</f>
        <v>3</v>
      </c>
      <c r="CD198" t="s">
        <v>680</v>
      </c>
      <c r="CE198">
        <f>VLOOKUP(TRIM(Table47[[#This Row],[ZC_1]]),Table38[#All],3,FALSE)</f>
        <v>5</v>
      </c>
      <c r="CF198">
        <f>VLOOKUP(TRIM(Table47[[#This Row],[ZC_2]]),Table38[#All],3,FALSE)</f>
        <v>4</v>
      </c>
      <c r="CG198" t="e">
        <f>VLOOKUP(TRIM(Table47[[#This Row],[ZC_3]]),Table38[#All],3,FALSE)</f>
        <v>#N/A</v>
      </c>
      <c r="CH198" t="e">
        <f>VLOOKUP(TRIM(Table47[[#This Row],[ZC_4]]),Table38[#All],3,FALSE)</f>
        <v>#N/A</v>
      </c>
      <c r="CI198" t="e">
        <f>VLOOKUP(TRIM(Table47[[#This Row],[ZC_5]]),Table38[#All],3,FALSE)</f>
        <v>#N/A</v>
      </c>
      <c r="CJ198" t="e">
        <f>VLOOKUP(TRIM(Table47[[#This Row],[ZC_6]]),Table38[#All],3,FALSE)</f>
        <v>#N/A</v>
      </c>
      <c r="CK198" t="e">
        <f>VLOOKUP(TRIM(Table47[[#This Row],[ZC_7]]),Table38[#All],3,FALSE)</f>
        <v>#N/A</v>
      </c>
      <c r="CL198">
        <v>3</v>
      </c>
      <c r="CM198" t="s">
        <v>681</v>
      </c>
      <c r="CN198">
        <f>VLOOKUP(TRIM(Table47[[#This Row],[ZE_1]]),Table40[#All],3,FALSE)</f>
        <v>11</v>
      </c>
      <c r="CO198" s="4">
        <f>VLOOKUP(TRIM(Table47[[#This Row],[ZE_2]]),Table40[#All],3,FALSE)</f>
        <v>4</v>
      </c>
      <c r="CP198" t="e">
        <f>VLOOKUP(TRIM(Table47[[#This Row],[ZE_3]]),Table40[#All],3,FALSE)</f>
        <v>#N/A</v>
      </c>
      <c r="CQ198" s="4" t="e">
        <f>VLOOKUP(TRIM(Table47[[#This Row],[ZE_4]]),Table40[#All],3,FALSE)</f>
        <v>#N/A</v>
      </c>
      <c r="CR198" t="e">
        <f>VLOOKUP(TRIM(Table47[[#This Row],[ZE_5]]),Table40[#All],3,FALSE)</f>
        <v>#N/A</v>
      </c>
      <c r="CS198" t="e">
        <f>VLOOKUP(TRIM(Table47[[#This Row],[ZE_6]]),Table40[#All],3,FALSE)</f>
        <v>#N/A</v>
      </c>
      <c r="CT198" t="e">
        <f>VLOOKUP(TRIM(Table47[[#This Row],[ZE_7]]),Table40[#All],3,FALSE)</f>
        <v>#N/A</v>
      </c>
    </row>
    <row r="199" spans="1:99" x14ac:dyDescent="0.25">
      <c r="A199">
        <v>45175.978804756945</v>
      </c>
      <c r="B199" s="4">
        <f>VLOOKUP(Table47[[#This Row],[A]],Table7[#All],3, FALSE)</f>
        <v>7</v>
      </c>
      <c r="C199">
        <f>VLOOKUP(Table47[[#This Row],[B]],Table12[#All],3,FALSE)</f>
        <v>0</v>
      </c>
      <c r="D199">
        <f>VLOOKUP(Table47[[#This Row],[C]],Table14[#All],3,FALSE)</f>
        <v>1</v>
      </c>
      <c r="E199">
        <f>VLOOKUP(Table47[[#This Row],[D]],Table16[#All],3,FALSE)</f>
        <v>1</v>
      </c>
      <c r="F199">
        <f>VLOOKUP(Table47[[#This Row],[E]],Table18[#All],3,FALSE)</f>
        <v>3</v>
      </c>
      <c r="G199">
        <f>VLOOKUP(Table47[[#This Row],[F]],Table20[#All],3,FALSE)</f>
        <v>4</v>
      </c>
      <c r="H199" s="1" t="s">
        <v>130</v>
      </c>
      <c r="I199">
        <f>VLOOKUP(Table47[[#This Row],[G]],Table22[#All],3,FALSE)</f>
        <v>1</v>
      </c>
      <c r="J199" s="4" t="e">
        <f>VLOOKUP(TRIM(Table47[[#This Row],[G_2]]),Table22[#All],3,FALSE)</f>
        <v>#N/A</v>
      </c>
      <c r="K199" s="4" t="e">
        <f>VLOOKUP(TRIM(Table47[[#This Row],[G_3]]),Table22[#All],3,FALSE)</f>
        <v>#N/A</v>
      </c>
      <c r="L199" s="4" t="e">
        <f>VLOOKUP(TRIM(Table47[[#This Row],[G_4]]),Table22[#All],3,FALSE)</f>
        <v>#N/A</v>
      </c>
      <c r="M199">
        <f>VLOOKUP(Table47[[#This Row],[H]],Table23[#All],3,FALSE)</f>
        <v>1</v>
      </c>
      <c r="N199" s="1" t="s">
        <v>41</v>
      </c>
      <c r="O199">
        <f>VLOOKUP(Table47[[#This Row],[I_1]],Table25[#All], 3, FALSE)</f>
        <v>1</v>
      </c>
      <c r="P199" t="e">
        <f>VLOOKUP(TRIM(Table47[[#This Row],[I_2]]),Table25[#All], 3, FALSE)</f>
        <v>#N/A</v>
      </c>
      <c r="Q199">
        <v>1080</v>
      </c>
      <c r="R199">
        <f>VLOOKUP(TRIM(Table47[[#This Row],[K]]),Table27[#All],3,FALSE)</f>
        <v>2</v>
      </c>
      <c r="S199">
        <f>VLOOKUP(TRIM(Table47[[#This Row],[L]]),Table28[#All],3,FALSE)</f>
        <v>2</v>
      </c>
      <c r="T199">
        <f>VLOOKUP(Table47[[#This Row],[M]],Table9[#All],3,FALSE)</f>
        <v>1</v>
      </c>
      <c r="U199">
        <f>VLOOKUP(Table47[[#This Row],[N]],Table11[#All],3,FALSE)</f>
        <v>4</v>
      </c>
      <c r="V199">
        <f>VLOOKUP(Table47[[#This Row],[O]],Table15[#All],3,FALSE)</f>
        <v>1</v>
      </c>
      <c r="W199" t="s">
        <v>306</v>
      </c>
      <c r="X199">
        <f>VLOOKUP(Table47[[#This Row],[Q]],Table19[#All],3,FALSE)</f>
        <v>4</v>
      </c>
      <c r="Y199" t="s">
        <v>136</v>
      </c>
      <c r="Z199">
        <f>VLOOKUP(TRIM(Table47[[#This Row],[R_1]]),Table21[#All],3,FALSE)</f>
        <v>2</v>
      </c>
      <c r="AA199" t="e">
        <f>VLOOKUP(TRIM(Table47[[#This Row],[R_2]]),Table21[#All],3,FALSE)</f>
        <v>#N/A</v>
      </c>
      <c r="AB199" t="e">
        <f>VLOOKUP(TRIM(Table47[[#This Row],[R_3]]),Table21[#All],3,FALSE)</f>
        <v>#N/A</v>
      </c>
      <c r="AC199" t="e">
        <f>VLOOKUP(TRIM(Table47[[#This Row],[R_4]]),Table21[#All],3,FALSE)</f>
        <v>#N/A</v>
      </c>
      <c r="AD199" t="e">
        <f>VLOOKUP(TRIM(Table47[[#This Row],[R_5]]),Table21[#All],3,FALSE)</f>
        <v>#N/A</v>
      </c>
      <c r="AE199" t="e">
        <f>VLOOKUP(TRIM(Table47[[#This Row],[R_6]]),Table21[#All],3,FALSE)</f>
        <v>#N/A</v>
      </c>
      <c r="AF199" t="e">
        <f>VLOOKUP(TRIM(Table47[[#This Row],[R_7]]),Table21[#All],3,FALSE)</f>
        <v>#N/A</v>
      </c>
      <c r="AG199" t="e">
        <f>VLOOKUP(TRIM(Table47[[#This Row],[R_8]]),Table21[#All],3,FALSE)</f>
        <v>#N/A</v>
      </c>
      <c r="AH199" t="e">
        <f>VLOOKUP(TRIM(Table47[[#This Row],[R_9]]),Table21[#All],3,FALSE)</f>
        <v>#N/A</v>
      </c>
      <c r="AI199" t="e">
        <f>VLOOKUP(TRIM(Table47[[#This Row],[R_10]]),Table21[#All],3,FALSE)</f>
        <v>#N/A</v>
      </c>
      <c r="AJ199" t="s">
        <v>836</v>
      </c>
      <c r="AK199">
        <f>VLOOKUP(TRIM(Table47[[#This Row],[S_1]]),Table24[#All],3,FALSE)</f>
        <v>7</v>
      </c>
      <c r="AL199" t="e">
        <f>VLOOKUP(TRIM(Table47[[#This Row],[S_2]]),Table24[#All],3,FALSE)</f>
        <v>#N/A</v>
      </c>
      <c r="AM199" t="e">
        <f>VLOOKUP(TRIM(Table47[[#This Row],[S_3]]),Table24[#All],3,FALSE)</f>
        <v>#N/A</v>
      </c>
      <c r="AN199" t="e">
        <f>VLOOKUP(TRIM(Table47[[#This Row],[S_4]]),Table24[#All],3,FALSE)</f>
        <v>#N/A</v>
      </c>
      <c r="AO199" t="e">
        <f>VLOOKUP(TRIM(Table47[[#This Row],[S_5]]),Table24[#All],3,FALSE)</f>
        <v>#N/A</v>
      </c>
      <c r="AP199" t="e">
        <f>VLOOKUP(TRIM(Table47[[#This Row],[S_6]]),Table24[#All],3,FALSE)</f>
        <v>#N/A</v>
      </c>
      <c r="AQ199" t="s">
        <v>51</v>
      </c>
      <c r="AR199">
        <f>VLOOKUP(TRIM(Table47[[#This Row],[T_1]]),Table26[#All],3,FALSE)</f>
        <v>2</v>
      </c>
      <c r="AS199" t="e">
        <f>VLOOKUP(TRIM(Table47[[#This Row],[T_2]]),Table26[#All],3,FALSE)</f>
        <v>#N/A</v>
      </c>
      <c r="AT199" t="e">
        <f>VLOOKUP(TRIM(Table47[[#This Row],[T_3]]),Table26[#All],3,FALSE)</f>
        <v>#N/A</v>
      </c>
      <c r="AU199" t="e">
        <f>VLOOKUP(TRIM(Table47[[#This Row],[T_4]]),Table26[#All],3,FALSE)</f>
        <v>#N/A</v>
      </c>
      <c r="AV199" t="e">
        <f>VLOOKUP(TRIM(Table47[[#This Row],[T_5]]),Table26[#All],3,FALSE)</f>
        <v>#N/A</v>
      </c>
      <c r="AW199" t="e">
        <f>VLOOKUP(TRIM(Table47[[#This Row],[T_6]]),Table26[#All],3,FALSE)</f>
        <v>#N/A</v>
      </c>
      <c r="AX199">
        <f>VLOOKUP(Table47[[#This Row],[U]],Table29[#All],3,FALSE)</f>
        <v>3</v>
      </c>
      <c r="AY199">
        <f>VLOOKUP(Table47[[#This Row],[V]],Table30[#All],3,FALSE)</f>
        <v>2</v>
      </c>
      <c r="AZ199" t="s">
        <v>101</v>
      </c>
      <c r="BA199">
        <f>VLOOKUP(TRIM(Table47[[#This Row],[W_1]]),Table31[#All],3,FALSE)</f>
        <v>1</v>
      </c>
      <c r="BB199" t="e">
        <f>VLOOKUP(TRIM(Table47[[#This Row],[W_2]]),Table31[#All],3,FALSE)</f>
        <v>#N/A</v>
      </c>
      <c r="BC199" t="e">
        <f>VLOOKUP(TRIM(Table47[[#This Row],[W_3]]),Table31[#All],3,FALSE)</f>
        <v>#N/A</v>
      </c>
      <c r="BD199" t="e">
        <f>VLOOKUP(TRIM(Table47[[#This Row],[W_4]]),Table31[#All],3,FALSE)</f>
        <v>#N/A</v>
      </c>
      <c r="BE199" t="e">
        <f>VLOOKUP(TRIM(Table47[[#This Row],[W_5]]),Table31[#All],3,FALSE)</f>
        <v>#N/A</v>
      </c>
      <c r="BF199" t="e">
        <f>VLOOKUP(TRIM(Table47[[#This Row],[W_6]]),Table31[#All],3,FALSE)</f>
        <v>#N/A</v>
      </c>
      <c r="BG199" t="e">
        <f>VLOOKUP(TRIM(Table47[[#This Row],[W_7]]),Table31[#All],3,FALSE)</f>
        <v>#N/A</v>
      </c>
      <c r="BH199" t="e">
        <f>VLOOKUP(TRIM(Table47[[#This Row],[W_8]]),Table31[#All],3,FALSE)</f>
        <v>#N/A</v>
      </c>
      <c r="BI199" t="s">
        <v>75</v>
      </c>
      <c r="BJ199">
        <f>VLOOKUP(TRIM(Table47[[#This Row],[X_1]]),Table32[#All],3,FALSE)</f>
        <v>1</v>
      </c>
      <c r="BK199" t="e">
        <f>VLOOKUP(TRIM(Table47[[#This Row],[X_2]]),Table32[#All],3,FALSE)</f>
        <v>#N/A</v>
      </c>
      <c r="BL199" t="e">
        <f>VLOOKUP(TRIM(Table47[[#This Row],[X_3]]),Table32[#All],3,FALSE)</f>
        <v>#N/A</v>
      </c>
      <c r="BM199" t="e">
        <f>VLOOKUP(TRIM(Table47[[#This Row],[X_4]]),Table32[#All],3,FALSE)</f>
        <v>#N/A</v>
      </c>
      <c r="BN199" t="e">
        <f>VLOOKUP(TRIM(Table47[[#This Row],[X_5]]),Table32[#All],3,FALSE)</f>
        <v>#N/A</v>
      </c>
      <c r="BO199" t="e">
        <f>VLOOKUP(TRIM(Table47[[#This Row],[X_6]]),Table32[#All],3,FALSE)</f>
        <v>#N/A</v>
      </c>
      <c r="BP199" t="e">
        <f>VLOOKUP(TRIM(Table47[[#This Row],[X_7]]),Table32[#All],3,FALSE)</f>
        <v>#N/A</v>
      </c>
      <c r="BQ199" t="e">
        <f>VLOOKUP(TRIM(Table47[[#This Row],[X_8]]),Table32[#All],3,FALSE)</f>
        <v>#N/A</v>
      </c>
      <c r="BR199" t="e">
        <f>VLOOKUP(TRIM(Table47[[#This Row],[X_9]]),Table32[#All],3,FALSE)</f>
        <v>#N/A</v>
      </c>
      <c r="BS199">
        <f>VLOOKUP(Table47[[#This Row],[Y]], Table33[#All], 3, FALSE)</f>
        <v>1</v>
      </c>
      <c r="BT199" t="s">
        <v>77</v>
      </c>
      <c r="BU199">
        <f>VLOOKUP(TRIM(Table47[[#This Row],[Z_1]]),Table34[#All],3,FALSE)</f>
        <v>13</v>
      </c>
      <c r="BV199" t="e">
        <f>VLOOKUP(TRIM(Table47[[#This Row],[Z_2]]),Table34[#All],3,FALSE)</f>
        <v>#N/A</v>
      </c>
      <c r="BW199" t="e">
        <f>VLOOKUP(TRIM(Table47[[#This Row],[Z_3]]),Table34[#All],3,FALSE)</f>
        <v>#N/A</v>
      </c>
      <c r="BX199" t="e">
        <f>VLOOKUP(TRIM(Table47[[#This Row],[Z_4]]),Table34[#All],3,FALSE)</f>
        <v>#N/A</v>
      </c>
      <c r="BY199" t="e">
        <f>VLOOKUP(TRIM(Table47[[#This Row],[Z_5]]),Table34[#All],3,FALSE)</f>
        <v>#N/A</v>
      </c>
      <c r="BZ199" t="e">
        <f>VLOOKUP(TRIM(Table47[[#This Row],[Z_6]]),Table34[#All],3,FALSE)</f>
        <v>#N/A</v>
      </c>
      <c r="CA199" t="e">
        <f>VLOOKUP(TRIM(Table47[[#This Row],[Z_7]]),Table34[#All],3,FALSE)</f>
        <v>#N/A</v>
      </c>
      <c r="CB199">
        <f>VLOOKUP(Table47[[#This Row],[ZA]],Table36[#All],3,FALSE)</f>
        <v>0</v>
      </c>
      <c r="CC199">
        <f>VLOOKUP(Table47[[#This Row],[ZB]],Table37[#All],3,FALSE)</f>
        <v>4</v>
      </c>
      <c r="CD199" t="s">
        <v>162</v>
      </c>
      <c r="CE199">
        <f>VLOOKUP(TRIM(Table47[[#This Row],[ZC_1]]),Table38[#All],3,FALSE)</f>
        <v>2</v>
      </c>
      <c r="CF199" t="e">
        <f>VLOOKUP(TRIM(Table47[[#This Row],[ZC_2]]),Table38[#All],3,FALSE)</f>
        <v>#N/A</v>
      </c>
      <c r="CG199" t="e">
        <f>VLOOKUP(TRIM(Table47[[#This Row],[ZC_3]]),Table38[#All],3,FALSE)</f>
        <v>#N/A</v>
      </c>
      <c r="CH199" t="e">
        <f>VLOOKUP(TRIM(Table47[[#This Row],[ZC_4]]),Table38[#All],3,FALSE)</f>
        <v>#N/A</v>
      </c>
      <c r="CI199" t="e">
        <f>VLOOKUP(TRIM(Table47[[#This Row],[ZC_5]]),Table38[#All],3,FALSE)</f>
        <v>#N/A</v>
      </c>
      <c r="CJ199" t="e">
        <f>VLOOKUP(TRIM(Table47[[#This Row],[ZC_6]]),Table38[#All],3,FALSE)</f>
        <v>#N/A</v>
      </c>
      <c r="CK199" t="e">
        <f>VLOOKUP(TRIM(Table47[[#This Row],[ZC_7]]),Table38[#All],3,FALSE)</f>
        <v>#N/A</v>
      </c>
      <c r="CL199">
        <v>2</v>
      </c>
      <c r="CM199" t="s">
        <v>837</v>
      </c>
      <c r="CN199">
        <f>VLOOKUP(TRIM(Table47[[#This Row],[ZE_1]]),Table40[#All],3,FALSE)</f>
        <v>6</v>
      </c>
      <c r="CO199" s="4">
        <f>VLOOKUP(TRIM(Table47[[#This Row],[ZE_2]]),Table40[#All],3,FALSE)</f>
        <v>4</v>
      </c>
      <c r="CP199" t="e">
        <f>VLOOKUP(TRIM(Table47[[#This Row],[ZE_3]]),Table40[#All],3,FALSE)</f>
        <v>#N/A</v>
      </c>
      <c r="CQ199" s="4" t="e">
        <f>VLOOKUP(TRIM(Table47[[#This Row],[ZE_4]]),Table40[#All],3,FALSE)</f>
        <v>#N/A</v>
      </c>
      <c r="CR199" t="e">
        <f>VLOOKUP(TRIM(Table47[[#This Row],[ZE_5]]),Table40[#All],3,FALSE)</f>
        <v>#N/A</v>
      </c>
      <c r="CS199" t="e">
        <f>VLOOKUP(TRIM(Table47[[#This Row],[ZE_6]]),Table40[#All],3,FALSE)</f>
        <v>#N/A</v>
      </c>
      <c r="CT199" t="e">
        <f>VLOOKUP(TRIM(Table47[[#This Row],[ZE_7]]),Table40[#All],3,FALSE)</f>
        <v>#N/A</v>
      </c>
    </row>
    <row r="200" spans="1:99" x14ac:dyDescent="0.25">
      <c r="A200">
        <v>45176.007755983796</v>
      </c>
      <c r="B200" s="4">
        <f>VLOOKUP(Table47[[#This Row],[A]],Table7[#All],3, FALSE)</f>
        <v>6</v>
      </c>
      <c r="C200">
        <f>VLOOKUP(Table47[[#This Row],[B]],Table12[#All],3,FALSE)</f>
        <v>0</v>
      </c>
      <c r="D200">
        <f>VLOOKUP(Table47[[#This Row],[C]],Table14[#All],3,FALSE)</f>
        <v>1</v>
      </c>
      <c r="E200">
        <f>VLOOKUP(Table47[[#This Row],[D]],Table16[#All],3,FALSE)</f>
        <v>1</v>
      </c>
      <c r="F200">
        <f>VLOOKUP(Table47[[#This Row],[E]],Table18[#All],3,FALSE)</f>
        <v>3</v>
      </c>
      <c r="G200">
        <f>VLOOKUP(Table47[[#This Row],[F]],Table20[#All],3,FALSE)</f>
        <v>7</v>
      </c>
      <c r="H200" s="1" t="s">
        <v>130</v>
      </c>
      <c r="I200">
        <f>VLOOKUP(Table47[[#This Row],[G]],Table22[#All],3,FALSE)</f>
        <v>1</v>
      </c>
      <c r="J200" s="4" t="e">
        <f>VLOOKUP(TRIM(Table47[[#This Row],[G_2]]),Table22[#All],3,FALSE)</f>
        <v>#N/A</v>
      </c>
      <c r="K200" s="4" t="e">
        <f>VLOOKUP(TRIM(Table47[[#This Row],[G_3]]),Table22[#All],3,FALSE)</f>
        <v>#N/A</v>
      </c>
      <c r="L200" s="4" t="e">
        <f>VLOOKUP(TRIM(Table47[[#This Row],[G_4]]),Table22[#All],3,FALSE)</f>
        <v>#N/A</v>
      </c>
      <c r="M200">
        <f>VLOOKUP(Table47[[#This Row],[H]],Table23[#All],3,FALSE)</f>
        <v>1</v>
      </c>
      <c r="N200" s="1" t="s">
        <v>41</v>
      </c>
      <c r="O200">
        <f>VLOOKUP(Table47[[#This Row],[I_1]],Table25[#All], 3, FALSE)</f>
        <v>1</v>
      </c>
      <c r="P200" t="e">
        <f>VLOOKUP(TRIM(Table47[[#This Row],[I_2]]),Table25[#All], 3, FALSE)</f>
        <v>#N/A</v>
      </c>
      <c r="Q200">
        <v>1300</v>
      </c>
      <c r="R200">
        <f>VLOOKUP(TRIM(Table47[[#This Row],[K]]),Table27[#All],3,FALSE)</f>
        <v>2</v>
      </c>
      <c r="S200">
        <f>VLOOKUP(TRIM(Table47[[#This Row],[L]]),Table28[#All],3,FALSE)</f>
        <v>1</v>
      </c>
      <c r="T200">
        <f>VLOOKUP(Table47[[#This Row],[M]],Table9[#All],3,FALSE)</f>
        <v>2</v>
      </c>
      <c r="U200">
        <f>VLOOKUP(Table47[[#This Row],[N]],Table11[#All],3,FALSE)</f>
        <v>3</v>
      </c>
      <c r="V200">
        <f>VLOOKUP(Table47[[#This Row],[O]],Table15[#All],3,FALSE)</f>
        <v>3</v>
      </c>
      <c r="W200" t="s">
        <v>838</v>
      </c>
      <c r="X200">
        <f>VLOOKUP(Table47[[#This Row],[Q]],Table19[#All],3,FALSE)</f>
        <v>4</v>
      </c>
      <c r="Y200" t="s">
        <v>839</v>
      </c>
      <c r="Z200">
        <f>VLOOKUP(TRIM(Table47[[#This Row],[R_1]]),Table21[#All],3,FALSE)</f>
        <v>0</v>
      </c>
      <c r="AA200" t="e">
        <f>VLOOKUP(TRIM(Table47[[#This Row],[R_2]]),Table21[#All],3,FALSE)</f>
        <v>#N/A</v>
      </c>
      <c r="AB200" t="e">
        <f>VLOOKUP(TRIM(Table47[[#This Row],[R_3]]),Table21[#All],3,FALSE)</f>
        <v>#N/A</v>
      </c>
      <c r="AC200" t="e">
        <f>VLOOKUP(TRIM(Table47[[#This Row],[R_4]]),Table21[#All],3,FALSE)</f>
        <v>#N/A</v>
      </c>
      <c r="AD200" t="e">
        <f>VLOOKUP(TRIM(Table47[[#This Row],[R_5]]),Table21[#All],3,FALSE)</f>
        <v>#N/A</v>
      </c>
      <c r="AE200" t="e">
        <f>VLOOKUP(TRIM(Table47[[#This Row],[R_6]]),Table21[#All],3,FALSE)</f>
        <v>#N/A</v>
      </c>
      <c r="AF200" t="e">
        <f>VLOOKUP(TRIM(Table47[[#This Row],[R_7]]),Table21[#All],3,FALSE)</f>
        <v>#N/A</v>
      </c>
      <c r="AG200" t="e">
        <f>VLOOKUP(TRIM(Table47[[#This Row],[R_8]]),Table21[#All],3,FALSE)</f>
        <v>#N/A</v>
      </c>
      <c r="AH200" t="e">
        <f>VLOOKUP(TRIM(Table47[[#This Row],[R_9]]),Table21[#All],3,FALSE)</f>
        <v>#N/A</v>
      </c>
      <c r="AI200" t="e">
        <f>VLOOKUP(TRIM(Table47[[#This Row],[R_10]]),Table21[#All],3,FALSE)</f>
        <v>#N/A</v>
      </c>
      <c r="AJ200" t="s">
        <v>840</v>
      </c>
      <c r="AK200">
        <f>VLOOKUP(TRIM(Table47[[#This Row],[S_1]]),Table24[#All],3,FALSE)</f>
        <v>5</v>
      </c>
      <c r="AL200">
        <f>VLOOKUP(TRIM(Table47[[#This Row],[S_2]]),Table24[#All],3,FALSE)</f>
        <v>7</v>
      </c>
      <c r="AM200" t="e">
        <f>VLOOKUP(TRIM(Table47[[#This Row],[S_3]]),Table24[#All],3,FALSE)</f>
        <v>#N/A</v>
      </c>
      <c r="AN200" t="e">
        <f>VLOOKUP(TRIM(Table47[[#This Row],[S_4]]),Table24[#All],3,FALSE)</f>
        <v>#N/A</v>
      </c>
      <c r="AO200" t="e">
        <f>VLOOKUP(TRIM(Table47[[#This Row],[S_5]]),Table24[#All],3,FALSE)</f>
        <v>#N/A</v>
      </c>
      <c r="AP200" t="e">
        <f>VLOOKUP(TRIM(Table47[[#This Row],[S_6]]),Table24[#All],3,FALSE)</f>
        <v>#N/A</v>
      </c>
      <c r="AQ200" t="s">
        <v>73</v>
      </c>
      <c r="AR200">
        <f>VLOOKUP(TRIM(Table47[[#This Row],[T_1]]),Table26[#All],3,FALSE)</f>
        <v>2</v>
      </c>
      <c r="AS200">
        <f>VLOOKUP(TRIM(Table47[[#This Row],[T_2]]),Table26[#All],3,FALSE)</f>
        <v>4</v>
      </c>
      <c r="AT200" t="e">
        <f>VLOOKUP(TRIM(Table47[[#This Row],[T_3]]),Table26[#All],3,FALSE)</f>
        <v>#N/A</v>
      </c>
      <c r="AU200" t="e">
        <f>VLOOKUP(TRIM(Table47[[#This Row],[T_4]]),Table26[#All],3,FALSE)</f>
        <v>#N/A</v>
      </c>
      <c r="AV200" t="e">
        <f>VLOOKUP(TRIM(Table47[[#This Row],[T_5]]),Table26[#All],3,FALSE)</f>
        <v>#N/A</v>
      </c>
      <c r="AW200" t="e">
        <f>VLOOKUP(TRIM(Table47[[#This Row],[T_6]]),Table26[#All],3,FALSE)</f>
        <v>#N/A</v>
      </c>
      <c r="AX200">
        <f>VLOOKUP(Table47[[#This Row],[U]],Table29[#All],3,FALSE)</f>
        <v>1</v>
      </c>
      <c r="AY200">
        <f>VLOOKUP(Table47[[#This Row],[V]],Table30[#All],3,FALSE)</f>
        <v>3</v>
      </c>
      <c r="AZ200" t="s">
        <v>185</v>
      </c>
      <c r="BA200">
        <f>VLOOKUP(TRIM(Table47[[#This Row],[W_1]]),Table31[#All],3,FALSE)</f>
        <v>1</v>
      </c>
      <c r="BB200">
        <f>VLOOKUP(TRIM(Table47[[#This Row],[W_2]]),Table31[#All],3,FALSE)</f>
        <v>7</v>
      </c>
      <c r="BC200" t="e">
        <f>VLOOKUP(TRIM(Table47[[#This Row],[W_3]]),Table31[#All],3,FALSE)</f>
        <v>#N/A</v>
      </c>
      <c r="BD200" t="e">
        <f>VLOOKUP(TRIM(Table47[[#This Row],[W_4]]),Table31[#All],3,FALSE)</f>
        <v>#N/A</v>
      </c>
      <c r="BE200" t="e">
        <f>VLOOKUP(TRIM(Table47[[#This Row],[W_5]]),Table31[#All],3,FALSE)</f>
        <v>#N/A</v>
      </c>
      <c r="BF200" t="e">
        <f>VLOOKUP(TRIM(Table47[[#This Row],[W_6]]),Table31[#All],3,FALSE)</f>
        <v>#N/A</v>
      </c>
      <c r="BG200" t="e">
        <f>VLOOKUP(TRIM(Table47[[#This Row],[W_7]]),Table31[#All],3,FALSE)</f>
        <v>#N/A</v>
      </c>
      <c r="BH200" t="e">
        <f>VLOOKUP(TRIM(Table47[[#This Row],[W_8]]),Table31[#All],3,FALSE)</f>
        <v>#N/A</v>
      </c>
      <c r="BI200" t="s">
        <v>841</v>
      </c>
      <c r="BJ200">
        <f>VLOOKUP(TRIM(Table47[[#This Row],[X_1]]),Table32[#All],3,FALSE)</f>
        <v>2</v>
      </c>
      <c r="BK200">
        <f>VLOOKUP(TRIM(Table47[[#This Row],[X_2]]),Table32[#All],3,FALSE)</f>
        <v>1</v>
      </c>
      <c r="BL200">
        <f>VLOOKUP(TRIM(Table47[[#This Row],[X_3]]),Table32[#All],3,FALSE)</f>
        <v>11</v>
      </c>
      <c r="BM200">
        <f>VLOOKUP(TRIM(Table47[[#This Row],[X_4]]),Table32[#All],3,FALSE)</f>
        <v>10</v>
      </c>
      <c r="BN200">
        <f>VLOOKUP(TRIM(Table47[[#This Row],[X_5]]),Table32[#All],3,FALSE)</f>
        <v>3</v>
      </c>
      <c r="BO200" t="e">
        <f>VLOOKUP(TRIM(Table47[[#This Row],[X_6]]),Table32[#All],3,FALSE)</f>
        <v>#N/A</v>
      </c>
      <c r="BP200" t="e">
        <f>VLOOKUP(TRIM(Table47[[#This Row],[X_7]]),Table32[#All],3,FALSE)</f>
        <v>#N/A</v>
      </c>
      <c r="BQ200" t="e">
        <f>VLOOKUP(TRIM(Table47[[#This Row],[X_8]]),Table32[#All],3,FALSE)</f>
        <v>#N/A</v>
      </c>
      <c r="BR200" t="e">
        <f>VLOOKUP(TRIM(Table47[[#This Row],[X_9]]),Table32[#All],3,FALSE)</f>
        <v>#N/A</v>
      </c>
      <c r="BS200">
        <f>VLOOKUP(Table47[[#This Row],[Y]], Table33[#All], 3, FALSE)</f>
        <v>1</v>
      </c>
      <c r="BT200" t="s">
        <v>842</v>
      </c>
      <c r="BU200">
        <f>VLOOKUP(TRIM(Table47[[#This Row],[Z_1]]),Table34[#All],3,FALSE)</f>
        <v>3</v>
      </c>
      <c r="BV200" t="e">
        <f>VLOOKUP(TRIM(Table47[[#This Row],[Z_2]]),Table34[#All],3,FALSE)</f>
        <v>#N/A</v>
      </c>
      <c r="BW200" t="e">
        <f>VLOOKUP(TRIM(Table47[[#This Row],[Z_3]]),Table34[#All],3,FALSE)</f>
        <v>#N/A</v>
      </c>
      <c r="BX200" t="e">
        <f>VLOOKUP(TRIM(Table47[[#This Row],[Z_4]]),Table34[#All],3,FALSE)</f>
        <v>#N/A</v>
      </c>
      <c r="BY200" t="e">
        <f>VLOOKUP(TRIM(Table47[[#This Row],[Z_5]]),Table34[#All],3,FALSE)</f>
        <v>#N/A</v>
      </c>
      <c r="BZ200" t="e">
        <f>VLOOKUP(TRIM(Table47[[#This Row],[Z_6]]),Table34[#All],3,FALSE)</f>
        <v>#N/A</v>
      </c>
      <c r="CA200" t="e">
        <f>VLOOKUP(TRIM(Table47[[#This Row],[Z_7]]),Table34[#All],3,FALSE)</f>
        <v>#N/A</v>
      </c>
      <c r="CB200">
        <f>VLOOKUP(Table47[[#This Row],[ZA]],Table36[#All],3,FALSE)</f>
        <v>3</v>
      </c>
      <c r="CC200">
        <f>VLOOKUP(Table47[[#This Row],[ZB]],Table37[#All],3,FALSE)</f>
        <v>3</v>
      </c>
      <c r="CD200" t="s">
        <v>318</v>
      </c>
      <c r="CE200">
        <f>VLOOKUP(TRIM(Table47[[#This Row],[ZC_1]]),Table38[#All],3,FALSE)</f>
        <v>3</v>
      </c>
      <c r="CF200" t="e">
        <f>VLOOKUP(TRIM(Table47[[#This Row],[ZC_2]]),Table38[#All],3,FALSE)</f>
        <v>#N/A</v>
      </c>
      <c r="CG200" t="e">
        <f>VLOOKUP(TRIM(Table47[[#This Row],[ZC_3]]),Table38[#All],3,FALSE)</f>
        <v>#N/A</v>
      </c>
      <c r="CH200" t="e">
        <f>VLOOKUP(TRIM(Table47[[#This Row],[ZC_4]]),Table38[#All],3,FALSE)</f>
        <v>#N/A</v>
      </c>
      <c r="CI200" t="e">
        <f>VLOOKUP(TRIM(Table47[[#This Row],[ZC_5]]),Table38[#All],3,FALSE)</f>
        <v>#N/A</v>
      </c>
      <c r="CJ200" t="e">
        <f>VLOOKUP(TRIM(Table47[[#This Row],[ZC_6]]),Table38[#All],3,FALSE)</f>
        <v>#N/A</v>
      </c>
      <c r="CK200" t="e">
        <f>VLOOKUP(TRIM(Table47[[#This Row],[ZC_7]]),Table38[#All],3,FALSE)</f>
        <v>#N/A</v>
      </c>
      <c r="CL200">
        <v>3</v>
      </c>
      <c r="CM200" t="s">
        <v>181</v>
      </c>
      <c r="CN200">
        <f>VLOOKUP(TRIM(Table47[[#This Row],[ZE_1]]),Table40[#All],3,FALSE)</f>
        <v>5</v>
      </c>
      <c r="CO200" s="4" t="e">
        <f>VLOOKUP(TRIM(Table47[[#This Row],[ZE_2]]),Table40[#All],3,FALSE)</f>
        <v>#N/A</v>
      </c>
      <c r="CP200" t="e">
        <f>VLOOKUP(TRIM(Table47[[#This Row],[ZE_3]]),Table40[#All],3,FALSE)</f>
        <v>#N/A</v>
      </c>
      <c r="CQ200" s="4" t="e">
        <f>VLOOKUP(TRIM(Table47[[#This Row],[ZE_4]]),Table40[#All],3,FALSE)</f>
        <v>#N/A</v>
      </c>
      <c r="CR200" t="e">
        <f>VLOOKUP(TRIM(Table47[[#This Row],[ZE_5]]),Table40[#All],3,FALSE)</f>
        <v>#N/A</v>
      </c>
      <c r="CS200" t="e">
        <f>VLOOKUP(TRIM(Table47[[#This Row],[ZE_6]]),Table40[#All],3,FALSE)</f>
        <v>#N/A</v>
      </c>
      <c r="CT200" t="e">
        <f>VLOOKUP(TRIM(Table47[[#This Row],[ZE_7]]),Table40[#All],3,FALSE)</f>
        <v>#N/A</v>
      </c>
    </row>
    <row r="201" spans="1:99" x14ac:dyDescent="0.25">
      <c r="A201">
        <v>45177.001386793985</v>
      </c>
      <c r="B201" s="4">
        <f>VLOOKUP(Table47[[#This Row],[A]],Table7[#All],3, FALSE)</f>
        <v>6</v>
      </c>
      <c r="C201">
        <f>VLOOKUP(Table47[[#This Row],[B]],Table12[#All],3,FALSE)</f>
        <v>0</v>
      </c>
      <c r="D201">
        <f>VLOOKUP(Table47[[#This Row],[C]],Table14[#All],3,FALSE)</f>
        <v>1</v>
      </c>
      <c r="E201">
        <f>VLOOKUP(Table47[[#This Row],[D]],Table16[#All],3,FALSE)</f>
        <v>1</v>
      </c>
      <c r="F201">
        <f>VLOOKUP(Table47[[#This Row],[E]],Table18[#All],3,FALSE)</f>
        <v>2</v>
      </c>
      <c r="G201">
        <f>VLOOKUP(Table47[[#This Row],[F]],Table20[#All],3,FALSE)</f>
        <v>3</v>
      </c>
      <c r="H201" s="1" t="s">
        <v>130</v>
      </c>
      <c r="I201">
        <f>VLOOKUP(Table47[[#This Row],[G]],Table22[#All],3,FALSE)</f>
        <v>1</v>
      </c>
      <c r="J201" s="4" t="e">
        <f>VLOOKUP(TRIM(Table47[[#This Row],[G_2]]),Table22[#All],3,FALSE)</f>
        <v>#N/A</v>
      </c>
      <c r="K201" s="4" t="e">
        <f>VLOOKUP(TRIM(Table47[[#This Row],[G_3]]),Table22[#All],3,FALSE)</f>
        <v>#N/A</v>
      </c>
      <c r="L201" s="4" t="e">
        <f>VLOOKUP(TRIM(Table47[[#This Row],[G_4]]),Table22[#All],3,FALSE)</f>
        <v>#N/A</v>
      </c>
      <c r="M201">
        <f>VLOOKUP(Table47[[#This Row],[H]],Table23[#All],3,FALSE)</f>
        <v>1</v>
      </c>
      <c r="N201" s="1" t="s">
        <v>41</v>
      </c>
      <c r="O201">
        <f>VLOOKUP(Table47[[#This Row],[I_1]],Table25[#All], 3, FALSE)</f>
        <v>1</v>
      </c>
      <c r="P201" t="e">
        <f>VLOOKUP(TRIM(Table47[[#This Row],[I_2]]),Table25[#All], 3, FALSE)</f>
        <v>#N/A</v>
      </c>
      <c r="Q201">
        <v>1000</v>
      </c>
      <c r="R201">
        <f>VLOOKUP(TRIM(Table47[[#This Row],[K]]),Table27[#All],3,FALSE)</f>
        <v>2</v>
      </c>
      <c r="S201">
        <f>VLOOKUP(TRIM(Table47[[#This Row],[L]]),Table28[#All],3,FALSE)</f>
        <v>1</v>
      </c>
      <c r="T201">
        <f>VLOOKUP(Table47[[#This Row],[M]],Table9[#All],3,FALSE)</f>
        <v>2</v>
      </c>
      <c r="U201">
        <f>VLOOKUP(Table47[[#This Row],[N]],Table11[#All],3,FALSE)</f>
        <v>2</v>
      </c>
      <c r="V201">
        <f>VLOOKUP(Table47[[#This Row],[O]],Table15[#All],3,FALSE)</f>
        <v>3</v>
      </c>
      <c r="W201" t="s">
        <v>843</v>
      </c>
      <c r="X201">
        <f>VLOOKUP(Table47[[#This Row],[Q]],Table19[#All],3,FALSE)</f>
        <v>2</v>
      </c>
      <c r="Y201" t="s">
        <v>77</v>
      </c>
      <c r="Z201">
        <f>VLOOKUP(TRIM(Table47[[#This Row],[R_1]]),Table21[#All],3,FALSE)</f>
        <v>6</v>
      </c>
      <c r="AA201" t="e">
        <f>VLOOKUP(TRIM(Table47[[#This Row],[R_2]]),Table21[#All],3,FALSE)</f>
        <v>#N/A</v>
      </c>
      <c r="AB201" t="e">
        <f>VLOOKUP(TRIM(Table47[[#This Row],[R_3]]),Table21[#All],3,FALSE)</f>
        <v>#N/A</v>
      </c>
      <c r="AC201" t="e">
        <f>VLOOKUP(TRIM(Table47[[#This Row],[R_4]]),Table21[#All],3,FALSE)</f>
        <v>#N/A</v>
      </c>
      <c r="AD201" t="e">
        <f>VLOOKUP(TRIM(Table47[[#This Row],[R_5]]),Table21[#All],3,FALSE)</f>
        <v>#N/A</v>
      </c>
      <c r="AE201" t="e">
        <f>VLOOKUP(TRIM(Table47[[#This Row],[R_6]]),Table21[#All],3,FALSE)</f>
        <v>#N/A</v>
      </c>
      <c r="AF201" t="e">
        <f>VLOOKUP(TRIM(Table47[[#This Row],[R_7]]),Table21[#All],3,FALSE)</f>
        <v>#N/A</v>
      </c>
      <c r="AG201" t="e">
        <f>VLOOKUP(TRIM(Table47[[#This Row],[R_8]]),Table21[#All],3,FALSE)</f>
        <v>#N/A</v>
      </c>
      <c r="AH201" t="e">
        <f>VLOOKUP(TRIM(Table47[[#This Row],[R_9]]),Table21[#All],3,FALSE)</f>
        <v>#N/A</v>
      </c>
      <c r="AI201" t="e">
        <f>VLOOKUP(TRIM(Table47[[#This Row],[R_10]]),Table21[#All],3,FALSE)</f>
        <v>#N/A</v>
      </c>
      <c r="AJ201" t="s">
        <v>174</v>
      </c>
      <c r="AK201">
        <f>VLOOKUP(TRIM(Table47[[#This Row],[S_1]]),Table24[#All],3,FALSE)</f>
        <v>5</v>
      </c>
      <c r="AL201" t="e">
        <f>VLOOKUP(TRIM(Table47[[#This Row],[S_2]]),Table24[#All],3,FALSE)</f>
        <v>#N/A</v>
      </c>
      <c r="AM201" t="e">
        <f>VLOOKUP(TRIM(Table47[[#This Row],[S_3]]),Table24[#All],3,FALSE)</f>
        <v>#N/A</v>
      </c>
      <c r="AN201" t="e">
        <f>VLOOKUP(TRIM(Table47[[#This Row],[S_4]]),Table24[#All],3,FALSE)</f>
        <v>#N/A</v>
      </c>
      <c r="AO201" t="e">
        <f>VLOOKUP(TRIM(Table47[[#This Row],[S_5]]),Table24[#All],3,FALSE)</f>
        <v>#N/A</v>
      </c>
      <c r="AP201" t="e">
        <f>VLOOKUP(TRIM(Table47[[#This Row],[S_6]]),Table24[#All],3,FALSE)</f>
        <v>#N/A</v>
      </c>
      <c r="AQ201" t="s">
        <v>51</v>
      </c>
      <c r="AR201">
        <f>VLOOKUP(TRIM(Table47[[#This Row],[T_1]]),Table26[#All],3,FALSE)</f>
        <v>2</v>
      </c>
      <c r="AS201" t="e">
        <f>VLOOKUP(TRIM(Table47[[#This Row],[T_2]]),Table26[#All],3,FALSE)</f>
        <v>#N/A</v>
      </c>
      <c r="AT201" t="e">
        <f>VLOOKUP(TRIM(Table47[[#This Row],[T_3]]),Table26[#All],3,FALSE)</f>
        <v>#N/A</v>
      </c>
      <c r="AU201" t="e">
        <f>VLOOKUP(TRIM(Table47[[#This Row],[T_4]]),Table26[#All],3,FALSE)</f>
        <v>#N/A</v>
      </c>
      <c r="AV201" t="e">
        <f>VLOOKUP(TRIM(Table47[[#This Row],[T_5]]),Table26[#All],3,FALSE)</f>
        <v>#N/A</v>
      </c>
      <c r="AW201" t="e">
        <f>VLOOKUP(TRIM(Table47[[#This Row],[T_6]]),Table26[#All],3,FALSE)</f>
        <v>#N/A</v>
      </c>
      <c r="AX201">
        <f>VLOOKUP(Table47[[#This Row],[U]],Table29[#All],3,FALSE)</f>
        <v>3</v>
      </c>
      <c r="AY201">
        <f>VLOOKUP(Table47[[#This Row],[V]],Table30[#All],3,FALSE)</f>
        <v>3</v>
      </c>
      <c r="AZ201" t="s">
        <v>418</v>
      </c>
      <c r="BA201">
        <f>VLOOKUP(TRIM(Table47[[#This Row],[W_1]]),Table31[#All],3,FALSE)</f>
        <v>2</v>
      </c>
      <c r="BB201" t="e">
        <f>VLOOKUP(TRIM(Table47[[#This Row],[W_2]]),Table31[#All],3,FALSE)</f>
        <v>#N/A</v>
      </c>
      <c r="BC201" t="e">
        <f>VLOOKUP(TRIM(Table47[[#This Row],[W_3]]),Table31[#All],3,FALSE)</f>
        <v>#N/A</v>
      </c>
      <c r="BD201" t="e">
        <f>VLOOKUP(TRIM(Table47[[#This Row],[W_4]]),Table31[#All],3,FALSE)</f>
        <v>#N/A</v>
      </c>
      <c r="BE201" t="e">
        <f>VLOOKUP(TRIM(Table47[[#This Row],[W_5]]),Table31[#All],3,FALSE)</f>
        <v>#N/A</v>
      </c>
      <c r="BF201" t="e">
        <f>VLOOKUP(TRIM(Table47[[#This Row],[W_6]]),Table31[#All],3,FALSE)</f>
        <v>#N/A</v>
      </c>
      <c r="BG201" t="e">
        <f>VLOOKUP(TRIM(Table47[[#This Row],[W_7]]),Table31[#All],3,FALSE)</f>
        <v>#N/A</v>
      </c>
      <c r="BH201" t="e">
        <f>VLOOKUP(TRIM(Table47[[#This Row],[W_8]]),Table31[#All],3,FALSE)</f>
        <v>#N/A</v>
      </c>
      <c r="BI201" t="s">
        <v>102</v>
      </c>
      <c r="BJ201">
        <f>VLOOKUP(TRIM(Table47[[#This Row],[X_1]]),Table32[#All],3,FALSE)</f>
        <v>2</v>
      </c>
      <c r="BK201" t="e">
        <f>VLOOKUP(TRIM(Table47[[#This Row],[X_2]]),Table32[#All],3,FALSE)</f>
        <v>#N/A</v>
      </c>
      <c r="BL201" t="e">
        <f>VLOOKUP(TRIM(Table47[[#This Row],[X_3]]),Table32[#All],3,FALSE)</f>
        <v>#N/A</v>
      </c>
      <c r="BM201" t="e">
        <f>VLOOKUP(TRIM(Table47[[#This Row],[X_4]]),Table32[#All],3,FALSE)</f>
        <v>#N/A</v>
      </c>
      <c r="BN201" t="e">
        <f>VLOOKUP(TRIM(Table47[[#This Row],[X_5]]),Table32[#All],3,FALSE)</f>
        <v>#N/A</v>
      </c>
      <c r="BO201" t="e">
        <f>VLOOKUP(TRIM(Table47[[#This Row],[X_6]]),Table32[#All],3,FALSE)</f>
        <v>#N/A</v>
      </c>
      <c r="BP201" t="e">
        <f>VLOOKUP(TRIM(Table47[[#This Row],[X_7]]),Table32[#All],3,FALSE)</f>
        <v>#N/A</v>
      </c>
      <c r="BQ201" t="e">
        <f>VLOOKUP(TRIM(Table47[[#This Row],[X_8]]),Table32[#All],3,FALSE)</f>
        <v>#N/A</v>
      </c>
      <c r="BR201" t="e">
        <f>VLOOKUP(TRIM(Table47[[#This Row],[X_9]]),Table32[#All],3,FALSE)</f>
        <v>#N/A</v>
      </c>
      <c r="BS201">
        <f>VLOOKUP(Table47[[#This Row],[Y]], Table33[#All], 3, FALSE)</f>
        <v>3</v>
      </c>
      <c r="BT201" t="s">
        <v>77</v>
      </c>
      <c r="BU201">
        <f>VLOOKUP(TRIM(Table47[[#This Row],[Z_1]]),Table34[#All],3,FALSE)</f>
        <v>13</v>
      </c>
      <c r="BV201" t="e">
        <f>VLOOKUP(TRIM(Table47[[#This Row],[Z_2]]),Table34[#All],3,FALSE)</f>
        <v>#N/A</v>
      </c>
      <c r="BW201" t="e">
        <f>VLOOKUP(TRIM(Table47[[#This Row],[Z_3]]),Table34[#All],3,FALSE)</f>
        <v>#N/A</v>
      </c>
      <c r="BX201" t="e">
        <f>VLOOKUP(TRIM(Table47[[#This Row],[Z_4]]),Table34[#All],3,FALSE)</f>
        <v>#N/A</v>
      </c>
      <c r="BY201" t="e">
        <f>VLOOKUP(TRIM(Table47[[#This Row],[Z_5]]),Table34[#All],3,FALSE)</f>
        <v>#N/A</v>
      </c>
      <c r="BZ201" t="e">
        <f>VLOOKUP(TRIM(Table47[[#This Row],[Z_6]]),Table34[#All],3,FALSE)</f>
        <v>#N/A</v>
      </c>
      <c r="CA201" t="e">
        <f>VLOOKUP(TRIM(Table47[[#This Row],[Z_7]]),Table34[#All],3,FALSE)</f>
        <v>#N/A</v>
      </c>
      <c r="CB201">
        <f>VLOOKUP(Table47[[#This Row],[ZA]],Table36[#All],3,FALSE)</f>
        <v>0</v>
      </c>
      <c r="CC201">
        <f>VLOOKUP(Table47[[#This Row],[ZB]],Table37[#All],3,FALSE)</f>
        <v>3</v>
      </c>
      <c r="CD201" t="s">
        <v>147</v>
      </c>
      <c r="CE201">
        <f>VLOOKUP(TRIM(Table47[[#This Row],[ZC_1]]),Table38[#All],3,FALSE)</f>
        <v>1</v>
      </c>
      <c r="CF201" t="e">
        <f>VLOOKUP(TRIM(Table47[[#This Row],[ZC_2]]),Table38[#All],3,FALSE)</f>
        <v>#N/A</v>
      </c>
      <c r="CG201" t="e">
        <f>VLOOKUP(TRIM(Table47[[#This Row],[ZC_3]]),Table38[#All],3,FALSE)</f>
        <v>#N/A</v>
      </c>
      <c r="CH201" t="e">
        <f>VLOOKUP(TRIM(Table47[[#This Row],[ZC_4]]),Table38[#All],3,FALSE)</f>
        <v>#N/A</v>
      </c>
      <c r="CI201" t="e">
        <f>VLOOKUP(TRIM(Table47[[#This Row],[ZC_5]]),Table38[#All],3,FALSE)</f>
        <v>#N/A</v>
      </c>
      <c r="CJ201" t="e">
        <f>VLOOKUP(TRIM(Table47[[#This Row],[ZC_6]]),Table38[#All],3,FALSE)</f>
        <v>#N/A</v>
      </c>
      <c r="CK201" t="e">
        <f>VLOOKUP(TRIM(Table47[[#This Row],[ZC_7]]),Table38[#All],3,FALSE)</f>
        <v>#N/A</v>
      </c>
      <c r="CL201">
        <v>1</v>
      </c>
      <c r="CM201" t="s">
        <v>106</v>
      </c>
      <c r="CN201">
        <f>VLOOKUP(TRIM(Table47[[#This Row],[ZE_1]]),Table40[#All],3,FALSE)</f>
        <v>3</v>
      </c>
      <c r="CO201" s="4" t="e">
        <f>VLOOKUP(TRIM(Table47[[#This Row],[ZE_2]]),Table40[#All],3,FALSE)</f>
        <v>#N/A</v>
      </c>
      <c r="CP201" t="e">
        <f>VLOOKUP(TRIM(Table47[[#This Row],[ZE_3]]),Table40[#All],3,FALSE)</f>
        <v>#N/A</v>
      </c>
      <c r="CQ201" s="4" t="e">
        <f>VLOOKUP(TRIM(Table47[[#This Row],[ZE_4]]),Table40[#All],3,FALSE)</f>
        <v>#N/A</v>
      </c>
      <c r="CR201" t="e">
        <f>VLOOKUP(TRIM(Table47[[#This Row],[ZE_5]]),Table40[#All],3,FALSE)</f>
        <v>#N/A</v>
      </c>
      <c r="CS201" t="e">
        <f>VLOOKUP(TRIM(Table47[[#This Row],[ZE_6]]),Table40[#All],3,FALSE)</f>
        <v>#N/A</v>
      </c>
      <c r="CT201" t="e">
        <f>VLOOKUP(TRIM(Table47[[#This Row],[ZE_7]]),Table40[#All],3,FALSE)</f>
        <v>#N/A</v>
      </c>
    </row>
    <row r="202" spans="1:99" x14ac:dyDescent="0.25">
      <c r="A202">
        <v>45178.001474236109</v>
      </c>
      <c r="B202" s="4">
        <f>VLOOKUP(Table47[[#This Row],[A]],Table7[#All],3, FALSE)</f>
        <v>6</v>
      </c>
      <c r="C202">
        <f>VLOOKUP(Table47[[#This Row],[B]],Table12[#All],3,FALSE)</f>
        <v>1</v>
      </c>
      <c r="D202">
        <f>VLOOKUP(Table47[[#This Row],[C]],Table14[#All],3,FALSE)</f>
        <v>1</v>
      </c>
      <c r="E202">
        <f>VLOOKUP(Table47[[#This Row],[D]],Table16[#All],3,FALSE)</f>
        <v>1</v>
      </c>
      <c r="F202">
        <f>VLOOKUP(Table47[[#This Row],[E]],Table18[#All],3,FALSE)</f>
        <v>1</v>
      </c>
      <c r="G202">
        <f>VLOOKUP(Table47[[#This Row],[F]],Table20[#All],3,FALSE)</f>
        <v>6</v>
      </c>
      <c r="H202" s="1" t="s">
        <v>130</v>
      </c>
      <c r="I202">
        <f>VLOOKUP(Table47[[#This Row],[G]],Table22[#All],3,FALSE)</f>
        <v>1</v>
      </c>
      <c r="J202" s="4" t="e">
        <f>VLOOKUP(TRIM(Table47[[#This Row],[G_2]]),Table22[#All],3,FALSE)</f>
        <v>#N/A</v>
      </c>
      <c r="K202" s="4" t="e">
        <f>VLOOKUP(TRIM(Table47[[#This Row],[G_3]]),Table22[#All],3,FALSE)</f>
        <v>#N/A</v>
      </c>
      <c r="L202" s="4" t="e">
        <f>VLOOKUP(TRIM(Table47[[#This Row],[G_4]]),Table22[#All],3,FALSE)</f>
        <v>#N/A</v>
      </c>
      <c r="M202">
        <f>VLOOKUP(Table47[[#This Row],[H]],Table23[#All],3,FALSE)</f>
        <v>1</v>
      </c>
      <c r="N202" s="1" t="s">
        <v>41</v>
      </c>
      <c r="O202">
        <f>VLOOKUP(Table47[[#This Row],[I_1]],Table25[#All], 3, FALSE)</f>
        <v>1</v>
      </c>
      <c r="P202" t="e">
        <f>VLOOKUP(TRIM(Table47[[#This Row],[I_2]]),Table25[#All], 3, FALSE)</f>
        <v>#N/A</v>
      </c>
      <c r="Q202">
        <v>1051</v>
      </c>
      <c r="R202">
        <f>VLOOKUP(TRIM(Table47[[#This Row],[K]]),Table27[#All],3,FALSE)</f>
        <v>2</v>
      </c>
      <c r="S202">
        <f>VLOOKUP(TRIM(Table47[[#This Row],[L]]),Table28[#All],3,FALSE)</f>
        <v>1</v>
      </c>
      <c r="T202">
        <f>VLOOKUP(Table47[[#This Row],[M]],Table9[#All],3,FALSE)</f>
        <v>1</v>
      </c>
      <c r="U202">
        <f>VLOOKUP(Table47[[#This Row],[N]],Table11[#All],3,FALSE)</f>
        <v>5</v>
      </c>
      <c r="V202">
        <f>VLOOKUP(Table47[[#This Row],[O]],Table15[#All],3,FALSE)</f>
        <v>3</v>
      </c>
      <c r="W202" t="s">
        <v>844</v>
      </c>
      <c r="X202">
        <f>VLOOKUP(Table47[[#This Row],[Q]],Table19[#All],3,FALSE)</f>
        <v>4</v>
      </c>
      <c r="Y202" t="s">
        <v>77</v>
      </c>
      <c r="Z202">
        <f>VLOOKUP(TRIM(Table47[[#This Row],[R_1]]),Table21[#All],3,FALSE)</f>
        <v>6</v>
      </c>
      <c r="AA202" t="e">
        <f>VLOOKUP(TRIM(Table47[[#This Row],[R_2]]),Table21[#All],3,FALSE)</f>
        <v>#N/A</v>
      </c>
      <c r="AB202" t="e">
        <f>VLOOKUP(TRIM(Table47[[#This Row],[R_3]]),Table21[#All],3,FALSE)</f>
        <v>#N/A</v>
      </c>
      <c r="AC202" t="e">
        <f>VLOOKUP(TRIM(Table47[[#This Row],[R_4]]),Table21[#All],3,FALSE)</f>
        <v>#N/A</v>
      </c>
      <c r="AD202" t="e">
        <f>VLOOKUP(TRIM(Table47[[#This Row],[R_5]]),Table21[#All],3,FALSE)</f>
        <v>#N/A</v>
      </c>
      <c r="AE202" t="e">
        <f>VLOOKUP(TRIM(Table47[[#This Row],[R_6]]),Table21[#All],3,FALSE)</f>
        <v>#N/A</v>
      </c>
      <c r="AF202" t="e">
        <f>VLOOKUP(TRIM(Table47[[#This Row],[R_7]]),Table21[#All],3,FALSE)</f>
        <v>#N/A</v>
      </c>
      <c r="AG202" t="e">
        <f>VLOOKUP(TRIM(Table47[[#This Row],[R_8]]),Table21[#All],3,FALSE)</f>
        <v>#N/A</v>
      </c>
      <c r="AH202" t="e">
        <f>VLOOKUP(TRIM(Table47[[#This Row],[R_9]]),Table21[#All],3,FALSE)</f>
        <v>#N/A</v>
      </c>
      <c r="AI202" t="e">
        <f>VLOOKUP(TRIM(Table47[[#This Row],[R_10]]),Table21[#All],3,FALSE)</f>
        <v>#N/A</v>
      </c>
      <c r="AJ202" t="s">
        <v>742</v>
      </c>
      <c r="AK202">
        <f>VLOOKUP(TRIM(Table47[[#This Row],[S_1]]),Table24[#All],3,FALSE)</f>
        <v>6</v>
      </c>
      <c r="AL202">
        <f>VLOOKUP(TRIM(Table47[[#This Row],[S_2]]),Table24[#All],3,FALSE)</f>
        <v>1</v>
      </c>
      <c r="AM202">
        <f>VLOOKUP(TRIM(Table47[[#This Row],[S_3]]),Table24[#All],3,FALSE)</f>
        <v>4</v>
      </c>
      <c r="AN202" t="e">
        <f>VLOOKUP(TRIM(Table47[[#This Row],[S_4]]),Table24[#All],3,FALSE)</f>
        <v>#N/A</v>
      </c>
      <c r="AO202" t="e">
        <f>VLOOKUP(TRIM(Table47[[#This Row],[S_5]]),Table24[#All],3,FALSE)</f>
        <v>#N/A</v>
      </c>
      <c r="AP202" t="e">
        <f>VLOOKUP(TRIM(Table47[[#This Row],[S_6]]),Table24[#All],3,FALSE)</f>
        <v>#N/A</v>
      </c>
      <c r="AQ202" t="s">
        <v>51</v>
      </c>
      <c r="AR202">
        <f>VLOOKUP(TRIM(Table47[[#This Row],[T_1]]),Table26[#All],3,FALSE)</f>
        <v>2</v>
      </c>
      <c r="AS202" t="e">
        <f>VLOOKUP(TRIM(Table47[[#This Row],[T_2]]),Table26[#All],3,FALSE)</f>
        <v>#N/A</v>
      </c>
      <c r="AT202" t="e">
        <f>VLOOKUP(TRIM(Table47[[#This Row],[T_3]]),Table26[#All],3,FALSE)</f>
        <v>#N/A</v>
      </c>
      <c r="AU202" t="e">
        <f>VLOOKUP(TRIM(Table47[[#This Row],[T_4]]),Table26[#All],3,FALSE)</f>
        <v>#N/A</v>
      </c>
      <c r="AV202" t="e">
        <f>VLOOKUP(TRIM(Table47[[#This Row],[T_5]]),Table26[#All],3,FALSE)</f>
        <v>#N/A</v>
      </c>
      <c r="AW202" t="e">
        <f>VLOOKUP(TRIM(Table47[[#This Row],[T_6]]),Table26[#All],3,FALSE)</f>
        <v>#N/A</v>
      </c>
      <c r="AX202">
        <f>VLOOKUP(Table47[[#This Row],[U]],Table29[#All],3,FALSE)</f>
        <v>3</v>
      </c>
      <c r="AY202">
        <f>VLOOKUP(Table47[[#This Row],[V]],Table30[#All],3,FALSE)</f>
        <v>1</v>
      </c>
      <c r="AZ202" t="s">
        <v>428</v>
      </c>
      <c r="BA202">
        <f>VLOOKUP(TRIM(Table47[[#This Row],[W_1]]),Table31[#All],3,FALSE)</f>
        <v>4</v>
      </c>
      <c r="BB202" t="e">
        <f>VLOOKUP(TRIM(Table47[[#This Row],[W_2]]),Table31[#All],3,FALSE)</f>
        <v>#N/A</v>
      </c>
      <c r="BC202" t="e">
        <f>VLOOKUP(TRIM(Table47[[#This Row],[W_3]]),Table31[#All],3,FALSE)</f>
        <v>#N/A</v>
      </c>
      <c r="BD202" t="e">
        <f>VLOOKUP(TRIM(Table47[[#This Row],[W_4]]),Table31[#All],3,FALSE)</f>
        <v>#N/A</v>
      </c>
      <c r="BE202" t="e">
        <f>VLOOKUP(TRIM(Table47[[#This Row],[W_5]]),Table31[#All],3,FALSE)</f>
        <v>#N/A</v>
      </c>
      <c r="BF202" t="e">
        <f>VLOOKUP(TRIM(Table47[[#This Row],[W_6]]),Table31[#All],3,FALSE)</f>
        <v>#N/A</v>
      </c>
      <c r="BG202" t="e">
        <f>VLOOKUP(TRIM(Table47[[#This Row],[W_7]]),Table31[#All],3,FALSE)</f>
        <v>#N/A</v>
      </c>
      <c r="BH202" t="e">
        <f>VLOOKUP(TRIM(Table47[[#This Row],[W_8]]),Table31[#All],3,FALSE)</f>
        <v>#N/A</v>
      </c>
      <c r="BI202" t="s">
        <v>313</v>
      </c>
      <c r="BJ202">
        <f>VLOOKUP(TRIM(Table47[[#This Row],[X_1]]),Table32[#All],3,FALSE)</f>
        <v>7</v>
      </c>
      <c r="BK202" t="e">
        <f>VLOOKUP(TRIM(Table47[[#This Row],[X_2]]),Table32[#All],3,FALSE)</f>
        <v>#N/A</v>
      </c>
      <c r="BL202" t="e">
        <f>VLOOKUP(TRIM(Table47[[#This Row],[X_3]]),Table32[#All],3,FALSE)</f>
        <v>#N/A</v>
      </c>
      <c r="BM202" t="e">
        <f>VLOOKUP(TRIM(Table47[[#This Row],[X_4]]),Table32[#All],3,FALSE)</f>
        <v>#N/A</v>
      </c>
      <c r="BN202" t="e">
        <f>VLOOKUP(TRIM(Table47[[#This Row],[X_5]]),Table32[#All],3,FALSE)</f>
        <v>#N/A</v>
      </c>
      <c r="BO202" t="e">
        <f>VLOOKUP(TRIM(Table47[[#This Row],[X_6]]),Table32[#All],3,FALSE)</f>
        <v>#N/A</v>
      </c>
      <c r="BP202" t="e">
        <f>VLOOKUP(TRIM(Table47[[#This Row],[X_7]]),Table32[#All],3,FALSE)</f>
        <v>#N/A</v>
      </c>
      <c r="BQ202" t="e">
        <f>VLOOKUP(TRIM(Table47[[#This Row],[X_8]]),Table32[#All],3,FALSE)</f>
        <v>#N/A</v>
      </c>
      <c r="BR202" t="e">
        <f>VLOOKUP(TRIM(Table47[[#This Row],[X_9]]),Table32[#All],3,FALSE)</f>
        <v>#N/A</v>
      </c>
      <c r="BS202">
        <f>VLOOKUP(Table47[[#This Row],[Y]], Table33[#All], 3, FALSE)</f>
        <v>3</v>
      </c>
      <c r="BT202" t="s">
        <v>77</v>
      </c>
      <c r="BU202">
        <f>VLOOKUP(TRIM(Table47[[#This Row],[Z_1]]),Table34[#All],3,FALSE)</f>
        <v>13</v>
      </c>
      <c r="BV202" t="e">
        <f>VLOOKUP(TRIM(Table47[[#This Row],[Z_2]]),Table34[#All],3,FALSE)</f>
        <v>#N/A</v>
      </c>
      <c r="BW202" t="e">
        <f>VLOOKUP(TRIM(Table47[[#This Row],[Z_3]]),Table34[#All],3,FALSE)</f>
        <v>#N/A</v>
      </c>
      <c r="BX202" t="e">
        <f>VLOOKUP(TRIM(Table47[[#This Row],[Z_4]]),Table34[#All],3,FALSE)</f>
        <v>#N/A</v>
      </c>
      <c r="BY202" t="e">
        <f>VLOOKUP(TRIM(Table47[[#This Row],[Z_5]]),Table34[#All],3,FALSE)</f>
        <v>#N/A</v>
      </c>
      <c r="BZ202" t="e">
        <f>VLOOKUP(TRIM(Table47[[#This Row],[Z_6]]),Table34[#All],3,FALSE)</f>
        <v>#N/A</v>
      </c>
      <c r="CA202" t="e">
        <f>VLOOKUP(TRIM(Table47[[#This Row],[Z_7]]),Table34[#All],3,FALSE)</f>
        <v>#N/A</v>
      </c>
      <c r="CB202">
        <f>VLOOKUP(Table47[[#This Row],[ZA]],Table36[#All],3,FALSE)</f>
        <v>0</v>
      </c>
      <c r="CC202">
        <f>VLOOKUP(Table47[[#This Row],[ZB]],Table37[#All],3,FALSE)</f>
        <v>3</v>
      </c>
      <c r="CD202" t="s">
        <v>441</v>
      </c>
      <c r="CE202">
        <f>VLOOKUP(TRIM(Table47[[#This Row],[ZC_1]]),Table38[#All],3,FALSE)</f>
        <v>7</v>
      </c>
      <c r="CF202" t="e">
        <f>VLOOKUP(TRIM(Table47[[#This Row],[ZC_2]]),Table38[#All],3,FALSE)</f>
        <v>#N/A</v>
      </c>
      <c r="CG202" t="e">
        <f>VLOOKUP(TRIM(Table47[[#This Row],[ZC_3]]),Table38[#All],3,FALSE)</f>
        <v>#N/A</v>
      </c>
      <c r="CH202" t="e">
        <f>VLOOKUP(TRIM(Table47[[#This Row],[ZC_4]]),Table38[#All],3,FALSE)</f>
        <v>#N/A</v>
      </c>
      <c r="CI202" t="e">
        <f>VLOOKUP(TRIM(Table47[[#This Row],[ZC_5]]),Table38[#All],3,FALSE)</f>
        <v>#N/A</v>
      </c>
      <c r="CJ202" t="e">
        <f>VLOOKUP(TRIM(Table47[[#This Row],[ZC_6]]),Table38[#All],3,FALSE)</f>
        <v>#N/A</v>
      </c>
      <c r="CK202" t="e">
        <f>VLOOKUP(TRIM(Table47[[#This Row],[ZC_7]]),Table38[#All],3,FALSE)</f>
        <v>#N/A</v>
      </c>
      <c r="CL202">
        <v>3</v>
      </c>
      <c r="CM202" t="s">
        <v>80</v>
      </c>
      <c r="CN202">
        <f>VLOOKUP(TRIM(Table47[[#This Row],[ZE_1]]),Table40[#All],3,FALSE)</f>
        <v>1</v>
      </c>
      <c r="CO202" s="4">
        <f>VLOOKUP(TRIM(Table47[[#This Row],[ZE_2]]),Table40[#All],3,FALSE)</f>
        <v>10</v>
      </c>
      <c r="CP202">
        <f>VLOOKUP(TRIM(Table47[[#This Row],[ZE_3]]),Table40[#All],3,FALSE)</f>
        <v>8</v>
      </c>
      <c r="CQ202" s="4" t="e">
        <f>VLOOKUP(TRIM(Table47[[#This Row],[ZE_4]]),Table40[#All],3,FALSE)</f>
        <v>#N/A</v>
      </c>
      <c r="CR202" t="e">
        <f>VLOOKUP(TRIM(Table47[[#This Row],[ZE_5]]),Table40[#All],3,FALSE)</f>
        <v>#N/A</v>
      </c>
      <c r="CS202" t="e">
        <f>VLOOKUP(TRIM(Table47[[#This Row],[ZE_6]]),Table40[#All],3,FALSE)</f>
        <v>#N/A</v>
      </c>
      <c r="CT202" t="e">
        <f>VLOOKUP(TRIM(Table47[[#This Row],[ZE_7]]),Table40[#All],3,FALSE)</f>
        <v>#N/A</v>
      </c>
    </row>
    <row r="203" spans="1:99" x14ac:dyDescent="0.25">
      <c r="A203">
        <v>45178.638476284723</v>
      </c>
      <c r="B203" s="4">
        <f>VLOOKUP(Table47[[#This Row],[A]],Table7[#All],3, FALSE)</f>
        <v>6</v>
      </c>
      <c r="C203">
        <f>VLOOKUP(Table47[[#This Row],[B]],Table12[#All],3,FALSE)</f>
        <v>0</v>
      </c>
      <c r="D203">
        <f>VLOOKUP(Table47[[#This Row],[C]],Table14[#All],3,FALSE)</f>
        <v>1</v>
      </c>
      <c r="E203">
        <f>VLOOKUP(Table47[[#This Row],[D]],Table16[#All],3,FALSE)</f>
        <v>1</v>
      </c>
      <c r="F203">
        <f>VLOOKUP(Table47[[#This Row],[E]],Table18[#All],3,FALSE)</f>
        <v>1</v>
      </c>
      <c r="G203">
        <f>VLOOKUP(Table47[[#This Row],[F]],Table20[#All],3,FALSE)</f>
        <v>5</v>
      </c>
      <c r="H203" s="1" t="s">
        <v>124</v>
      </c>
      <c r="I203">
        <f>VLOOKUP(Table47[[#This Row],[G]],Table22[#All],3,FALSE)</f>
        <v>1</v>
      </c>
      <c r="J203" s="4">
        <f>VLOOKUP(TRIM(Table47[[#This Row],[G_2]]),Table22[#All],3,FALSE)</f>
        <v>2</v>
      </c>
      <c r="K203" s="4" t="e">
        <f>VLOOKUP(TRIM(Table47[[#This Row],[G_3]]),Table22[#All],3,FALSE)</f>
        <v>#N/A</v>
      </c>
      <c r="L203" s="4" t="e">
        <f>VLOOKUP(TRIM(Table47[[#This Row],[G_4]]),Table22[#All],3,FALSE)</f>
        <v>#N/A</v>
      </c>
      <c r="M203">
        <f>VLOOKUP(Table47[[#This Row],[H]],Table23[#All],3,FALSE)</f>
        <v>1</v>
      </c>
      <c r="N203" s="1" t="s">
        <v>41</v>
      </c>
      <c r="O203">
        <f>VLOOKUP(Table47[[#This Row],[I_1]],Table25[#All], 3, FALSE)</f>
        <v>1</v>
      </c>
      <c r="P203" t="e">
        <f>VLOOKUP(TRIM(Table47[[#This Row],[I_2]]),Table25[#All], 3, FALSE)</f>
        <v>#N/A</v>
      </c>
      <c r="Q203">
        <v>1140</v>
      </c>
      <c r="R203">
        <f>VLOOKUP(TRIM(Table47[[#This Row],[K]]),Table27[#All],3,FALSE)</f>
        <v>1</v>
      </c>
      <c r="S203">
        <f>VLOOKUP(TRIM(Table47[[#This Row],[L]]),Table28[#All],3,FALSE)</f>
        <v>1</v>
      </c>
      <c r="T203">
        <f>VLOOKUP(Table47[[#This Row],[M]],Table9[#All],3,FALSE)</f>
        <v>3</v>
      </c>
      <c r="U203">
        <f>VLOOKUP(Table47[[#This Row],[N]],Table11[#All],3,FALSE)</f>
        <v>2</v>
      </c>
      <c r="V203">
        <f>VLOOKUP(Table47[[#This Row],[O]],Table15[#All],3,FALSE)</f>
        <v>1</v>
      </c>
      <c r="W203" t="s">
        <v>386</v>
      </c>
      <c r="X203">
        <f>VLOOKUP(Table47[[#This Row],[Q]],Table19[#All],3,FALSE)</f>
        <v>2</v>
      </c>
      <c r="Y203" t="s">
        <v>433</v>
      </c>
      <c r="Z203">
        <f>VLOOKUP(TRIM(Table47[[#This Row],[R_1]]),Table21[#All],3,FALSE)</f>
        <v>5</v>
      </c>
      <c r="AA203" t="e">
        <f>VLOOKUP(TRIM(Table47[[#This Row],[R_2]]),Table21[#All],3,FALSE)</f>
        <v>#N/A</v>
      </c>
      <c r="AB203" t="e">
        <f>VLOOKUP(TRIM(Table47[[#This Row],[R_3]]),Table21[#All],3,FALSE)</f>
        <v>#N/A</v>
      </c>
      <c r="AC203" t="e">
        <f>VLOOKUP(TRIM(Table47[[#This Row],[R_4]]),Table21[#All],3,FALSE)</f>
        <v>#N/A</v>
      </c>
      <c r="AD203" t="e">
        <f>VLOOKUP(TRIM(Table47[[#This Row],[R_5]]),Table21[#All],3,FALSE)</f>
        <v>#N/A</v>
      </c>
      <c r="AE203" t="e">
        <f>VLOOKUP(TRIM(Table47[[#This Row],[R_6]]),Table21[#All],3,FALSE)</f>
        <v>#N/A</v>
      </c>
      <c r="AF203" t="e">
        <f>VLOOKUP(TRIM(Table47[[#This Row],[R_7]]),Table21[#All],3,FALSE)</f>
        <v>#N/A</v>
      </c>
      <c r="AG203" t="e">
        <f>VLOOKUP(TRIM(Table47[[#This Row],[R_8]]),Table21[#All],3,FALSE)</f>
        <v>#N/A</v>
      </c>
      <c r="AH203" t="e">
        <f>VLOOKUP(TRIM(Table47[[#This Row],[R_9]]),Table21[#All],3,FALSE)</f>
        <v>#N/A</v>
      </c>
      <c r="AI203" t="e">
        <f>VLOOKUP(TRIM(Table47[[#This Row],[R_10]]),Table21[#All],3,FALSE)</f>
        <v>#N/A</v>
      </c>
      <c r="AJ203" t="s">
        <v>72</v>
      </c>
      <c r="AK203">
        <f>VLOOKUP(TRIM(Table47[[#This Row],[S_1]]),Table24[#All],3,FALSE)</f>
        <v>3</v>
      </c>
      <c r="AL203">
        <f>VLOOKUP(TRIM(Table47[[#This Row],[S_2]]),Table24[#All],3,FALSE)</f>
        <v>1</v>
      </c>
      <c r="AM203">
        <f>VLOOKUP(TRIM(Table47[[#This Row],[S_3]]),Table24[#All],3,FALSE)</f>
        <v>2</v>
      </c>
      <c r="AN203">
        <f>VLOOKUP(TRIM(Table47[[#This Row],[S_4]]),Table24[#All],3,FALSE)</f>
        <v>4</v>
      </c>
      <c r="AO203" t="e">
        <f>VLOOKUP(TRIM(Table47[[#This Row],[S_5]]),Table24[#All],3,FALSE)</f>
        <v>#N/A</v>
      </c>
      <c r="AP203" t="e">
        <f>VLOOKUP(TRIM(Table47[[#This Row],[S_6]]),Table24[#All],3,FALSE)</f>
        <v>#N/A</v>
      </c>
      <c r="AQ203" t="s">
        <v>73</v>
      </c>
      <c r="AR203">
        <f>VLOOKUP(TRIM(Table47[[#This Row],[T_1]]),Table26[#All],3,FALSE)</f>
        <v>2</v>
      </c>
      <c r="AS203">
        <f>VLOOKUP(TRIM(Table47[[#This Row],[T_2]]),Table26[#All],3,FALSE)</f>
        <v>4</v>
      </c>
      <c r="AT203" t="e">
        <f>VLOOKUP(TRIM(Table47[[#This Row],[T_3]]),Table26[#All],3,FALSE)</f>
        <v>#N/A</v>
      </c>
      <c r="AU203" t="e">
        <f>VLOOKUP(TRIM(Table47[[#This Row],[T_4]]),Table26[#All],3,FALSE)</f>
        <v>#N/A</v>
      </c>
      <c r="AV203" t="e">
        <f>VLOOKUP(TRIM(Table47[[#This Row],[T_5]]),Table26[#All],3,FALSE)</f>
        <v>#N/A</v>
      </c>
      <c r="AW203" t="e">
        <f>VLOOKUP(TRIM(Table47[[#This Row],[T_6]]),Table26[#All],3,FALSE)</f>
        <v>#N/A</v>
      </c>
      <c r="AX203">
        <f>VLOOKUP(Table47[[#This Row],[U]],Table29[#All],3,FALSE)</f>
        <v>1</v>
      </c>
      <c r="AY203">
        <f>VLOOKUP(Table47[[#This Row],[V]],Table30[#All],3,FALSE)</f>
        <v>2</v>
      </c>
      <c r="AZ203" t="s">
        <v>88</v>
      </c>
      <c r="BA203">
        <f>VLOOKUP(TRIM(Table47[[#This Row],[W_1]]),Table31[#All],3,FALSE)</f>
        <v>1</v>
      </c>
      <c r="BB203">
        <f>VLOOKUP(TRIM(Table47[[#This Row],[W_2]]),Table31[#All],3,FALSE)</f>
        <v>2</v>
      </c>
      <c r="BC203" t="e">
        <f>VLOOKUP(TRIM(Table47[[#This Row],[W_3]]),Table31[#All],3,FALSE)</f>
        <v>#N/A</v>
      </c>
      <c r="BD203" t="e">
        <f>VLOOKUP(TRIM(Table47[[#This Row],[W_4]]),Table31[#All],3,FALSE)</f>
        <v>#N/A</v>
      </c>
      <c r="BE203" t="e">
        <f>VLOOKUP(TRIM(Table47[[#This Row],[W_5]]),Table31[#All],3,FALSE)</f>
        <v>#N/A</v>
      </c>
      <c r="BF203" t="e">
        <f>VLOOKUP(TRIM(Table47[[#This Row],[W_6]]),Table31[#All],3,FALSE)</f>
        <v>#N/A</v>
      </c>
      <c r="BG203" t="e">
        <f>VLOOKUP(TRIM(Table47[[#This Row],[W_7]]),Table31[#All],3,FALSE)</f>
        <v>#N/A</v>
      </c>
      <c r="BH203" t="e">
        <f>VLOOKUP(TRIM(Table47[[#This Row],[W_8]]),Table31[#All],3,FALSE)</f>
        <v>#N/A</v>
      </c>
      <c r="BI203" t="s">
        <v>544</v>
      </c>
      <c r="BJ203">
        <f>VLOOKUP(TRIM(Table47[[#This Row],[X_1]]),Table32[#All],3,FALSE)</f>
        <v>1</v>
      </c>
      <c r="BK203">
        <f>VLOOKUP(TRIM(Table47[[#This Row],[X_2]]),Table32[#All],3,FALSE)</f>
        <v>3</v>
      </c>
      <c r="BL203" t="e">
        <f>VLOOKUP(TRIM(Table47[[#This Row],[X_3]]),Table32[#All],3,FALSE)</f>
        <v>#N/A</v>
      </c>
      <c r="BM203" t="e">
        <f>VLOOKUP(TRIM(Table47[[#This Row],[X_4]]),Table32[#All],3,FALSE)</f>
        <v>#N/A</v>
      </c>
      <c r="BN203" t="e">
        <f>VLOOKUP(TRIM(Table47[[#This Row],[X_5]]),Table32[#All],3,FALSE)</f>
        <v>#N/A</v>
      </c>
      <c r="BO203" t="e">
        <f>VLOOKUP(TRIM(Table47[[#This Row],[X_6]]),Table32[#All],3,FALSE)</f>
        <v>#N/A</v>
      </c>
      <c r="BP203" t="e">
        <f>VLOOKUP(TRIM(Table47[[#This Row],[X_7]]),Table32[#All],3,FALSE)</f>
        <v>#N/A</v>
      </c>
      <c r="BQ203" t="e">
        <f>VLOOKUP(TRIM(Table47[[#This Row],[X_8]]),Table32[#All],3,FALSE)</f>
        <v>#N/A</v>
      </c>
      <c r="BR203" t="e">
        <f>VLOOKUP(TRIM(Table47[[#This Row],[X_9]]),Table32[#All],3,FALSE)</f>
        <v>#N/A</v>
      </c>
      <c r="BS203">
        <f>VLOOKUP(Table47[[#This Row],[Y]], Table33[#All], 3, FALSE)</f>
        <v>1</v>
      </c>
      <c r="BT203" t="s">
        <v>136</v>
      </c>
      <c r="BU203">
        <f>VLOOKUP(TRIM(Table47[[#This Row],[Z_1]]),Table34[#All],3,FALSE)</f>
        <v>4</v>
      </c>
      <c r="BV203" t="e">
        <f>VLOOKUP(TRIM(Table47[[#This Row],[Z_2]]),Table34[#All],3,FALSE)</f>
        <v>#N/A</v>
      </c>
      <c r="BW203" t="e">
        <f>VLOOKUP(TRIM(Table47[[#This Row],[Z_3]]),Table34[#All],3,FALSE)</f>
        <v>#N/A</v>
      </c>
      <c r="BX203" t="e">
        <f>VLOOKUP(TRIM(Table47[[#This Row],[Z_4]]),Table34[#All],3,FALSE)</f>
        <v>#N/A</v>
      </c>
      <c r="BY203" t="e">
        <f>VLOOKUP(TRIM(Table47[[#This Row],[Z_5]]),Table34[#All],3,FALSE)</f>
        <v>#N/A</v>
      </c>
      <c r="BZ203" t="e">
        <f>VLOOKUP(TRIM(Table47[[#This Row],[Z_6]]),Table34[#All],3,FALSE)</f>
        <v>#N/A</v>
      </c>
      <c r="CA203" t="e">
        <f>VLOOKUP(TRIM(Table47[[#This Row],[Z_7]]),Table34[#All],3,FALSE)</f>
        <v>#N/A</v>
      </c>
      <c r="CB203">
        <f>VLOOKUP(Table47[[#This Row],[ZA]],Table36[#All],3,FALSE)</f>
        <v>2</v>
      </c>
      <c r="CC203">
        <f>VLOOKUP(Table47[[#This Row],[ZB]],Table37[#All],3,FALSE)</f>
        <v>4</v>
      </c>
      <c r="CD203" t="s">
        <v>424</v>
      </c>
      <c r="CE203">
        <f>VLOOKUP(TRIM(Table47[[#This Row],[ZC_1]]),Table38[#All],3,FALSE)</f>
        <v>1</v>
      </c>
      <c r="CF203">
        <f>VLOOKUP(TRIM(Table47[[#This Row],[ZC_2]]),Table38[#All],3,FALSE)</f>
        <v>5</v>
      </c>
      <c r="CG203">
        <f>VLOOKUP(TRIM(Table47[[#This Row],[ZC_3]]),Table38[#All],3,FALSE)</f>
        <v>4</v>
      </c>
      <c r="CH203" t="e">
        <f>VLOOKUP(TRIM(Table47[[#This Row],[ZC_4]]),Table38[#All],3,FALSE)</f>
        <v>#N/A</v>
      </c>
      <c r="CI203" t="e">
        <f>VLOOKUP(TRIM(Table47[[#This Row],[ZC_5]]),Table38[#All],3,FALSE)</f>
        <v>#N/A</v>
      </c>
      <c r="CJ203" t="e">
        <f>VLOOKUP(TRIM(Table47[[#This Row],[ZC_6]]),Table38[#All],3,FALSE)</f>
        <v>#N/A</v>
      </c>
      <c r="CK203" t="e">
        <f>VLOOKUP(TRIM(Table47[[#This Row],[ZC_7]]),Table38[#All],3,FALSE)</f>
        <v>#N/A</v>
      </c>
      <c r="CL203">
        <v>3</v>
      </c>
      <c r="CM203" t="s">
        <v>106</v>
      </c>
      <c r="CN203">
        <f>VLOOKUP(TRIM(Table47[[#This Row],[ZE_1]]),Table40[#All],3,FALSE)</f>
        <v>3</v>
      </c>
      <c r="CO203" s="4" t="e">
        <f>VLOOKUP(TRIM(Table47[[#This Row],[ZE_2]]),Table40[#All],3,FALSE)</f>
        <v>#N/A</v>
      </c>
      <c r="CP203" t="e">
        <f>VLOOKUP(TRIM(Table47[[#This Row],[ZE_3]]),Table40[#All],3,FALSE)</f>
        <v>#N/A</v>
      </c>
      <c r="CQ203" s="4" t="e">
        <f>VLOOKUP(TRIM(Table47[[#This Row],[ZE_4]]),Table40[#All],3,FALSE)</f>
        <v>#N/A</v>
      </c>
      <c r="CR203" t="e">
        <f>VLOOKUP(TRIM(Table47[[#This Row],[ZE_5]]),Table40[#All],3,FALSE)</f>
        <v>#N/A</v>
      </c>
      <c r="CS203" t="e">
        <f>VLOOKUP(TRIM(Table47[[#This Row],[ZE_6]]),Table40[#All],3,FALSE)</f>
        <v>#N/A</v>
      </c>
      <c r="CT203" t="e">
        <f>VLOOKUP(TRIM(Table47[[#This Row],[ZE_7]]),Table40[#All],3,FALSE)</f>
        <v>#N/A</v>
      </c>
    </row>
    <row r="211" spans="82:82" x14ac:dyDescent="0.25">
      <c r="CD211" s="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536BC-D086-4FF4-81A3-4E4104A4CC5D}">
  <dimension ref="A1:CS204"/>
  <sheetViews>
    <sheetView zoomScale="95" zoomScaleNormal="95" workbookViewId="0">
      <selection activeCell="B12" sqref="B12"/>
    </sheetView>
  </sheetViews>
  <sheetFormatPr defaultRowHeight="13.2" x14ac:dyDescent="0.25"/>
  <cols>
    <col min="1" max="1" width="16.88671875" bestFit="1" customWidth="1"/>
    <col min="2" max="2" width="49.88671875" bestFit="1" customWidth="1"/>
    <col min="3" max="3" width="14.6640625" customWidth="1"/>
    <col min="4" max="4" width="72.44140625" bestFit="1" customWidth="1"/>
    <col min="5" max="5" width="83.6640625" bestFit="1" customWidth="1"/>
    <col min="6" max="6" width="53.109375" bestFit="1" customWidth="1"/>
    <col min="7" max="8" width="57.109375" customWidth="1"/>
    <col min="9" max="9" width="13.88671875" customWidth="1"/>
    <col min="10" max="10" width="15" customWidth="1"/>
    <col min="11" max="11" width="21.44140625" customWidth="1"/>
    <col min="12" max="12" width="57.109375" customWidth="1"/>
    <col min="13" max="13" width="111.77734375" bestFit="1" customWidth="1"/>
    <col min="14" max="14" width="40.21875" customWidth="1"/>
    <col min="15" max="23" width="57.109375" customWidth="1"/>
    <col min="24" max="24" width="177.77734375" bestFit="1" customWidth="1"/>
    <col min="25" max="40" width="57.109375" customWidth="1"/>
    <col min="41" max="41" width="137.109375" bestFit="1" customWidth="1"/>
    <col min="42" max="47" width="51.88671875" customWidth="1"/>
    <col min="48" max="68" width="57.109375" customWidth="1"/>
    <col min="69" max="69" width="46" customWidth="1"/>
    <col min="70" max="88" width="57.109375" customWidth="1"/>
    <col min="89" max="89" width="255.77734375" bestFit="1" customWidth="1"/>
    <col min="90" max="96" width="255.77734375" customWidth="1"/>
    <col min="97" max="97" width="255.77734375" bestFit="1" customWidth="1"/>
  </cols>
  <sheetData>
    <row r="1" spans="1:97" x14ac:dyDescent="0.25">
      <c r="A1" s="1" t="s">
        <v>0</v>
      </c>
      <c r="B1" s="1" t="s">
        <v>1</v>
      </c>
      <c r="C1" s="1" t="s">
        <v>2</v>
      </c>
      <c r="D1" s="1" t="s">
        <v>3</v>
      </c>
      <c r="E1" s="1" t="s">
        <v>4</v>
      </c>
      <c r="F1" s="1" t="s">
        <v>5</v>
      </c>
      <c r="G1" s="1" t="s">
        <v>6</v>
      </c>
      <c r="H1" s="1" t="s">
        <v>7</v>
      </c>
      <c r="I1" s="1" t="s">
        <v>855</v>
      </c>
      <c r="J1" s="1" t="s">
        <v>856</v>
      </c>
      <c r="K1" s="1" t="s">
        <v>857</v>
      </c>
      <c r="L1" s="1" t="s">
        <v>8</v>
      </c>
      <c r="M1" s="1" t="s">
        <v>9</v>
      </c>
      <c r="N1" s="1" t="s">
        <v>856</v>
      </c>
      <c r="O1" s="1" t="s">
        <v>10</v>
      </c>
      <c r="P1" s="1" t="s">
        <v>11</v>
      </c>
      <c r="Q1" s="1" t="s">
        <v>12</v>
      </c>
      <c r="R1" s="1" t="s">
        <v>13</v>
      </c>
      <c r="S1" s="1" t="s">
        <v>14</v>
      </c>
      <c r="T1" s="1" t="s">
        <v>15</v>
      </c>
      <c r="U1" s="1" t="s">
        <v>16</v>
      </c>
      <c r="V1" s="1" t="s">
        <v>17</v>
      </c>
      <c r="W1" s="1" t="s">
        <v>18</v>
      </c>
      <c r="X1" s="1" t="s">
        <v>875</v>
      </c>
      <c r="Y1" s="1" t="s">
        <v>876</v>
      </c>
      <c r="Z1" s="1" t="s">
        <v>877</v>
      </c>
      <c r="AA1" s="1" t="s">
        <v>878</v>
      </c>
      <c r="AB1" s="1" t="s">
        <v>879</v>
      </c>
      <c r="AC1" s="1" t="s">
        <v>874</v>
      </c>
      <c r="AD1" s="1" t="s">
        <v>873</v>
      </c>
      <c r="AE1" s="1" t="s">
        <v>880</v>
      </c>
      <c r="AF1" s="1" t="s">
        <v>881</v>
      </c>
      <c r="AG1" s="1" t="s">
        <v>882</v>
      </c>
      <c r="AH1" s="1" t="s">
        <v>19</v>
      </c>
      <c r="AI1" s="1" t="s">
        <v>950</v>
      </c>
      <c r="AJ1" s="1" t="s">
        <v>951</v>
      </c>
      <c r="AK1" s="1" t="s">
        <v>952</v>
      </c>
      <c r="AL1" s="1" t="s">
        <v>953</v>
      </c>
      <c r="AM1" s="1" t="s">
        <v>954</v>
      </c>
      <c r="AN1" s="1" t="s">
        <v>955</v>
      </c>
      <c r="AO1" s="1" t="s">
        <v>20</v>
      </c>
      <c r="AP1" s="1" t="s">
        <v>872</v>
      </c>
      <c r="AQ1" s="1" t="s">
        <v>972</v>
      </c>
      <c r="AR1" s="1" t="s">
        <v>981</v>
      </c>
      <c r="AS1" s="1" t="s">
        <v>980</v>
      </c>
      <c r="AT1" s="1" t="s">
        <v>973</v>
      </c>
      <c r="AU1" s="1" t="s">
        <v>974</v>
      </c>
      <c r="AV1" s="1" t="s">
        <v>21</v>
      </c>
      <c r="AW1" s="1" t="s">
        <v>22</v>
      </c>
      <c r="AX1" s="1" t="s">
        <v>23</v>
      </c>
      <c r="AY1" s="1" t="s">
        <v>956</v>
      </c>
      <c r="AZ1" s="1" t="s">
        <v>987</v>
      </c>
      <c r="BA1" s="1" t="s">
        <v>988</v>
      </c>
      <c r="BB1" s="1" t="s">
        <v>948</v>
      </c>
      <c r="BC1" s="1" t="s">
        <v>949</v>
      </c>
      <c r="BD1" s="1" t="s">
        <v>985</v>
      </c>
      <c r="BE1" s="1" t="s">
        <v>986</v>
      </c>
      <c r="BF1" s="1" t="s">
        <v>945</v>
      </c>
      <c r="BG1" s="1" t="s">
        <v>24</v>
      </c>
      <c r="BH1" s="1" t="s">
        <v>1038</v>
      </c>
      <c r="BI1" s="1" t="s">
        <v>1037</v>
      </c>
      <c r="BJ1" s="1" t="s">
        <v>1036</v>
      </c>
      <c r="BK1" s="1" t="s">
        <v>947</v>
      </c>
      <c r="BL1" s="1" t="s">
        <v>1039</v>
      </c>
      <c r="BM1" s="1" t="s">
        <v>1040</v>
      </c>
      <c r="BN1" s="1" t="s">
        <v>1041</v>
      </c>
      <c r="BO1" s="1" t="s">
        <v>1042</v>
      </c>
      <c r="BP1" s="1" t="s">
        <v>946</v>
      </c>
      <c r="BQ1" s="1" t="s">
        <v>860</v>
      </c>
      <c r="BR1" s="1" t="s">
        <v>26</v>
      </c>
      <c r="BS1" s="1" t="s">
        <v>1058</v>
      </c>
      <c r="BT1" s="1" t="s">
        <v>1059</v>
      </c>
      <c r="BU1" s="1" t="s">
        <v>1060</v>
      </c>
      <c r="BV1" s="1" t="s">
        <v>1061</v>
      </c>
      <c r="BW1" s="1" t="s">
        <v>1062</v>
      </c>
      <c r="BX1" s="1" t="s">
        <v>1054</v>
      </c>
      <c r="BY1" s="1" t="s">
        <v>1055</v>
      </c>
      <c r="BZ1" s="1" t="s">
        <v>27</v>
      </c>
      <c r="CA1" s="1" t="s">
        <v>28</v>
      </c>
      <c r="CB1" s="1" t="s">
        <v>29</v>
      </c>
      <c r="CC1" s="1" t="s">
        <v>1056</v>
      </c>
      <c r="CD1" s="1" t="s">
        <v>1057</v>
      </c>
      <c r="CE1" s="1" t="s">
        <v>1071</v>
      </c>
      <c r="CF1" s="1" t="s">
        <v>1084</v>
      </c>
      <c r="CG1" s="1" t="s">
        <v>1085</v>
      </c>
      <c r="CH1" s="1" t="s">
        <v>944</v>
      </c>
      <c r="CI1" s="1" t="s">
        <v>943</v>
      </c>
      <c r="CJ1" s="1" t="s">
        <v>861</v>
      </c>
      <c r="CK1" s="1" t="s">
        <v>31</v>
      </c>
      <c r="CL1" s="1" t="s">
        <v>1087</v>
      </c>
      <c r="CM1" s="1" t="s">
        <v>1088</v>
      </c>
      <c r="CN1" s="1" t="s">
        <v>1089</v>
      </c>
      <c r="CO1" s="1" t="s">
        <v>1090</v>
      </c>
      <c r="CP1" s="1" t="s">
        <v>1091</v>
      </c>
      <c r="CQ1" s="1" t="s">
        <v>1092</v>
      </c>
      <c r="CR1" s="1" t="s">
        <v>1093</v>
      </c>
      <c r="CS1" s="1" t="s">
        <v>32</v>
      </c>
    </row>
    <row r="2" spans="1:97" ht="26.4" x14ac:dyDescent="0.25">
      <c r="A2" s="1" t="s">
        <v>0</v>
      </c>
      <c r="B2" s="3" t="s">
        <v>845</v>
      </c>
      <c r="C2" s="1" t="s">
        <v>846</v>
      </c>
      <c r="D2" s="1" t="s">
        <v>847</v>
      </c>
      <c r="E2" s="1" t="s">
        <v>848</v>
      </c>
      <c r="F2" s="1" t="s">
        <v>849</v>
      </c>
      <c r="G2" s="1" t="s">
        <v>850</v>
      </c>
      <c r="H2" s="1" t="s">
        <v>851</v>
      </c>
      <c r="I2" s="1"/>
      <c r="J2" s="1"/>
      <c r="K2" s="1"/>
      <c r="L2" s="1" t="s">
        <v>858</v>
      </c>
      <c r="M2" s="1" t="s">
        <v>859</v>
      </c>
      <c r="N2" s="1"/>
      <c r="O2" s="1" t="s">
        <v>863</v>
      </c>
      <c r="P2" s="1" t="s">
        <v>864</v>
      </c>
      <c r="Q2" s="1" t="s">
        <v>865</v>
      </c>
      <c r="R2" s="1" t="s">
        <v>866</v>
      </c>
      <c r="S2" s="1" t="s">
        <v>867</v>
      </c>
      <c r="T2" s="1" t="s">
        <v>868</v>
      </c>
      <c r="U2" s="1" t="s">
        <v>869</v>
      </c>
      <c r="V2" s="1" t="s">
        <v>870</v>
      </c>
      <c r="W2" s="1" t="s">
        <v>871</v>
      </c>
      <c r="X2" s="1" t="s">
        <v>871</v>
      </c>
      <c r="Y2" s="1"/>
      <c r="Z2" s="1"/>
      <c r="AA2" s="1"/>
      <c r="AB2" s="1"/>
      <c r="AC2" s="1"/>
      <c r="AD2" s="1"/>
      <c r="AE2" s="1"/>
      <c r="AF2" s="1"/>
      <c r="AG2" s="1"/>
      <c r="AH2" s="1" t="s">
        <v>942</v>
      </c>
      <c r="AI2" s="1" t="s">
        <v>942</v>
      </c>
      <c r="AJ2" s="1"/>
      <c r="AK2" s="1"/>
      <c r="AL2" s="1"/>
      <c r="AM2" s="1"/>
      <c r="AN2" s="1"/>
      <c r="AO2" s="1" t="s">
        <v>971</v>
      </c>
      <c r="AP2" s="1" t="s">
        <v>971</v>
      </c>
      <c r="AQ2" s="1"/>
      <c r="AR2" s="1"/>
      <c r="AS2" s="1"/>
      <c r="AT2" s="1"/>
      <c r="AU2" s="1"/>
      <c r="AV2" s="1" t="s">
        <v>982</v>
      </c>
      <c r="AW2" s="1" t="s">
        <v>983</v>
      </c>
      <c r="AX2" s="1" t="s">
        <v>984</v>
      </c>
      <c r="AY2" s="1" t="s">
        <v>984</v>
      </c>
      <c r="AZ2" s="1"/>
      <c r="BA2" s="1"/>
      <c r="BB2" s="1"/>
      <c r="BC2" s="1"/>
      <c r="BD2" s="1"/>
      <c r="BE2" s="1"/>
      <c r="BF2" s="1"/>
      <c r="BG2" s="1" t="s">
        <v>1043</v>
      </c>
      <c r="BH2" s="1"/>
      <c r="BI2" s="1"/>
      <c r="BJ2" s="1"/>
      <c r="BK2" s="1"/>
      <c r="BL2" s="1"/>
      <c r="BM2" s="1"/>
      <c r="BN2" s="1"/>
      <c r="BO2" s="1"/>
      <c r="BP2" s="1"/>
      <c r="BQ2" s="1" t="s">
        <v>1053</v>
      </c>
      <c r="BR2" s="1" t="s">
        <v>1063</v>
      </c>
      <c r="BS2" s="1"/>
      <c r="BT2" s="1"/>
      <c r="BU2" s="1"/>
      <c r="BV2" s="1"/>
      <c r="BW2" s="1"/>
      <c r="BX2" s="1"/>
      <c r="BY2" s="1"/>
      <c r="BZ2" s="1" t="s">
        <v>1069</v>
      </c>
      <c r="CA2" s="1" t="s">
        <v>1070</v>
      </c>
      <c r="CB2" s="1" t="s">
        <v>1072</v>
      </c>
      <c r="CC2" s="1"/>
      <c r="CD2" s="1"/>
      <c r="CE2" s="1"/>
      <c r="CF2" s="1"/>
      <c r="CG2" s="1"/>
      <c r="CH2" s="1"/>
      <c r="CI2" s="1"/>
      <c r="CJ2" s="1" t="s">
        <v>1086</v>
      </c>
      <c r="CK2" s="1" t="s">
        <v>1094</v>
      </c>
      <c r="CL2" s="1"/>
      <c r="CM2" s="1"/>
      <c r="CN2" s="1"/>
      <c r="CO2" s="1"/>
      <c r="CP2" s="1"/>
      <c r="CQ2" s="1"/>
      <c r="CR2" s="1"/>
      <c r="CS2" s="1" t="s">
        <v>32</v>
      </c>
    </row>
    <row r="3" spans="1:97" x14ac:dyDescent="0.25">
      <c r="A3" s="2">
        <v>45153.93748980324</v>
      </c>
      <c r="B3" s="1" t="s">
        <v>33</v>
      </c>
      <c r="C3" s="1" t="s">
        <v>34</v>
      </c>
      <c r="D3" s="1" t="s">
        <v>35</v>
      </c>
      <c r="E3" s="1" t="s">
        <v>36</v>
      </c>
      <c r="F3" s="1" t="s">
        <v>37</v>
      </c>
      <c r="G3" s="1" t="s">
        <v>38</v>
      </c>
      <c r="H3" s="1" t="s">
        <v>130</v>
      </c>
      <c r="I3" s="1" t="s">
        <v>852</v>
      </c>
      <c r="J3" s="1"/>
      <c r="K3" s="1"/>
      <c r="L3" s="1" t="s">
        <v>40</v>
      </c>
      <c r="M3" s="1" t="s">
        <v>41</v>
      </c>
      <c r="N3" s="1"/>
      <c r="O3" s="1">
        <v>1109</v>
      </c>
      <c r="P3" s="1" t="s">
        <v>42</v>
      </c>
      <c r="Q3" s="1" t="s">
        <v>43</v>
      </c>
      <c r="R3" s="1" t="s">
        <v>44</v>
      </c>
      <c r="S3" s="1" t="s">
        <v>45</v>
      </c>
      <c r="T3" s="1" t="s">
        <v>46</v>
      </c>
      <c r="U3" s="1" t="s">
        <v>47</v>
      </c>
      <c r="V3" s="1" t="s">
        <v>48</v>
      </c>
      <c r="W3" s="1" t="s">
        <v>49</v>
      </c>
      <c r="X3" s="1" t="s">
        <v>49</v>
      </c>
      <c r="Y3" s="1"/>
      <c r="Z3" s="1"/>
      <c r="AA3" s="1"/>
      <c r="AB3" s="1"/>
      <c r="AC3" s="1"/>
      <c r="AD3" s="1"/>
      <c r="AE3" s="1"/>
      <c r="AF3" s="1"/>
      <c r="AG3" s="1"/>
      <c r="AH3" s="1" t="s">
        <v>50</v>
      </c>
      <c r="AI3" s="1" t="s">
        <v>99</v>
      </c>
      <c r="AJ3" s="1" t="s">
        <v>957</v>
      </c>
      <c r="AK3" s="1"/>
      <c r="AL3" s="1"/>
      <c r="AM3" s="1"/>
      <c r="AN3" s="1"/>
      <c r="AO3" s="1" t="s">
        <v>51</v>
      </c>
      <c r="AP3" s="1" t="s">
        <v>51</v>
      </c>
      <c r="AQ3" s="1"/>
      <c r="AR3" s="1"/>
      <c r="AS3" s="1"/>
      <c r="AT3" s="1"/>
      <c r="AU3" s="1"/>
      <c r="AV3" s="1" t="s">
        <v>52</v>
      </c>
      <c r="AW3" s="1" t="s">
        <v>53</v>
      </c>
      <c r="AX3" s="1" t="s">
        <v>54</v>
      </c>
      <c r="AY3" s="1" t="s">
        <v>101</v>
      </c>
      <c r="AZ3" s="1" t="s">
        <v>989</v>
      </c>
      <c r="BA3" s="1" t="s">
        <v>990</v>
      </c>
      <c r="BB3" s="1"/>
      <c r="BC3" s="1"/>
      <c r="BD3" s="1"/>
      <c r="BE3" s="1"/>
      <c r="BF3" s="1"/>
      <c r="BG3" s="1" t="s">
        <v>55</v>
      </c>
      <c r="BH3" s="1" t="s">
        <v>75</v>
      </c>
      <c r="BI3" s="1" t="s">
        <v>1044</v>
      </c>
      <c r="BJ3" s="1" t="s">
        <v>1045</v>
      </c>
      <c r="BK3" s="1"/>
      <c r="BL3" s="1"/>
      <c r="BM3" s="1"/>
      <c r="BN3" s="1"/>
      <c r="BO3" s="1"/>
      <c r="BP3" s="1"/>
      <c r="BQ3" s="1" t="s">
        <v>56</v>
      </c>
      <c r="BR3" s="1" t="s">
        <v>49</v>
      </c>
      <c r="BS3" s="1" t="s">
        <v>49</v>
      </c>
      <c r="BT3" s="1"/>
      <c r="BU3" s="1"/>
      <c r="BV3" s="1"/>
      <c r="BW3" s="1"/>
      <c r="BX3" s="1"/>
      <c r="BY3" s="1"/>
      <c r="BZ3" s="1" t="s">
        <v>57</v>
      </c>
      <c r="CA3" s="1" t="s">
        <v>58</v>
      </c>
      <c r="CB3" s="1" t="s">
        <v>59</v>
      </c>
      <c r="CC3" s="1" t="s">
        <v>147</v>
      </c>
      <c r="CD3" s="1" t="s">
        <v>1073</v>
      </c>
      <c r="CE3" s="1" t="s">
        <v>1074</v>
      </c>
      <c r="CF3" s="1" t="s">
        <v>1075</v>
      </c>
      <c r="CG3" s="1" t="s">
        <v>1076</v>
      </c>
      <c r="CH3" s="1"/>
      <c r="CI3" s="1"/>
      <c r="CJ3" s="1">
        <v>3</v>
      </c>
      <c r="CK3" s="1" t="s">
        <v>60</v>
      </c>
      <c r="CL3" s="1" t="s">
        <v>345</v>
      </c>
      <c r="CM3" s="1" t="s">
        <v>1095</v>
      </c>
      <c r="CN3" s="1" t="s">
        <v>1096</v>
      </c>
      <c r="CO3" s="1" t="s">
        <v>1097</v>
      </c>
      <c r="CP3" s="1" t="s">
        <v>1098</v>
      </c>
      <c r="CQ3" s="1"/>
      <c r="CR3" s="1"/>
    </row>
    <row r="4" spans="1:97" x14ac:dyDescent="0.25">
      <c r="A4" s="2">
        <v>45153.937687824073</v>
      </c>
      <c r="B4" s="1" t="s">
        <v>61</v>
      </c>
      <c r="C4" s="1" t="s">
        <v>62</v>
      </c>
      <c r="D4" s="1" t="s">
        <v>35</v>
      </c>
      <c r="E4" s="1" t="s">
        <v>36</v>
      </c>
      <c r="F4" s="1" t="s">
        <v>37</v>
      </c>
      <c r="G4" s="1" t="s">
        <v>38</v>
      </c>
      <c r="H4" s="1" t="s">
        <v>130</v>
      </c>
      <c r="I4" s="1" t="s">
        <v>853</v>
      </c>
      <c r="J4" s="1"/>
      <c r="K4" s="1"/>
      <c r="L4" s="1" t="s">
        <v>40</v>
      </c>
      <c r="M4" s="1" t="s">
        <v>41</v>
      </c>
      <c r="N4" s="1" t="s">
        <v>862</v>
      </c>
      <c r="O4" s="1">
        <v>1156</v>
      </c>
      <c r="P4" s="1" t="s">
        <v>42</v>
      </c>
      <c r="Q4" s="1" t="s">
        <v>65</v>
      </c>
      <c r="R4" s="1" t="s">
        <v>66</v>
      </c>
      <c r="S4" s="1" t="s">
        <v>67</v>
      </c>
      <c r="T4" s="1" t="s">
        <v>68</v>
      </c>
      <c r="U4" s="1" t="s">
        <v>69</v>
      </c>
      <c r="V4" s="1" t="s">
        <v>70</v>
      </c>
      <c r="W4" s="1" t="s">
        <v>917</v>
      </c>
      <c r="X4" s="1" t="s">
        <v>136</v>
      </c>
      <c r="Y4" s="1" t="s">
        <v>883</v>
      </c>
      <c r="Z4" s="1" t="s">
        <v>941</v>
      </c>
      <c r="AA4" s="1"/>
      <c r="AB4" s="1"/>
      <c r="AC4" s="1"/>
      <c r="AD4" s="1"/>
      <c r="AE4" s="1"/>
      <c r="AF4" s="1"/>
      <c r="AG4" s="1"/>
      <c r="AH4" s="1" t="s">
        <v>72</v>
      </c>
      <c r="AI4" s="1" t="s">
        <v>146</v>
      </c>
      <c r="AJ4" s="1" t="s">
        <v>958</v>
      </c>
      <c r="AK4" s="1" t="s">
        <v>959</v>
      </c>
      <c r="AL4" s="1" t="s">
        <v>957</v>
      </c>
      <c r="AM4" s="1"/>
      <c r="AN4" s="1"/>
      <c r="AO4" s="1" t="s">
        <v>73</v>
      </c>
      <c r="AP4" s="1" t="s">
        <v>51</v>
      </c>
      <c r="AQ4" s="1" t="s">
        <v>975</v>
      </c>
      <c r="AR4" s="1"/>
      <c r="AS4" s="1"/>
      <c r="AT4" s="1"/>
      <c r="AU4" s="1"/>
      <c r="AV4" s="1" t="s">
        <v>52</v>
      </c>
      <c r="AW4" s="1" t="s">
        <v>53</v>
      </c>
      <c r="AX4" s="1" t="s">
        <v>74</v>
      </c>
      <c r="AY4" s="1" t="s">
        <v>418</v>
      </c>
      <c r="AZ4" s="1" t="s">
        <v>991</v>
      </c>
      <c r="BA4" s="1" t="s">
        <v>989</v>
      </c>
      <c r="BB4" s="1" t="s">
        <v>990</v>
      </c>
      <c r="BC4" s="1"/>
      <c r="BD4" s="1"/>
      <c r="BE4" s="1"/>
      <c r="BF4" s="1"/>
      <c r="BG4" s="1" t="s">
        <v>75</v>
      </c>
      <c r="BH4" s="1" t="s">
        <v>75</v>
      </c>
      <c r="BI4" s="1"/>
      <c r="BJ4" s="1"/>
      <c r="BK4" s="1"/>
      <c r="BL4" s="1"/>
      <c r="BM4" s="1"/>
      <c r="BN4" s="1"/>
      <c r="BO4" s="1"/>
      <c r="BP4" s="1"/>
      <c r="BQ4" s="1" t="s">
        <v>76</v>
      </c>
      <c r="BR4" s="1" t="s">
        <v>77</v>
      </c>
      <c r="BS4" s="1" t="s">
        <v>77</v>
      </c>
      <c r="BT4" s="1"/>
      <c r="BU4" s="1"/>
      <c r="BV4" s="1"/>
      <c r="BW4" s="1"/>
      <c r="BX4" s="1"/>
      <c r="BY4" s="1"/>
      <c r="BZ4" s="1" t="s">
        <v>78</v>
      </c>
      <c r="CA4" s="1" t="s">
        <v>58</v>
      </c>
      <c r="CB4" s="1" t="s">
        <v>79</v>
      </c>
      <c r="CC4" s="1" t="s">
        <v>147</v>
      </c>
      <c r="CD4" s="1" t="s">
        <v>1076</v>
      </c>
      <c r="CE4" s="1"/>
      <c r="CF4" s="1"/>
      <c r="CG4" s="1"/>
      <c r="CH4" s="1"/>
      <c r="CI4" s="1"/>
      <c r="CJ4" s="1">
        <v>4</v>
      </c>
      <c r="CK4" s="1" t="s">
        <v>80</v>
      </c>
      <c r="CL4" s="1" t="s">
        <v>345</v>
      </c>
      <c r="CM4" s="1" t="s">
        <v>1096</v>
      </c>
      <c r="CN4" s="1" t="s">
        <v>1098</v>
      </c>
      <c r="CO4" s="1"/>
      <c r="CP4" s="1"/>
      <c r="CQ4" s="1"/>
      <c r="CR4" s="1"/>
    </row>
    <row r="5" spans="1:97" x14ac:dyDescent="0.25">
      <c r="A5" s="2">
        <v>45153.939010497685</v>
      </c>
      <c r="B5" s="1" t="s">
        <v>33</v>
      </c>
      <c r="C5" s="1" t="s">
        <v>34</v>
      </c>
      <c r="D5" s="1" t="s">
        <v>35</v>
      </c>
      <c r="E5" s="1" t="s">
        <v>36</v>
      </c>
      <c r="F5" s="1" t="s">
        <v>37</v>
      </c>
      <c r="G5" s="1" t="s">
        <v>81</v>
      </c>
      <c r="H5" s="1" t="s">
        <v>130</v>
      </c>
      <c r="I5" s="1" t="s">
        <v>854</v>
      </c>
      <c r="J5" s="1" t="s">
        <v>853</v>
      </c>
      <c r="K5" s="1"/>
      <c r="L5" s="1" t="s">
        <v>40</v>
      </c>
      <c r="M5" s="1" t="s">
        <v>41</v>
      </c>
      <c r="N5" s="1" t="s">
        <v>862</v>
      </c>
      <c r="O5" s="1">
        <v>1099</v>
      </c>
      <c r="P5" s="1" t="s">
        <v>83</v>
      </c>
      <c r="Q5" s="1" t="s">
        <v>43</v>
      </c>
      <c r="R5" s="1" t="s">
        <v>66</v>
      </c>
      <c r="S5" s="1" t="s">
        <v>45</v>
      </c>
      <c r="T5" s="1" t="s">
        <v>46</v>
      </c>
      <c r="U5" s="1" t="s">
        <v>84</v>
      </c>
      <c r="V5" s="1" t="s">
        <v>48</v>
      </c>
      <c r="W5" s="1" t="s">
        <v>918</v>
      </c>
      <c r="X5" s="1" t="s">
        <v>922</v>
      </c>
      <c r="Y5" s="1" t="s">
        <v>884</v>
      </c>
      <c r="Z5" s="1"/>
      <c r="AA5" s="1"/>
      <c r="AB5" s="1"/>
      <c r="AC5" s="1"/>
      <c r="AD5" s="1"/>
      <c r="AE5" s="1"/>
      <c r="AF5" s="1"/>
      <c r="AG5" s="1"/>
      <c r="AH5" s="1" t="s">
        <v>86</v>
      </c>
      <c r="AI5" s="1" t="s">
        <v>86</v>
      </c>
      <c r="AJ5" s="1"/>
      <c r="AK5" s="1"/>
      <c r="AL5" s="1"/>
      <c r="AM5" s="1"/>
      <c r="AN5" s="1"/>
      <c r="AO5" s="1" t="s">
        <v>73</v>
      </c>
      <c r="AP5" s="1" t="s">
        <v>51</v>
      </c>
      <c r="AQ5" s="1" t="s">
        <v>975</v>
      </c>
      <c r="AR5" s="1"/>
      <c r="AS5" s="1"/>
      <c r="AT5" s="1"/>
      <c r="AU5" s="1"/>
      <c r="AV5" s="1" t="s">
        <v>52</v>
      </c>
      <c r="AW5" s="1" t="s">
        <v>87</v>
      </c>
      <c r="AX5" s="1" t="s">
        <v>88</v>
      </c>
      <c r="AY5" s="1" t="s">
        <v>101</v>
      </c>
      <c r="AZ5" s="1" t="s">
        <v>992</v>
      </c>
      <c r="BA5" s="1"/>
      <c r="BB5" s="1"/>
      <c r="BC5" s="1"/>
      <c r="BD5" s="1"/>
      <c r="BE5" s="1"/>
      <c r="BF5" s="1"/>
      <c r="BG5" s="1" t="s">
        <v>999</v>
      </c>
      <c r="BH5" s="1" t="s">
        <v>102</v>
      </c>
      <c r="BI5" s="1" t="s">
        <v>1046</v>
      </c>
      <c r="BJ5" s="1" t="s">
        <v>1047</v>
      </c>
      <c r="BK5" s="1" t="s">
        <v>1048</v>
      </c>
      <c r="BL5" s="1" t="s">
        <v>1044</v>
      </c>
      <c r="BM5" s="1" t="s">
        <v>1049</v>
      </c>
      <c r="BN5" s="1" t="s">
        <v>1045</v>
      </c>
      <c r="BO5" s="1"/>
      <c r="BP5" s="1"/>
      <c r="BQ5" s="1" t="s">
        <v>56</v>
      </c>
      <c r="BR5" s="1" t="s">
        <v>90</v>
      </c>
      <c r="BS5" s="1" t="s">
        <v>90</v>
      </c>
      <c r="BT5" s="1"/>
      <c r="BU5" s="1"/>
      <c r="BV5" s="1"/>
      <c r="BW5" s="1"/>
      <c r="BX5" s="1"/>
      <c r="BY5" s="1"/>
      <c r="BZ5" s="1" t="s">
        <v>91</v>
      </c>
      <c r="CA5" s="1" t="s">
        <v>92</v>
      </c>
      <c r="CB5" s="1" t="s">
        <v>93</v>
      </c>
      <c r="CC5" s="1" t="s">
        <v>147</v>
      </c>
      <c r="CD5" s="1" t="s">
        <v>1074</v>
      </c>
      <c r="CE5" s="1" t="s">
        <v>1077</v>
      </c>
      <c r="CF5" s="1" t="s">
        <v>1078</v>
      </c>
      <c r="CG5" s="1"/>
      <c r="CH5" s="1"/>
      <c r="CI5" s="1"/>
      <c r="CJ5" s="1">
        <v>3</v>
      </c>
      <c r="CK5" s="1" t="s">
        <v>94</v>
      </c>
      <c r="CL5" s="1" t="s">
        <v>94</v>
      </c>
      <c r="CM5" s="1"/>
      <c r="CN5" s="1"/>
      <c r="CO5" s="1"/>
      <c r="CP5" s="1"/>
      <c r="CQ5" s="1"/>
      <c r="CR5" s="1"/>
    </row>
    <row r="6" spans="1:97" x14ac:dyDescent="0.25">
      <c r="A6" s="2">
        <v>45153.941582395833</v>
      </c>
      <c r="B6" s="1" t="s">
        <v>61</v>
      </c>
      <c r="C6" s="1" t="s">
        <v>62</v>
      </c>
      <c r="D6" s="1" t="s">
        <v>35</v>
      </c>
      <c r="E6" s="1" t="s">
        <v>36</v>
      </c>
      <c r="F6" s="1" t="s">
        <v>37</v>
      </c>
      <c r="G6" s="1" t="s">
        <v>81</v>
      </c>
      <c r="H6" s="1" t="s">
        <v>130</v>
      </c>
      <c r="I6" s="1" t="s">
        <v>853</v>
      </c>
      <c r="J6" s="1"/>
      <c r="K6" s="1"/>
      <c r="L6" s="1" t="s">
        <v>40</v>
      </c>
      <c r="M6" s="1" t="s">
        <v>41</v>
      </c>
      <c r="N6" s="1"/>
      <c r="O6" s="1">
        <v>1126</v>
      </c>
      <c r="P6" s="1" t="s">
        <v>42</v>
      </c>
      <c r="Q6" s="1" t="s">
        <v>95</v>
      </c>
      <c r="R6" s="1" t="s">
        <v>66</v>
      </c>
      <c r="S6" s="1" t="s">
        <v>67</v>
      </c>
      <c r="T6" s="1" t="s">
        <v>96</v>
      </c>
      <c r="U6" s="1" t="s">
        <v>97</v>
      </c>
      <c r="V6" s="1" t="s">
        <v>48</v>
      </c>
      <c r="W6" s="1" t="s">
        <v>98</v>
      </c>
      <c r="X6" s="1" t="s">
        <v>98</v>
      </c>
      <c r="Y6" s="1"/>
      <c r="Z6" s="1"/>
      <c r="AA6" s="1"/>
      <c r="AB6" s="1"/>
      <c r="AC6" s="1"/>
      <c r="AD6" s="1"/>
      <c r="AE6" s="1"/>
      <c r="AF6" s="1"/>
      <c r="AG6" s="1"/>
      <c r="AH6" s="1" t="s">
        <v>99</v>
      </c>
      <c r="AI6" s="1" t="s">
        <v>99</v>
      </c>
      <c r="AJ6" s="1"/>
      <c r="AK6" s="1"/>
      <c r="AL6" s="1"/>
      <c r="AM6" s="1"/>
      <c r="AN6" s="1"/>
      <c r="AO6" s="1" t="s">
        <v>51</v>
      </c>
      <c r="AP6" s="1" t="s">
        <v>51</v>
      </c>
      <c r="AQ6" s="1"/>
      <c r="AR6" s="1"/>
      <c r="AS6" s="1"/>
      <c r="AT6" s="1"/>
      <c r="AU6" s="1"/>
      <c r="AV6" s="1" t="s">
        <v>65</v>
      </c>
      <c r="AW6" s="1" t="s">
        <v>100</v>
      </c>
      <c r="AX6" s="1" t="s">
        <v>101</v>
      </c>
      <c r="AY6" s="1" t="s">
        <v>101</v>
      </c>
      <c r="AZ6" s="1"/>
      <c r="BA6" s="1"/>
      <c r="BB6" s="1"/>
      <c r="BC6" s="1"/>
      <c r="BD6" s="1"/>
      <c r="BE6" s="1"/>
      <c r="BF6" s="1"/>
      <c r="BG6" s="1" t="s">
        <v>102</v>
      </c>
      <c r="BH6" s="1" t="s">
        <v>102</v>
      </c>
      <c r="BI6" s="1"/>
      <c r="BJ6" s="1"/>
      <c r="BK6" s="1"/>
      <c r="BL6" s="1"/>
      <c r="BM6" s="1"/>
      <c r="BN6" s="1"/>
      <c r="BO6" s="1"/>
      <c r="BP6" s="1"/>
      <c r="BQ6" s="1" t="s">
        <v>76</v>
      </c>
      <c r="BR6" s="1" t="s">
        <v>103</v>
      </c>
      <c r="BS6" s="1" t="s">
        <v>103</v>
      </c>
      <c r="BT6" s="1"/>
      <c r="BU6" s="1"/>
      <c r="BV6" s="1"/>
      <c r="BW6" s="1"/>
      <c r="BX6" s="1"/>
      <c r="BY6" s="1"/>
      <c r="BZ6" s="1" t="s">
        <v>104</v>
      </c>
      <c r="CA6" s="1" t="s">
        <v>58</v>
      </c>
      <c r="CB6" s="1" t="s">
        <v>105</v>
      </c>
      <c r="CC6" s="1" t="s">
        <v>147</v>
      </c>
      <c r="CD6" s="1" t="s">
        <v>1075</v>
      </c>
      <c r="CE6" s="1"/>
      <c r="CF6" s="1"/>
      <c r="CG6" s="1"/>
      <c r="CH6" s="1"/>
      <c r="CI6" s="1"/>
      <c r="CJ6" s="1">
        <v>3</v>
      </c>
      <c r="CK6" s="1" t="s">
        <v>106</v>
      </c>
      <c r="CL6" s="1" t="s">
        <v>106</v>
      </c>
      <c r="CM6" s="1"/>
      <c r="CN6" s="1"/>
      <c r="CO6" s="1"/>
      <c r="CP6" s="1"/>
      <c r="CQ6" s="1"/>
      <c r="CR6" s="1"/>
    </row>
    <row r="7" spans="1:97" x14ac:dyDescent="0.25">
      <c r="A7" s="2">
        <v>45153.94221361111</v>
      </c>
      <c r="B7" s="1" t="s">
        <v>61</v>
      </c>
      <c r="C7" s="1" t="s">
        <v>62</v>
      </c>
      <c r="D7" s="1" t="s">
        <v>35</v>
      </c>
      <c r="E7" s="1" t="s">
        <v>36</v>
      </c>
      <c r="F7" s="1" t="s">
        <v>37</v>
      </c>
      <c r="G7" s="1" t="s">
        <v>81</v>
      </c>
      <c r="H7" s="1" t="s">
        <v>107</v>
      </c>
      <c r="I7" s="1"/>
      <c r="J7" s="1"/>
      <c r="K7" s="1"/>
      <c r="L7" s="1" t="s">
        <v>40</v>
      </c>
      <c r="M7" s="1" t="s">
        <v>41</v>
      </c>
      <c r="N7" s="1"/>
      <c r="O7" s="1">
        <v>1208</v>
      </c>
      <c r="P7" s="1" t="s">
        <v>42</v>
      </c>
      <c r="Q7" s="1" t="s">
        <v>65</v>
      </c>
      <c r="R7" s="1" t="s">
        <v>44</v>
      </c>
      <c r="S7" s="1" t="s">
        <v>108</v>
      </c>
      <c r="T7" s="1" t="s">
        <v>46</v>
      </c>
      <c r="U7" s="1" t="s">
        <v>109</v>
      </c>
      <c r="V7" s="1" t="s">
        <v>48</v>
      </c>
      <c r="W7" s="1" t="s">
        <v>110</v>
      </c>
      <c r="X7" s="1" t="s">
        <v>433</v>
      </c>
      <c r="Y7" s="1" t="s">
        <v>885</v>
      </c>
      <c r="Z7" s="1"/>
      <c r="AA7" s="1"/>
      <c r="AB7" s="1"/>
      <c r="AC7" s="1"/>
      <c r="AD7" s="1"/>
      <c r="AE7" s="1"/>
      <c r="AF7" s="1"/>
      <c r="AG7" s="1"/>
      <c r="AH7" s="1" t="s">
        <v>111</v>
      </c>
      <c r="AI7" s="1" t="s">
        <v>111</v>
      </c>
      <c r="AJ7" s="1"/>
      <c r="AK7" s="1"/>
      <c r="AL7" s="1"/>
      <c r="AM7" s="1"/>
      <c r="AN7" s="1"/>
      <c r="AO7" s="1" t="s">
        <v>51</v>
      </c>
      <c r="AP7" s="1" t="s">
        <v>51</v>
      </c>
      <c r="AQ7" s="1"/>
      <c r="AR7" s="1"/>
      <c r="AS7" s="1"/>
      <c r="AT7" s="1"/>
      <c r="AU7" s="1"/>
      <c r="AV7" s="1" t="s">
        <v>112</v>
      </c>
      <c r="AW7" s="1" t="s">
        <v>53</v>
      </c>
      <c r="AX7" s="1" t="s">
        <v>113</v>
      </c>
      <c r="AY7" s="1" t="s">
        <v>101</v>
      </c>
      <c r="AZ7" s="1" t="s">
        <v>992</v>
      </c>
      <c r="BA7" s="1" t="s">
        <v>989</v>
      </c>
      <c r="BB7" s="1"/>
      <c r="BC7" s="1"/>
      <c r="BD7" s="1"/>
      <c r="BE7" s="1"/>
      <c r="BF7" s="1"/>
      <c r="BG7" s="1" t="s">
        <v>114</v>
      </c>
      <c r="BH7" s="1" t="s">
        <v>114</v>
      </c>
      <c r="BI7" s="1"/>
      <c r="BJ7" s="1"/>
      <c r="BK7" s="1"/>
      <c r="BL7" s="1"/>
      <c r="BM7" s="1"/>
      <c r="BN7" s="1"/>
      <c r="BO7" s="1"/>
      <c r="BP7" s="1"/>
      <c r="BQ7" s="1" t="s">
        <v>56</v>
      </c>
      <c r="BR7" s="1" t="s">
        <v>77</v>
      </c>
      <c r="BS7" s="1" t="s">
        <v>77</v>
      </c>
      <c r="BT7" s="1"/>
      <c r="BU7" s="1"/>
      <c r="BV7" s="1"/>
      <c r="BW7" s="1"/>
      <c r="BX7" s="1"/>
      <c r="BY7" s="1"/>
      <c r="BZ7" s="1">
        <v>0</v>
      </c>
      <c r="CA7" s="1" t="s">
        <v>92</v>
      </c>
      <c r="CB7" s="1" t="s">
        <v>115</v>
      </c>
      <c r="CC7" s="1" t="s">
        <v>147</v>
      </c>
      <c r="CD7" s="1" t="s">
        <v>1078</v>
      </c>
      <c r="CE7" s="1" t="s">
        <v>1076</v>
      </c>
      <c r="CF7" s="1"/>
      <c r="CG7" s="1"/>
      <c r="CH7" s="1"/>
      <c r="CI7" s="1"/>
      <c r="CJ7" s="1">
        <v>4</v>
      </c>
      <c r="CK7" s="1" t="s">
        <v>116</v>
      </c>
      <c r="CL7" s="1" t="s">
        <v>345</v>
      </c>
      <c r="CM7" s="1" t="s">
        <v>1095</v>
      </c>
      <c r="CN7" s="1" t="s">
        <v>1098</v>
      </c>
      <c r="CO7" s="1"/>
      <c r="CP7" s="1"/>
      <c r="CQ7" s="1"/>
      <c r="CR7" s="1"/>
    </row>
    <row r="8" spans="1:97" x14ac:dyDescent="0.25">
      <c r="A8" s="2">
        <v>45153.945765486111</v>
      </c>
      <c r="B8" s="1" t="s">
        <v>61</v>
      </c>
      <c r="C8" s="1" t="s">
        <v>62</v>
      </c>
      <c r="D8" s="1" t="s">
        <v>35</v>
      </c>
      <c r="E8" s="1" t="s">
        <v>36</v>
      </c>
      <c r="F8" s="1" t="s">
        <v>37</v>
      </c>
      <c r="G8" s="1" t="s">
        <v>38</v>
      </c>
      <c r="H8" s="1" t="s">
        <v>130</v>
      </c>
      <c r="I8" s="1" t="s">
        <v>853</v>
      </c>
      <c r="J8" s="1"/>
      <c r="K8" s="1"/>
      <c r="L8" s="1" t="s">
        <v>40</v>
      </c>
      <c r="M8" s="1" t="s">
        <v>41</v>
      </c>
      <c r="N8" s="1"/>
      <c r="O8" s="1">
        <v>550</v>
      </c>
      <c r="P8" s="1" t="s">
        <v>42</v>
      </c>
      <c r="Q8" s="1" t="s">
        <v>95</v>
      </c>
      <c r="R8" s="1" t="s">
        <v>66</v>
      </c>
      <c r="S8" s="1" t="s">
        <v>67</v>
      </c>
      <c r="T8" s="1" t="s">
        <v>117</v>
      </c>
      <c r="U8" s="1" t="s">
        <v>118</v>
      </c>
      <c r="V8" s="1" t="s">
        <v>48</v>
      </c>
      <c r="W8" s="1" t="s">
        <v>77</v>
      </c>
      <c r="X8" s="1" t="s">
        <v>77</v>
      </c>
      <c r="Y8" s="1"/>
      <c r="Z8" s="1"/>
      <c r="AA8" s="1"/>
      <c r="AB8" s="1"/>
      <c r="AC8" s="1"/>
      <c r="AD8" s="1"/>
      <c r="AE8" s="1"/>
      <c r="AF8" s="1"/>
      <c r="AG8" s="1"/>
      <c r="AH8" s="1" t="s">
        <v>119</v>
      </c>
      <c r="AI8" s="1" t="s">
        <v>146</v>
      </c>
      <c r="AJ8" s="1" t="s">
        <v>958</v>
      </c>
      <c r="AK8" s="1" t="s">
        <v>959</v>
      </c>
      <c r="AL8" s="1"/>
      <c r="AM8" s="1"/>
      <c r="AN8" s="1"/>
      <c r="AO8" s="1" t="s">
        <v>73</v>
      </c>
      <c r="AP8" s="1" t="s">
        <v>51</v>
      </c>
      <c r="AQ8" s="1" t="s">
        <v>975</v>
      </c>
      <c r="AR8" s="1"/>
      <c r="AS8" s="1"/>
      <c r="AT8" s="1"/>
      <c r="AU8" s="1"/>
      <c r="AV8" s="1" t="s">
        <v>112</v>
      </c>
      <c r="AW8" s="1" t="s">
        <v>100</v>
      </c>
      <c r="AX8" s="1" t="s">
        <v>101</v>
      </c>
      <c r="AY8" s="1" t="s">
        <v>101</v>
      </c>
      <c r="AZ8" s="1"/>
      <c r="BA8" s="1"/>
      <c r="BB8" s="1"/>
      <c r="BC8" s="1"/>
      <c r="BD8" s="1"/>
      <c r="BE8" s="1"/>
      <c r="BF8" s="1"/>
      <c r="BG8" s="1" t="s">
        <v>120</v>
      </c>
      <c r="BH8" s="1" t="s">
        <v>102</v>
      </c>
      <c r="BI8" s="1" t="s">
        <v>1046</v>
      </c>
      <c r="BJ8" s="1" t="s">
        <v>1045</v>
      </c>
      <c r="BK8" s="1" t="s">
        <v>1050</v>
      </c>
      <c r="BL8" s="1"/>
      <c r="BM8" s="1"/>
      <c r="BN8" s="1"/>
      <c r="BO8" s="1"/>
      <c r="BP8" s="1"/>
      <c r="BQ8" s="1" t="s">
        <v>56</v>
      </c>
      <c r="BR8" s="1" t="s">
        <v>121</v>
      </c>
      <c r="BS8" s="1" t="s">
        <v>77</v>
      </c>
      <c r="BT8" s="1" t="s">
        <v>885</v>
      </c>
      <c r="BU8" s="1"/>
      <c r="BV8" s="1"/>
      <c r="BW8" s="1"/>
      <c r="BX8" s="1"/>
      <c r="BY8" s="1"/>
      <c r="BZ8" s="1" t="s">
        <v>104</v>
      </c>
      <c r="CA8" s="1" t="s">
        <v>58</v>
      </c>
      <c r="CB8" s="1" t="s">
        <v>122</v>
      </c>
      <c r="CC8" s="1" t="s">
        <v>147</v>
      </c>
      <c r="CD8" s="1" t="s">
        <v>1073</v>
      </c>
      <c r="CE8" s="1"/>
      <c r="CF8" s="1"/>
      <c r="CG8" s="1"/>
      <c r="CH8" s="1"/>
      <c r="CI8" s="1"/>
      <c r="CJ8" s="1">
        <v>3</v>
      </c>
      <c r="CK8" s="1" t="s">
        <v>106</v>
      </c>
      <c r="CL8" s="1" t="s">
        <v>106</v>
      </c>
      <c r="CM8" s="1"/>
      <c r="CN8" s="1"/>
      <c r="CO8" s="1"/>
      <c r="CP8" s="1"/>
      <c r="CQ8" s="1"/>
      <c r="CR8" s="1"/>
    </row>
    <row r="9" spans="1:97" x14ac:dyDescent="0.25">
      <c r="A9" s="2">
        <v>45153.945913449075</v>
      </c>
      <c r="B9" s="1" t="s">
        <v>33</v>
      </c>
      <c r="C9" s="1" t="s">
        <v>34</v>
      </c>
      <c r="D9" s="1" t="s">
        <v>35</v>
      </c>
      <c r="E9" s="1" t="s">
        <v>36</v>
      </c>
      <c r="F9" s="1" t="s">
        <v>37</v>
      </c>
      <c r="G9" s="1" t="s">
        <v>123</v>
      </c>
      <c r="H9" s="1" t="s">
        <v>130</v>
      </c>
      <c r="I9" s="1" t="s">
        <v>854</v>
      </c>
      <c r="J9" s="1"/>
      <c r="K9" s="1"/>
      <c r="L9" s="1" t="s">
        <v>40</v>
      </c>
      <c r="M9" s="1" t="s">
        <v>125</v>
      </c>
      <c r="N9" s="1"/>
      <c r="O9" s="1">
        <v>1137</v>
      </c>
      <c r="P9" s="1" t="s">
        <v>42</v>
      </c>
      <c r="Q9" s="1" t="s">
        <v>65</v>
      </c>
      <c r="R9" s="1" t="s">
        <v>44</v>
      </c>
      <c r="S9" s="1" t="s">
        <v>45</v>
      </c>
      <c r="T9" s="1" t="s">
        <v>117</v>
      </c>
      <c r="U9" s="1" t="s">
        <v>126</v>
      </c>
      <c r="V9" s="1" t="s">
        <v>70</v>
      </c>
      <c r="W9" s="1" t="s">
        <v>77</v>
      </c>
      <c r="X9" s="1" t="s">
        <v>77</v>
      </c>
      <c r="Y9" s="1"/>
      <c r="Z9" s="1"/>
      <c r="AA9" s="1"/>
      <c r="AB9" s="1"/>
      <c r="AC9" s="1"/>
      <c r="AD9" s="1"/>
      <c r="AE9" s="1"/>
      <c r="AF9" s="1"/>
      <c r="AG9" s="1"/>
      <c r="AH9" s="1" t="s">
        <v>111</v>
      </c>
      <c r="AI9" s="1" t="s">
        <v>111</v>
      </c>
      <c r="AJ9" s="1"/>
      <c r="AK9" s="1"/>
      <c r="AL9" s="1"/>
      <c r="AM9" s="1"/>
      <c r="AN9" s="1"/>
      <c r="AO9" s="1" t="s">
        <v>51</v>
      </c>
      <c r="AP9" s="1" t="s">
        <v>51</v>
      </c>
      <c r="AQ9" s="1"/>
      <c r="AR9" s="1"/>
      <c r="AS9" s="1"/>
      <c r="AT9" s="1"/>
      <c r="AU9" s="1"/>
      <c r="AV9" s="1" t="s">
        <v>112</v>
      </c>
      <c r="AW9" s="1" t="s">
        <v>87</v>
      </c>
      <c r="AX9" s="1" t="s">
        <v>101</v>
      </c>
      <c r="AY9" s="1" t="s">
        <v>101</v>
      </c>
      <c r="AZ9" s="1"/>
      <c r="BA9" s="1"/>
      <c r="BB9" s="1"/>
      <c r="BC9" s="1"/>
      <c r="BD9" s="1"/>
      <c r="BE9" s="1"/>
      <c r="BF9" s="1"/>
      <c r="BG9" s="1" t="s">
        <v>127</v>
      </c>
      <c r="BH9" s="1" t="s">
        <v>127</v>
      </c>
      <c r="BI9" s="1"/>
      <c r="BJ9" s="1"/>
      <c r="BK9" s="1"/>
      <c r="BL9" s="1"/>
      <c r="BM9" s="1"/>
      <c r="BN9" s="1"/>
      <c r="BO9" s="1"/>
      <c r="BP9" s="1"/>
      <c r="BQ9" s="1" t="s">
        <v>56</v>
      </c>
      <c r="BR9" s="1" t="s">
        <v>77</v>
      </c>
      <c r="BS9" s="1" t="s">
        <v>77</v>
      </c>
      <c r="BT9" s="1"/>
      <c r="BU9" s="1"/>
      <c r="BV9" s="1"/>
      <c r="BW9" s="1"/>
      <c r="BX9" s="1"/>
      <c r="BY9" s="1"/>
      <c r="BZ9" s="1">
        <v>0</v>
      </c>
      <c r="CA9" s="1" t="s">
        <v>92</v>
      </c>
      <c r="CB9" s="1" t="s">
        <v>128</v>
      </c>
      <c r="CC9" s="1" t="s">
        <v>162</v>
      </c>
      <c r="CD9" s="1" t="s">
        <v>1076</v>
      </c>
      <c r="CE9" s="1"/>
      <c r="CF9" s="1"/>
      <c r="CG9" s="1"/>
      <c r="CH9" s="1"/>
      <c r="CI9" s="1"/>
      <c r="CJ9" s="1">
        <v>1</v>
      </c>
      <c r="CK9" s="1" t="s">
        <v>129</v>
      </c>
      <c r="CL9" s="1" t="s">
        <v>129</v>
      </c>
      <c r="CM9" s="1"/>
      <c r="CN9" s="1"/>
      <c r="CO9" s="1"/>
      <c r="CP9" s="1"/>
      <c r="CQ9" s="1"/>
      <c r="CR9" s="1"/>
    </row>
    <row r="10" spans="1:97" x14ac:dyDescent="0.25">
      <c r="A10" s="2">
        <v>45153.947262488422</v>
      </c>
      <c r="B10" s="1" t="s">
        <v>33</v>
      </c>
      <c r="C10" s="1" t="s">
        <v>34</v>
      </c>
      <c r="D10" s="1" t="s">
        <v>35</v>
      </c>
      <c r="E10" s="1" t="s">
        <v>36</v>
      </c>
      <c r="F10" s="1" t="s">
        <v>37</v>
      </c>
      <c r="G10" s="1" t="s">
        <v>38</v>
      </c>
      <c r="H10" s="1" t="s">
        <v>130</v>
      </c>
      <c r="I10" s="1"/>
      <c r="J10" s="1"/>
      <c r="K10" s="1"/>
      <c r="L10" s="1" t="s">
        <v>40</v>
      </c>
      <c r="M10" s="1" t="s">
        <v>41</v>
      </c>
      <c r="N10" s="1"/>
      <c r="O10" s="1">
        <v>1130</v>
      </c>
      <c r="P10" s="1" t="s">
        <v>42</v>
      </c>
      <c r="Q10" s="1" t="s">
        <v>95</v>
      </c>
      <c r="R10" s="1" t="s">
        <v>131</v>
      </c>
      <c r="S10" s="1" t="s">
        <v>108</v>
      </c>
      <c r="T10" s="1" t="s">
        <v>96</v>
      </c>
      <c r="U10" s="1" t="s">
        <v>132</v>
      </c>
      <c r="V10" s="1" t="s">
        <v>70</v>
      </c>
      <c r="W10" s="1" t="s">
        <v>103</v>
      </c>
      <c r="X10" s="1" t="s">
        <v>103</v>
      </c>
      <c r="Y10" s="1"/>
      <c r="Z10" s="1"/>
      <c r="AA10" s="1"/>
      <c r="AB10" s="1"/>
      <c r="AC10" s="1"/>
      <c r="AD10" s="1"/>
      <c r="AE10" s="1"/>
      <c r="AF10" s="1"/>
      <c r="AG10" s="1"/>
      <c r="AH10" s="1" t="s">
        <v>111</v>
      </c>
      <c r="AI10" s="1" t="s">
        <v>111</v>
      </c>
      <c r="AJ10" s="1"/>
      <c r="AK10" s="1"/>
      <c r="AL10" s="1"/>
      <c r="AM10" s="1"/>
      <c r="AN10" s="1"/>
      <c r="AO10" s="1" t="s">
        <v>51</v>
      </c>
      <c r="AP10" s="1" t="s">
        <v>51</v>
      </c>
      <c r="AQ10" s="1"/>
      <c r="AR10" s="1"/>
      <c r="AS10" s="1"/>
      <c r="AT10" s="1"/>
      <c r="AU10" s="1"/>
      <c r="AV10" s="1" t="s">
        <v>65</v>
      </c>
      <c r="AW10" s="1" t="s">
        <v>100</v>
      </c>
      <c r="AX10" s="1" t="s">
        <v>101</v>
      </c>
      <c r="AY10" s="1" t="s">
        <v>101</v>
      </c>
      <c r="AZ10" s="1"/>
      <c r="BA10" s="1"/>
      <c r="BB10" s="1"/>
      <c r="BC10" s="1"/>
      <c r="BD10" s="1"/>
      <c r="BE10" s="1"/>
      <c r="BF10" s="1"/>
      <c r="BG10" s="1" t="s">
        <v>75</v>
      </c>
      <c r="BH10" s="1" t="s">
        <v>75</v>
      </c>
      <c r="BI10" s="1"/>
      <c r="BJ10" s="1"/>
      <c r="BK10" s="1"/>
      <c r="BL10" s="1"/>
      <c r="BM10" s="1"/>
      <c r="BN10" s="1"/>
      <c r="BO10" s="1"/>
      <c r="BP10" s="1"/>
      <c r="BQ10" s="1" t="s">
        <v>76</v>
      </c>
      <c r="BR10" s="1" t="s">
        <v>77</v>
      </c>
      <c r="BS10" s="1" t="s">
        <v>77</v>
      </c>
      <c r="BT10" s="1"/>
      <c r="BU10" s="1"/>
      <c r="BV10" s="1"/>
      <c r="BW10" s="1"/>
      <c r="BX10" s="1"/>
      <c r="BY10" s="1"/>
      <c r="BZ10" s="1" t="s">
        <v>78</v>
      </c>
      <c r="CA10" s="1" t="s">
        <v>58</v>
      </c>
      <c r="CB10" s="1" t="s">
        <v>133</v>
      </c>
      <c r="CC10" s="1" t="s">
        <v>318</v>
      </c>
      <c r="CD10" s="1" t="s">
        <v>896</v>
      </c>
      <c r="CE10" s="1"/>
      <c r="CF10" s="1"/>
      <c r="CG10" s="1"/>
      <c r="CH10" s="1"/>
      <c r="CI10" s="1"/>
      <c r="CJ10" s="1">
        <v>3</v>
      </c>
      <c r="CK10" s="1" t="s">
        <v>129</v>
      </c>
      <c r="CL10" s="1" t="s">
        <v>129</v>
      </c>
      <c r="CM10" s="1"/>
      <c r="CN10" s="1"/>
      <c r="CO10" s="1"/>
      <c r="CP10" s="1"/>
      <c r="CQ10" s="1"/>
      <c r="CR10" s="1"/>
    </row>
    <row r="11" spans="1:97" x14ac:dyDescent="0.25">
      <c r="A11" s="2">
        <v>45153.949131712958</v>
      </c>
      <c r="B11" s="1" t="s">
        <v>61</v>
      </c>
      <c r="C11" s="1" t="s">
        <v>34</v>
      </c>
      <c r="D11" s="1" t="s">
        <v>35</v>
      </c>
      <c r="E11" s="1" t="s">
        <v>36</v>
      </c>
      <c r="F11" s="1" t="s">
        <v>37</v>
      </c>
      <c r="G11" s="1" t="s">
        <v>38</v>
      </c>
      <c r="H11" s="1" t="s">
        <v>130</v>
      </c>
      <c r="I11" s="1"/>
      <c r="J11" s="1"/>
      <c r="K11" s="1"/>
      <c r="L11" s="1" t="s">
        <v>40</v>
      </c>
      <c r="M11" s="1" t="s">
        <v>41</v>
      </c>
      <c r="N11" s="1"/>
      <c r="O11" s="1">
        <v>1138</v>
      </c>
      <c r="P11" s="1" t="s">
        <v>42</v>
      </c>
      <c r="Q11" s="1" t="s">
        <v>65</v>
      </c>
      <c r="R11" s="1" t="s">
        <v>66</v>
      </c>
      <c r="S11" s="1" t="s">
        <v>67</v>
      </c>
      <c r="T11" s="1" t="s">
        <v>134</v>
      </c>
      <c r="U11" s="1" t="s">
        <v>135</v>
      </c>
      <c r="V11" s="1" t="s">
        <v>48</v>
      </c>
      <c r="W11" s="1" t="s">
        <v>136</v>
      </c>
      <c r="X11" s="1" t="s">
        <v>136</v>
      </c>
      <c r="Y11" s="1"/>
      <c r="Z11" s="1"/>
      <c r="AA11" s="1"/>
      <c r="AB11" s="1"/>
      <c r="AC11" s="1"/>
      <c r="AD11" s="1"/>
      <c r="AE11" s="1"/>
      <c r="AF11" s="1"/>
      <c r="AG11" s="1"/>
      <c r="AH11" s="1" t="s">
        <v>137</v>
      </c>
      <c r="AI11" s="1" t="s">
        <v>111</v>
      </c>
      <c r="AJ11" s="1" t="s">
        <v>959</v>
      </c>
      <c r="AK11" s="1"/>
      <c r="AL11" s="1"/>
      <c r="AM11" s="1"/>
      <c r="AN11" s="1"/>
      <c r="AO11" s="1" t="s">
        <v>138</v>
      </c>
      <c r="AP11" s="1" t="s">
        <v>51</v>
      </c>
      <c r="AQ11" s="1" t="s">
        <v>976</v>
      </c>
      <c r="AR11" s="1"/>
      <c r="AS11" s="1"/>
      <c r="AT11" s="1"/>
      <c r="AU11" s="1"/>
      <c r="AV11" s="1" t="s">
        <v>52</v>
      </c>
      <c r="AW11" s="1" t="s">
        <v>87</v>
      </c>
      <c r="AX11" s="1" t="s">
        <v>139</v>
      </c>
      <c r="AY11" s="1" t="s">
        <v>101</v>
      </c>
      <c r="AZ11" s="1" t="s">
        <v>991</v>
      </c>
      <c r="BA11" s="1" t="s">
        <v>989</v>
      </c>
      <c r="BB11" s="1"/>
      <c r="BC11" s="1"/>
      <c r="BD11" s="1"/>
      <c r="BE11" s="1"/>
      <c r="BF11" s="1"/>
      <c r="BG11" s="1" t="s">
        <v>140</v>
      </c>
      <c r="BH11" s="1" t="s">
        <v>102</v>
      </c>
      <c r="BI11" s="1" t="s">
        <v>1046</v>
      </c>
      <c r="BJ11" s="1" t="s">
        <v>1048</v>
      </c>
      <c r="BK11" s="1" t="s">
        <v>1044</v>
      </c>
      <c r="BL11" s="1" t="s">
        <v>1049</v>
      </c>
      <c r="BM11" s="1" t="s">
        <v>1045</v>
      </c>
      <c r="BN11" s="1"/>
      <c r="BO11" s="1"/>
      <c r="BP11" s="1"/>
      <c r="BQ11" s="1" t="s">
        <v>56</v>
      </c>
      <c r="BR11" s="1" t="s">
        <v>141</v>
      </c>
      <c r="BS11" s="1" t="s">
        <v>136</v>
      </c>
      <c r="BT11" s="1" t="s">
        <v>896</v>
      </c>
      <c r="BU11" s="1"/>
      <c r="BV11" s="1"/>
      <c r="BW11" s="1"/>
      <c r="BX11" s="1"/>
      <c r="BY11" s="1"/>
      <c r="BZ11" s="1" t="s">
        <v>91</v>
      </c>
      <c r="CA11" s="1" t="s">
        <v>142</v>
      </c>
      <c r="CB11" s="1" t="s">
        <v>143</v>
      </c>
      <c r="CC11" s="1" t="s">
        <v>210</v>
      </c>
      <c r="CD11" s="1" t="s">
        <v>1078</v>
      </c>
      <c r="CE11" s="1" t="s">
        <v>1076</v>
      </c>
      <c r="CF11" s="1"/>
      <c r="CG11" s="1"/>
      <c r="CH11" s="1"/>
      <c r="CI11" s="1"/>
      <c r="CJ11" s="1">
        <v>4</v>
      </c>
      <c r="CK11" s="1" t="s">
        <v>106</v>
      </c>
      <c r="CL11" s="1" t="s">
        <v>106</v>
      </c>
      <c r="CM11" s="1"/>
      <c r="CN11" s="1"/>
      <c r="CO11" s="1"/>
      <c r="CP11" s="1"/>
      <c r="CQ11" s="1"/>
      <c r="CR11" s="1"/>
    </row>
    <row r="12" spans="1:97" x14ac:dyDescent="0.25">
      <c r="A12" s="2">
        <v>45153.953637569444</v>
      </c>
      <c r="B12" s="1" t="s">
        <v>61</v>
      </c>
      <c r="C12" s="1" t="s">
        <v>62</v>
      </c>
      <c r="D12" s="1" t="s">
        <v>35</v>
      </c>
      <c r="E12" s="1" t="s">
        <v>36</v>
      </c>
      <c r="F12" s="1" t="s">
        <v>37</v>
      </c>
      <c r="G12" s="1" t="s">
        <v>81</v>
      </c>
      <c r="H12" s="1" t="s">
        <v>130</v>
      </c>
      <c r="I12" s="1"/>
      <c r="J12" s="1"/>
      <c r="K12" s="1"/>
      <c r="L12" s="1" t="s">
        <v>40</v>
      </c>
      <c r="M12" s="1" t="s">
        <v>41</v>
      </c>
      <c r="N12" s="1"/>
      <c r="O12" s="1">
        <v>1136</v>
      </c>
      <c r="P12" s="1" t="s">
        <v>42</v>
      </c>
      <c r="Q12" s="1" t="s">
        <v>43</v>
      </c>
      <c r="R12" s="1" t="s">
        <v>66</v>
      </c>
      <c r="S12" s="1" t="s">
        <v>67</v>
      </c>
      <c r="T12" s="1" t="s">
        <v>134</v>
      </c>
      <c r="U12" s="1" t="s">
        <v>144</v>
      </c>
      <c r="V12" s="1" t="s">
        <v>145</v>
      </c>
      <c r="W12" s="1" t="s">
        <v>103</v>
      </c>
      <c r="X12" s="1" t="s">
        <v>103</v>
      </c>
      <c r="Y12" s="1"/>
      <c r="Z12" s="1"/>
      <c r="AA12" s="1"/>
      <c r="AB12" s="1"/>
      <c r="AC12" s="1"/>
      <c r="AD12" s="1"/>
      <c r="AE12" s="1"/>
      <c r="AF12" s="1"/>
      <c r="AG12" s="1"/>
      <c r="AH12" s="1" t="s">
        <v>146</v>
      </c>
      <c r="AI12" s="1" t="s">
        <v>146</v>
      </c>
      <c r="AJ12" s="1"/>
      <c r="AK12" s="1"/>
      <c r="AL12" s="1"/>
      <c r="AM12" s="1"/>
      <c r="AN12" s="1"/>
      <c r="AO12" s="1" t="s">
        <v>51</v>
      </c>
      <c r="AP12" s="1" t="s">
        <v>51</v>
      </c>
      <c r="AQ12" s="1"/>
      <c r="AR12" s="1"/>
      <c r="AS12" s="1"/>
      <c r="AT12" s="1"/>
      <c r="AU12" s="1"/>
      <c r="AV12" s="1" t="s">
        <v>65</v>
      </c>
      <c r="AW12" s="1" t="s">
        <v>87</v>
      </c>
      <c r="AX12" s="1" t="s">
        <v>101</v>
      </c>
      <c r="AY12" s="1" t="s">
        <v>101</v>
      </c>
      <c r="AZ12" s="1"/>
      <c r="BA12" s="1"/>
      <c r="BB12" s="1"/>
      <c r="BC12" s="1"/>
      <c r="BD12" s="1"/>
      <c r="BE12" s="1"/>
      <c r="BF12" s="1"/>
      <c r="BG12" s="1" t="s">
        <v>114</v>
      </c>
      <c r="BH12" s="1" t="s">
        <v>114</v>
      </c>
      <c r="BI12" s="1"/>
      <c r="BJ12" s="1"/>
      <c r="BK12" s="1"/>
      <c r="BL12" s="1"/>
      <c r="BM12" s="1"/>
      <c r="BN12" s="1"/>
      <c r="BO12" s="1"/>
      <c r="BP12" s="1"/>
      <c r="BQ12" s="1" t="s">
        <v>76</v>
      </c>
      <c r="BR12" s="1" t="s">
        <v>103</v>
      </c>
      <c r="BS12" s="1" t="s">
        <v>103</v>
      </c>
      <c r="BT12" s="1"/>
      <c r="BU12" s="1"/>
      <c r="BV12" s="1"/>
      <c r="BW12" s="1"/>
      <c r="BX12" s="1"/>
      <c r="BY12" s="1"/>
      <c r="BZ12" s="1" t="s">
        <v>104</v>
      </c>
      <c r="CA12" s="1" t="s">
        <v>58</v>
      </c>
      <c r="CB12" s="1" t="s">
        <v>147</v>
      </c>
      <c r="CC12" s="1" t="s">
        <v>147</v>
      </c>
      <c r="CD12" s="1"/>
      <c r="CE12" s="1"/>
      <c r="CF12" s="1"/>
      <c r="CG12" s="1"/>
      <c r="CH12" s="1"/>
      <c r="CI12" s="1"/>
      <c r="CJ12" s="1">
        <v>4</v>
      </c>
      <c r="CK12" s="1" t="s">
        <v>106</v>
      </c>
      <c r="CL12" s="1" t="s">
        <v>106</v>
      </c>
      <c r="CM12" s="1"/>
      <c r="CN12" s="1"/>
      <c r="CO12" s="1"/>
      <c r="CP12" s="1"/>
      <c r="CQ12" s="1"/>
      <c r="CR12" s="1"/>
    </row>
    <row r="13" spans="1:97" x14ac:dyDescent="0.25">
      <c r="A13" s="2">
        <v>45153.956651354165</v>
      </c>
      <c r="B13" s="1" t="s">
        <v>61</v>
      </c>
      <c r="C13" s="1" t="s">
        <v>62</v>
      </c>
      <c r="D13" s="1" t="s">
        <v>35</v>
      </c>
      <c r="E13" s="1" t="s">
        <v>36</v>
      </c>
      <c r="F13" s="1" t="s">
        <v>37</v>
      </c>
      <c r="G13" s="1" t="s">
        <v>148</v>
      </c>
      <c r="H13" s="1" t="s">
        <v>130</v>
      </c>
      <c r="I13" s="1"/>
      <c r="J13" s="1"/>
      <c r="K13" s="1"/>
      <c r="L13" s="1" t="s">
        <v>40</v>
      </c>
      <c r="M13" s="1" t="s">
        <v>41</v>
      </c>
      <c r="N13" s="1"/>
      <c r="O13" s="1">
        <v>1150</v>
      </c>
      <c r="P13" s="1" t="s">
        <v>42</v>
      </c>
      <c r="Q13" s="1" t="s">
        <v>65</v>
      </c>
      <c r="R13" s="1" t="s">
        <v>66</v>
      </c>
      <c r="S13" s="1" t="s">
        <v>45</v>
      </c>
      <c r="T13" s="1" t="s">
        <v>96</v>
      </c>
      <c r="U13" s="1" t="s">
        <v>149</v>
      </c>
      <c r="V13" s="1" t="s">
        <v>48</v>
      </c>
      <c r="W13" s="1" t="s">
        <v>150</v>
      </c>
      <c r="X13" s="1" t="s">
        <v>158</v>
      </c>
      <c r="Y13" s="1" t="s">
        <v>886</v>
      </c>
      <c r="Z13" s="1" t="s">
        <v>885</v>
      </c>
      <c r="AA13" s="1"/>
      <c r="AB13" s="1"/>
      <c r="AC13" s="1"/>
      <c r="AD13" s="1"/>
      <c r="AE13" s="1"/>
      <c r="AF13" s="1"/>
      <c r="AG13" s="1"/>
      <c r="AH13" s="1" t="s">
        <v>72</v>
      </c>
      <c r="AI13" s="1" t="s">
        <v>146</v>
      </c>
      <c r="AJ13" s="1" t="s">
        <v>958</v>
      </c>
      <c r="AK13" s="1" t="s">
        <v>959</v>
      </c>
      <c r="AL13" s="1" t="s">
        <v>957</v>
      </c>
      <c r="AM13" s="1"/>
      <c r="AN13" s="1"/>
      <c r="AO13" s="1" t="s">
        <v>51</v>
      </c>
      <c r="AP13" s="1" t="s">
        <v>51</v>
      </c>
      <c r="AQ13" s="1"/>
      <c r="AR13" s="1"/>
      <c r="AS13" s="1"/>
      <c r="AT13" s="1"/>
      <c r="AU13" s="1"/>
      <c r="AV13" s="1" t="s">
        <v>65</v>
      </c>
      <c r="AW13" s="1" t="s">
        <v>100</v>
      </c>
      <c r="AX13" s="1" t="s">
        <v>151</v>
      </c>
      <c r="AY13" s="1" t="s">
        <v>101</v>
      </c>
      <c r="AZ13" s="1" t="s">
        <v>992</v>
      </c>
      <c r="BA13" s="1" t="s">
        <v>991</v>
      </c>
      <c r="BB13" s="1" t="s">
        <v>989</v>
      </c>
      <c r="BC13" s="1" t="s">
        <v>990</v>
      </c>
      <c r="BD13" s="1"/>
      <c r="BE13" s="1"/>
      <c r="BF13" s="1"/>
      <c r="BG13" s="1" t="s">
        <v>1000</v>
      </c>
      <c r="BH13" s="1" t="s">
        <v>102</v>
      </c>
      <c r="BI13" s="1" t="s">
        <v>1046</v>
      </c>
      <c r="BJ13" s="1" t="s">
        <v>1047</v>
      </c>
      <c r="BK13" s="1" t="s">
        <v>1048</v>
      </c>
      <c r="BL13" s="1" t="s">
        <v>1044</v>
      </c>
      <c r="BM13" s="1" t="s">
        <v>1045</v>
      </c>
      <c r="BN13" s="1"/>
      <c r="BO13" s="1"/>
      <c r="BP13" s="1"/>
      <c r="BQ13" s="1" t="s">
        <v>76</v>
      </c>
      <c r="BR13" s="1" t="s">
        <v>153</v>
      </c>
      <c r="BS13" s="1" t="s">
        <v>342</v>
      </c>
      <c r="BT13" s="1" t="s">
        <v>889</v>
      </c>
      <c r="BU13" s="1" t="s">
        <v>895</v>
      </c>
      <c r="BV13" s="1" t="s">
        <v>886</v>
      </c>
      <c r="BW13" s="1" t="s">
        <v>885</v>
      </c>
      <c r="BX13" s="1"/>
      <c r="BY13" s="1"/>
      <c r="BZ13" s="1" t="s">
        <v>154</v>
      </c>
      <c r="CA13" s="1" t="s">
        <v>58</v>
      </c>
      <c r="CB13" s="1" t="s">
        <v>147</v>
      </c>
      <c r="CC13" s="1" t="s">
        <v>147</v>
      </c>
      <c r="CD13" s="1"/>
      <c r="CE13" s="1"/>
      <c r="CF13" s="1"/>
      <c r="CG13" s="1"/>
      <c r="CH13" s="1"/>
      <c r="CI13" s="1"/>
      <c r="CJ13" s="1">
        <v>3</v>
      </c>
      <c r="CK13" s="1" t="s">
        <v>106</v>
      </c>
      <c r="CL13" s="1" t="s">
        <v>106</v>
      </c>
      <c r="CM13" s="1"/>
      <c r="CN13" s="1"/>
      <c r="CO13" s="1"/>
      <c r="CP13" s="1"/>
      <c r="CQ13" s="1"/>
      <c r="CR13" s="1"/>
    </row>
    <row r="14" spans="1:97" x14ac:dyDescent="0.25">
      <c r="A14" s="2">
        <v>45153.965090104168</v>
      </c>
      <c r="B14" s="1" t="s">
        <v>61</v>
      </c>
      <c r="C14" s="1" t="s">
        <v>62</v>
      </c>
      <c r="D14" s="1" t="s">
        <v>35</v>
      </c>
      <c r="E14" s="1" t="s">
        <v>155</v>
      </c>
      <c r="F14" s="1" t="s">
        <v>37</v>
      </c>
      <c r="G14" s="1" t="s">
        <v>38</v>
      </c>
      <c r="H14" s="1" t="s">
        <v>130</v>
      </c>
      <c r="I14" s="1"/>
      <c r="J14" s="1"/>
      <c r="K14" s="1"/>
      <c r="L14" s="1" t="s">
        <v>40</v>
      </c>
      <c r="M14" s="1" t="s">
        <v>41</v>
      </c>
      <c r="N14" s="1" t="s">
        <v>862</v>
      </c>
      <c r="O14" s="1">
        <v>1100</v>
      </c>
      <c r="P14" s="1" t="s">
        <v>83</v>
      </c>
      <c r="Q14" s="1" t="s">
        <v>43</v>
      </c>
      <c r="R14" s="1" t="s">
        <v>131</v>
      </c>
      <c r="S14" s="1" t="s">
        <v>156</v>
      </c>
      <c r="T14" s="1" t="s">
        <v>96</v>
      </c>
      <c r="U14" s="1" t="s">
        <v>157</v>
      </c>
      <c r="V14" s="1" t="s">
        <v>70</v>
      </c>
      <c r="W14" s="1" t="s">
        <v>158</v>
      </c>
      <c r="X14" s="1" t="s">
        <v>158</v>
      </c>
      <c r="Y14" s="1"/>
      <c r="Z14" s="1"/>
      <c r="AA14" s="1"/>
      <c r="AB14" s="1"/>
      <c r="AC14" s="1"/>
      <c r="AD14" s="1"/>
      <c r="AE14" s="1"/>
      <c r="AF14" s="1"/>
      <c r="AG14" s="1"/>
      <c r="AH14" s="1" t="s">
        <v>159</v>
      </c>
      <c r="AI14" s="1" t="s">
        <v>174</v>
      </c>
      <c r="AJ14" s="1" t="s">
        <v>960</v>
      </c>
      <c r="AK14" s="1" t="s">
        <v>961</v>
      </c>
      <c r="AL14" s="1" t="s">
        <v>958</v>
      </c>
      <c r="AM14" s="1" t="s">
        <v>959</v>
      </c>
      <c r="AN14" s="1" t="s">
        <v>957</v>
      </c>
      <c r="AO14" s="1" t="s">
        <v>51</v>
      </c>
      <c r="AP14" s="1" t="s">
        <v>51</v>
      </c>
      <c r="AQ14" s="1"/>
      <c r="AR14" s="1"/>
      <c r="AS14" s="1"/>
      <c r="AT14" s="1"/>
      <c r="AU14" s="1"/>
      <c r="AV14" s="1" t="s">
        <v>112</v>
      </c>
      <c r="AW14" s="1" t="s">
        <v>87</v>
      </c>
      <c r="AX14" s="1" t="s">
        <v>151</v>
      </c>
      <c r="AY14" s="1" t="s">
        <v>101</v>
      </c>
      <c r="AZ14" s="1" t="s">
        <v>992</v>
      </c>
      <c r="BA14" s="1" t="s">
        <v>991</v>
      </c>
      <c r="BB14" s="1" t="s">
        <v>989</v>
      </c>
      <c r="BC14" s="1" t="s">
        <v>990</v>
      </c>
      <c r="BD14" s="1"/>
      <c r="BE14" s="1"/>
      <c r="BF14" s="1"/>
      <c r="BG14" s="1" t="s">
        <v>160</v>
      </c>
      <c r="BH14" s="1" t="s">
        <v>160</v>
      </c>
      <c r="BI14" s="1"/>
      <c r="BJ14" s="1"/>
      <c r="BK14" s="1"/>
      <c r="BL14" s="1"/>
      <c r="BM14" s="1"/>
      <c r="BN14" s="1"/>
      <c r="BO14" s="1"/>
      <c r="BP14" s="1"/>
      <c r="BQ14" s="1" t="s">
        <v>161</v>
      </c>
      <c r="BR14" s="1" t="s">
        <v>158</v>
      </c>
      <c r="BS14" s="1" t="s">
        <v>158</v>
      </c>
      <c r="BT14" s="1"/>
      <c r="BU14" s="1"/>
      <c r="BV14" s="1"/>
      <c r="BW14" s="1"/>
      <c r="BX14" s="1"/>
      <c r="BY14" s="1"/>
      <c r="BZ14" s="1" t="s">
        <v>91</v>
      </c>
      <c r="CA14" s="1" t="s">
        <v>92</v>
      </c>
      <c r="CB14" s="1" t="s">
        <v>162</v>
      </c>
      <c r="CC14" s="1" t="s">
        <v>162</v>
      </c>
      <c r="CD14" s="1"/>
      <c r="CE14" s="1"/>
      <c r="CF14" s="1"/>
      <c r="CG14" s="1"/>
      <c r="CH14" s="1"/>
      <c r="CI14" s="1"/>
      <c r="CJ14" s="1">
        <v>5</v>
      </c>
      <c r="CK14" s="1" t="s">
        <v>106</v>
      </c>
      <c r="CL14" s="1" t="s">
        <v>106</v>
      </c>
      <c r="CM14" s="1"/>
      <c r="CN14" s="1"/>
      <c r="CO14" s="1"/>
      <c r="CP14" s="1"/>
      <c r="CQ14" s="1"/>
      <c r="CR14" s="1"/>
      <c r="CS14" s="1" t="s">
        <v>163</v>
      </c>
    </row>
    <row r="15" spans="1:97" x14ac:dyDescent="0.25">
      <c r="A15" s="2">
        <v>45153.967242708335</v>
      </c>
      <c r="B15" s="1" t="s">
        <v>61</v>
      </c>
      <c r="C15" s="1" t="s">
        <v>62</v>
      </c>
      <c r="D15" s="1" t="s">
        <v>35</v>
      </c>
      <c r="E15" s="1" t="s">
        <v>36</v>
      </c>
      <c r="F15" s="1" t="s">
        <v>37</v>
      </c>
      <c r="G15" s="1" t="s">
        <v>148</v>
      </c>
      <c r="H15" s="1" t="s">
        <v>130</v>
      </c>
      <c r="I15" s="1" t="s">
        <v>854</v>
      </c>
      <c r="J15" s="1"/>
      <c r="K15" s="1"/>
      <c r="L15" s="1" t="s">
        <v>40</v>
      </c>
      <c r="M15" s="1" t="s">
        <v>41</v>
      </c>
      <c r="N15" s="1"/>
      <c r="O15" s="1">
        <v>1150</v>
      </c>
      <c r="P15" s="1" t="s">
        <v>42</v>
      </c>
      <c r="Q15" s="1" t="s">
        <v>65</v>
      </c>
      <c r="R15" s="1" t="s">
        <v>131</v>
      </c>
      <c r="S15" s="1" t="s">
        <v>108</v>
      </c>
      <c r="T15" s="1" t="s">
        <v>117</v>
      </c>
      <c r="U15" s="1" t="s">
        <v>164</v>
      </c>
      <c r="V15" s="1" t="s">
        <v>48</v>
      </c>
      <c r="W15" s="1" t="s">
        <v>919</v>
      </c>
      <c r="X15" s="1" t="s">
        <v>433</v>
      </c>
      <c r="Y15" s="1" t="s">
        <v>885</v>
      </c>
      <c r="Z15" s="1" t="s">
        <v>887</v>
      </c>
      <c r="AA15" s="1" t="s">
        <v>941</v>
      </c>
      <c r="AB15" s="1"/>
      <c r="AC15" s="1"/>
      <c r="AD15" s="1"/>
      <c r="AE15" s="1"/>
      <c r="AF15" s="1"/>
      <c r="AG15" s="1"/>
      <c r="AH15" s="1" t="s">
        <v>166</v>
      </c>
      <c r="AI15" s="1" t="s">
        <v>174</v>
      </c>
      <c r="AJ15" s="1" t="s">
        <v>961</v>
      </c>
      <c r="AK15" s="1" t="s">
        <v>958</v>
      </c>
      <c r="AL15" s="1" t="s">
        <v>959</v>
      </c>
      <c r="AM15" s="1" t="s">
        <v>957</v>
      </c>
      <c r="AN15" s="1"/>
      <c r="AO15" s="1" t="s">
        <v>73</v>
      </c>
      <c r="AP15" s="1" t="s">
        <v>51</v>
      </c>
      <c r="AQ15" s="1" t="s">
        <v>975</v>
      </c>
      <c r="AR15" s="1"/>
      <c r="AS15" s="1"/>
      <c r="AT15" s="1"/>
      <c r="AU15" s="1"/>
      <c r="AV15" s="1" t="s">
        <v>65</v>
      </c>
      <c r="AW15" s="1" t="s">
        <v>100</v>
      </c>
      <c r="AX15" s="1" t="s">
        <v>167</v>
      </c>
      <c r="AY15" s="1" t="s">
        <v>101</v>
      </c>
      <c r="AZ15" s="1" t="s">
        <v>989</v>
      </c>
      <c r="BA15" s="1"/>
      <c r="BB15" s="1"/>
      <c r="BC15" s="1"/>
      <c r="BD15" s="1"/>
      <c r="BE15" s="1"/>
      <c r="BF15" s="1"/>
      <c r="BG15" s="1" t="s">
        <v>168</v>
      </c>
      <c r="BH15" s="1" t="s">
        <v>102</v>
      </c>
      <c r="BI15" s="1" t="s">
        <v>1046</v>
      </c>
      <c r="BJ15" s="1" t="s">
        <v>1049</v>
      </c>
      <c r="BK15" s="1" t="s">
        <v>1051</v>
      </c>
      <c r="BL15" s="1" t="s">
        <v>1045</v>
      </c>
      <c r="BM15" s="1"/>
      <c r="BN15" s="1"/>
      <c r="BO15" s="1"/>
      <c r="BP15" s="1"/>
      <c r="BQ15" s="1" t="s">
        <v>56</v>
      </c>
      <c r="BR15" s="1" t="s">
        <v>169</v>
      </c>
      <c r="BS15" s="1" t="s">
        <v>342</v>
      </c>
      <c r="BT15" s="1" t="s">
        <v>885</v>
      </c>
      <c r="BU15" s="1" t="s">
        <v>1064</v>
      </c>
      <c r="BV15" s="1"/>
      <c r="BW15" s="1"/>
      <c r="BX15" s="1"/>
      <c r="BY15" s="1"/>
      <c r="BZ15" s="1" t="s">
        <v>170</v>
      </c>
      <c r="CA15" s="1" t="s">
        <v>92</v>
      </c>
      <c r="CB15" s="1" t="s">
        <v>162</v>
      </c>
      <c r="CC15" s="1" t="s">
        <v>162</v>
      </c>
      <c r="CD15" s="1"/>
      <c r="CE15" s="1"/>
      <c r="CF15" s="1"/>
      <c r="CG15" s="1"/>
      <c r="CH15" s="1"/>
      <c r="CI15" s="1"/>
      <c r="CJ15" s="1">
        <v>2</v>
      </c>
      <c r="CK15" s="1" t="s">
        <v>171</v>
      </c>
      <c r="CL15" s="1" t="s">
        <v>345</v>
      </c>
      <c r="CM15" s="1" t="s">
        <v>1095</v>
      </c>
      <c r="CN15" s="1"/>
      <c r="CO15" s="1"/>
      <c r="CP15" s="1"/>
      <c r="CQ15" s="1"/>
      <c r="CR15" s="1"/>
    </row>
    <row r="16" spans="1:97" x14ac:dyDescent="0.25">
      <c r="A16" s="2">
        <v>45153.976943587964</v>
      </c>
      <c r="B16" s="1" t="s">
        <v>172</v>
      </c>
      <c r="C16" s="1" t="s">
        <v>62</v>
      </c>
      <c r="D16" s="1" t="s">
        <v>35</v>
      </c>
      <c r="E16" s="1" t="s">
        <v>36</v>
      </c>
      <c r="F16" s="1" t="s">
        <v>37</v>
      </c>
      <c r="G16" s="1" t="s">
        <v>38</v>
      </c>
      <c r="H16" s="1" t="s">
        <v>130</v>
      </c>
      <c r="I16" s="1" t="s">
        <v>853</v>
      </c>
      <c r="J16" s="1"/>
      <c r="K16" s="1"/>
      <c r="L16" s="1" t="s">
        <v>40</v>
      </c>
      <c r="M16" s="1" t="s">
        <v>41</v>
      </c>
      <c r="N16" s="1"/>
      <c r="O16" s="1">
        <v>1222</v>
      </c>
      <c r="P16" s="1" t="s">
        <v>42</v>
      </c>
      <c r="Q16" s="1" t="s">
        <v>95</v>
      </c>
      <c r="R16" s="1" t="s">
        <v>44</v>
      </c>
      <c r="S16" s="1" t="s">
        <v>108</v>
      </c>
      <c r="T16" s="1" t="s">
        <v>96</v>
      </c>
      <c r="U16" s="1" t="s">
        <v>173</v>
      </c>
      <c r="V16" s="1" t="s">
        <v>145</v>
      </c>
      <c r="W16" s="1" t="s">
        <v>77</v>
      </c>
      <c r="X16" s="1" t="s">
        <v>77</v>
      </c>
      <c r="Y16" s="1"/>
      <c r="Z16" s="1"/>
      <c r="AA16" s="1"/>
      <c r="AB16" s="1"/>
      <c r="AC16" s="1"/>
      <c r="AD16" s="1"/>
      <c r="AE16" s="1"/>
      <c r="AF16" s="1"/>
      <c r="AG16" s="1"/>
      <c r="AH16" s="1" t="s">
        <v>174</v>
      </c>
      <c r="AI16" s="1" t="s">
        <v>174</v>
      </c>
      <c r="AJ16" s="1"/>
      <c r="AK16" s="1"/>
      <c r="AL16" s="1"/>
      <c r="AM16" s="1"/>
      <c r="AN16" s="1"/>
      <c r="AO16" s="1" t="s">
        <v>51</v>
      </c>
      <c r="AP16" s="1" t="s">
        <v>51</v>
      </c>
      <c r="AQ16" s="1"/>
      <c r="AR16" s="1"/>
      <c r="AS16" s="1"/>
      <c r="AT16" s="1"/>
      <c r="AU16" s="1"/>
      <c r="AV16" s="1" t="s">
        <v>112</v>
      </c>
      <c r="AW16" s="1" t="s">
        <v>87</v>
      </c>
      <c r="AX16" s="1" t="s">
        <v>139</v>
      </c>
      <c r="AY16" s="1" t="s">
        <v>101</v>
      </c>
      <c r="AZ16" s="1" t="s">
        <v>991</v>
      </c>
      <c r="BA16" s="1" t="s">
        <v>989</v>
      </c>
      <c r="BB16" s="1"/>
      <c r="BC16" s="1"/>
      <c r="BD16" s="1"/>
      <c r="BE16" s="1"/>
      <c r="BF16" s="1"/>
      <c r="BG16" s="1" t="s">
        <v>1001</v>
      </c>
      <c r="BH16" s="1" t="s">
        <v>75</v>
      </c>
      <c r="BI16" s="1" t="s">
        <v>1047</v>
      </c>
      <c r="BJ16" s="1" t="s">
        <v>1048</v>
      </c>
      <c r="BK16" s="1" t="s">
        <v>1044</v>
      </c>
      <c r="BL16" s="1" t="s">
        <v>1049</v>
      </c>
      <c r="BM16" s="1" t="s">
        <v>1051</v>
      </c>
      <c r="BN16" s="1" t="s">
        <v>1045</v>
      </c>
      <c r="BO16" s="1"/>
      <c r="BP16" s="1"/>
      <c r="BQ16" s="1" t="s">
        <v>76</v>
      </c>
      <c r="BR16" s="1" t="s">
        <v>77</v>
      </c>
      <c r="BS16" s="1" t="s">
        <v>77</v>
      </c>
      <c r="BT16" s="1"/>
      <c r="BU16" s="1"/>
      <c r="BV16" s="1"/>
      <c r="BW16" s="1"/>
      <c r="BX16" s="1"/>
      <c r="BY16" s="1"/>
      <c r="BZ16" s="1">
        <v>0</v>
      </c>
      <c r="CA16" s="1" t="s">
        <v>58</v>
      </c>
      <c r="CB16" s="1" t="s">
        <v>176</v>
      </c>
      <c r="CC16" s="1" t="s">
        <v>147</v>
      </c>
      <c r="CD16" s="1" t="s">
        <v>1073</v>
      </c>
      <c r="CE16" s="1" t="s">
        <v>1074</v>
      </c>
      <c r="CF16" s="1" t="s">
        <v>1075</v>
      </c>
      <c r="CG16" s="1"/>
      <c r="CH16" s="1"/>
      <c r="CI16" s="1"/>
      <c r="CJ16" s="1">
        <v>4</v>
      </c>
      <c r="CK16" s="1" t="s">
        <v>177</v>
      </c>
      <c r="CL16" s="1" t="s">
        <v>345</v>
      </c>
      <c r="CM16" s="1" t="s">
        <v>1099</v>
      </c>
      <c r="CN16" s="1" t="s">
        <v>1095</v>
      </c>
      <c r="CO16" s="1" t="s">
        <v>1100</v>
      </c>
      <c r="CP16" s="1"/>
      <c r="CQ16" s="1"/>
      <c r="CR16" s="1"/>
    </row>
    <row r="17" spans="1:97" x14ac:dyDescent="0.25">
      <c r="A17" s="2">
        <v>45153.977158148147</v>
      </c>
      <c r="B17" s="1" t="s">
        <v>61</v>
      </c>
      <c r="C17" s="1" t="s">
        <v>62</v>
      </c>
      <c r="D17" s="1" t="s">
        <v>35</v>
      </c>
      <c r="E17" s="1" t="s">
        <v>36</v>
      </c>
      <c r="F17" s="1" t="s">
        <v>37</v>
      </c>
      <c r="G17" s="1" t="s">
        <v>81</v>
      </c>
      <c r="H17" s="1" t="s">
        <v>130</v>
      </c>
      <c r="I17" s="1" t="s">
        <v>854</v>
      </c>
      <c r="J17" s="1"/>
      <c r="K17" s="1"/>
      <c r="L17" s="1" t="s">
        <v>40</v>
      </c>
      <c r="M17" s="1" t="s">
        <v>41</v>
      </c>
      <c r="N17" s="1"/>
      <c r="O17" s="1">
        <v>1198</v>
      </c>
      <c r="P17" s="1" t="s">
        <v>42</v>
      </c>
      <c r="Q17" s="1" t="s">
        <v>65</v>
      </c>
      <c r="R17" s="1" t="s">
        <v>66</v>
      </c>
      <c r="S17" s="1" t="s">
        <v>67</v>
      </c>
      <c r="T17" s="1" t="s">
        <v>96</v>
      </c>
      <c r="U17" s="1" t="s">
        <v>178</v>
      </c>
      <c r="V17" s="1" t="s">
        <v>179</v>
      </c>
      <c r="W17" s="1" t="s">
        <v>103</v>
      </c>
      <c r="X17" s="1" t="s">
        <v>103</v>
      </c>
      <c r="Y17" s="1"/>
      <c r="Z17" s="1"/>
      <c r="AA17" s="1"/>
      <c r="AB17" s="1"/>
      <c r="AC17" s="1"/>
      <c r="AD17" s="1"/>
      <c r="AE17" s="1"/>
      <c r="AF17" s="1"/>
      <c r="AG17" s="1"/>
      <c r="AH17" s="1" t="s">
        <v>72</v>
      </c>
      <c r="AI17" s="1" t="s">
        <v>146</v>
      </c>
      <c r="AJ17" s="1" t="s">
        <v>958</v>
      </c>
      <c r="AK17" s="1" t="s">
        <v>959</v>
      </c>
      <c r="AL17" s="1" t="s">
        <v>957</v>
      </c>
      <c r="AM17" s="1"/>
      <c r="AN17" s="1"/>
      <c r="AO17" s="1" t="s">
        <v>51</v>
      </c>
      <c r="AP17" s="1" t="s">
        <v>51</v>
      </c>
      <c r="AQ17" s="1"/>
      <c r="AR17" s="1"/>
      <c r="AS17" s="1"/>
      <c r="AT17" s="1"/>
      <c r="AU17" s="1"/>
      <c r="AV17" s="1" t="s">
        <v>52</v>
      </c>
      <c r="AW17" s="1" t="s">
        <v>53</v>
      </c>
      <c r="AX17" s="1" t="s">
        <v>101</v>
      </c>
      <c r="AY17" s="1" t="s">
        <v>101</v>
      </c>
      <c r="AZ17" s="1"/>
      <c r="BA17" s="1"/>
      <c r="BB17" s="1"/>
      <c r="BC17" s="1"/>
      <c r="BD17" s="1"/>
      <c r="BE17" s="1"/>
      <c r="BF17" s="1"/>
      <c r="BG17" s="1" t="s">
        <v>180</v>
      </c>
      <c r="BH17" s="1" t="s">
        <v>75</v>
      </c>
      <c r="BI17" s="1" t="s">
        <v>1049</v>
      </c>
      <c r="BJ17" s="1"/>
      <c r="BK17" s="1"/>
      <c r="BL17" s="1"/>
      <c r="BM17" s="1"/>
      <c r="BN17" s="1"/>
      <c r="BO17" s="1"/>
      <c r="BP17" s="1"/>
      <c r="BQ17" s="1" t="s">
        <v>56</v>
      </c>
      <c r="BR17" s="1" t="s">
        <v>103</v>
      </c>
      <c r="BS17" s="1" t="s">
        <v>103</v>
      </c>
      <c r="BT17" s="1"/>
      <c r="BU17" s="1"/>
      <c r="BV17" s="1"/>
      <c r="BW17" s="1"/>
      <c r="BX17" s="1"/>
      <c r="BY17" s="1"/>
      <c r="BZ17" s="1" t="s">
        <v>170</v>
      </c>
      <c r="CA17" s="1" t="s">
        <v>92</v>
      </c>
      <c r="CB17" s="1" t="s">
        <v>147</v>
      </c>
      <c r="CC17" s="1" t="s">
        <v>147</v>
      </c>
      <c r="CD17" s="1"/>
      <c r="CE17" s="1"/>
      <c r="CF17" s="1"/>
      <c r="CG17" s="1"/>
      <c r="CH17" s="1"/>
      <c r="CI17" s="1"/>
      <c r="CJ17" s="1">
        <v>5</v>
      </c>
      <c r="CK17" s="1" t="s">
        <v>181</v>
      </c>
      <c r="CL17" s="1" t="s">
        <v>181</v>
      </c>
      <c r="CM17" s="1"/>
      <c r="CN17" s="1"/>
      <c r="CO17" s="1"/>
      <c r="CP17" s="1"/>
      <c r="CQ17" s="1"/>
      <c r="CR17" s="1"/>
    </row>
    <row r="18" spans="1:97" x14ac:dyDescent="0.25">
      <c r="A18" s="2">
        <v>45153.978901446761</v>
      </c>
      <c r="B18" s="1" t="s">
        <v>61</v>
      </c>
      <c r="C18" s="1" t="s">
        <v>62</v>
      </c>
      <c r="D18" s="1" t="s">
        <v>35</v>
      </c>
      <c r="E18" s="1" t="s">
        <v>36</v>
      </c>
      <c r="F18" s="1" t="s">
        <v>37</v>
      </c>
      <c r="G18" s="1" t="s">
        <v>123</v>
      </c>
      <c r="H18" s="1" t="s">
        <v>130</v>
      </c>
      <c r="I18" s="1" t="s">
        <v>854</v>
      </c>
      <c r="J18" s="1" t="s">
        <v>852</v>
      </c>
      <c r="K18" s="1"/>
      <c r="L18" s="1" t="s">
        <v>40</v>
      </c>
      <c r="M18" s="1" t="s">
        <v>41</v>
      </c>
      <c r="N18" s="1" t="s">
        <v>862</v>
      </c>
      <c r="O18" s="1">
        <v>1187</v>
      </c>
      <c r="P18" s="1" t="s">
        <v>42</v>
      </c>
      <c r="Q18" s="1" t="s">
        <v>95</v>
      </c>
      <c r="R18" s="1" t="s">
        <v>44</v>
      </c>
      <c r="S18" s="1" t="s">
        <v>67</v>
      </c>
      <c r="T18" s="1" t="s">
        <v>96</v>
      </c>
      <c r="U18" s="1" t="s">
        <v>183</v>
      </c>
      <c r="V18" s="1" t="s">
        <v>48</v>
      </c>
      <c r="W18" s="1" t="s">
        <v>184</v>
      </c>
      <c r="X18" s="1" t="s">
        <v>184</v>
      </c>
      <c r="Y18" s="1"/>
      <c r="Z18" s="1"/>
      <c r="AA18" s="1"/>
      <c r="AB18" s="1"/>
      <c r="AC18" s="1"/>
      <c r="AD18" s="1"/>
      <c r="AE18" s="1"/>
      <c r="AF18" s="1"/>
      <c r="AG18" s="1"/>
      <c r="AH18" s="1" t="s">
        <v>119</v>
      </c>
      <c r="AI18" s="1" t="s">
        <v>146</v>
      </c>
      <c r="AJ18" s="1" t="s">
        <v>958</v>
      </c>
      <c r="AK18" s="1" t="s">
        <v>959</v>
      </c>
      <c r="AL18" s="1"/>
      <c r="AM18" s="1"/>
      <c r="AN18" s="1"/>
      <c r="AO18" s="1" t="s">
        <v>51</v>
      </c>
      <c r="AP18" s="1" t="s">
        <v>51</v>
      </c>
      <c r="AQ18" s="1"/>
      <c r="AR18" s="1"/>
      <c r="AS18" s="1"/>
      <c r="AT18" s="1"/>
      <c r="AU18" s="1"/>
      <c r="AV18" s="1" t="s">
        <v>112</v>
      </c>
      <c r="AW18" s="1" t="s">
        <v>100</v>
      </c>
      <c r="AX18" s="1" t="s">
        <v>185</v>
      </c>
      <c r="AY18" s="1" t="s">
        <v>101</v>
      </c>
      <c r="AZ18" s="1" t="s">
        <v>990</v>
      </c>
      <c r="BA18" s="1"/>
      <c r="BB18" s="1"/>
      <c r="BC18" s="1"/>
      <c r="BD18" s="1"/>
      <c r="BE18" s="1"/>
      <c r="BF18" s="1"/>
      <c r="BG18" s="1" t="s">
        <v>186</v>
      </c>
      <c r="BH18" s="1" t="s">
        <v>75</v>
      </c>
      <c r="BI18" s="1" t="s">
        <v>1048</v>
      </c>
      <c r="BJ18" s="1" t="s">
        <v>1044</v>
      </c>
      <c r="BK18" s="1"/>
      <c r="BL18" s="1"/>
      <c r="BM18" s="1"/>
      <c r="BN18" s="1"/>
      <c r="BO18" s="1"/>
      <c r="BP18" s="1"/>
      <c r="BQ18" s="1" t="s">
        <v>56</v>
      </c>
      <c r="BR18" s="1" t="s">
        <v>77</v>
      </c>
      <c r="BS18" s="1" t="s">
        <v>77</v>
      </c>
      <c r="BT18" s="1"/>
      <c r="BU18" s="1"/>
      <c r="BV18" s="1"/>
      <c r="BW18" s="1"/>
      <c r="BX18" s="1"/>
      <c r="BY18" s="1"/>
      <c r="BZ18" s="1" t="s">
        <v>170</v>
      </c>
      <c r="CA18" s="1" t="s">
        <v>58</v>
      </c>
      <c r="CB18" s="1" t="s">
        <v>105</v>
      </c>
      <c r="CC18" s="1" t="s">
        <v>147</v>
      </c>
      <c r="CD18" s="1" t="s">
        <v>1075</v>
      </c>
      <c r="CE18" s="1"/>
      <c r="CF18" s="1"/>
      <c r="CG18" s="1"/>
      <c r="CH18" s="1"/>
      <c r="CI18" s="1"/>
      <c r="CJ18" s="1">
        <v>2</v>
      </c>
      <c r="CK18" s="1" t="s">
        <v>187</v>
      </c>
      <c r="CL18" s="1" t="s">
        <v>187</v>
      </c>
      <c r="CM18" s="1"/>
      <c r="CN18" s="1"/>
      <c r="CO18" s="1"/>
      <c r="CP18" s="1"/>
      <c r="CQ18" s="1"/>
      <c r="CR18" s="1"/>
    </row>
    <row r="19" spans="1:97" x14ac:dyDescent="0.25">
      <c r="A19" s="2">
        <v>45153.98132280093</v>
      </c>
      <c r="B19" s="1" t="s">
        <v>188</v>
      </c>
      <c r="C19" s="1" t="s">
        <v>34</v>
      </c>
      <c r="D19" s="1" t="s">
        <v>35</v>
      </c>
      <c r="E19" s="1" t="s">
        <v>189</v>
      </c>
      <c r="F19" s="1" t="s">
        <v>37</v>
      </c>
      <c r="G19" s="1" t="s">
        <v>190</v>
      </c>
      <c r="H19" s="1" t="s">
        <v>130</v>
      </c>
      <c r="I19" s="1"/>
      <c r="J19" s="1"/>
      <c r="K19" s="1"/>
      <c r="L19" s="1" t="s">
        <v>40</v>
      </c>
      <c r="M19" s="1" t="s">
        <v>41</v>
      </c>
      <c r="N19" s="1"/>
      <c r="O19" s="1">
        <v>12333</v>
      </c>
      <c r="P19" s="1" t="s">
        <v>42</v>
      </c>
      <c r="Q19" s="1" t="s">
        <v>65</v>
      </c>
      <c r="R19" s="1" t="s">
        <v>44</v>
      </c>
      <c r="S19" s="1" t="s">
        <v>191</v>
      </c>
      <c r="T19" s="1" t="s">
        <v>96</v>
      </c>
      <c r="U19" s="1" t="s">
        <v>192</v>
      </c>
      <c r="V19" s="1" t="s">
        <v>145</v>
      </c>
      <c r="W19" s="1" t="s">
        <v>193</v>
      </c>
      <c r="X19" s="1" t="s">
        <v>193</v>
      </c>
      <c r="Y19" s="1"/>
      <c r="Z19" s="1"/>
      <c r="AA19" s="1"/>
      <c r="AB19" s="1"/>
      <c r="AC19" s="1"/>
      <c r="AD19" s="1"/>
      <c r="AE19" s="1"/>
      <c r="AF19" s="1"/>
      <c r="AG19" s="1"/>
      <c r="AH19" s="1" t="s">
        <v>99</v>
      </c>
      <c r="AI19" s="1" t="s">
        <v>99</v>
      </c>
      <c r="AJ19" s="1"/>
      <c r="AK19" s="1"/>
      <c r="AL19" s="1"/>
      <c r="AM19" s="1"/>
      <c r="AN19" s="1"/>
      <c r="AO19" s="1" t="s">
        <v>194</v>
      </c>
      <c r="AP19" s="1" t="s">
        <v>194</v>
      </c>
      <c r="AQ19" s="1"/>
      <c r="AR19" s="1"/>
      <c r="AS19" s="1"/>
      <c r="AT19" s="1"/>
      <c r="AU19" s="1"/>
      <c r="AV19" s="1" t="s">
        <v>65</v>
      </c>
      <c r="AW19" s="1" t="s">
        <v>53</v>
      </c>
      <c r="AX19" s="1" t="s">
        <v>195</v>
      </c>
      <c r="AY19" s="1" t="s">
        <v>195</v>
      </c>
      <c r="AZ19" s="1"/>
      <c r="BA19" s="1"/>
      <c r="BB19" s="1"/>
      <c r="BC19" s="1"/>
      <c r="BD19" s="1"/>
      <c r="BE19" s="1"/>
      <c r="BF19" s="1"/>
      <c r="BG19" s="1" t="s">
        <v>160</v>
      </c>
      <c r="BH19" s="1" t="s">
        <v>160</v>
      </c>
      <c r="BI19" s="1"/>
      <c r="BJ19" s="1"/>
      <c r="BK19" s="1"/>
      <c r="BL19" s="1"/>
      <c r="BM19" s="1"/>
      <c r="BN19" s="1"/>
      <c r="BO19" s="1"/>
      <c r="BP19" s="1"/>
      <c r="BQ19" s="1" t="s">
        <v>196</v>
      </c>
      <c r="BR19" s="1" t="s">
        <v>197</v>
      </c>
      <c r="BS19" s="1" t="s">
        <v>1065</v>
      </c>
      <c r="BT19" s="1" t="s">
        <v>1066</v>
      </c>
      <c r="BU19" s="1"/>
      <c r="BV19" s="1"/>
      <c r="BW19" s="1"/>
      <c r="BX19" s="1"/>
      <c r="BY19" s="1"/>
      <c r="BZ19" s="1" t="s">
        <v>154</v>
      </c>
      <c r="CA19" s="1" t="s">
        <v>92</v>
      </c>
      <c r="CB19" s="1" t="s">
        <v>198</v>
      </c>
      <c r="CC19" s="1" t="s">
        <v>198</v>
      </c>
      <c r="CD19" s="1"/>
      <c r="CE19" s="1"/>
      <c r="CF19" s="1"/>
      <c r="CG19" s="1"/>
      <c r="CH19" s="1"/>
      <c r="CI19" s="1"/>
      <c r="CJ19" s="1">
        <v>3</v>
      </c>
      <c r="CK19" s="1" t="s">
        <v>199</v>
      </c>
      <c r="CL19" s="1" t="s">
        <v>199</v>
      </c>
      <c r="CM19" s="1"/>
      <c r="CN19" s="1"/>
      <c r="CO19" s="1"/>
      <c r="CP19" s="1"/>
      <c r="CQ19" s="1"/>
      <c r="CR19" s="1"/>
    </row>
    <row r="20" spans="1:97" x14ac:dyDescent="0.25">
      <c r="A20" s="2">
        <v>45153.982040497685</v>
      </c>
      <c r="B20" s="1" t="s">
        <v>172</v>
      </c>
      <c r="C20" s="1" t="s">
        <v>62</v>
      </c>
      <c r="D20" s="1" t="s">
        <v>200</v>
      </c>
      <c r="E20" s="1" t="s">
        <v>36</v>
      </c>
      <c r="F20" s="1" t="s">
        <v>201</v>
      </c>
      <c r="G20" s="1" t="s">
        <v>148</v>
      </c>
      <c r="H20" s="1" t="s">
        <v>202</v>
      </c>
      <c r="I20" s="1"/>
      <c r="J20" s="1"/>
      <c r="K20" s="1"/>
      <c r="L20" s="1" t="s">
        <v>40</v>
      </c>
      <c r="M20" s="1" t="s">
        <v>125</v>
      </c>
      <c r="N20" s="1"/>
      <c r="O20" s="1">
        <v>1111</v>
      </c>
      <c r="P20" s="1" t="s">
        <v>83</v>
      </c>
      <c r="Q20" s="1" t="s">
        <v>95</v>
      </c>
      <c r="R20" s="1" t="s">
        <v>44</v>
      </c>
      <c r="S20" s="1" t="s">
        <v>156</v>
      </c>
      <c r="T20" s="1" t="s">
        <v>96</v>
      </c>
      <c r="U20" s="1" t="s">
        <v>203</v>
      </c>
      <c r="V20" s="1" t="s">
        <v>70</v>
      </c>
      <c r="W20" s="1" t="s">
        <v>204</v>
      </c>
      <c r="X20" s="1" t="s">
        <v>158</v>
      </c>
      <c r="Y20" s="1" t="s">
        <v>888</v>
      </c>
      <c r="Z20" s="1"/>
      <c r="AA20" s="1"/>
      <c r="AB20" s="1"/>
      <c r="AC20" s="1"/>
      <c r="AD20" s="1"/>
      <c r="AE20" s="1"/>
      <c r="AF20" s="1"/>
      <c r="AG20" s="1"/>
      <c r="AH20" s="1" t="s">
        <v>205</v>
      </c>
      <c r="AI20" s="1" t="s">
        <v>99</v>
      </c>
      <c r="AJ20" s="1" t="s">
        <v>962</v>
      </c>
      <c r="AK20" s="1"/>
      <c r="AL20" s="1"/>
      <c r="AM20" s="1"/>
      <c r="AN20" s="1"/>
      <c r="AO20" s="1" t="s">
        <v>206</v>
      </c>
      <c r="AP20" s="1" t="s">
        <v>311</v>
      </c>
      <c r="AQ20" s="1" t="s">
        <v>976</v>
      </c>
      <c r="AR20" s="1"/>
      <c r="AS20" s="1"/>
      <c r="AT20" s="1"/>
      <c r="AU20" s="1"/>
      <c r="AV20" s="1" t="s">
        <v>65</v>
      </c>
      <c r="AW20" s="1" t="s">
        <v>53</v>
      </c>
      <c r="AX20" s="1" t="s">
        <v>195</v>
      </c>
      <c r="AY20" s="1" t="s">
        <v>195</v>
      </c>
      <c r="AZ20" s="1"/>
      <c r="BA20" s="1"/>
      <c r="BB20" s="1"/>
      <c r="BC20" s="1"/>
      <c r="BD20" s="1"/>
      <c r="BE20" s="1"/>
      <c r="BF20" s="1"/>
      <c r="BG20" s="1" t="s">
        <v>1002</v>
      </c>
      <c r="BH20" s="1" t="s">
        <v>1002</v>
      </c>
      <c r="BI20" s="1"/>
      <c r="BJ20" s="1"/>
      <c r="BK20" s="1"/>
      <c r="BL20" s="1"/>
      <c r="BM20" s="1"/>
      <c r="BN20" s="1"/>
      <c r="BO20" s="1"/>
      <c r="BP20" s="1"/>
      <c r="BQ20" s="1" t="s">
        <v>56</v>
      </c>
      <c r="BR20" s="1" t="s">
        <v>208</v>
      </c>
      <c r="BS20" s="1" t="s">
        <v>136</v>
      </c>
      <c r="BT20" s="1" t="s">
        <v>895</v>
      </c>
      <c r="BU20" s="1"/>
      <c r="BV20" s="1"/>
      <c r="BW20" s="1"/>
      <c r="BX20" s="1"/>
      <c r="BY20" s="1"/>
      <c r="BZ20" s="1" t="s">
        <v>154</v>
      </c>
      <c r="CA20" s="1" t="s">
        <v>209</v>
      </c>
      <c r="CB20" s="1" t="s">
        <v>210</v>
      </c>
      <c r="CC20" s="1" t="s">
        <v>210</v>
      </c>
      <c r="CD20" s="1"/>
      <c r="CE20" s="1"/>
      <c r="CF20" s="1"/>
      <c r="CG20" s="1"/>
      <c r="CH20" s="1"/>
      <c r="CI20" s="1"/>
      <c r="CJ20" s="1">
        <v>4</v>
      </c>
      <c r="CK20" s="1" t="s">
        <v>211</v>
      </c>
      <c r="CL20" s="1" t="s">
        <v>634</v>
      </c>
      <c r="CM20" s="1" t="s">
        <v>1095</v>
      </c>
      <c r="CN20" s="1"/>
      <c r="CO20" s="1"/>
      <c r="CP20" s="1"/>
      <c r="CQ20" s="1"/>
      <c r="CR20" s="1"/>
    </row>
    <row r="21" spans="1:97" x14ac:dyDescent="0.25">
      <c r="A21" s="2">
        <v>45153.982933425927</v>
      </c>
      <c r="B21" s="1" t="s">
        <v>172</v>
      </c>
      <c r="C21" s="1" t="s">
        <v>62</v>
      </c>
      <c r="D21" s="1" t="s">
        <v>35</v>
      </c>
      <c r="E21" s="1" t="s">
        <v>36</v>
      </c>
      <c r="F21" s="1" t="s">
        <v>201</v>
      </c>
      <c r="G21" s="1" t="s">
        <v>212</v>
      </c>
      <c r="H21" s="1" t="s">
        <v>213</v>
      </c>
      <c r="I21" s="1"/>
      <c r="J21" s="1"/>
      <c r="K21" s="1"/>
      <c r="L21" s="1" t="s">
        <v>40</v>
      </c>
      <c r="M21" s="1" t="s">
        <v>125</v>
      </c>
      <c r="N21" s="1"/>
      <c r="O21" s="1">
        <v>877</v>
      </c>
      <c r="P21" s="1" t="s">
        <v>83</v>
      </c>
      <c r="Q21" s="1" t="s">
        <v>95</v>
      </c>
      <c r="R21" s="1" t="s">
        <v>44</v>
      </c>
      <c r="S21" s="1" t="s">
        <v>45</v>
      </c>
      <c r="T21" s="1" t="s">
        <v>96</v>
      </c>
      <c r="U21" s="1" t="s">
        <v>192</v>
      </c>
      <c r="V21" s="1" t="s">
        <v>145</v>
      </c>
      <c r="W21" s="1" t="s">
        <v>214</v>
      </c>
      <c r="X21" s="1" t="s">
        <v>158</v>
      </c>
      <c r="Y21" s="1" t="s">
        <v>886</v>
      </c>
      <c r="Z21" s="1"/>
      <c r="AA21" s="1"/>
      <c r="AB21" s="1"/>
      <c r="AC21" s="1"/>
      <c r="AD21" s="1"/>
      <c r="AE21" s="1"/>
      <c r="AF21" s="1"/>
      <c r="AG21" s="1"/>
      <c r="AH21" s="1" t="s">
        <v>215</v>
      </c>
      <c r="AI21" s="1" t="s">
        <v>633</v>
      </c>
      <c r="AJ21" s="1" t="s">
        <v>958</v>
      </c>
      <c r="AK21" s="1"/>
      <c r="AL21" s="1"/>
      <c r="AM21" s="1"/>
      <c r="AN21" s="1"/>
      <c r="AO21" s="1" t="s">
        <v>206</v>
      </c>
      <c r="AP21" s="1" t="s">
        <v>311</v>
      </c>
      <c r="AQ21" s="1" t="s">
        <v>976</v>
      </c>
      <c r="AR21" s="1"/>
      <c r="AS21" s="1"/>
      <c r="AT21" s="1"/>
      <c r="AU21" s="1"/>
      <c r="AV21" s="1" t="s">
        <v>52</v>
      </c>
      <c r="AW21" s="1" t="s">
        <v>53</v>
      </c>
      <c r="AX21" s="1" t="s">
        <v>216</v>
      </c>
      <c r="AY21" s="1" t="s">
        <v>101</v>
      </c>
      <c r="AZ21" s="1" t="s">
        <v>991</v>
      </c>
      <c r="BA21" s="1"/>
      <c r="BB21" s="1"/>
      <c r="BC21" s="1"/>
      <c r="BD21" s="1"/>
      <c r="BE21" s="1"/>
      <c r="BF21" s="1"/>
      <c r="BG21" s="1" t="s">
        <v>1003</v>
      </c>
      <c r="BH21" s="1" t="s">
        <v>75</v>
      </c>
      <c r="BI21" s="1" t="s">
        <v>1047</v>
      </c>
      <c r="BJ21" s="1"/>
      <c r="BK21" s="1"/>
      <c r="BL21" s="1"/>
      <c r="BM21" s="1"/>
      <c r="BN21" s="1"/>
      <c r="BO21" s="1"/>
      <c r="BP21" s="1"/>
      <c r="BQ21" s="1" t="s">
        <v>56</v>
      </c>
      <c r="BR21" s="1" t="s">
        <v>218</v>
      </c>
      <c r="BS21" s="1" t="s">
        <v>136</v>
      </c>
      <c r="BT21" s="1" t="s">
        <v>893</v>
      </c>
      <c r="BU21" s="1" t="s">
        <v>889</v>
      </c>
      <c r="BV21" s="1"/>
      <c r="BW21" s="1"/>
      <c r="BX21" s="1"/>
      <c r="BY21" s="1"/>
      <c r="BZ21" s="1" t="s">
        <v>91</v>
      </c>
      <c r="CA21" s="1" t="s">
        <v>58</v>
      </c>
      <c r="CB21" s="1" t="s">
        <v>219</v>
      </c>
      <c r="CC21" s="1" t="s">
        <v>461</v>
      </c>
      <c r="CD21" s="1" t="s">
        <v>1077</v>
      </c>
      <c r="CE21" s="1"/>
      <c r="CF21" s="1"/>
      <c r="CG21" s="1"/>
      <c r="CH21" s="1"/>
      <c r="CI21" s="1"/>
      <c r="CJ21" s="1">
        <v>4</v>
      </c>
      <c r="CK21" s="1" t="s">
        <v>220</v>
      </c>
      <c r="CL21" s="1" t="s">
        <v>181</v>
      </c>
      <c r="CM21" s="1" t="s">
        <v>1096</v>
      </c>
      <c r="CN21" s="1"/>
      <c r="CO21" s="1"/>
      <c r="CP21" s="1"/>
      <c r="CQ21" s="1"/>
      <c r="CR21" s="1"/>
    </row>
    <row r="22" spans="1:97" x14ac:dyDescent="0.25">
      <c r="A22" s="2">
        <v>45153.983587592593</v>
      </c>
      <c r="B22" s="1" t="s">
        <v>172</v>
      </c>
      <c r="C22" s="1" t="s">
        <v>34</v>
      </c>
      <c r="D22" s="1" t="s">
        <v>35</v>
      </c>
      <c r="E22" s="1" t="s">
        <v>155</v>
      </c>
      <c r="F22" s="1" t="s">
        <v>221</v>
      </c>
      <c r="G22" s="1" t="s">
        <v>212</v>
      </c>
      <c r="H22" s="1" t="s">
        <v>130</v>
      </c>
      <c r="I22" s="1"/>
      <c r="J22" s="1"/>
      <c r="K22" s="1"/>
      <c r="L22" s="1" t="s">
        <v>40</v>
      </c>
      <c r="M22" s="1" t="s">
        <v>125</v>
      </c>
      <c r="N22" s="1"/>
      <c r="O22" s="1">
        <v>889</v>
      </c>
      <c r="P22" s="1" t="s">
        <v>83</v>
      </c>
      <c r="Q22" s="1" t="s">
        <v>65</v>
      </c>
      <c r="R22" s="1" t="s">
        <v>131</v>
      </c>
      <c r="S22" s="1" t="s">
        <v>108</v>
      </c>
      <c r="T22" s="1" t="s">
        <v>96</v>
      </c>
      <c r="U22" s="1" t="s">
        <v>222</v>
      </c>
      <c r="V22" s="1" t="s">
        <v>48</v>
      </c>
      <c r="W22" s="1" t="s">
        <v>223</v>
      </c>
      <c r="X22" s="1" t="s">
        <v>136</v>
      </c>
      <c r="Y22" s="1" t="s">
        <v>883</v>
      </c>
      <c r="Z22" s="1" t="s">
        <v>889</v>
      </c>
      <c r="AA22" s="1" t="s">
        <v>890</v>
      </c>
      <c r="AB22" s="1" t="s">
        <v>891</v>
      </c>
      <c r="AC22" s="1"/>
      <c r="AD22" s="1"/>
      <c r="AE22" s="1"/>
      <c r="AF22" s="1"/>
      <c r="AG22" s="1"/>
      <c r="AH22" s="1" t="s">
        <v>224</v>
      </c>
      <c r="AI22" s="1" t="s">
        <v>146</v>
      </c>
      <c r="AJ22" s="1" t="s">
        <v>958</v>
      </c>
      <c r="AK22" s="1"/>
      <c r="AL22" s="1"/>
      <c r="AM22" s="1"/>
      <c r="AN22" s="1"/>
      <c r="AO22" s="1" t="s">
        <v>225</v>
      </c>
      <c r="AP22" s="1" t="s">
        <v>225</v>
      </c>
      <c r="AQ22" s="1"/>
      <c r="AR22" s="1"/>
      <c r="AS22" s="1"/>
      <c r="AT22" s="1"/>
      <c r="AU22" s="1"/>
      <c r="AV22" s="1" t="s">
        <v>112</v>
      </c>
      <c r="AW22" s="1" t="s">
        <v>100</v>
      </c>
      <c r="AX22" s="1" t="s">
        <v>167</v>
      </c>
      <c r="AY22" s="1" t="s">
        <v>101</v>
      </c>
      <c r="AZ22" s="1" t="s">
        <v>989</v>
      </c>
      <c r="BA22" s="1"/>
      <c r="BB22" s="1"/>
      <c r="BC22" s="1"/>
      <c r="BD22" s="1"/>
      <c r="BE22" s="1"/>
      <c r="BF22" s="1"/>
      <c r="BG22" s="1" t="s">
        <v>226</v>
      </c>
      <c r="BH22" s="1" t="s">
        <v>75</v>
      </c>
      <c r="BI22" s="1" t="s">
        <v>1048</v>
      </c>
      <c r="BJ22" s="1"/>
      <c r="BK22" s="1"/>
      <c r="BL22" s="1"/>
      <c r="BM22" s="1"/>
      <c r="BN22" s="1"/>
      <c r="BO22" s="1"/>
      <c r="BP22" s="1"/>
      <c r="BQ22" s="1" t="s">
        <v>56</v>
      </c>
      <c r="BR22" s="1" t="s">
        <v>227</v>
      </c>
      <c r="BS22" s="1" t="s">
        <v>136</v>
      </c>
      <c r="BT22" s="1" t="s">
        <v>889</v>
      </c>
      <c r="BU22" s="1"/>
      <c r="BV22" s="1"/>
      <c r="BW22" s="1"/>
      <c r="BX22" s="1"/>
      <c r="BY22" s="1"/>
      <c r="BZ22" s="1" t="s">
        <v>154</v>
      </c>
      <c r="CA22" s="1" t="s">
        <v>228</v>
      </c>
      <c r="CB22" s="1" t="s">
        <v>229</v>
      </c>
      <c r="CC22" s="1" t="s">
        <v>147</v>
      </c>
      <c r="CD22" s="1" t="s">
        <v>1074</v>
      </c>
      <c r="CE22" s="1" t="s">
        <v>1078</v>
      </c>
      <c r="CF22" s="1"/>
      <c r="CG22" s="1"/>
      <c r="CH22" s="1"/>
      <c r="CI22" s="1"/>
      <c r="CJ22" s="1">
        <v>3</v>
      </c>
      <c r="CK22" s="1" t="s">
        <v>230</v>
      </c>
      <c r="CL22" s="1" t="s">
        <v>345</v>
      </c>
      <c r="CM22" s="1" t="s">
        <v>1096</v>
      </c>
      <c r="CN22" s="1" t="s">
        <v>1101</v>
      </c>
      <c r="CO22" s="1" t="s">
        <v>1097</v>
      </c>
      <c r="CP22" s="1" t="s">
        <v>1100</v>
      </c>
      <c r="CQ22" s="1"/>
      <c r="CR22" s="1"/>
    </row>
    <row r="23" spans="1:97" x14ac:dyDescent="0.25">
      <c r="A23" s="2">
        <v>45153.984263240738</v>
      </c>
      <c r="B23" s="1" t="s">
        <v>172</v>
      </c>
      <c r="C23" s="1" t="s">
        <v>34</v>
      </c>
      <c r="D23" s="1" t="s">
        <v>231</v>
      </c>
      <c r="E23" s="1" t="s">
        <v>189</v>
      </c>
      <c r="F23" s="1" t="s">
        <v>37</v>
      </c>
      <c r="G23" s="1" t="s">
        <v>212</v>
      </c>
      <c r="H23" s="1" t="s">
        <v>130</v>
      </c>
      <c r="I23" s="1"/>
      <c r="J23" s="1"/>
      <c r="K23" s="1"/>
      <c r="L23" s="1" t="s">
        <v>40</v>
      </c>
      <c r="M23" s="1" t="s">
        <v>41</v>
      </c>
      <c r="N23" s="1"/>
      <c r="O23" s="1">
        <v>789</v>
      </c>
      <c r="P23" s="1" t="s">
        <v>232</v>
      </c>
      <c r="Q23" s="1" t="s">
        <v>95</v>
      </c>
      <c r="R23" s="1" t="s">
        <v>44</v>
      </c>
      <c r="S23" s="1" t="s">
        <v>108</v>
      </c>
      <c r="T23" s="1" t="s">
        <v>96</v>
      </c>
      <c r="U23" s="1" t="s">
        <v>192</v>
      </c>
      <c r="V23" s="1" t="s">
        <v>145</v>
      </c>
      <c r="W23" s="1" t="s">
        <v>233</v>
      </c>
      <c r="X23" s="1" t="s">
        <v>77</v>
      </c>
      <c r="Y23" s="1" t="s">
        <v>892</v>
      </c>
      <c r="Z23" s="1"/>
      <c r="AA23" s="1"/>
      <c r="AB23" s="1"/>
      <c r="AC23" s="1"/>
      <c r="AD23" s="1"/>
      <c r="AE23" s="1"/>
      <c r="AF23" s="1"/>
      <c r="AG23" s="1"/>
      <c r="AH23" s="1" t="s">
        <v>234</v>
      </c>
      <c r="AI23" s="1" t="s">
        <v>174</v>
      </c>
      <c r="AJ23" s="1" t="s">
        <v>960</v>
      </c>
      <c r="AK23" s="1" t="s">
        <v>961</v>
      </c>
      <c r="AL23" s="1" t="s">
        <v>959</v>
      </c>
      <c r="AM23" s="1" t="s">
        <v>957</v>
      </c>
      <c r="AN23" s="1"/>
      <c r="AO23" s="1" t="s">
        <v>51</v>
      </c>
      <c r="AP23" s="1" t="s">
        <v>51</v>
      </c>
      <c r="AQ23" s="1"/>
      <c r="AR23" s="1"/>
      <c r="AS23" s="1"/>
      <c r="AT23" s="1"/>
      <c r="AU23" s="1"/>
      <c r="AV23" s="1" t="s">
        <v>52</v>
      </c>
      <c r="AW23" s="1" t="s">
        <v>100</v>
      </c>
      <c r="AX23" s="1" t="s">
        <v>235</v>
      </c>
      <c r="AY23" s="1" t="s">
        <v>428</v>
      </c>
      <c r="AZ23" s="1" t="s">
        <v>989</v>
      </c>
      <c r="BA23" s="1" t="s">
        <v>990</v>
      </c>
      <c r="BB23" s="1"/>
      <c r="BC23" s="1"/>
      <c r="BD23" s="1"/>
      <c r="BE23" s="1"/>
      <c r="BF23" s="1"/>
      <c r="BG23" s="1" t="s">
        <v>1004</v>
      </c>
      <c r="BH23" s="1" t="s">
        <v>1002</v>
      </c>
      <c r="BI23" s="1" t="s">
        <v>1044</v>
      </c>
      <c r="BJ23" s="1"/>
      <c r="BK23" s="1"/>
      <c r="BL23" s="1"/>
      <c r="BM23" s="1"/>
      <c r="BN23" s="1"/>
      <c r="BO23" s="1"/>
      <c r="BP23" s="1"/>
      <c r="BQ23" s="1" t="s">
        <v>56</v>
      </c>
      <c r="BR23" s="1" t="s">
        <v>233</v>
      </c>
      <c r="BS23" s="1" t="s">
        <v>77</v>
      </c>
      <c r="BT23" s="1" t="s">
        <v>892</v>
      </c>
      <c r="BU23" s="1"/>
      <c r="BV23" s="1"/>
      <c r="BW23" s="1"/>
      <c r="BX23" s="1"/>
      <c r="BY23" s="1"/>
      <c r="BZ23" s="1" t="s">
        <v>91</v>
      </c>
      <c r="CA23" s="1" t="s">
        <v>92</v>
      </c>
      <c r="CB23" s="1" t="s">
        <v>237</v>
      </c>
      <c r="CC23" s="1" t="s">
        <v>147</v>
      </c>
      <c r="CD23" s="1" t="s">
        <v>1074</v>
      </c>
      <c r="CE23" s="1" t="s">
        <v>1075</v>
      </c>
      <c r="CF23" s="1"/>
      <c r="CG23" s="1"/>
      <c r="CH23" s="1"/>
      <c r="CI23" s="1"/>
      <c r="CJ23" s="1">
        <v>4</v>
      </c>
      <c r="CK23" s="1" t="s">
        <v>238</v>
      </c>
      <c r="CL23" s="1" t="s">
        <v>106</v>
      </c>
      <c r="CM23" s="1" t="s">
        <v>1099</v>
      </c>
      <c r="CN23" s="1" t="s">
        <v>1096</v>
      </c>
      <c r="CO23" s="1"/>
      <c r="CP23" s="1"/>
      <c r="CQ23" s="1"/>
      <c r="CR23" s="1"/>
    </row>
    <row r="24" spans="1:97" x14ac:dyDescent="0.25">
      <c r="A24" s="2">
        <v>45153.985547048607</v>
      </c>
      <c r="B24" s="1" t="s">
        <v>172</v>
      </c>
      <c r="C24" s="1" t="s">
        <v>62</v>
      </c>
      <c r="D24" s="1" t="s">
        <v>35</v>
      </c>
      <c r="E24" s="1" t="s">
        <v>155</v>
      </c>
      <c r="F24" s="1" t="s">
        <v>37</v>
      </c>
      <c r="G24" s="1" t="s">
        <v>212</v>
      </c>
      <c r="H24" s="1" t="s">
        <v>130</v>
      </c>
      <c r="I24" s="1"/>
      <c r="J24" s="1"/>
      <c r="K24" s="1"/>
      <c r="L24" s="1" t="s">
        <v>40</v>
      </c>
      <c r="M24" s="1" t="s">
        <v>41</v>
      </c>
      <c r="N24" s="1"/>
      <c r="O24" s="1">
        <v>687</v>
      </c>
      <c r="P24" s="1" t="s">
        <v>240</v>
      </c>
      <c r="Q24" s="1" t="s">
        <v>65</v>
      </c>
      <c r="R24" s="1" t="s">
        <v>44</v>
      </c>
      <c r="S24" s="1" t="s">
        <v>45</v>
      </c>
      <c r="T24" s="1" t="s">
        <v>134</v>
      </c>
      <c r="U24" s="1" t="s">
        <v>241</v>
      </c>
      <c r="V24" s="1" t="s">
        <v>145</v>
      </c>
      <c r="W24" s="1" t="s">
        <v>233</v>
      </c>
      <c r="X24" s="1" t="s">
        <v>77</v>
      </c>
      <c r="Y24" s="1" t="s">
        <v>892</v>
      </c>
      <c r="Z24" s="1"/>
      <c r="AA24" s="1"/>
      <c r="AB24" s="1"/>
      <c r="AC24" s="1"/>
      <c r="AD24" s="1"/>
      <c r="AE24" s="1"/>
      <c r="AF24" s="1"/>
      <c r="AG24" s="1"/>
      <c r="AH24" s="1" t="s">
        <v>242</v>
      </c>
      <c r="AI24" s="1" t="s">
        <v>174</v>
      </c>
      <c r="AJ24" s="1" t="s">
        <v>960</v>
      </c>
      <c r="AK24" s="1" t="s">
        <v>958</v>
      </c>
      <c r="AL24" s="1"/>
      <c r="AM24" s="1"/>
      <c r="AN24" s="1"/>
      <c r="AO24" s="1" t="s">
        <v>243</v>
      </c>
      <c r="AP24" s="1" t="s">
        <v>311</v>
      </c>
      <c r="AQ24" s="1" t="s">
        <v>977</v>
      </c>
      <c r="AR24" s="1"/>
      <c r="AS24" s="1"/>
      <c r="AT24" s="1"/>
      <c r="AU24" s="1"/>
      <c r="AV24" s="1" t="s">
        <v>52</v>
      </c>
      <c r="AW24" s="1" t="s">
        <v>100</v>
      </c>
      <c r="AX24" s="1" t="s">
        <v>139</v>
      </c>
      <c r="AY24" s="1" t="s">
        <v>101</v>
      </c>
      <c r="AZ24" s="1" t="s">
        <v>991</v>
      </c>
      <c r="BA24" s="1" t="s">
        <v>989</v>
      </c>
      <c r="BB24" s="1"/>
      <c r="BC24" s="1"/>
      <c r="BD24" s="1"/>
      <c r="BE24" s="1"/>
      <c r="BF24" s="1"/>
      <c r="BG24" s="1" t="s">
        <v>1005</v>
      </c>
      <c r="BH24" s="1" t="s">
        <v>102</v>
      </c>
      <c r="BI24" s="1" t="s">
        <v>1047</v>
      </c>
      <c r="BJ24" s="1" t="s">
        <v>1048</v>
      </c>
      <c r="BK24" s="1" t="s">
        <v>1049</v>
      </c>
      <c r="BL24" s="1"/>
      <c r="BM24" s="1"/>
      <c r="BN24" s="1"/>
      <c r="BO24" s="1"/>
      <c r="BP24" s="1"/>
      <c r="BQ24" s="1" t="s">
        <v>76</v>
      </c>
      <c r="BR24" s="1" t="s">
        <v>233</v>
      </c>
      <c r="BS24" s="1" t="s">
        <v>77</v>
      </c>
      <c r="BT24" s="1" t="s">
        <v>892</v>
      </c>
      <c r="BU24" s="1"/>
      <c r="BV24" s="1"/>
      <c r="BW24" s="1"/>
      <c r="BX24" s="1"/>
      <c r="BY24" s="1"/>
      <c r="BZ24" s="1" t="s">
        <v>91</v>
      </c>
      <c r="CA24" s="1" t="s">
        <v>228</v>
      </c>
      <c r="CB24" s="1" t="s">
        <v>237</v>
      </c>
      <c r="CC24" s="1" t="s">
        <v>147</v>
      </c>
      <c r="CD24" s="1" t="s">
        <v>1074</v>
      </c>
      <c r="CE24" s="1" t="s">
        <v>1075</v>
      </c>
      <c r="CF24" s="1"/>
      <c r="CG24" s="1"/>
      <c r="CH24" s="1"/>
      <c r="CI24" s="1"/>
      <c r="CJ24" s="1">
        <v>4</v>
      </c>
      <c r="CK24" s="1" t="s">
        <v>245</v>
      </c>
      <c r="CL24" s="1" t="s">
        <v>345</v>
      </c>
      <c r="CM24" s="1" t="s">
        <v>1095</v>
      </c>
      <c r="CN24" s="1" t="s">
        <v>1102</v>
      </c>
      <c r="CO24" s="1" t="s">
        <v>1097</v>
      </c>
      <c r="CP24" s="1" t="s">
        <v>1100</v>
      </c>
      <c r="CQ24" s="1"/>
      <c r="CR24" s="1"/>
    </row>
    <row r="25" spans="1:97" x14ac:dyDescent="0.25">
      <c r="A25" s="2">
        <v>45153.98648796296</v>
      </c>
      <c r="B25" s="1" t="s">
        <v>172</v>
      </c>
      <c r="C25" s="1" t="s">
        <v>62</v>
      </c>
      <c r="D25" s="1" t="s">
        <v>35</v>
      </c>
      <c r="E25" s="1" t="s">
        <v>36</v>
      </c>
      <c r="F25" s="1" t="s">
        <v>201</v>
      </c>
      <c r="G25" s="1" t="s">
        <v>148</v>
      </c>
      <c r="H25" s="1" t="s">
        <v>130</v>
      </c>
      <c r="I25" s="1" t="s">
        <v>853</v>
      </c>
      <c r="J25" s="1" t="s">
        <v>852</v>
      </c>
      <c r="K25" s="1"/>
      <c r="L25" s="1" t="s">
        <v>40</v>
      </c>
      <c r="M25" s="1" t="s">
        <v>41</v>
      </c>
      <c r="N25" s="1" t="s">
        <v>862</v>
      </c>
      <c r="O25" s="1">
        <v>1023</v>
      </c>
      <c r="P25" s="1" t="s">
        <v>83</v>
      </c>
      <c r="Q25" s="1" t="s">
        <v>95</v>
      </c>
      <c r="R25" s="1" t="s">
        <v>44</v>
      </c>
      <c r="S25" s="1" t="s">
        <v>156</v>
      </c>
      <c r="T25" s="1" t="s">
        <v>96</v>
      </c>
      <c r="U25" s="1" t="s">
        <v>192</v>
      </c>
      <c r="V25" s="1" t="s">
        <v>48</v>
      </c>
      <c r="W25" s="1" t="s">
        <v>233</v>
      </c>
      <c r="X25" s="1" t="s">
        <v>77</v>
      </c>
      <c r="Y25" s="1" t="s">
        <v>892</v>
      </c>
      <c r="Z25" s="1"/>
      <c r="AA25" s="1"/>
      <c r="AB25" s="1"/>
      <c r="AC25" s="1"/>
      <c r="AD25" s="1"/>
      <c r="AE25" s="1"/>
      <c r="AF25" s="1"/>
      <c r="AG25" s="1"/>
      <c r="AH25" s="1" t="s">
        <v>242</v>
      </c>
      <c r="AI25" s="1" t="s">
        <v>174</v>
      </c>
      <c r="AJ25" s="1" t="s">
        <v>960</v>
      </c>
      <c r="AK25" s="1" t="s">
        <v>958</v>
      </c>
      <c r="AL25" s="1"/>
      <c r="AM25" s="1"/>
      <c r="AN25" s="1"/>
      <c r="AO25" s="1" t="s">
        <v>73</v>
      </c>
      <c r="AP25" s="1" t="s">
        <v>51</v>
      </c>
      <c r="AQ25" s="1" t="s">
        <v>975</v>
      </c>
      <c r="AR25" s="1"/>
      <c r="AS25" s="1"/>
      <c r="AT25" s="1"/>
      <c r="AU25" s="1"/>
      <c r="AV25" s="1" t="s">
        <v>52</v>
      </c>
      <c r="AW25" s="1" t="s">
        <v>100</v>
      </c>
      <c r="AX25" s="1" t="s">
        <v>151</v>
      </c>
      <c r="AY25" s="1" t="s">
        <v>101</v>
      </c>
      <c r="AZ25" s="1" t="s">
        <v>992</v>
      </c>
      <c r="BA25" s="1" t="s">
        <v>991</v>
      </c>
      <c r="BB25" s="1" t="s">
        <v>989</v>
      </c>
      <c r="BC25" s="1" t="s">
        <v>990</v>
      </c>
      <c r="BD25" s="1"/>
      <c r="BE25" s="1"/>
      <c r="BF25" s="1"/>
      <c r="BG25" s="1" t="s">
        <v>1006</v>
      </c>
      <c r="BH25" s="1" t="s">
        <v>102</v>
      </c>
      <c r="BI25" s="1" t="s">
        <v>1046</v>
      </c>
      <c r="BJ25" s="1" t="s">
        <v>1047</v>
      </c>
      <c r="BK25" s="1" t="s">
        <v>1048</v>
      </c>
      <c r="BL25" s="1" t="s">
        <v>1044</v>
      </c>
      <c r="BM25" s="1" t="s">
        <v>1049</v>
      </c>
      <c r="BN25" s="1" t="s">
        <v>1051</v>
      </c>
      <c r="BO25" s="1"/>
      <c r="BP25" s="1"/>
      <c r="BQ25" s="1" t="s">
        <v>56</v>
      </c>
      <c r="BR25" s="1" t="s">
        <v>249</v>
      </c>
      <c r="BS25" s="1" t="s">
        <v>77</v>
      </c>
      <c r="BT25" s="1" t="s">
        <v>892</v>
      </c>
      <c r="BU25" s="1" t="s">
        <v>1067</v>
      </c>
      <c r="BV25" s="1"/>
      <c r="BW25" s="1"/>
      <c r="BX25" s="1"/>
      <c r="BY25" s="1"/>
      <c r="BZ25" s="1" t="s">
        <v>154</v>
      </c>
      <c r="CA25" s="1" t="s">
        <v>228</v>
      </c>
      <c r="CB25" s="1" t="s">
        <v>250</v>
      </c>
      <c r="CC25" s="1" t="s">
        <v>147</v>
      </c>
      <c r="CD25" s="1" t="s">
        <v>1074</v>
      </c>
      <c r="CE25" s="1" t="s">
        <v>1075</v>
      </c>
      <c r="CF25" s="1" t="s">
        <v>1076</v>
      </c>
      <c r="CG25" s="1"/>
      <c r="CH25" s="1"/>
      <c r="CI25" s="1"/>
      <c r="CJ25" s="1">
        <v>5</v>
      </c>
      <c r="CK25" s="1" t="s">
        <v>251</v>
      </c>
      <c r="CL25" s="1" t="s">
        <v>106</v>
      </c>
      <c r="CM25" s="1" t="s">
        <v>1103</v>
      </c>
      <c r="CN25" s="1" t="s">
        <v>1099</v>
      </c>
      <c r="CO25" s="1" t="s">
        <v>1096</v>
      </c>
      <c r="CP25" s="1" t="s">
        <v>1102</v>
      </c>
      <c r="CQ25" s="1" t="s">
        <v>1101</v>
      </c>
      <c r="CR25" s="1"/>
    </row>
    <row r="26" spans="1:97" x14ac:dyDescent="0.25">
      <c r="A26" s="2">
        <v>45153.987252615741</v>
      </c>
      <c r="B26" s="1" t="s">
        <v>172</v>
      </c>
      <c r="C26" s="1" t="s">
        <v>62</v>
      </c>
      <c r="D26" s="1" t="s">
        <v>35</v>
      </c>
      <c r="E26" s="1" t="s">
        <v>36</v>
      </c>
      <c r="F26" s="1" t="s">
        <v>37</v>
      </c>
      <c r="G26" s="1" t="s">
        <v>81</v>
      </c>
      <c r="H26" s="1" t="s">
        <v>130</v>
      </c>
      <c r="I26" s="1" t="s">
        <v>854</v>
      </c>
      <c r="J26" s="1" t="s">
        <v>853</v>
      </c>
      <c r="K26" s="1"/>
      <c r="L26" s="1" t="s">
        <v>40</v>
      </c>
      <c r="M26" s="1" t="s">
        <v>41</v>
      </c>
      <c r="N26" s="1" t="s">
        <v>862</v>
      </c>
      <c r="O26" s="1">
        <v>1120</v>
      </c>
      <c r="P26" s="1" t="s">
        <v>42</v>
      </c>
      <c r="Q26" s="1" t="s">
        <v>65</v>
      </c>
      <c r="R26" s="1" t="s">
        <v>131</v>
      </c>
      <c r="S26" s="1" t="s">
        <v>108</v>
      </c>
      <c r="T26" s="1" t="s">
        <v>134</v>
      </c>
      <c r="U26" s="1" t="s">
        <v>173</v>
      </c>
      <c r="V26" s="1" t="s">
        <v>145</v>
      </c>
      <c r="W26" s="1" t="s">
        <v>252</v>
      </c>
      <c r="X26" s="1" t="s">
        <v>136</v>
      </c>
      <c r="Y26" s="1" t="s">
        <v>883</v>
      </c>
      <c r="Z26" s="1" t="s">
        <v>889</v>
      </c>
      <c r="AA26" s="1" t="s">
        <v>886</v>
      </c>
      <c r="AB26" s="1" t="s">
        <v>885</v>
      </c>
      <c r="AC26" s="1"/>
      <c r="AD26" s="1"/>
      <c r="AE26" s="1"/>
      <c r="AF26" s="1"/>
      <c r="AG26" s="1"/>
      <c r="AH26" s="1" t="s">
        <v>253</v>
      </c>
      <c r="AI26" s="1" t="s">
        <v>633</v>
      </c>
      <c r="AJ26" s="1" t="s">
        <v>961</v>
      </c>
      <c r="AK26" s="1" t="s">
        <v>958</v>
      </c>
      <c r="AL26" s="1" t="s">
        <v>959</v>
      </c>
      <c r="AM26" s="1"/>
      <c r="AN26" s="1"/>
      <c r="AO26" s="1" t="s">
        <v>254</v>
      </c>
      <c r="AP26" s="1" t="s">
        <v>51</v>
      </c>
      <c r="AQ26" s="1" t="s">
        <v>975</v>
      </c>
      <c r="AR26" s="1" t="s">
        <v>976</v>
      </c>
      <c r="AS26" s="1"/>
      <c r="AT26" s="1"/>
      <c r="AU26" s="1"/>
      <c r="AV26" s="1" t="s">
        <v>112</v>
      </c>
      <c r="AW26" s="1" t="s">
        <v>100</v>
      </c>
      <c r="AX26" s="1" t="s">
        <v>151</v>
      </c>
      <c r="AY26" s="1" t="s">
        <v>101</v>
      </c>
      <c r="AZ26" s="1" t="s">
        <v>992</v>
      </c>
      <c r="BA26" s="1" t="s">
        <v>991</v>
      </c>
      <c r="BB26" s="1" t="s">
        <v>989</v>
      </c>
      <c r="BC26" s="1" t="s">
        <v>990</v>
      </c>
      <c r="BD26" s="1"/>
      <c r="BE26" s="1"/>
      <c r="BF26" s="1"/>
      <c r="BG26" s="1" t="s">
        <v>1007</v>
      </c>
      <c r="BH26" s="1" t="s">
        <v>102</v>
      </c>
      <c r="BI26" s="1" t="s">
        <v>1047</v>
      </c>
      <c r="BJ26" s="1" t="s">
        <v>1044</v>
      </c>
      <c r="BK26" s="1" t="s">
        <v>1049</v>
      </c>
      <c r="BL26" s="1" t="s">
        <v>1051</v>
      </c>
      <c r="BM26" s="1" t="s">
        <v>1050</v>
      </c>
      <c r="BN26" s="1"/>
      <c r="BO26" s="1"/>
      <c r="BP26" s="1"/>
      <c r="BQ26" s="1" t="s">
        <v>76</v>
      </c>
      <c r="BR26" s="1" t="s">
        <v>233</v>
      </c>
      <c r="BS26" s="1" t="s">
        <v>77</v>
      </c>
      <c r="BT26" s="1" t="s">
        <v>892</v>
      </c>
      <c r="BU26" s="1"/>
      <c r="BV26" s="1"/>
      <c r="BW26" s="1"/>
      <c r="BX26" s="1"/>
      <c r="BY26" s="1"/>
      <c r="BZ26" s="1" t="s">
        <v>154</v>
      </c>
      <c r="CA26" s="1" t="s">
        <v>92</v>
      </c>
      <c r="CB26" s="1" t="s">
        <v>256</v>
      </c>
      <c r="CC26" s="1" t="s">
        <v>147</v>
      </c>
      <c r="CD26" s="1" t="s">
        <v>1074</v>
      </c>
      <c r="CE26" s="1" t="s">
        <v>1075</v>
      </c>
      <c r="CF26" s="1" t="s">
        <v>1078</v>
      </c>
      <c r="CG26" s="1"/>
      <c r="CH26" s="1"/>
      <c r="CI26" s="1"/>
      <c r="CJ26" s="1">
        <v>4</v>
      </c>
      <c r="CK26" s="1" t="s">
        <v>257</v>
      </c>
      <c r="CL26" s="1" t="s">
        <v>106</v>
      </c>
      <c r="CM26" s="1" t="s">
        <v>1103</v>
      </c>
      <c r="CN26" s="1" t="s">
        <v>1099</v>
      </c>
      <c r="CO26" s="1" t="s">
        <v>1102</v>
      </c>
      <c r="CP26" s="1"/>
      <c r="CQ26" s="1"/>
      <c r="CR26" s="1"/>
    </row>
    <row r="27" spans="1:97" x14ac:dyDescent="0.25">
      <c r="A27" s="2">
        <v>45153.992485312498</v>
      </c>
      <c r="B27" s="1" t="s">
        <v>258</v>
      </c>
      <c r="C27" s="1" t="s">
        <v>34</v>
      </c>
      <c r="D27" s="1" t="s">
        <v>35</v>
      </c>
      <c r="E27" s="1" t="s">
        <v>36</v>
      </c>
      <c r="F27" s="1" t="s">
        <v>37</v>
      </c>
      <c r="G27" s="1" t="s">
        <v>148</v>
      </c>
      <c r="H27" s="1" t="s">
        <v>130</v>
      </c>
      <c r="I27" s="1" t="s">
        <v>853</v>
      </c>
      <c r="J27" s="1"/>
      <c r="K27" s="1"/>
      <c r="L27" s="1" t="s">
        <v>40</v>
      </c>
      <c r="M27" s="1" t="s">
        <v>41</v>
      </c>
      <c r="N27" s="1"/>
      <c r="O27" s="1">
        <v>1200</v>
      </c>
      <c r="P27" s="1" t="s">
        <v>42</v>
      </c>
      <c r="Q27" s="1" t="s">
        <v>65</v>
      </c>
      <c r="R27" s="1" t="s">
        <v>44</v>
      </c>
      <c r="S27" s="1" t="s">
        <v>108</v>
      </c>
      <c r="T27" s="1" t="s">
        <v>117</v>
      </c>
      <c r="U27" s="1" t="s">
        <v>259</v>
      </c>
      <c r="V27" s="1" t="s">
        <v>70</v>
      </c>
      <c r="W27" s="1" t="s">
        <v>136</v>
      </c>
      <c r="X27" s="1" t="s">
        <v>136</v>
      </c>
      <c r="Y27" s="1"/>
      <c r="Z27" s="1"/>
      <c r="AA27" s="1"/>
      <c r="AB27" s="1"/>
      <c r="AC27" s="1"/>
      <c r="AD27" s="1"/>
      <c r="AE27" s="1"/>
      <c r="AF27" s="1"/>
      <c r="AG27" s="1"/>
      <c r="AH27" s="1" t="s">
        <v>260</v>
      </c>
      <c r="AI27" s="1" t="s">
        <v>174</v>
      </c>
      <c r="AJ27" s="1" t="s">
        <v>959</v>
      </c>
      <c r="AK27" s="1"/>
      <c r="AL27" s="1"/>
      <c r="AM27" s="1"/>
      <c r="AN27" s="1"/>
      <c r="AO27" s="1" t="s">
        <v>73</v>
      </c>
      <c r="AP27" s="1" t="s">
        <v>51</v>
      </c>
      <c r="AQ27" s="1" t="s">
        <v>975</v>
      </c>
      <c r="AR27" s="1"/>
      <c r="AS27" s="1"/>
      <c r="AT27" s="1"/>
      <c r="AU27" s="1"/>
      <c r="AV27" s="1" t="s">
        <v>52</v>
      </c>
      <c r="AW27" s="1" t="s">
        <v>53</v>
      </c>
      <c r="AX27" s="1" t="s">
        <v>261</v>
      </c>
      <c r="AY27" s="1" t="s">
        <v>101</v>
      </c>
      <c r="AZ27" s="1" t="s">
        <v>992</v>
      </c>
      <c r="BA27" s="1" t="s">
        <v>991</v>
      </c>
      <c r="BB27" s="1"/>
      <c r="BC27" s="1"/>
      <c r="BD27" s="1"/>
      <c r="BE27" s="1"/>
      <c r="BF27" s="1"/>
      <c r="BG27" s="1" t="s">
        <v>262</v>
      </c>
      <c r="BH27" s="1" t="s">
        <v>75</v>
      </c>
      <c r="BI27" s="1" t="s">
        <v>1044</v>
      </c>
      <c r="BJ27" s="1" t="s">
        <v>1049</v>
      </c>
      <c r="BK27" s="1" t="s">
        <v>1045</v>
      </c>
      <c r="BL27" s="1"/>
      <c r="BM27" s="1"/>
      <c r="BN27" s="1"/>
      <c r="BO27" s="1"/>
      <c r="BP27" s="1"/>
      <c r="BQ27" s="1" t="s">
        <v>56</v>
      </c>
      <c r="BR27" s="1" t="s">
        <v>263</v>
      </c>
      <c r="BS27" s="1" t="s">
        <v>136</v>
      </c>
      <c r="BT27" s="1" t="s">
        <v>1067</v>
      </c>
      <c r="BU27" s="1"/>
      <c r="BV27" s="1"/>
      <c r="BW27" s="1"/>
      <c r="BX27" s="1"/>
      <c r="BY27" s="1"/>
      <c r="BZ27" s="1" t="s">
        <v>57</v>
      </c>
      <c r="CA27" s="1" t="s">
        <v>228</v>
      </c>
      <c r="CB27" s="1" t="s">
        <v>162</v>
      </c>
      <c r="CC27" s="1" t="s">
        <v>162</v>
      </c>
      <c r="CD27" s="1"/>
      <c r="CE27" s="1"/>
      <c r="CF27" s="1"/>
      <c r="CG27" s="1"/>
      <c r="CH27" s="1"/>
      <c r="CI27" s="1"/>
      <c r="CJ27" s="1">
        <v>5</v>
      </c>
      <c r="CK27" s="1" t="s">
        <v>264</v>
      </c>
      <c r="CL27" s="1" t="s">
        <v>345</v>
      </c>
      <c r="CM27" s="1" t="s">
        <v>1096</v>
      </c>
      <c r="CN27" s="1"/>
      <c r="CO27" s="1"/>
      <c r="CP27" s="1"/>
      <c r="CQ27" s="1"/>
      <c r="CR27" s="1"/>
    </row>
    <row r="28" spans="1:97" x14ac:dyDescent="0.25">
      <c r="A28" s="2">
        <v>45153.994721666662</v>
      </c>
      <c r="B28" s="1" t="s">
        <v>172</v>
      </c>
      <c r="C28" s="1" t="s">
        <v>34</v>
      </c>
      <c r="D28" s="1" t="s">
        <v>35</v>
      </c>
      <c r="E28" s="1" t="s">
        <v>155</v>
      </c>
      <c r="F28" s="1" t="s">
        <v>37</v>
      </c>
      <c r="G28" s="1" t="s">
        <v>81</v>
      </c>
      <c r="H28" s="1" t="s">
        <v>213</v>
      </c>
      <c r="I28" s="1" t="s">
        <v>853</v>
      </c>
      <c r="J28" s="1"/>
      <c r="K28" s="1"/>
      <c r="L28" s="1" t="s">
        <v>40</v>
      </c>
      <c r="M28" s="1" t="s">
        <v>41</v>
      </c>
      <c r="N28" s="1" t="s">
        <v>862</v>
      </c>
      <c r="O28" s="1">
        <v>798</v>
      </c>
      <c r="P28" s="1" t="s">
        <v>42</v>
      </c>
      <c r="Q28" s="1" t="s">
        <v>65</v>
      </c>
      <c r="R28" s="1" t="s">
        <v>44</v>
      </c>
      <c r="S28" s="1" t="s">
        <v>191</v>
      </c>
      <c r="T28" s="1" t="s">
        <v>96</v>
      </c>
      <c r="U28" s="1" t="s">
        <v>192</v>
      </c>
      <c r="V28" s="1" t="s">
        <v>48</v>
      </c>
      <c r="W28" s="1" t="s">
        <v>266</v>
      </c>
      <c r="X28" s="1" t="s">
        <v>136</v>
      </c>
      <c r="Y28" s="1" t="s">
        <v>893</v>
      </c>
      <c r="Z28" s="1"/>
      <c r="AA28" s="1"/>
      <c r="AB28" s="1"/>
      <c r="AC28" s="1"/>
      <c r="AD28" s="1"/>
      <c r="AE28" s="1"/>
      <c r="AF28" s="1"/>
      <c r="AG28" s="1"/>
      <c r="AH28" s="1" t="s">
        <v>267</v>
      </c>
      <c r="AI28" s="1" t="s">
        <v>633</v>
      </c>
      <c r="AJ28" s="1" t="s">
        <v>958</v>
      </c>
      <c r="AK28" s="1" t="s">
        <v>957</v>
      </c>
      <c r="AL28" s="1" t="s">
        <v>962</v>
      </c>
      <c r="AM28" s="1" t="s">
        <v>963</v>
      </c>
      <c r="AN28" s="1"/>
      <c r="AO28" s="1" t="s">
        <v>254</v>
      </c>
      <c r="AP28" s="1" t="s">
        <v>51</v>
      </c>
      <c r="AQ28" s="1" t="s">
        <v>975</v>
      </c>
      <c r="AR28" s="1" t="s">
        <v>976</v>
      </c>
      <c r="AS28" s="1"/>
      <c r="AT28" s="1"/>
      <c r="AU28" s="1"/>
      <c r="AV28" s="1" t="s">
        <v>52</v>
      </c>
      <c r="AW28" s="1" t="s">
        <v>53</v>
      </c>
      <c r="AX28" s="1" t="s">
        <v>268</v>
      </c>
      <c r="AY28" s="1" t="s">
        <v>418</v>
      </c>
      <c r="AZ28" s="1" t="s">
        <v>991</v>
      </c>
      <c r="BA28" s="1" t="s">
        <v>989</v>
      </c>
      <c r="BB28" s="1"/>
      <c r="BC28" s="1"/>
      <c r="BD28" s="1"/>
      <c r="BE28" s="1"/>
      <c r="BF28" s="1"/>
      <c r="BG28" s="1" t="s">
        <v>1008</v>
      </c>
      <c r="BH28" s="1" t="s">
        <v>102</v>
      </c>
      <c r="BI28" s="1" t="s">
        <v>1047</v>
      </c>
      <c r="BJ28" s="1" t="s">
        <v>1044</v>
      </c>
      <c r="BK28" s="1"/>
      <c r="BL28" s="1"/>
      <c r="BM28" s="1"/>
      <c r="BN28" s="1"/>
      <c r="BO28" s="1"/>
      <c r="BP28" s="1"/>
      <c r="BQ28" s="1" t="s">
        <v>76</v>
      </c>
      <c r="BR28" s="1" t="s">
        <v>270</v>
      </c>
      <c r="BS28" s="1" t="s">
        <v>77</v>
      </c>
      <c r="BT28" s="1" t="s">
        <v>1066</v>
      </c>
      <c r="BU28" s="1"/>
      <c r="BV28" s="1"/>
      <c r="BW28" s="1"/>
      <c r="BX28" s="1"/>
      <c r="BY28" s="1"/>
      <c r="BZ28" s="1" t="s">
        <v>154</v>
      </c>
      <c r="CA28" s="1" t="s">
        <v>228</v>
      </c>
      <c r="CB28" s="1" t="s">
        <v>147</v>
      </c>
      <c r="CC28" s="1" t="s">
        <v>147</v>
      </c>
      <c r="CD28" s="1"/>
      <c r="CE28" s="1"/>
      <c r="CF28" s="1"/>
      <c r="CG28" s="1"/>
      <c r="CH28" s="1"/>
      <c r="CI28" s="1"/>
      <c r="CJ28" s="1">
        <v>3</v>
      </c>
      <c r="CK28" s="1" t="s">
        <v>271</v>
      </c>
      <c r="CL28" s="1" t="s">
        <v>634</v>
      </c>
      <c r="CM28" s="1" t="s">
        <v>1095</v>
      </c>
      <c r="CN28" s="1" t="s">
        <v>1096</v>
      </c>
      <c r="CO28" s="1" t="s">
        <v>1102</v>
      </c>
      <c r="CP28" s="1"/>
      <c r="CQ28" s="1"/>
      <c r="CR28" s="1"/>
    </row>
    <row r="29" spans="1:97" x14ac:dyDescent="0.25">
      <c r="A29" s="2">
        <v>45153.996467418983</v>
      </c>
      <c r="B29" s="1" t="s">
        <v>172</v>
      </c>
      <c r="C29" s="1" t="s">
        <v>62</v>
      </c>
      <c r="D29" s="1" t="s">
        <v>35</v>
      </c>
      <c r="E29" s="1" t="s">
        <v>36</v>
      </c>
      <c r="F29" s="1" t="s">
        <v>37</v>
      </c>
      <c r="G29" s="1" t="s">
        <v>148</v>
      </c>
      <c r="H29" s="1" t="s">
        <v>130</v>
      </c>
      <c r="I29" s="1" t="s">
        <v>854</v>
      </c>
      <c r="J29" s="1"/>
      <c r="K29" s="1"/>
      <c r="L29" s="1" t="s">
        <v>40</v>
      </c>
      <c r="M29" s="1" t="s">
        <v>125</v>
      </c>
      <c r="N29" s="1"/>
      <c r="O29" s="1">
        <v>1034</v>
      </c>
      <c r="P29" s="1" t="s">
        <v>83</v>
      </c>
      <c r="Q29" s="1" t="s">
        <v>65</v>
      </c>
      <c r="R29" s="1" t="s">
        <v>131</v>
      </c>
      <c r="S29" s="1" t="s">
        <v>45</v>
      </c>
      <c r="T29" s="1" t="s">
        <v>96</v>
      </c>
      <c r="U29" s="1" t="s">
        <v>192</v>
      </c>
      <c r="V29" s="1" t="s">
        <v>70</v>
      </c>
      <c r="W29" s="1" t="s">
        <v>233</v>
      </c>
      <c r="X29" s="1" t="s">
        <v>77</v>
      </c>
      <c r="Y29" s="1" t="s">
        <v>892</v>
      </c>
      <c r="Z29" s="1"/>
      <c r="AA29" s="1"/>
      <c r="AB29" s="1"/>
      <c r="AC29" s="1"/>
      <c r="AD29" s="1"/>
      <c r="AE29" s="1"/>
      <c r="AF29" s="1"/>
      <c r="AG29" s="1"/>
      <c r="AH29" s="1" t="s">
        <v>273</v>
      </c>
      <c r="AI29" s="1" t="s">
        <v>174</v>
      </c>
      <c r="AJ29" s="1" t="s">
        <v>961</v>
      </c>
      <c r="AK29" s="1" t="s">
        <v>959</v>
      </c>
      <c r="AL29" s="1"/>
      <c r="AM29" s="1"/>
      <c r="AN29" s="1"/>
      <c r="AO29" s="1" t="s">
        <v>73</v>
      </c>
      <c r="AP29" s="1" t="s">
        <v>51</v>
      </c>
      <c r="AQ29" s="1" t="s">
        <v>975</v>
      </c>
      <c r="AR29" s="1"/>
      <c r="AS29" s="1"/>
      <c r="AT29" s="1"/>
      <c r="AU29" s="1"/>
      <c r="AV29" s="1" t="s">
        <v>65</v>
      </c>
      <c r="AW29" s="1" t="s">
        <v>53</v>
      </c>
      <c r="AX29" s="1" t="s">
        <v>88</v>
      </c>
      <c r="AY29" s="1" t="s">
        <v>101</v>
      </c>
      <c r="AZ29" s="1" t="s">
        <v>992</v>
      </c>
      <c r="BA29" s="1"/>
      <c r="BB29" s="1"/>
      <c r="BC29" s="1"/>
      <c r="BD29" s="1"/>
      <c r="BE29" s="1"/>
      <c r="BF29" s="1"/>
      <c r="BG29" s="1" t="s">
        <v>1009</v>
      </c>
      <c r="BH29" s="1" t="s">
        <v>102</v>
      </c>
      <c r="BI29" s="1" t="s">
        <v>1047</v>
      </c>
      <c r="BJ29" s="1" t="s">
        <v>1048</v>
      </c>
      <c r="BK29" s="1"/>
      <c r="BL29" s="1"/>
      <c r="BM29" s="1"/>
      <c r="BN29" s="1"/>
      <c r="BO29" s="1"/>
      <c r="BP29" s="1"/>
      <c r="BQ29" s="1" t="s">
        <v>56</v>
      </c>
      <c r="BR29" s="1" t="s">
        <v>275</v>
      </c>
      <c r="BS29" s="1" t="s">
        <v>77</v>
      </c>
      <c r="BT29" s="1" t="s">
        <v>892</v>
      </c>
      <c r="BU29" s="1" t="s">
        <v>893</v>
      </c>
      <c r="BV29" s="1"/>
      <c r="BW29" s="1"/>
      <c r="BX29" s="1"/>
      <c r="BY29" s="1"/>
      <c r="BZ29" s="1" t="s">
        <v>154</v>
      </c>
      <c r="CA29" s="1" t="s">
        <v>58</v>
      </c>
      <c r="CB29" s="1" t="s">
        <v>198</v>
      </c>
      <c r="CC29" s="1" t="s">
        <v>198</v>
      </c>
      <c r="CD29" s="1"/>
      <c r="CE29" s="1"/>
      <c r="CF29" s="1"/>
      <c r="CG29" s="1"/>
      <c r="CH29" s="1"/>
      <c r="CI29" s="1"/>
      <c r="CJ29" s="1">
        <v>4</v>
      </c>
      <c r="CK29" s="1" t="s">
        <v>271</v>
      </c>
      <c r="CL29" s="1" t="s">
        <v>634</v>
      </c>
      <c r="CM29" s="1" t="s">
        <v>1095</v>
      </c>
      <c r="CN29" s="1" t="s">
        <v>1096</v>
      </c>
      <c r="CO29" s="1" t="s">
        <v>1102</v>
      </c>
      <c r="CP29" s="1"/>
      <c r="CQ29" s="1"/>
      <c r="CR29" s="1"/>
    </row>
    <row r="30" spans="1:97" x14ac:dyDescent="0.25">
      <c r="A30" s="2">
        <v>45153.999114097227</v>
      </c>
      <c r="B30" s="1" t="s">
        <v>172</v>
      </c>
      <c r="C30" s="1" t="s">
        <v>62</v>
      </c>
      <c r="D30" s="1" t="s">
        <v>35</v>
      </c>
      <c r="E30" s="1" t="s">
        <v>36</v>
      </c>
      <c r="F30" s="1" t="s">
        <v>201</v>
      </c>
      <c r="G30" s="1" t="s">
        <v>148</v>
      </c>
      <c r="H30" s="1" t="s">
        <v>213</v>
      </c>
      <c r="I30" s="1" t="s">
        <v>853</v>
      </c>
      <c r="J30" s="1"/>
      <c r="K30" s="1"/>
      <c r="L30" s="1" t="s">
        <v>40</v>
      </c>
      <c r="M30" s="1" t="s">
        <v>41</v>
      </c>
      <c r="N30" s="1" t="s">
        <v>862</v>
      </c>
      <c r="O30" s="1">
        <v>970</v>
      </c>
      <c r="P30" s="1" t="s">
        <v>232</v>
      </c>
      <c r="Q30" s="1" t="s">
        <v>95</v>
      </c>
      <c r="R30" s="1" t="s">
        <v>44</v>
      </c>
      <c r="S30" s="1" t="s">
        <v>108</v>
      </c>
      <c r="T30" s="1" t="s">
        <v>117</v>
      </c>
      <c r="U30" s="1" t="s">
        <v>192</v>
      </c>
      <c r="V30" s="1" t="s">
        <v>70</v>
      </c>
      <c r="W30" s="1" t="s">
        <v>233</v>
      </c>
      <c r="X30" s="1" t="s">
        <v>77</v>
      </c>
      <c r="Y30" s="1" t="s">
        <v>892</v>
      </c>
      <c r="Z30" s="1"/>
      <c r="AA30" s="1"/>
      <c r="AB30" s="1"/>
      <c r="AC30" s="1"/>
      <c r="AD30" s="1"/>
      <c r="AE30" s="1"/>
      <c r="AF30" s="1"/>
      <c r="AG30" s="1"/>
      <c r="AH30" s="1" t="s">
        <v>276</v>
      </c>
      <c r="AI30" s="1" t="s">
        <v>836</v>
      </c>
      <c r="AJ30" s="1" t="s">
        <v>963</v>
      </c>
      <c r="AK30" s="1" t="s">
        <v>964</v>
      </c>
      <c r="AL30" s="1"/>
      <c r="AM30" s="1"/>
      <c r="AN30" s="1"/>
      <c r="AO30" s="1" t="s">
        <v>277</v>
      </c>
      <c r="AP30" s="1" t="s">
        <v>51</v>
      </c>
      <c r="AQ30" s="1" t="s">
        <v>977</v>
      </c>
      <c r="AR30" s="1" t="s">
        <v>976</v>
      </c>
      <c r="AS30" s="1" t="s">
        <v>978</v>
      </c>
      <c r="AT30" s="1"/>
      <c r="AU30" s="1"/>
      <c r="AV30" s="1" t="s">
        <v>112</v>
      </c>
      <c r="AW30" s="1" t="s">
        <v>87</v>
      </c>
      <c r="AX30" s="1" t="s">
        <v>101</v>
      </c>
      <c r="AY30" s="1" t="s">
        <v>101</v>
      </c>
      <c r="AZ30" s="1"/>
      <c r="BA30" s="1"/>
      <c r="BB30" s="1"/>
      <c r="BC30" s="1"/>
      <c r="BD30" s="1"/>
      <c r="BE30" s="1"/>
      <c r="BF30" s="1"/>
      <c r="BG30" s="1" t="s">
        <v>1010</v>
      </c>
      <c r="BH30" s="1" t="s">
        <v>102</v>
      </c>
      <c r="BI30" s="1" t="s">
        <v>1047</v>
      </c>
      <c r="BJ30" s="1" t="s">
        <v>1051</v>
      </c>
      <c r="BK30" s="1" t="s">
        <v>1045</v>
      </c>
      <c r="BL30" s="1"/>
      <c r="BM30" s="1"/>
      <c r="BN30" s="1"/>
      <c r="BO30" s="1"/>
      <c r="BP30" s="1"/>
      <c r="BQ30" s="1" t="s">
        <v>76</v>
      </c>
      <c r="BR30" s="1" t="s">
        <v>233</v>
      </c>
      <c r="BS30" s="1" t="s">
        <v>77</v>
      </c>
      <c r="BT30" s="1" t="s">
        <v>892</v>
      </c>
      <c r="BU30" s="1"/>
      <c r="BV30" s="1"/>
      <c r="BW30" s="1"/>
      <c r="BX30" s="1"/>
      <c r="BY30" s="1"/>
      <c r="BZ30" s="1" t="s">
        <v>154</v>
      </c>
      <c r="CA30" s="1" t="s">
        <v>92</v>
      </c>
      <c r="CB30" s="1" t="s">
        <v>279</v>
      </c>
      <c r="CC30" s="1" t="s">
        <v>147</v>
      </c>
      <c r="CD30" s="1" t="s">
        <v>1074</v>
      </c>
      <c r="CE30" s="1" t="s">
        <v>1075</v>
      </c>
      <c r="CF30" s="1" t="s">
        <v>1077</v>
      </c>
      <c r="CG30" s="1"/>
      <c r="CH30" s="1"/>
      <c r="CI30" s="1"/>
      <c r="CJ30" s="1">
        <v>4</v>
      </c>
      <c r="CK30" s="1" t="s">
        <v>280</v>
      </c>
      <c r="CL30" s="1" t="s">
        <v>634</v>
      </c>
      <c r="CM30" s="1" t="s">
        <v>1096</v>
      </c>
      <c r="CN30" s="1"/>
      <c r="CO30" s="1"/>
      <c r="CP30" s="1"/>
      <c r="CQ30" s="1"/>
      <c r="CR30" s="1"/>
    </row>
    <row r="31" spans="1:97" x14ac:dyDescent="0.25">
      <c r="A31" s="2">
        <v>45154.000101782411</v>
      </c>
      <c r="B31" s="1" t="s">
        <v>172</v>
      </c>
      <c r="C31" s="1" t="s">
        <v>62</v>
      </c>
      <c r="D31" s="1" t="s">
        <v>35</v>
      </c>
      <c r="E31" s="1" t="s">
        <v>36</v>
      </c>
      <c r="F31" s="1" t="s">
        <v>37</v>
      </c>
      <c r="G31" s="1" t="s">
        <v>38</v>
      </c>
      <c r="H31" s="1" t="s">
        <v>130</v>
      </c>
      <c r="I31" s="1" t="s">
        <v>854</v>
      </c>
      <c r="J31" s="1"/>
      <c r="K31" s="1"/>
      <c r="L31" s="1" t="s">
        <v>40</v>
      </c>
      <c r="M31" s="1" t="s">
        <v>41</v>
      </c>
      <c r="N31" s="1" t="s">
        <v>862</v>
      </c>
      <c r="O31" s="1">
        <v>1190</v>
      </c>
      <c r="P31" s="1" t="s">
        <v>42</v>
      </c>
      <c r="Q31" s="1" t="s">
        <v>281</v>
      </c>
      <c r="R31" s="1" t="s">
        <v>44</v>
      </c>
      <c r="S31" s="1" t="s">
        <v>108</v>
      </c>
      <c r="T31" s="1" t="s">
        <v>96</v>
      </c>
      <c r="U31" s="1" t="s">
        <v>192</v>
      </c>
      <c r="V31" s="1" t="s">
        <v>145</v>
      </c>
      <c r="W31" s="1" t="s">
        <v>266</v>
      </c>
      <c r="X31" s="1" t="s">
        <v>136</v>
      </c>
      <c r="Y31" s="1" t="s">
        <v>893</v>
      </c>
      <c r="Z31" s="1"/>
      <c r="AA31" s="1"/>
      <c r="AB31" s="1"/>
      <c r="AC31" s="1"/>
      <c r="AD31" s="1"/>
      <c r="AE31" s="1"/>
      <c r="AF31" s="1"/>
      <c r="AG31" s="1"/>
      <c r="AH31" s="1" t="s">
        <v>282</v>
      </c>
      <c r="AI31" s="1" t="s">
        <v>174</v>
      </c>
      <c r="AJ31" s="1" t="s">
        <v>960</v>
      </c>
      <c r="AK31" s="1" t="s">
        <v>958</v>
      </c>
      <c r="AL31" s="1" t="s">
        <v>959</v>
      </c>
      <c r="AM31" s="1" t="s">
        <v>957</v>
      </c>
      <c r="AN31" s="1"/>
      <c r="AO31" s="1" t="s">
        <v>283</v>
      </c>
      <c r="AP31" s="1" t="s">
        <v>51</v>
      </c>
      <c r="AQ31" s="1" t="s">
        <v>975</v>
      </c>
      <c r="AR31" s="1" t="s">
        <v>977</v>
      </c>
      <c r="AS31" s="1"/>
      <c r="AT31" s="1"/>
      <c r="AU31" s="1"/>
      <c r="AV31" s="1" t="s">
        <v>65</v>
      </c>
      <c r="AW31" s="1" t="s">
        <v>100</v>
      </c>
      <c r="AX31" s="1" t="s">
        <v>284</v>
      </c>
      <c r="AY31" s="1" t="s">
        <v>101</v>
      </c>
      <c r="AZ31" s="1" t="s">
        <v>991</v>
      </c>
      <c r="BA31" s="1" t="s">
        <v>990</v>
      </c>
      <c r="BB31" s="1"/>
      <c r="BC31" s="1"/>
      <c r="BD31" s="1"/>
      <c r="BE31" s="1"/>
      <c r="BF31" s="1"/>
      <c r="BG31" s="1" t="s">
        <v>285</v>
      </c>
      <c r="BH31" s="1" t="s">
        <v>102</v>
      </c>
      <c r="BI31" s="1" t="s">
        <v>1049</v>
      </c>
      <c r="BJ31" s="1"/>
      <c r="BK31" s="1"/>
      <c r="BL31" s="1"/>
      <c r="BM31" s="1"/>
      <c r="BN31" s="1"/>
      <c r="BO31" s="1"/>
      <c r="BP31" s="1"/>
      <c r="BQ31" s="1" t="s">
        <v>76</v>
      </c>
      <c r="BR31" s="1" t="s">
        <v>286</v>
      </c>
      <c r="BS31" s="1" t="s">
        <v>136</v>
      </c>
      <c r="BT31" s="1" t="s">
        <v>889</v>
      </c>
      <c r="BU31" s="1" t="s">
        <v>886</v>
      </c>
      <c r="BV31" s="1" t="s">
        <v>1066</v>
      </c>
      <c r="BW31" s="1"/>
      <c r="BX31" s="1"/>
      <c r="BY31" s="1"/>
      <c r="BZ31" s="1" t="s">
        <v>91</v>
      </c>
      <c r="CA31" s="1" t="s">
        <v>58</v>
      </c>
      <c r="CB31" s="1" t="s">
        <v>287</v>
      </c>
      <c r="CC31" s="1" t="s">
        <v>198</v>
      </c>
      <c r="CD31" s="1" t="s">
        <v>1075</v>
      </c>
      <c r="CE31" s="1"/>
      <c r="CF31" s="1"/>
      <c r="CG31" s="1"/>
      <c r="CH31" s="1"/>
      <c r="CI31" s="1"/>
      <c r="CJ31" s="1">
        <v>4</v>
      </c>
      <c r="CK31" s="1" t="s">
        <v>288</v>
      </c>
      <c r="CL31" s="1" t="s">
        <v>106</v>
      </c>
      <c r="CM31" s="1" t="s">
        <v>1103</v>
      </c>
      <c r="CN31" s="1" t="s">
        <v>1095</v>
      </c>
      <c r="CO31" s="1" t="s">
        <v>1102</v>
      </c>
      <c r="CP31" s="1" t="s">
        <v>1101</v>
      </c>
      <c r="CQ31" s="1"/>
      <c r="CR31" s="1"/>
    </row>
    <row r="32" spans="1:97" x14ac:dyDescent="0.25">
      <c r="A32" s="2">
        <v>45154.002866273149</v>
      </c>
      <c r="B32" s="1" t="s">
        <v>289</v>
      </c>
      <c r="C32" s="1" t="s">
        <v>62</v>
      </c>
      <c r="D32" s="1" t="s">
        <v>290</v>
      </c>
      <c r="E32" s="1" t="s">
        <v>155</v>
      </c>
      <c r="F32" s="1" t="s">
        <v>37</v>
      </c>
      <c r="G32" s="1" t="s">
        <v>212</v>
      </c>
      <c r="H32" s="1" t="s">
        <v>130</v>
      </c>
      <c r="I32" s="1" t="s">
        <v>854</v>
      </c>
      <c r="J32" s="1" t="s">
        <v>853</v>
      </c>
      <c r="K32" s="1" t="s">
        <v>852</v>
      </c>
      <c r="L32" s="1" t="s">
        <v>40</v>
      </c>
      <c r="M32" s="1" t="s">
        <v>41</v>
      </c>
      <c r="N32" s="1"/>
      <c r="O32" s="1">
        <v>7000</v>
      </c>
      <c r="P32" s="1" t="s">
        <v>42</v>
      </c>
      <c r="Q32" s="1" t="s">
        <v>65</v>
      </c>
      <c r="R32" s="1" t="s">
        <v>131</v>
      </c>
      <c r="S32" s="1" t="s">
        <v>45</v>
      </c>
      <c r="T32" s="1" t="s">
        <v>96</v>
      </c>
      <c r="U32" s="1" t="s">
        <v>292</v>
      </c>
      <c r="V32" s="1" t="s">
        <v>48</v>
      </c>
      <c r="W32" s="1" t="s">
        <v>293</v>
      </c>
      <c r="X32" s="1" t="s">
        <v>293</v>
      </c>
      <c r="Y32" s="1"/>
      <c r="Z32" s="1"/>
      <c r="AA32" s="1"/>
      <c r="AB32" s="1"/>
      <c r="AC32" s="1"/>
      <c r="AD32" s="1"/>
      <c r="AE32" s="1"/>
      <c r="AF32" s="1"/>
      <c r="AG32" s="1"/>
      <c r="AH32" s="1" t="s">
        <v>294</v>
      </c>
      <c r="AI32" s="1" t="s">
        <v>174</v>
      </c>
      <c r="AJ32" s="1" t="s">
        <v>960</v>
      </c>
      <c r="AK32" s="1" t="s">
        <v>961</v>
      </c>
      <c r="AL32" s="1" t="s">
        <v>958</v>
      </c>
      <c r="AM32" s="1" t="s">
        <v>959</v>
      </c>
      <c r="AN32" s="1"/>
      <c r="AO32" s="1" t="s">
        <v>73</v>
      </c>
      <c r="AP32" s="1" t="s">
        <v>51</v>
      </c>
      <c r="AQ32" s="1" t="s">
        <v>975</v>
      </c>
      <c r="AR32" s="1"/>
      <c r="AS32" s="1"/>
      <c r="AT32" s="1"/>
      <c r="AU32" s="1"/>
      <c r="AV32" s="1" t="s">
        <v>52</v>
      </c>
      <c r="AW32" s="1" t="s">
        <v>100</v>
      </c>
      <c r="AX32" s="1" t="s">
        <v>88</v>
      </c>
      <c r="AY32" s="1" t="s">
        <v>101</v>
      </c>
      <c r="AZ32" s="1" t="s">
        <v>992</v>
      </c>
      <c r="BA32" s="1"/>
      <c r="BB32" s="1"/>
      <c r="BC32" s="1"/>
      <c r="BD32" s="1"/>
      <c r="BE32" s="1"/>
      <c r="BF32" s="1"/>
      <c r="BG32" s="1" t="s">
        <v>295</v>
      </c>
      <c r="BH32" s="1" t="s">
        <v>102</v>
      </c>
      <c r="BI32" s="1" t="s">
        <v>1046</v>
      </c>
      <c r="BJ32" s="1"/>
      <c r="BK32" s="1"/>
      <c r="BL32" s="1"/>
      <c r="BM32" s="1"/>
      <c r="BN32" s="1"/>
      <c r="BO32" s="1"/>
      <c r="BP32" s="1"/>
      <c r="BQ32" s="1" t="s">
        <v>76</v>
      </c>
      <c r="BR32" s="1" t="s">
        <v>296</v>
      </c>
      <c r="BS32" s="1" t="s">
        <v>136</v>
      </c>
      <c r="BT32" s="1" t="s">
        <v>1067</v>
      </c>
      <c r="BU32" s="1" t="s">
        <v>895</v>
      </c>
      <c r="BV32" s="1"/>
      <c r="BW32" s="1"/>
      <c r="BX32" s="1"/>
      <c r="BY32" s="1"/>
      <c r="BZ32" s="1" t="s">
        <v>297</v>
      </c>
      <c r="CA32" s="1" t="s">
        <v>209</v>
      </c>
      <c r="CB32" s="1" t="s">
        <v>198</v>
      </c>
      <c r="CC32" s="1" t="s">
        <v>198</v>
      </c>
      <c r="CD32" s="1"/>
      <c r="CE32" s="1"/>
      <c r="CF32" s="1"/>
      <c r="CG32" s="1"/>
      <c r="CH32" s="1"/>
      <c r="CI32" s="1"/>
      <c r="CJ32" s="1">
        <v>1</v>
      </c>
      <c r="CK32" s="1" t="s">
        <v>106</v>
      </c>
      <c r="CL32" s="1" t="s">
        <v>106</v>
      </c>
      <c r="CM32" s="1"/>
      <c r="CN32" s="1"/>
      <c r="CO32" s="1"/>
      <c r="CP32" s="1"/>
      <c r="CQ32" s="1"/>
      <c r="CR32" s="1"/>
      <c r="CS32" s="1" t="s">
        <v>298</v>
      </c>
    </row>
    <row r="33" spans="1:97" x14ac:dyDescent="0.25">
      <c r="A33" s="2">
        <v>45154.003388576384</v>
      </c>
      <c r="B33" s="1" t="s">
        <v>172</v>
      </c>
      <c r="C33" s="1" t="s">
        <v>62</v>
      </c>
      <c r="D33" s="1" t="s">
        <v>35</v>
      </c>
      <c r="E33" s="1" t="s">
        <v>36</v>
      </c>
      <c r="F33" s="1" t="s">
        <v>37</v>
      </c>
      <c r="G33" s="1" t="s">
        <v>212</v>
      </c>
      <c r="H33" s="1" t="s">
        <v>107</v>
      </c>
      <c r="I33" s="1" t="s">
        <v>852</v>
      </c>
      <c r="J33" s="1"/>
      <c r="K33" s="1"/>
      <c r="L33" s="1" t="s">
        <v>40</v>
      </c>
      <c r="M33" s="1" t="s">
        <v>41</v>
      </c>
      <c r="N33" s="1" t="s">
        <v>862</v>
      </c>
      <c r="O33" s="1">
        <v>930</v>
      </c>
      <c r="P33" s="1" t="s">
        <v>232</v>
      </c>
      <c r="Q33" s="1" t="s">
        <v>65</v>
      </c>
      <c r="R33" s="1" t="s">
        <v>44</v>
      </c>
      <c r="S33" s="1" t="s">
        <v>156</v>
      </c>
      <c r="T33" s="1" t="s">
        <v>134</v>
      </c>
      <c r="U33" s="1" t="s">
        <v>192</v>
      </c>
      <c r="V33" s="1" t="s">
        <v>145</v>
      </c>
      <c r="W33" s="1" t="s">
        <v>233</v>
      </c>
      <c r="X33" s="1" t="s">
        <v>77</v>
      </c>
      <c r="Y33" s="1" t="s">
        <v>892</v>
      </c>
      <c r="Z33" s="1"/>
      <c r="AA33" s="1"/>
      <c r="AB33" s="1"/>
      <c r="AC33" s="1"/>
      <c r="AD33" s="1"/>
      <c r="AE33" s="1"/>
      <c r="AF33" s="1"/>
      <c r="AG33" s="1"/>
      <c r="AH33" s="1" t="s">
        <v>300</v>
      </c>
      <c r="AI33" s="1" t="s">
        <v>174</v>
      </c>
      <c r="AJ33" s="1" t="s">
        <v>960</v>
      </c>
      <c r="AK33" s="1"/>
      <c r="AL33" s="1"/>
      <c r="AM33" s="1"/>
      <c r="AN33" s="1"/>
      <c r="AO33" s="1" t="s">
        <v>283</v>
      </c>
      <c r="AP33" s="1" t="s">
        <v>51</v>
      </c>
      <c r="AQ33" s="1" t="s">
        <v>975</v>
      </c>
      <c r="AR33" s="1" t="s">
        <v>977</v>
      </c>
      <c r="AS33" s="1"/>
      <c r="AT33" s="1"/>
      <c r="AU33" s="1"/>
      <c r="AV33" s="1" t="s">
        <v>112</v>
      </c>
      <c r="AW33" s="1" t="s">
        <v>100</v>
      </c>
      <c r="AX33" s="1" t="s">
        <v>301</v>
      </c>
      <c r="AY33" s="1" t="s">
        <v>101</v>
      </c>
      <c r="AZ33" s="1" t="s">
        <v>991</v>
      </c>
      <c r="BA33" s="1" t="s">
        <v>989</v>
      </c>
      <c r="BB33" s="1" t="s">
        <v>993</v>
      </c>
      <c r="BC33" s="1"/>
      <c r="BD33" s="1"/>
      <c r="BE33" s="1"/>
      <c r="BF33" s="1"/>
      <c r="BG33" s="1" t="s">
        <v>1011</v>
      </c>
      <c r="BH33" s="1" t="s">
        <v>1002</v>
      </c>
      <c r="BI33" s="1" t="s">
        <v>1048</v>
      </c>
      <c r="BJ33" s="1" t="s">
        <v>1044</v>
      </c>
      <c r="BK33" s="1" t="s">
        <v>1051</v>
      </c>
      <c r="BL33" s="1"/>
      <c r="BM33" s="1"/>
      <c r="BN33" s="1"/>
      <c r="BO33" s="1"/>
      <c r="BP33" s="1"/>
      <c r="BQ33" s="1" t="s">
        <v>76</v>
      </c>
      <c r="BR33" s="1" t="s">
        <v>303</v>
      </c>
      <c r="BS33" s="1" t="s">
        <v>136</v>
      </c>
      <c r="BT33" s="1" t="s">
        <v>893</v>
      </c>
      <c r="BU33" s="1" t="s">
        <v>1067</v>
      </c>
      <c r="BV33" s="1" t="s">
        <v>889</v>
      </c>
      <c r="BW33" s="1"/>
      <c r="BX33" s="1"/>
      <c r="BY33" s="1"/>
      <c r="BZ33" s="1" t="s">
        <v>91</v>
      </c>
      <c r="CA33" s="1" t="s">
        <v>92</v>
      </c>
      <c r="CB33" s="1" t="s">
        <v>304</v>
      </c>
      <c r="CC33" s="1" t="s">
        <v>198</v>
      </c>
      <c r="CD33" s="1" t="s">
        <v>1075</v>
      </c>
      <c r="CE33" s="1" t="s">
        <v>1077</v>
      </c>
      <c r="CF33" s="1" t="s">
        <v>1078</v>
      </c>
      <c r="CG33" s="1"/>
      <c r="CH33" s="1"/>
      <c r="CI33" s="1"/>
      <c r="CJ33" s="1">
        <v>4</v>
      </c>
      <c r="CK33" s="1" t="s">
        <v>305</v>
      </c>
      <c r="CL33" s="1" t="s">
        <v>345</v>
      </c>
      <c r="CM33" s="1" t="s">
        <v>1095</v>
      </c>
      <c r="CN33" s="1" t="s">
        <v>1102</v>
      </c>
      <c r="CO33" s="1" t="s">
        <v>1101</v>
      </c>
      <c r="CP33" s="1"/>
      <c r="CQ33" s="1"/>
      <c r="CR33" s="1"/>
    </row>
    <row r="34" spans="1:97" x14ac:dyDescent="0.25">
      <c r="A34" s="2">
        <v>45154.00353962963</v>
      </c>
      <c r="B34" s="1" t="s">
        <v>258</v>
      </c>
      <c r="C34" s="1" t="s">
        <v>34</v>
      </c>
      <c r="D34" s="1" t="s">
        <v>35</v>
      </c>
      <c r="E34" s="1" t="s">
        <v>36</v>
      </c>
      <c r="F34" s="1" t="s">
        <v>37</v>
      </c>
      <c r="G34" s="1" t="s">
        <v>38</v>
      </c>
      <c r="H34" s="1" t="s">
        <v>130</v>
      </c>
      <c r="I34" s="1"/>
      <c r="J34" s="1"/>
      <c r="K34" s="1"/>
      <c r="L34" s="1" t="s">
        <v>40</v>
      </c>
      <c r="M34" s="1" t="s">
        <v>41</v>
      </c>
      <c r="N34" s="1"/>
      <c r="O34" s="1">
        <v>1200</v>
      </c>
      <c r="P34" s="1" t="s">
        <v>42</v>
      </c>
      <c r="Q34" s="1" t="s">
        <v>65</v>
      </c>
      <c r="R34" s="1" t="s">
        <v>66</v>
      </c>
      <c r="S34" s="1" t="s">
        <v>156</v>
      </c>
      <c r="T34" s="1" t="s">
        <v>117</v>
      </c>
      <c r="U34" s="1" t="s">
        <v>306</v>
      </c>
      <c r="V34" s="1" t="s">
        <v>70</v>
      </c>
      <c r="W34" s="1" t="s">
        <v>307</v>
      </c>
      <c r="X34" s="1" t="s">
        <v>136</v>
      </c>
      <c r="Y34" s="1" t="s">
        <v>889</v>
      </c>
      <c r="Z34" s="1" t="s">
        <v>885</v>
      </c>
      <c r="AA34" s="1"/>
      <c r="AB34" s="1"/>
      <c r="AC34" s="1"/>
      <c r="AD34" s="1"/>
      <c r="AE34" s="1"/>
      <c r="AF34" s="1"/>
      <c r="AG34" s="1"/>
      <c r="AH34" s="1" t="s">
        <v>72</v>
      </c>
      <c r="AI34" s="1" t="s">
        <v>146</v>
      </c>
      <c r="AJ34" s="1" t="s">
        <v>958</v>
      </c>
      <c r="AK34" s="1" t="s">
        <v>959</v>
      </c>
      <c r="AL34" s="1" t="s">
        <v>957</v>
      </c>
      <c r="AM34" s="1"/>
      <c r="AN34" s="1"/>
      <c r="AO34" s="1" t="s">
        <v>73</v>
      </c>
      <c r="AP34" s="1" t="s">
        <v>51</v>
      </c>
      <c r="AQ34" s="1" t="s">
        <v>975</v>
      </c>
      <c r="AR34" s="1"/>
      <c r="AS34" s="1"/>
      <c r="AT34" s="1"/>
      <c r="AU34" s="1"/>
      <c r="AV34" s="1" t="s">
        <v>65</v>
      </c>
      <c r="AW34" s="1" t="s">
        <v>100</v>
      </c>
      <c r="AX34" s="1" t="s">
        <v>308</v>
      </c>
      <c r="AY34" s="1" t="s">
        <v>418</v>
      </c>
      <c r="AZ34" s="1" t="s">
        <v>990</v>
      </c>
      <c r="BA34" s="1"/>
      <c r="BB34" s="1"/>
      <c r="BC34" s="1"/>
      <c r="BD34" s="1"/>
      <c r="BE34" s="1"/>
      <c r="BF34" s="1"/>
      <c r="BG34" s="1" t="s">
        <v>1012</v>
      </c>
      <c r="BH34" s="1" t="s">
        <v>75</v>
      </c>
      <c r="BI34" s="1" t="s">
        <v>1047</v>
      </c>
      <c r="BJ34" s="1" t="s">
        <v>1044</v>
      </c>
      <c r="BK34" s="1"/>
      <c r="BL34" s="1"/>
      <c r="BM34" s="1"/>
      <c r="BN34" s="1"/>
      <c r="BO34" s="1"/>
      <c r="BP34" s="1"/>
      <c r="BQ34" s="1" t="s">
        <v>56</v>
      </c>
      <c r="BR34" s="1" t="s">
        <v>103</v>
      </c>
      <c r="BS34" s="1" t="s">
        <v>103</v>
      </c>
      <c r="BT34" s="1"/>
      <c r="BU34" s="1"/>
      <c r="BV34" s="1"/>
      <c r="BW34" s="1"/>
      <c r="BX34" s="1"/>
      <c r="BY34" s="1"/>
      <c r="BZ34" s="1" t="s">
        <v>154</v>
      </c>
      <c r="CA34" s="1" t="s">
        <v>58</v>
      </c>
      <c r="CB34" s="1" t="s">
        <v>147</v>
      </c>
      <c r="CC34" s="1" t="s">
        <v>147</v>
      </c>
      <c r="CD34" s="1"/>
      <c r="CE34" s="1"/>
      <c r="CF34" s="1"/>
      <c r="CG34" s="1"/>
      <c r="CH34" s="1"/>
      <c r="CI34" s="1"/>
      <c r="CJ34" s="1">
        <v>1</v>
      </c>
      <c r="CK34" s="1" t="s">
        <v>106</v>
      </c>
      <c r="CL34" s="1" t="s">
        <v>106</v>
      </c>
      <c r="CM34" s="1"/>
      <c r="CN34" s="1"/>
      <c r="CO34" s="1"/>
      <c r="CP34" s="1"/>
      <c r="CQ34" s="1"/>
      <c r="CR34" s="1"/>
    </row>
    <row r="35" spans="1:97" x14ac:dyDescent="0.25">
      <c r="A35" s="2">
        <v>45154.003934803244</v>
      </c>
      <c r="B35" s="1" t="s">
        <v>61</v>
      </c>
      <c r="C35" s="1" t="s">
        <v>62</v>
      </c>
      <c r="D35" s="1" t="s">
        <v>35</v>
      </c>
      <c r="E35" s="1" t="s">
        <v>36</v>
      </c>
      <c r="F35" s="1" t="s">
        <v>37</v>
      </c>
      <c r="G35" s="1" t="s">
        <v>212</v>
      </c>
      <c r="H35" s="1" t="s">
        <v>130</v>
      </c>
      <c r="I35" s="1"/>
      <c r="J35" s="1"/>
      <c r="K35" s="1"/>
      <c r="L35" s="1" t="s">
        <v>40</v>
      </c>
      <c r="M35" s="1" t="s">
        <v>125</v>
      </c>
      <c r="N35" s="1"/>
      <c r="O35" s="1">
        <v>1176</v>
      </c>
      <c r="P35" s="1" t="s">
        <v>42</v>
      </c>
      <c r="Q35" s="1" t="s">
        <v>65</v>
      </c>
      <c r="R35" s="1" t="s">
        <v>44</v>
      </c>
      <c r="S35" s="1" t="s">
        <v>108</v>
      </c>
      <c r="T35" s="1" t="s">
        <v>96</v>
      </c>
      <c r="U35" s="1" t="s">
        <v>310</v>
      </c>
      <c r="V35" s="1" t="s">
        <v>70</v>
      </c>
      <c r="W35" s="1" t="s">
        <v>77</v>
      </c>
      <c r="X35" s="1" t="s">
        <v>77</v>
      </c>
      <c r="Y35" s="1"/>
      <c r="Z35" s="1"/>
      <c r="AA35" s="1"/>
      <c r="AB35" s="1"/>
      <c r="AC35" s="1"/>
      <c r="AD35" s="1"/>
      <c r="AE35" s="1"/>
      <c r="AF35" s="1"/>
      <c r="AG35" s="1"/>
      <c r="AH35" s="1" t="s">
        <v>146</v>
      </c>
      <c r="AI35" s="1" t="s">
        <v>146</v>
      </c>
      <c r="AJ35" s="1"/>
      <c r="AK35" s="1"/>
      <c r="AL35" s="1"/>
      <c r="AM35" s="1"/>
      <c r="AN35" s="1"/>
      <c r="AO35" s="1" t="s">
        <v>311</v>
      </c>
      <c r="AP35" s="1" t="s">
        <v>311</v>
      </c>
      <c r="AQ35" s="1"/>
      <c r="AR35" s="1"/>
      <c r="AS35" s="1"/>
      <c r="AT35" s="1"/>
      <c r="AU35" s="1"/>
      <c r="AV35" s="1" t="s">
        <v>312</v>
      </c>
      <c r="AW35" s="1" t="s">
        <v>87</v>
      </c>
      <c r="AX35" s="1" t="s">
        <v>313</v>
      </c>
      <c r="AY35" s="1" t="s">
        <v>313</v>
      </c>
      <c r="AZ35" s="1"/>
      <c r="BA35" s="1"/>
      <c r="BB35" s="1"/>
      <c r="BC35" s="1"/>
      <c r="BD35" s="1"/>
      <c r="BE35" s="1"/>
      <c r="BF35" s="1"/>
      <c r="BG35" s="1" t="s">
        <v>313</v>
      </c>
      <c r="BH35" s="1" t="s">
        <v>313</v>
      </c>
      <c r="BI35" s="1"/>
      <c r="BJ35" s="1"/>
      <c r="BK35" s="1"/>
      <c r="BL35" s="1"/>
      <c r="BM35" s="1"/>
      <c r="BN35" s="1"/>
      <c r="BO35" s="1"/>
      <c r="BP35" s="1"/>
      <c r="BQ35" s="1" t="s">
        <v>161</v>
      </c>
      <c r="BR35" s="1" t="s">
        <v>77</v>
      </c>
      <c r="BS35" s="1" t="s">
        <v>77</v>
      </c>
      <c r="BT35" s="1"/>
      <c r="BU35" s="1"/>
      <c r="BV35" s="1"/>
      <c r="BW35" s="1"/>
      <c r="BX35" s="1"/>
      <c r="BY35" s="1"/>
      <c r="BZ35" s="1">
        <v>0</v>
      </c>
      <c r="CA35" s="1" t="s">
        <v>58</v>
      </c>
      <c r="CB35" s="1" t="s">
        <v>210</v>
      </c>
      <c r="CC35" s="1" t="s">
        <v>210</v>
      </c>
      <c r="CD35" s="1"/>
      <c r="CE35" s="1"/>
      <c r="CF35" s="1"/>
      <c r="CG35" s="1"/>
      <c r="CH35" s="1"/>
      <c r="CI35" s="1"/>
      <c r="CJ35" s="1">
        <v>1</v>
      </c>
      <c r="CK35" s="1" t="s">
        <v>314</v>
      </c>
      <c r="CL35" s="1" t="s">
        <v>314</v>
      </c>
      <c r="CM35" s="1"/>
      <c r="CN35" s="1"/>
      <c r="CO35" s="1"/>
      <c r="CP35" s="1"/>
      <c r="CQ35" s="1"/>
      <c r="CR35" s="1"/>
    </row>
    <row r="36" spans="1:97" x14ac:dyDescent="0.25">
      <c r="A36" s="2">
        <v>45154.00803626157</v>
      </c>
      <c r="B36" s="1" t="s">
        <v>258</v>
      </c>
      <c r="C36" s="1" t="s">
        <v>62</v>
      </c>
      <c r="D36" s="1" t="s">
        <v>35</v>
      </c>
      <c r="E36" s="1" t="s">
        <v>36</v>
      </c>
      <c r="F36" s="1" t="s">
        <v>37</v>
      </c>
      <c r="G36" s="1" t="s">
        <v>148</v>
      </c>
      <c r="H36" s="1" t="s">
        <v>130</v>
      </c>
      <c r="I36" s="1" t="s">
        <v>852</v>
      </c>
      <c r="J36" s="1"/>
      <c r="K36" s="1"/>
      <c r="L36" s="1" t="s">
        <v>40</v>
      </c>
      <c r="M36" s="1" t="s">
        <v>41</v>
      </c>
      <c r="N36" s="1"/>
      <c r="O36" s="1">
        <v>1120</v>
      </c>
      <c r="P36" s="1" t="s">
        <v>232</v>
      </c>
      <c r="Q36" s="1" t="s">
        <v>65</v>
      </c>
      <c r="R36" s="1" t="s">
        <v>66</v>
      </c>
      <c r="S36" s="1" t="s">
        <v>108</v>
      </c>
      <c r="T36" s="1" t="s">
        <v>117</v>
      </c>
      <c r="U36" s="1" t="s">
        <v>315</v>
      </c>
      <c r="V36" s="1" t="s">
        <v>145</v>
      </c>
      <c r="W36" s="1" t="s">
        <v>136</v>
      </c>
      <c r="X36" s="1" t="s">
        <v>136</v>
      </c>
      <c r="Y36" s="1"/>
      <c r="Z36" s="1"/>
      <c r="AA36" s="1"/>
      <c r="AB36" s="1"/>
      <c r="AC36" s="1"/>
      <c r="AD36" s="1"/>
      <c r="AE36" s="1"/>
      <c r="AF36" s="1"/>
      <c r="AG36" s="1"/>
      <c r="AH36" s="1" t="s">
        <v>300</v>
      </c>
      <c r="AI36" s="1" t="s">
        <v>174</v>
      </c>
      <c r="AJ36" s="1" t="s">
        <v>960</v>
      </c>
      <c r="AK36" s="1"/>
      <c r="AL36" s="1"/>
      <c r="AM36" s="1"/>
      <c r="AN36" s="1"/>
      <c r="AO36" s="1" t="s">
        <v>73</v>
      </c>
      <c r="AP36" s="1" t="s">
        <v>51</v>
      </c>
      <c r="AQ36" s="1" t="s">
        <v>975</v>
      </c>
      <c r="AR36" s="1"/>
      <c r="AS36" s="1"/>
      <c r="AT36" s="1"/>
      <c r="AU36" s="1"/>
      <c r="AV36" s="1" t="s">
        <v>52</v>
      </c>
      <c r="AW36" s="1" t="s">
        <v>53</v>
      </c>
      <c r="AX36" s="1" t="s">
        <v>261</v>
      </c>
      <c r="AY36" s="1" t="s">
        <v>101</v>
      </c>
      <c r="AZ36" s="1" t="s">
        <v>992</v>
      </c>
      <c r="BA36" s="1" t="s">
        <v>991</v>
      </c>
      <c r="BB36" s="1"/>
      <c r="BC36" s="1"/>
      <c r="BD36" s="1"/>
      <c r="BE36" s="1"/>
      <c r="BF36" s="1"/>
      <c r="BG36" s="1" t="s">
        <v>1013</v>
      </c>
      <c r="BH36" s="1" t="s">
        <v>75</v>
      </c>
      <c r="BI36" s="1" t="s">
        <v>1047</v>
      </c>
      <c r="BJ36" s="1" t="s">
        <v>1044</v>
      </c>
      <c r="BK36" s="1" t="s">
        <v>1049</v>
      </c>
      <c r="BL36" s="1"/>
      <c r="BM36" s="1"/>
      <c r="BN36" s="1"/>
      <c r="BO36" s="1"/>
      <c r="BP36" s="1"/>
      <c r="BQ36" s="1" t="s">
        <v>56</v>
      </c>
      <c r="BR36" s="1" t="s">
        <v>317</v>
      </c>
      <c r="BS36" s="1" t="s">
        <v>193</v>
      </c>
      <c r="BT36" s="1" t="s">
        <v>1067</v>
      </c>
      <c r="BU36" s="1"/>
      <c r="BV36" s="1"/>
      <c r="BW36" s="1"/>
      <c r="BX36" s="1"/>
      <c r="BY36" s="1"/>
      <c r="BZ36" s="1" t="s">
        <v>57</v>
      </c>
      <c r="CA36" s="1" t="s">
        <v>92</v>
      </c>
      <c r="CB36" s="1" t="s">
        <v>318</v>
      </c>
      <c r="CC36" s="1" t="s">
        <v>318</v>
      </c>
      <c r="CD36" s="1"/>
      <c r="CE36" s="1"/>
      <c r="CF36" s="1"/>
      <c r="CG36" s="1"/>
      <c r="CH36" s="1"/>
      <c r="CI36" s="1"/>
      <c r="CJ36" s="1">
        <v>4</v>
      </c>
      <c r="CK36" s="1" t="s">
        <v>319</v>
      </c>
      <c r="CL36" s="1" t="s">
        <v>345</v>
      </c>
      <c r="CM36" s="1" t="s">
        <v>1098</v>
      </c>
      <c r="CN36" s="1"/>
      <c r="CO36" s="1"/>
      <c r="CP36" s="1"/>
      <c r="CQ36" s="1"/>
      <c r="CR36" s="1"/>
    </row>
    <row r="37" spans="1:97" x14ac:dyDescent="0.25">
      <c r="A37" s="2">
        <v>45154.008408587964</v>
      </c>
      <c r="B37" s="1" t="s">
        <v>61</v>
      </c>
      <c r="C37" s="1" t="s">
        <v>62</v>
      </c>
      <c r="D37" s="1" t="s">
        <v>35</v>
      </c>
      <c r="E37" s="1" t="s">
        <v>36</v>
      </c>
      <c r="F37" s="1" t="s">
        <v>37</v>
      </c>
      <c r="G37" s="1" t="s">
        <v>320</v>
      </c>
      <c r="H37" s="1" t="s">
        <v>213</v>
      </c>
      <c r="I37" s="1"/>
      <c r="J37" s="1"/>
      <c r="K37" s="1"/>
      <c r="L37" s="1" t="s">
        <v>40</v>
      </c>
      <c r="M37" s="1" t="s">
        <v>41</v>
      </c>
      <c r="N37" s="1"/>
      <c r="O37" s="1">
        <v>1225</v>
      </c>
      <c r="P37" s="1" t="s">
        <v>42</v>
      </c>
      <c r="Q37" s="1" t="s">
        <v>65</v>
      </c>
      <c r="R37" s="1" t="s">
        <v>44</v>
      </c>
      <c r="S37" s="1" t="s">
        <v>108</v>
      </c>
      <c r="T37" s="1" t="s">
        <v>117</v>
      </c>
      <c r="U37" s="1" t="s">
        <v>321</v>
      </c>
      <c r="V37" s="1" t="s">
        <v>70</v>
      </c>
      <c r="W37" s="1" t="s">
        <v>920</v>
      </c>
      <c r="X37" s="1" t="s">
        <v>433</v>
      </c>
      <c r="Y37" s="1" t="s">
        <v>941</v>
      </c>
      <c r="Z37" s="1"/>
      <c r="AA37" s="1"/>
      <c r="AB37" s="1"/>
      <c r="AC37" s="1"/>
      <c r="AD37" s="1"/>
      <c r="AE37" s="1"/>
      <c r="AF37" s="1"/>
      <c r="AG37" s="1"/>
      <c r="AH37" s="1" t="s">
        <v>119</v>
      </c>
      <c r="AI37" s="1" t="s">
        <v>146</v>
      </c>
      <c r="AJ37" s="1" t="s">
        <v>958</v>
      </c>
      <c r="AK37" s="1" t="s">
        <v>959</v>
      </c>
      <c r="AL37" s="1"/>
      <c r="AM37" s="1"/>
      <c r="AN37" s="1"/>
      <c r="AO37" s="1" t="s">
        <v>73</v>
      </c>
      <c r="AP37" s="1" t="s">
        <v>51</v>
      </c>
      <c r="AQ37" s="1" t="s">
        <v>975</v>
      </c>
      <c r="AR37" s="1"/>
      <c r="AS37" s="1"/>
      <c r="AT37" s="1"/>
      <c r="AU37" s="1"/>
      <c r="AV37" s="1" t="s">
        <v>65</v>
      </c>
      <c r="AW37" s="1" t="s">
        <v>53</v>
      </c>
      <c r="AX37" s="1" t="s">
        <v>88</v>
      </c>
      <c r="AY37" s="1" t="s">
        <v>101</v>
      </c>
      <c r="AZ37" s="1" t="s">
        <v>992</v>
      </c>
      <c r="BA37" s="1"/>
      <c r="BB37" s="1"/>
      <c r="BC37" s="1"/>
      <c r="BD37" s="1"/>
      <c r="BE37" s="1"/>
      <c r="BF37" s="1"/>
      <c r="BG37" s="1" t="s">
        <v>114</v>
      </c>
      <c r="BH37" s="1" t="s">
        <v>114</v>
      </c>
      <c r="BI37" s="1"/>
      <c r="BJ37" s="1"/>
      <c r="BK37" s="1"/>
      <c r="BL37" s="1"/>
      <c r="BM37" s="1"/>
      <c r="BN37" s="1"/>
      <c r="BO37" s="1"/>
      <c r="BP37" s="1"/>
      <c r="BQ37" s="1" t="s">
        <v>76</v>
      </c>
      <c r="BR37" s="1" t="s">
        <v>77</v>
      </c>
      <c r="BS37" s="1" t="s">
        <v>77</v>
      </c>
      <c r="BT37" s="1"/>
      <c r="BU37" s="1"/>
      <c r="BV37" s="1"/>
      <c r="BW37" s="1"/>
      <c r="BX37" s="1"/>
      <c r="BY37" s="1"/>
      <c r="BZ37" s="1">
        <v>0</v>
      </c>
      <c r="CA37" s="1" t="s">
        <v>58</v>
      </c>
      <c r="CB37" s="1" t="s">
        <v>323</v>
      </c>
      <c r="CC37" s="1" t="s">
        <v>318</v>
      </c>
      <c r="CD37" s="1" t="s">
        <v>1076</v>
      </c>
      <c r="CE37" s="1"/>
      <c r="CF37" s="1"/>
      <c r="CG37" s="1"/>
      <c r="CH37" s="1"/>
      <c r="CI37" s="1"/>
      <c r="CJ37" s="1">
        <v>2</v>
      </c>
      <c r="CK37" s="1" t="s">
        <v>106</v>
      </c>
      <c r="CL37" s="1" t="s">
        <v>106</v>
      </c>
      <c r="CM37" s="1"/>
      <c r="CN37" s="1"/>
      <c r="CO37" s="1"/>
      <c r="CP37" s="1"/>
      <c r="CQ37" s="1"/>
      <c r="CR37" s="1"/>
    </row>
    <row r="38" spans="1:97" x14ac:dyDescent="0.25">
      <c r="A38" s="2">
        <v>45154.008705914355</v>
      </c>
      <c r="B38" s="1" t="s">
        <v>61</v>
      </c>
      <c r="C38" s="1" t="s">
        <v>62</v>
      </c>
      <c r="D38" s="1" t="s">
        <v>35</v>
      </c>
      <c r="E38" s="1" t="s">
        <v>36</v>
      </c>
      <c r="F38" s="1" t="s">
        <v>37</v>
      </c>
      <c r="G38" s="1" t="s">
        <v>123</v>
      </c>
      <c r="H38" s="1" t="s">
        <v>130</v>
      </c>
      <c r="I38" s="1" t="s">
        <v>853</v>
      </c>
      <c r="J38" s="1"/>
      <c r="K38" s="1"/>
      <c r="L38" s="1" t="s">
        <v>40</v>
      </c>
      <c r="M38" s="1" t="s">
        <v>41</v>
      </c>
      <c r="N38" s="1" t="s">
        <v>862</v>
      </c>
      <c r="O38" s="1">
        <v>1227</v>
      </c>
      <c r="P38" s="1" t="s">
        <v>42</v>
      </c>
      <c r="Q38" s="1" t="s">
        <v>65</v>
      </c>
      <c r="R38" s="1" t="s">
        <v>66</v>
      </c>
      <c r="S38" s="1" t="s">
        <v>156</v>
      </c>
      <c r="T38" s="1" t="s">
        <v>134</v>
      </c>
      <c r="U38" s="1" t="s">
        <v>324</v>
      </c>
      <c r="V38" s="1" t="s">
        <v>48</v>
      </c>
      <c r="W38" s="1" t="s">
        <v>921</v>
      </c>
      <c r="X38" s="1" t="s">
        <v>103</v>
      </c>
      <c r="Y38" s="1" t="s">
        <v>894</v>
      </c>
      <c r="Z38" s="1" t="s">
        <v>891</v>
      </c>
      <c r="AA38" s="1" t="s">
        <v>941</v>
      </c>
      <c r="AB38" s="1"/>
      <c r="AC38" s="1"/>
      <c r="AD38" s="1"/>
      <c r="AE38" s="1"/>
      <c r="AF38" s="1"/>
      <c r="AG38" s="1"/>
      <c r="AH38" s="1" t="s">
        <v>72</v>
      </c>
      <c r="AI38" s="1" t="s">
        <v>146</v>
      </c>
      <c r="AJ38" s="1" t="s">
        <v>958</v>
      </c>
      <c r="AK38" s="1" t="s">
        <v>959</v>
      </c>
      <c r="AL38" s="1" t="s">
        <v>957</v>
      </c>
      <c r="AM38" s="1"/>
      <c r="AN38" s="1"/>
      <c r="AO38" s="1" t="s">
        <v>311</v>
      </c>
      <c r="AP38" s="1" t="s">
        <v>311</v>
      </c>
      <c r="AQ38" s="1"/>
      <c r="AR38" s="1"/>
      <c r="AS38" s="1"/>
      <c r="AT38" s="1"/>
      <c r="AU38" s="1"/>
      <c r="AV38" s="1" t="s">
        <v>65</v>
      </c>
      <c r="AW38" s="1" t="s">
        <v>53</v>
      </c>
      <c r="AX38" s="1" t="s">
        <v>167</v>
      </c>
      <c r="AY38" s="1" t="s">
        <v>101</v>
      </c>
      <c r="AZ38" s="1" t="s">
        <v>989</v>
      </c>
      <c r="BA38" s="1"/>
      <c r="BB38" s="1"/>
      <c r="BC38" s="1"/>
      <c r="BD38" s="1"/>
      <c r="BE38" s="1"/>
      <c r="BF38" s="1"/>
      <c r="BG38" s="1" t="s">
        <v>326</v>
      </c>
      <c r="BH38" s="1" t="s">
        <v>102</v>
      </c>
      <c r="BI38" s="1" t="s">
        <v>1046</v>
      </c>
      <c r="BJ38" s="1" t="s">
        <v>1048</v>
      </c>
      <c r="BK38" s="1" t="s">
        <v>1045</v>
      </c>
      <c r="BL38" s="1"/>
      <c r="BM38" s="1"/>
      <c r="BN38" s="1"/>
      <c r="BO38" s="1"/>
      <c r="BP38" s="1"/>
      <c r="BQ38" s="1" t="s">
        <v>76</v>
      </c>
      <c r="BR38" s="1" t="s">
        <v>327</v>
      </c>
      <c r="BS38" s="1" t="s">
        <v>103</v>
      </c>
      <c r="BT38" s="1" t="s">
        <v>891</v>
      </c>
      <c r="BU38" s="1"/>
      <c r="BV38" s="1"/>
      <c r="BW38" s="1"/>
      <c r="BX38" s="1"/>
      <c r="BY38" s="1"/>
      <c r="BZ38" s="1" t="s">
        <v>170</v>
      </c>
      <c r="CA38" s="1" t="s">
        <v>142</v>
      </c>
      <c r="CB38" s="1" t="s">
        <v>328</v>
      </c>
      <c r="CC38" s="1" t="s">
        <v>147</v>
      </c>
      <c r="CD38" s="1" t="s">
        <v>1073</v>
      </c>
      <c r="CE38" s="1" t="s">
        <v>1076</v>
      </c>
      <c r="CF38" s="1"/>
      <c r="CG38" s="1"/>
      <c r="CH38" s="1"/>
      <c r="CI38" s="1"/>
      <c r="CJ38" s="1">
        <v>4</v>
      </c>
      <c r="CK38" s="1" t="s">
        <v>106</v>
      </c>
      <c r="CL38" s="1" t="s">
        <v>106</v>
      </c>
      <c r="CM38" s="1"/>
      <c r="CN38" s="1"/>
      <c r="CO38" s="1"/>
      <c r="CP38" s="1"/>
      <c r="CQ38" s="1"/>
      <c r="CR38" s="1"/>
      <c r="CS38" s="1" t="s">
        <v>329</v>
      </c>
    </row>
    <row r="39" spans="1:97" x14ac:dyDescent="0.25">
      <c r="A39" s="2">
        <v>45154.011129120372</v>
      </c>
      <c r="B39" s="1" t="s">
        <v>330</v>
      </c>
      <c r="C39" s="1" t="s">
        <v>62</v>
      </c>
      <c r="D39" s="1" t="s">
        <v>35</v>
      </c>
      <c r="E39" s="1" t="s">
        <v>36</v>
      </c>
      <c r="F39" s="1" t="s">
        <v>37</v>
      </c>
      <c r="G39" s="1" t="s">
        <v>81</v>
      </c>
      <c r="H39" s="1" t="s">
        <v>130</v>
      </c>
      <c r="I39" s="1" t="s">
        <v>854</v>
      </c>
      <c r="J39" s="1" t="s">
        <v>853</v>
      </c>
      <c r="K39" s="1"/>
      <c r="L39" s="1" t="s">
        <v>40</v>
      </c>
      <c r="M39" s="1" t="s">
        <v>41</v>
      </c>
      <c r="N39" s="1"/>
      <c r="O39" s="1">
        <v>1219</v>
      </c>
      <c r="P39" s="1" t="s">
        <v>42</v>
      </c>
      <c r="Q39" s="1" t="s">
        <v>95</v>
      </c>
      <c r="R39" s="1" t="s">
        <v>44</v>
      </c>
      <c r="S39" s="1" t="s">
        <v>108</v>
      </c>
      <c r="T39" s="1" t="s">
        <v>117</v>
      </c>
      <c r="U39" s="1" t="s">
        <v>331</v>
      </c>
      <c r="V39" s="1" t="s">
        <v>70</v>
      </c>
      <c r="W39" s="1" t="s">
        <v>922</v>
      </c>
      <c r="X39" s="1" t="s">
        <v>922</v>
      </c>
      <c r="Y39" s="1"/>
      <c r="Z39" s="1"/>
      <c r="AA39" s="1"/>
      <c r="AB39" s="1"/>
      <c r="AC39" s="1"/>
      <c r="AD39" s="1"/>
      <c r="AE39" s="1"/>
      <c r="AF39" s="1"/>
      <c r="AG39" s="1"/>
      <c r="AH39" s="1" t="s">
        <v>111</v>
      </c>
      <c r="AI39" s="1" t="s">
        <v>111</v>
      </c>
      <c r="AJ39" s="1"/>
      <c r="AK39" s="1"/>
      <c r="AL39" s="1"/>
      <c r="AM39" s="1"/>
      <c r="AN39" s="1"/>
      <c r="AO39" s="1" t="s">
        <v>311</v>
      </c>
      <c r="AP39" s="1" t="s">
        <v>311</v>
      </c>
      <c r="AQ39" s="1"/>
      <c r="AR39" s="1"/>
      <c r="AS39" s="1"/>
      <c r="AT39" s="1"/>
      <c r="AU39" s="1"/>
      <c r="AV39" s="1" t="s">
        <v>112</v>
      </c>
      <c r="AW39" s="1" t="s">
        <v>87</v>
      </c>
      <c r="AX39" s="1" t="s">
        <v>101</v>
      </c>
      <c r="AY39" s="1" t="s">
        <v>101</v>
      </c>
      <c r="AZ39" s="1"/>
      <c r="BA39" s="1"/>
      <c r="BB39" s="1"/>
      <c r="BC39" s="1"/>
      <c r="BD39" s="1"/>
      <c r="BE39" s="1"/>
      <c r="BF39" s="1"/>
      <c r="BG39" s="1" t="s">
        <v>333</v>
      </c>
      <c r="BH39" s="1" t="s">
        <v>102</v>
      </c>
      <c r="BI39" s="1" t="s">
        <v>1046</v>
      </c>
      <c r="BJ39" s="1" t="s">
        <v>1045</v>
      </c>
      <c r="BK39" s="1"/>
      <c r="BL39" s="1"/>
      <c r="BM39" s="1"/>
      <c r="BN39" s="1"/>
      <c r="BO39" s="1"/>
      <c r="BP39" s="1"/>
      <c r="BQ39" s="1" t="s">
        <v>56</v>
      </c>
      <c r="BR39" s="1" t="s">
        <v>77</v>
      </c>
      <c r="BS39" s="1" t="s">
        <v>77</v>
      </c>
      <c r="BT39" s="1"/>
      <c r="BU39" s="1"/>
      <c r="BV39" s="1"/>
      <c r="BW39" s="1"/>
      <c r="BX39" s="1"/>
      <c r="BY39" s="1"/>
      <c r="BZ39" s="1">
        <v>0</v>
      </c>
      <c r="CA39" s="1" t="s">
        <v>92</v>
      </c>
      <c r="CB39" s="1" t="s">
        <v>334</v>
      </c>
      <c r="CC39" s="1" t="s">
        <v>147</v>
      </c>
      <c r="CD39" s="1" t="s">
        <v>1073</v>
      </c>
      <c r="CE39" s="1" t="s">
        <v>1074</v>
      </c>
      <c r="CF39" s="1" t="s">
        <v>1078</v>
      </c>
      <c r="CG39" s="1" t="s">
        <v>1076</v>
      </c>
      <c r="CH39" s="1"/>
      <c r="CI39" s="1"/>
      <c r="CJ39" s="1">
        <v>5</v>
      </c>
      <c r="CK39" s="1" t="s">
        <v>335</v>
      </c>
      <c r="CL39" s="1" t="s">
        <v>345</v>
      </c>
      <c r="CM39" s="1" t="s">
        <v>1095</v>
      </c>
      <c r="CN39" s="1" t="s">
        <v>1102</v>
      </c>
      <c r="CO39" s="1" t="s">
        <v>1101</v>
      </c>
      <c r="CP39" s="1" t="s">
        <v>1097</v>
      </c>
      <c r="CQ39" s="1" t="s">
        <v>1098</v>
      </c>
      <c r="CR39" s="1"/>
    </row>
    <row r="40" spans="1:97" x14ac:dyDescent="0.25">
      <c r="A40" s="2">
        <v>45154.017150347223</v>
      </c>
      <c r="B40" s="1" t="s">
        <v>330</v>
      </c>
      <c r="C40" s="1" t="s">
        <v>62</v>
      </c>
      <c r="D40" s="1" t="s">
        <v>35</v>
      </c>
      <c r="E40" s="1" t="s">
        <v>189</v>
      </c>
      <c r="F40" s="1" t="s">
        <v>37</v>
      </c>
      <c r="G40" s="1" t="s">
        <v>148</v>
      </c>
      <c r="H40" s="1" t="s">
        <v>130</v>
      </c>
      <c r="I40" s="1" t="s">
        <v>854</v>
      </c>
      <c r="J40" s="1"/>
      <c r="K40" s="1"/>
      <c r="L40" s="1" t="s">
        <v>40</v>
      </c>
      <c r="M40" s="1" t="s">
        <v>41</v>
      </c>
      <c r="N40" s="1" t="s">
        <v>862</v>
      </c>
      <c r="O40" s="1">
        <v>1212</v>
      </c>
      <c r="P40" s="1" t="s">
        <v>42</v>
      </c>
      <c r="Q40" s="1" t="s">
        <v>65</v>
      </c>
      <c r="R40" s="1" t="s">
        <v>44</v>
      </c>
      <c r="S40" s="1" t="s">
        <v>156</v>
      </c>
      <c r="T40" s="1" t="s">
        <v>96</v>
      </c>
      <c r="U40" s="1" t="s">
        <v>336</v>
      </c>
      <c r="V40" s="1" t="s">
        <v>179</v>
      </c>
      <c r="W40" s="1" t="s">
        <v>77</v>
      </c>
      <c r="X40" s="1" t="s">
        <v>77</v>
      </c>
      <c r="Y40" s="1"/>
      <c r="Z40" s="1"/>
      <c r="AA40" s="1"/>
      <c r="AB40" s="1"/>
      <c r="AC40" s="1"/>
      <c r="AD40" s="1"/>
      <c r="AE40" s="1"/>
      <c r="AF40" s="1"/>
      <c r="AG40" s="1"/>
      <c r="AH40" s="1" t="s">
        <v>337</v>
      </c>
      <c r="AI40" s="1" t="s">
        <v>337</v>
      </c>
      <c r="AJ40" s="1"/>
      <c r="AK40" s="1"/>
      <c r="AL40" s="1"/>
      <c r="AM40" s="1"/>
      <c r="AN40" s="1"/>
      <c r="AO40" s="1" t="s">
        <v>51</v>
      </c>
      <c r="AP40" s="1" t="s">
        <v>51</v>
      </c>
      <c r="AQ40" s="1"/>
      <c r="AR40" s="1"/>
      <c r="AS40" s="1"/>
      <c r="AT40" s="1"/>
      <c r="AU40" s="1"/>
      <c r="AV40" s="1" t="s">
        <v>312</v>
      </c>
      <c r="AW40" s="1" t="s">
        <v>87</v>
      </c>
      <c r="AX40" s="1" t="s">
        <v>313</v>
      </c>
      <c r="AY40" s="1" t="s">
        <v>313</v>
      </c>
      <c r="AZ40" s="1"/>
      <c r="BA40" s="1"/>
      <c r="BB40" s="1"/>
      <c r="BC40" s="1"/>
      <c r="BD40" s="1"/>
      <c r="BE40" s="1"/>
      <c r="BF40" s="1"/>
      <c r="BG40" s="1" t="s">
        <v>313</v>
      </c>
      <c r="BH40" s="1" t="s">
        <v>313</v>
      </c>
      <c r="BI40" s="1"/>
      <c r="BJ40" s="1"/>
      <c r="BK40" s="1"/>
      <c r="BL40" s="1"/>
      <c r="BM40" s="1"/>
      <c r="BN40" s="1"/>
      <c r="BO40" s="1"/>
      <c r="BP40" s="1"/>
      <c r="BQ40" s="1" t="s">
        <v>196</v>
      </c>
      <c r="BR40" s="1" t="s">
        <v>77</v>
      </c>
      <c r="BS40" s="1" t="s">
        <v>77</v>
      </c>
      <c r="BT40" s="1"/>
      <c r="BU40" s="1"/>
      <c r="BV40" s="1"/>
      <c r="BW40" s="1"/>
      <c r="BX40" s="1"/>
      <c r="BY40" s="1"/>
      <c r="BZ40" s="1">
        <v>0</v>
      </c>
      <c r="CA40" s="1" t="s">
        <v>92</v>
      </c>
      <c r="CB40" s="1" t="s">
        <v>122</v>
      </c>
      <c r="CC40" s="1" t="s">
        <v>147</v>
      </c>
      <c r="CD40" s="1" t="s">
        <v>1073</v>
      </c>
      <c r="CE40" s="1"/>
      <c r="CF40" s="1"/>
      <c r="CG40" s="1"/>
      <c r="CH40" s="1"/>
      <c r="CI40" s="1"/>
      <c r="CJ40" s="1">
        <v>2</v>
      </c>
      <c r="CK40" s="1" t="s">
        <v>338</v>
      </c>
      <c r="CL40" s="1" t="s">
        <v>345</v>
      </c>
      <c r="CM40" s="1" t="s">
        <v>1097</v>
      </c>
      <c r="CN40" s="1" t="s">
        <v>1098</v>
      </c>
      <c r="CO40" s="1"/>
      <c r="CP40" s="1"/>
      <c r="CQ40" s="1"/>
      <c r="CR40" s="1"/>
    </row>
    <row r="41" spans="1:97" x14ac:dyDescent="0.25">
      <c r="A41" s="2">
        <v>45154.019556273153</v>
      </c>
      <c r="B41" s="1" t="s">
        <v>330</v>
      </c>
      <c r="C41" s="1" t="s">
        <v>62</v>
      </c>
      <c r="D41" s="1" t="s">
        <v>35</v>
      </c>
      <c r="E41" s="1" t="s">
        <v>36</v>
      </c>
      <c r="F41" s="1" t="s">
        <v>37</v>
      </c>
      <c r="G41" s="1" t="s">
        <v>38</v>
      </c>
      <c r="H41" s="1" t="s">
        <v>130</v>
      </c>
      <c r="I41" s="1" t="s">
        <v>854</v>
      </c>
      <c r="J41" s="1" t="s">
        <v>853</v>
      </c>
      <c r="K41" s="1"/>
      <c r="L41" s="1" t="s">
        <v>40</v>
      </c>
      <c r="M41" s="1" t="s">
        <v>41</v>
      </c>
      <c r="N41" s="1"/>
      <c r="O41" s="1">
        <v>1210</v>
      </c>
      <c r="P41" s="1" t="s">
        <v>42</v>
      </c>
      <c r="Q41" s="1" t="s">
        <v>65</v>
      </c>
      <c r="R41" s="1" t="s">
        <v>44</v>
      </c>
      <c r="S41" s="1" t="s">
        <v>156</v>
      </c>
      <c r="T41" s="1" t="s">
        <v>134</v>
      </c>
      <c r="U41" s="1" t="s">
        <v>339</v>
      </c>
      <c r="V41" s="1" t="s">
        <v>70</v>
      </c>
      <c r="W41" s="1" t="s">
        <v>920</v>
      </c>
      <c r="X41" s="1" t="s">
        <v>433</v>
      </c>
      <c r="Y41" s="1" t="s">
        <v>941</v>
      </c>
      <c r="Z41" s="1"/>
      <c r="AA41" s="1"/>
      <c r="AB41" s="1"/>
      <c r="AC41" s="1"/>
      <c r="AD41" s="1"/>
      <c r="AE41" s="1"/>
      <c r="AF41" s="1"/>
      <c r="AG41" s="1"/>
      <c r="AH41" s="1" t="s">
        <v>72</v>
      </c>
      <c r="AI41" s="1" t="s">
        <v>146</v>
      </c>
      <c r="AJ41" s="1" t="s">
        <v>958</v>
      </c>
      <c r="AK41" s="1" t="s">
        <v>959</v>
      </c>
      <c r="AL41" s="1" t="s">
        <v>957</v>
      </c>
      <c r="AM41" s="1"/>
      <c r="AN41" s="1"/>
      <c r="AO41" s="1" t="s">
        <v>283</v>
      </c>
      <c r="AP41" s="1" t="s">
        <v>51</v>
      </c>
      <c r="AQ41" s="1" t="s">
        <v>975</v>
      </c>
      <c r="AR41" s="1" t="s">
        <v>977</v>
      </c>
      <c r="AS41" s="1"/>
      <c r="AT41" s="1"/>
      <c r="AU41" s="1"/>
      <c r="AV41" s="1" t="s">
        <v>112</v>
      </c>
      <c r="AW41" s="1" t="s">
        <v>53</v>
      </c>
      <c r="AX41" s="1" t="s">
        <v>340</v>
      </c>
      <c r="AY41" s="1" t="s">
        <v>340</v>
      </c>
      <c r="AZ41" s="1"/>
      <c r="BA41" s="1"/>
      <c r="BB41" s="1"/>
      <c r="BC41" s="1"/>
      <c r="BD41" s="1"/>
      <c r="BE41" s="1"/>
      <c r="BF41" s="1"/>
      <c r="BG41" s="1" t="s">
        <v>341</v>
      </c>
      <c r="BH41" s="1" t="s">
        <v>341</v>
      </c>
      <c r="BI41" s="1"/>
      <c r="BJ41" s="1"/>
      <c r="BK41" s="1"/>
      <c r="BL41" s="1"/>
      <c r="BM41" s="1"/>
      <c r="BN41" s="1"/>
      <c r="BO41" s="1"/>
      <c r="BP41" s="1"/>
      <c r="BQ41" s="1" t="s">
        <v>76</v>
      </c>
      <c r="BR41" s="1" t="s">
        <v>342</v>
      </c>
      <c r="BS41" s="1" t="s">
        <v>342</v>
      </c>
      <c r="BT41" s="1"/>
      <c r="BU41" s="1"/>
      <c r="BV41" s="1"/>
      <c r="BW41" s="1"/>
      <c r="BX41" s="1"/>
      <c r="BY41" s="1"/>
      <c r="BZ41" s="1" t="s">
        <v>170</v>
      </c>
      <c r="CA41" s="1" t="s">
        <v>92</v>
      </c>
      <c r="CB41" s="1" t="s">
        <v>343</v>
      </c>
      <c r="CC41" s="1" t="s">
        <v>147</v>
      </c>
      <c r="CD41" s="1" t="s">
        <v>1079</v>
      </c>
      <c r="CE41" s="1"/>
      <c r="CF41" s="1"/>
      <c r="CG41" s="1"/>
      <c r="CH41" s="1"/>
      <c r="CI41" s="1"/>
      <c r="CJ41" s="1">
        <v>3</v>
      </c>
      <c r="CK41" s="1" t="s">
        <v>181</v>
      </c>
      <c r="CL41" s="1" t="s">
        <v>181</v>
      </c>
      <c r="CM41" s="1"/>
      <c r="CN41" s="1"/>
      <c r="CO41" s="1"/>
      <c r="CP41" s="1"/>
      <c r="CQ41" s="1"/>
      <c r="CR41" s="1"/>
    </row>
    <row r="42" spans="1:97" x14ac:dyDescent="0.25">
      <c r="A42" s="2">
        <v>45154.355686203708</v>
      </c>
      <c r="B42" s="1" t="s">
        <v>33</v>
      </c>
      <c r="C42" s="1" t="s">
        <v>34</v>
      </c>
      <c r="D42" s="1" t="s">
        <v>35</v>
      </c>
      <c r="E42" s="1" t="s">
        <v>36</v>
      </c>
      <c r="F42" s="1" t="s">
        <v>37</v>
      </c>
      <c r="G42" s="1" t="s">
        <v>148</v>
      </c>
      <c r="H42" s="1" t="s">
        <v>130</v>
      </c>
      <c r="I42" s="1" t="s">
        <v>854</v>
      </c>
      <c r="J42" s="1"/>
      <c r="K42" s="1"/>
      <c r="L42" s="1" t="s">
        <v>40</v>
      </c>
      <c r="M42" s="1" t="s">
        <v>41</v>
      </c>
      <c r="N42" s="1"/>
      <c r="O42" s="1">
        <v>1208</v>
      </c>
      <c r="P42" s="1" t="s">
        <v>42</v>
      </c>
      <c r="Q42" s="1" t="s">
        <v>65</v>
      </c>
      <c r="R42" s="1" t="s">
        <v>66</v>
      </c>
      <c r="S42" s="1" t="s">
        <v>45</v>
      </c>
      <c r="T42" s="1" t="s">
        <v>117</v>
      </c>
      <c r="U42" s="1" t="s">
        <v>344</v>
      </c>
      <c r="V42" s="1" t="s">
        <v>48</v>
      </c>
      <c r="W42" s="1" t="s">
        <v>103</v>
      </c>
      <c r="X42" s="1" t="s">
        <v>103</v>
      </c>
      <c r="Y42" s="1"/>
      <c r="Z42" s="1"/>
      <c r="AA42" s="1"/>
      <c r="AB42" s="1"/>
      <c r="AC42" s="1"/>
      <c r="AD42" s="1"/>
      <c r="AE42" s="1"/>
      <c r="AF42" s="1"/>
      <c r="AG42" s="1"/>
      <c r="AH42" s="1" t="s">
        <v>72</v>
      </c>
      <c r="AI42" s="1" t="s">
        <v>146</v>
      </c>
      <c r="AJ42" s="1" t="s">
        <v>958</v>
      </c>
      <c r="AK42" s="1" t="s">
        <v>959</v>
      </c>
      <c r="AL42" s="1" t="s">
        <v>957</v>
      </c>
      <c r="AM42" s="1"/>
      <c r="AN42" s="1"/>
      <c r="AO42" s="1" t="s">
        <v>73</v>
      </c>
      <c r="AP42" s="1" t="s">
        <v>51</v>
      </c>
      <c r="AQ42" s="1" t="s">
        <v>975</v>
      </c>
      <c r="AR42" s="1"/>
      <c r="AS42" s="1"/>
      <c r="AT42" s="1"/>
      <c r="AU42" s="1"/>
      <c r="AV42" s="1" t="s">
        <v>112</v>
      </c>
      <c r="AW42" s="1" t="s">
        <v>100</v>
      </c>
      <c r="AX42" s="1" t="s">
        <v>167</v>
      </c>
      <c r="AY42" s="1" t="s">
        <v>101</v>
      </c>
      <c r="AZ42" s="1" t="s">
        <v>989</v>
      </c>
      <c r="BA42" s="1"/>
      <c r="BB42" s="1"/>
      <c r="BC42" s="1"/>
      <c r="BD42" s="1"/>
      <c r="BE42" s="1"/>
      <c r="BF42" s="1"/>
      <c r="BG42" s="1" t="s">
        <v>295</v>
      </c>
      <c r="BH42" s="1" t="s">
        <v>102</v>
      </c>
      <c r="BI42" s="1" t="s">
        <v>1046</v>
      </c>
      <c r="BJ42" s="1"/>
      <c r="BK42" s="1"/>
      <c r="BL42" s="1"/>
      <c r="BM42" s="1"/>
      <c r="BN42" s="1"/>
      <c r="BO42" s="1"/>
      <c r="BP42" s="1"/>
      <c r="BQ42" s="1" t="s">
        <v>76</v>
      </c>
      <c r="BR42" s="1" t="s">
        <v>342</v>
      </c>
      <c r="BS42" s="1" t="s">
        <v>342</v>
      </c>
      <c r="BT42" s="1"/>
      <c r="BU42" s="1"/>
      <c r="BV42" s="1"/>
      <c r="BW42" s="1"/>
      <c r="BX42" s="1"/>
      <c r="BY42" s="1"/>
      <c r="BZ42" s="1">
        <v>0</v>
      </c>
      <c r="CA42" s="1" t="s">
        <v>58</v>
      </c>
      <c r="CB42" s="1" t="s">
        <v>147</v>
      </c>
      <c r="CC42" s="1" t="s">
        <v>147</v>
      </c>
      <c r="CD42" s="1"/>
      <c r="CE42" s="1"/>
      <c r="CF42" s="1"/>
      <c r="CG42" s="1"/>
      <c r="CH42" s="1"/>
      <c r="CI42" s="1"/>
      <c r="CJ42" s="1">
        <v>2</v>
      </c>
      <c r="CK42" s="1" t="s">
        <v>345</v>
      </c>
      <c r="CL42" s="1" t="s">
        <v>345</v>
      </c>
      <c r="CM42" s="1"/>
      <c r="CN42" s="1"/>
      <c r="CO42" s="1"/>
      <c r="CP42" s="1"/>
      <c r="CQ42" s="1"/>
      <c r="CR42" s="1"/>
    </row>
    <row r="43" spans="1:97" x14ac:dyDescent="0.25">
      <c r="A43" s="2">
        <v>45154.4389997338</v>
      </c>
      <c r="B43" s="1" t="s">
        <v>330</v>
      </c>
      <c r="C43" s="1" t="s">
        <v>62</v>
      </c>
      <c r="D43" s="1" t="s">
        <v>35</v>
      </c>
      <c r="E43" s="1" t="s">
        <v>36</v>
      </c>
      <c r="F43" s="1" t="s">
        <v>37</v>
      </c>
      <c r="G43" s="1" t="s">
        <v>148</v>
      </c>
      <c r="H43" s="1" t="s">
        <v>130</v>
      </c>
      <c r="I43" s="1" t="s">
        <v>853</v>
      </c>
      <c r="J43" s="1"/>
      <c r="K43" s="1"/>
      <c r="L43" s="1" t="s">
        <v>40</v>
      </c>
      <c r="M43" s="1" t="s">
        <v>41</v>
      </c>
      <c r="N43" s="1" t="s">
        <v>862</v>
      </c>
      <c r="O43" s="1">
        <v>1211</v>
      </c>
      <c r="P43" s="1" t="s">
        <v>42</v>
      </c>
      <c r="Q43" s="1" t="s">
        <v>65</v>
      </c>
      <c r="R43" s="1" t="s">
        <v>131</v>
      </c>
      <c r="S43" s="1" t="s">
        <v>67</v>
      </c>
      <c r="T43" s="1" t="s">
        <v>117</v>
      </c>
      <c r="U43" s="1" t="s">
        <v>346</v>
      </c>
      <c r="V43" s="1" t="s">
        <v>179</v>
      </c>
      <c r="W43" s="1" t="s">
        <v>922</v>
      </c>
      <c r="X43" s="1" t="s">
        <v>922</v>
      </c>
      <c r="Y43" s="1"/>
      <c r="Z43" s="1"/>
      <c r="AA43" s="1"/>
      <c r="AB43" s="1"/>
      <c r="AC43" s="1"/>
      <c r="AD43" s="1"/>
      <c r="AE43" s="1"/>
      <c r="AF43" s="1"/>
      <c r="AG43" s="1"/>
      <c r="AH43" s="1" t="s">
        <v>119</v>
      </c>
      <c r="AI43" s="1" t="s">
        <v>146</v>
      </c>
      <c r="AJ43" s="1" t="s">
        <v>958</v>
      </c>
      <c r="AK43" s="1" t="s">
        <v>959</v>
      </c>
      <c r="AL43" s="1"/>
      <c r="AM43" s="1"/>
      <c r="AN43" s="1"/>
      <c r="AO43" s="1" t="s">
        <v>311</v>
      </c>
      <c r="AP43" s="1" t="s">
        <v>311</v>
      </c>
      <c r="AQ43" s="1"/>
      <c r="AR43" s="1"/>
      <c r="AS43" s="1"/>
      <c r="AT43" s="1"/>
      <c r="AU43" s="1"/>
      <c r="AV43" s="1" t="s">
        <v>65</v>
      </c>
      <c r="AW43" s="1" t="s">
        <v>100</v>
      </c>
      <c r="AX43" s="1" t="s">
        <v>151</v>
      </c>
      <c r="AY43" s="1" t="s">
        <v>101</v>
      </c>
      <c r="AZ43" s="1" t="s">
        <v>992</v>
      </c>
      <c r="BA43" s="1" t="s">
        <v>991</v>
      </c>
      <c r="BB43" s="1" t="s">
        <v>989</v>
      </c>
      <c r="BC43" s="1" t="s">
        <v>990</v>
      </c>
      <c r="BD43" s="1"/>
      <c r="BE43" s="1"/>
      <c r="BF43" s="1"/>
      <c r="BG43" s="1" t="s">
        <v>347</v>
      </c>
      <c r="BH43" s="1" t="s">
        <v>75</v>
      </c>
      <c r="BI43" s="1" t="s">
        <v>1044</v>
      </c>
      <c r="BJ43" s="1" t="s">
        <v>1049</v>
      </c>
      <c r="BK43" s="1"/>
      <c r="BL43" s="1"/>
      <c r="BM43" s="1"/>
      <c r="BN43" s="1"/>
      <c r="BO43" s="1"/>
      <c r="BP43" s="1"/>
      <c r="BQ43" s="1" t="s">
        <v>76</v>
      </c>
      <c r="BR43" s="1" t="s">
        <v>103</v>
      </c>
      <c r="BS43" s="1" t="s">
        <v>103</v>
      </c>
      <c r="BT43" s="1"/>
      <c r="BU43" s="1"/>
      <c r="BV43" s="1"/>
      <c r="BW43" s="1"/>
      <c r="BX43" s="1"/>
      <c r="BY43" s="1"/>
      <c r="BZ43" s="1" t="s">
        <v>104</v>
      </c>
      <c r="CA43" s="1" t="s">
        <v>58</v>
      </c>
      <c r="CB43" s="1" t="s">
        <v>348</v>
      </c>
      <c r="CC43" s="1" t="s">
        <v>147</v>
      </c>
      <c r="CD43" s="1" t="s">
        <v>1073</v>
      </c>
      <c r="CE43" s="1" t="s">
        <v>1078</v>
      </c>
      <c r="CF43" s="1" t="s">
        <v>1076</v>
      </c>
      <c r="CG43" s="1"/>
      <c r="CH43" s="1"/>
      <c r="CI43" s="1"/>
      <c r="CJ43" s="1">
        <v>4</v>
      </c>
      <c r="CK43" s="1" t="s">
        <v>106</v>
      </c>
      <c r="CL43" s="1" t="s">
        <v>106</v>
      </c>
      <c r="CM43" s="1"/>
      <c r="CN43" s="1"/>
      <c r="CO43" s="1"/>
      <c r="CP43" s="1"/>
      <c r="CQ43" s="1"/>
      <c r="CR43" s="1"/>
    </row>
    <row r="44" spans="1:97" x14ac:dyDescent="0.25">
      <c r="A44" s="2">
        <v>45154.775401296298</v>
      </c>
      <c r="B44" s="1" t="s">
        <v>258</v>
      </c>
      <c r="C44" s="1" t="s">
        <v>62</v>
      </c>
      <c r="D44" s="1" t="s">
        <v>35</v>
      </c>
      <c r="E44" s="1" t="s">
        <v>36</v>
      </c>
      <c r="F44" s="1" t="s">
        <v>37</v>
      </c>
      <c r="G44" s="1" t="s">
        <v>38</v>
      </c>
      <c r="H44" s="1" t="s">
        <v>130</v>
      </c>
      <c r="I44" s="1" t="s">
        <v>854</v>
      </c>
      <c r="J44" s="1" t="s">
        <v>853</v>
      </c>
      <c r="K44" s="1" t="s">
        <v>852</v>
      </c>
      <c r="L44" s="1" t="s">
        <v>40</v>
      </c>
      <c r="M44" s="1" t="s">
        <v>41</v>
      </c>
      <c r="N44" s="1" t="s">
        <v>862</v>
      </c>
      <c r="O44" s="1">
        <v>1068</v>
      </c>
      <c r="P44" s="1" t="s">
        <v>42</v>
      </c>
      <c r="Q44" s="1" t="s">
        <v>281</v>
      </c>
      <c r="R44" s="1" t="s">
        <v>131</v>
      </c>
      <c r="S44" s="1" t="s">
        <v>45</v>
      </c>
      <c r="T44" s="1" t="s">
        <v>96</v>
      </c>
      <c r="U44" s="1" t="s">
        <v>349</v>
      </c>
      <c r="V44" s="1" t="s">
        <v>70</v>
      </c>
      <c r="W44" s="1" t="s">
        <v>233</v>
      </c>
      <c r="X44" s="1" t="s">
        <v>77</v>
      </c>
      <c r="Y44" s="1" t="s">
        <v>892</v>
      </c>
      <c r="Z44" s="1"/>
      <c r="AA44" s="1"/>
      <c r="AB44" s="1"/>
      <c r="AC44" s="1"/>
      <c r="AD44" s="1"/>
      <c r="AE44" s="1"/>
      <c r="AF44" s="1"/>
      <c r="AG44" s="1"/>
      <c r="AH44" s="1" t="s">
        <v>350</v>
      </c>
      <c r="AI44" s="1" t="s">
        <v>174</v>
      </c>
      <c r="AJ44" s="1" t="s">
        <v>958</v>
      </c>
      <c r="AK44" s="1" t="s">
        <v>959</v>
      </c>
      <c r="AL44" s="1" t="s">
        <v>957</v>
      </c>
      <c r="AM44" s="1"/>
      <c r="AN44" s="1"/>
      <c r="AO44" s="1" t="s">
        <v>351</v>
      </c>
      <c r="AP44" s="1" t="s">
        <v>51</v>
      </c>
      <c r="AQ44" s="1" t="s">
        <v>975</v>
      </c>
      <c r="AR44" s="1" t="s">
        <v>978</v>
      </c>
      <c r="AS44" s="1"/>
      <c r="AT44" s="1"/>
      <c r="AU44" s="1"/>
      <c r="AV44" s="1" t="s">
        <v>112</v>
      </c>
      <c r="AW44" s="1" t="s">
        <v>100</v>
      </c>
      <c r="AX44" s="1" t="s">
        <v>113</v>
      </c>
      <c r="AY44" s="1" t="s">
        <v>101</v>
      </c>
      <c r="AZ44" s="1" t="s">
        <v>992</v>
      </c>
      <c r="BA44" s="1" t="s">
        <v>989</v>
      </c>
      <c r="BB44" s="1"/>
      <c r="BC44" s="1"/>
      <c r="BD44" s="1"/>
      <c r="BE44" s="1"/>
      <c r="BF44" s="1"/>
      <c r="BG44" s="1" t="s">
        <v>352</v>
      </c>
      <c r="BH44" s="1" t="s">
        <v>102</v>
      </c>
      <c r="BI44" s="1" t="s">
        <v>1046</v>
      </c>
      <c r="BJ44" s="1" t="s">
        <v>1048</v>
      </c>
      <c r="BK44" s="1" t="s">
        <v>1049</v>
      </c>
      <c r="BL44" s="1"/>
      <c r="BM44" s="1"/>
      <c r="BN44" s="1"/>
      <c r="BO44" s="1"/>
      <c r="BP44" s="1"/>
      <c r="BQ44" s="1" t="s">
        <v>76</v>
      </c>
      <c r="BR44" s="1" t="s">
        <v>233</v>
      </c>
      <c r="BS44" s="1" t="s">
        <v>77</v>
      </c>
      <c r="BT44" s="1" t="s">
        <v>892</v>
      </c>
      <c r="BU44" s="1"/>
      <c r="BV44" s="1"/>
      <c r="BW44" s="1"/>
      <c r="BX44" s="1"/>
      <c r="BY44" s="1"/>
      <c r="BZ44" s="1" t="s">
        <v>91</v>
      </c>
      <c r="CA44" s="1" t="s">
        <v>92</v>
      </c>
      <c r="CB44" s="1" t="s">
        <v>287</v>
      </c>
      <c r="CC44" s="1" t="s">
        <v>198</v>
      </c>
      <c r="CD44" s="1" t="s">
        <v>1075</v>
      </c>
      <c r="CE44" s="1"/>
      <c r="CF44" s="1"/>
      <c r="CG44" s="1"/>
      <c r="CH44" s="1"/>
      <c r="CI44" s="1"/>
      <c r="CJ44" s="1">
        <v>4</v>
      </c>
      <c r="CK44" s="1" t="s">
        <v>353</v>
      </c>
      <c r="CL44" s="1" t="s">
        <v>345</v>
      </c>
      <c r="CM44" s="1" t="s">
        <v>1099</v>
      </c>
      <c r="CN44" s="1" t="s">
        <v>1095</v>
      </c>
      <c r="CO44" s="1"/>
      <c r="CP44" s="1"/>
      <c r="CQ44" s="1"/>
      <c r="CR44" s="1"/>
    </row>
    <row r="45" spans="1:97" x14ac:dyDescent="0.25">
      <c r="A45" s="2">
        <v>45154.776428726851</v>
      </c>
      <c r="B45" s="1" t="s">
        <v>33</v>
      </c>
      <c r="C45" s="1" t="s">
        <v>34</v>
      </c>
      <c r="D45" s="1" t="s">
        <v>35</v>
      </c>
      <c r="E45" s="1" t="s">
        <v>36</v>
      </c>
      <c r="F45" s="1" t="s">
        <v>37</v>
      </c>
      <c r="G45" s="1" t="s">
        <v>320</v>
      </c>
      <c r="H45" s="1" t="s">
        <v>130</v>
      </c>
      <c r="I45" s="1" t="s">
        <v>854</v>
      </c>
      <c r="J45" s="1" t="s">
        <v>853</v>
      </c>
      <c r="K45" s="1"/>
      <c r="L45" s="1" t="s">
        <v>40</v>
      </c>
      <c r="M45" s="1" t="s">
        <v>41</v>
      </c>
      <c r="N45" s="1" t="s">
        <v>862</v>
      </c>
      <c r="O45" s="1">
        <v>970</v>
      </c>
      <c r="P45" s="1" t="s">
        <v>232</v>
      </c>
      <c r="Q45" s="1" t="s">
        <v>95</v>
      </c>
      <c r="R45" s="1" t="s">
        <v>66</v>
      </c>
      <c r="S45" s="1" t="s">
        <v>67</v>
      </c>
      <c r="T45" s="1" t="s">
        <v>134</v>
      </c>
      <c r="U45" s="1" t="s">
        <v>354</v>
      </c>
      <c r="V45" s="1" t="s">
        <v>70</v>
      </c>
      <c r="W45" s="1" t="s">
        <v>355</v>
      </c>
      <c r="X45" s="1" t="s">
        <v>77</v>
      </c>
      <c r="Y45" s="1" t="s">
        <v>892</v>
      </c>
      <c r="Z45" s="1" t="s">
        <v>895</v>
      </c>
      <c r="AA45" s="1"/>
      <c r="AB45" s="1"/>
      <c r="AC45" s="1"/>
      <c r="AD45" s="1"/>
      <c r="AE45" s="1"/>
      <c r="AF45" s="1"/>
      <c r="AG45" s="1"/>
      <c r="AH45" s="1" t="s">
        <v>356</v>
      </c>
      <c r="AI45" s="1" t="s">
        <v>174</v>
      </c>
      <c r="AJ45" s="1" t="s">
        <v>960</v>
      </c>
      <c r="AK45" s="1" t="s">
        <v>961</v>
      </c>
      <c r="AL45" s="1" t="s">
        <v>958</v>
      </c>
      <c r="AM45" s="1"/>
      <c r="AN45" s="1"/>
      <c r="AO45" s="1" t="s">
        <v>277</v>
      </c>
      <c r="AP45" s="1" t="s">
        <v>51</v>
      </c>
      <c r="AQ45" s="1" t="s">
        <v>977</v>
      </c>
      <c r="AR45" s="1" t="s">
        <v>976</v>
      </c>
      <c r="AS45" s="1" t="s">
        <v>978</v>
      </c>
      <c r="AT45" s="1"/>
      <c r="AU45" s="1"/>
      <c r="AV45" s="1" t="s">
        <v>52</v>
      </c>
      <c r="AW45" s="1" t="s">
        <v>100</v>
      </c>
      <c r="AX45" s="1" t="s">
        <v>357</v>
      </c>
      <c r="AY45" s="1" t="s">
        <v>101</v>
      </c>
      <c r="AZ45" s="1" t="s">
        <v>991</v>
      </c>
      <c r="BA45" s="1" t="s">
        <v>989</v>
      </c>
      <c r="BB45" s="1" t="s">
        <v>990</v>
      </c>
      <c r="BC45" s="1"/>
      <c r="BD45" s="1"/>
      <c r="BE45" s="1"/>
      <c r="BF45" s="1"/>
      <c r="BG45" s="1" t="s">
        <v>1014</v>
      </c>
      <c r="BH45" s="1" t="s">
        <v>102</v>
      </c>
      <c r="BI45" s="1" t="s">
        <v>1046</v>
      </c>
      <c r="BJ45" s="1" t="s">
        <v>1047</v>
      </c>
      <c r="BK45" s="1" t="s">
        <v>1044</v>
      </c>
      <c r="BL45" s="1" t="s">
        <v>1049</v>
      </c>
      <c r="BM45" s="1" t="s">
        <v>1045</v>
      </c>
      <c r="BN45" s="1"/>
      <c r="BO45" s="1"/>
      <c r="BP45" s="1"/>
      <c r="BQ45" s="1" t="s">
        <v>76</v>
      </c>
      <c r="BR45" s="1" t="s">
        <v>359</v>
      </c>
      <c r="BS45" s="1" t="s">
        <v>77</v>
      </c>
      <c r="BT45" s="1" t="s">
        <v>893</v>
      </c>
      <c r="BU45" s="1" t="s">
        <v>1067</v>
      </c>
      <c r="BV45" s="1"/>
      <c r="BW45" s="1"/>
      <c r="BX45" s="1"/>
      <c r="BY45" s="1"/>
      <c r="BZ45" s="1" t="s">
        <v>297</v>
      </c>
      <c r="CA45" s="1" t="s">
        <v>58</v>
      </c>
      <c r="CB45" s="1" t="s">
        <v>360</v>
      </c>
      <c r="CC45" s="1" t="s">
        <v>147</v>
      </c>
      <c r="CD45" s="1" t="s">
        <v>1073</v>
      </c>
      <c r="CE45" s="1" t="s">
        <v>1075</v>
      </c>
      <c r="CF45" s="1"/>
      <c r="CG45" s="1"/>
      <c r="CH45" s="1"/>
      <c r="CI45" s="1"/>
      <c r="CJ45" s="1">
        <v>3</v>
      </c>
      <c r="CK45" s="1" t="s">
        <v>361</v>
      </c>
      <c r="CL45" s="1" t="s">
        <v>106</v>
      </c>
      <c r="CM45" s="1" t="s">
        <v>1103</v>
      </c>
      <c r="CN45" s="1" t="s">
        <v>1096</v>
      </c>
      <c r="CO45" s="1" t="s">
        <v>1097</v>
      </c>
      <c r="CP45" s="1" t="s">
        <v>1098</v>
      </c>
      <c r="CQ45" s="1"/>
      <c r="CR45" s="1"/>
    </row>
    <row r="46" spans="1:97" x14ac:dyDescent="0.25">
      <c r="A46" s="2">
        <v>45154.778035451389</v>
      </c>
      <c r="B46" s="1" t="s">
        <v>33</v>
      </c>
      <c r="C46" s="1" t="s">
        <v>62</v>
      </c>
      <c r="D46" s="1" t="s">
        <v>35</v>
      </c>
      <c r="E46" s="1" t="s">
        <v>155</v>
      </c>
      <c r="F46" s="1" t="s">
        <v>37</v>
      </c>
      <c r="G46" s="1" t="s">
        <v>81</v>
      </c>
      <c r="H46" s="1" t="s">
        <v>130</v>
      </c>
      <c r="I46" s="1" t="s">
        <v>854</v>
      </c>
      <c r="J46" s="1"/>
      <c r="K46" s="1"/>
      <c r="L46" s="1" t="s">
        <v>40</v>
      </c>
      <c r="M46" s="1" t="s">
        <v>41</v>
      </c>
      <c r="N46" s="1"/>
      <c r="O46" s="1">
        <v>1065</v>
      </c>
      <c r="P46" s="1" t="s">
        <v>83</v>
      </c>
      <c r="Q46" s="1" t="s">
        <v>281</v>
      </c>
      <c r="R46" s="1" t="s">
        <v>44</v>
      </c>
      <c r="S46" s="1" t="s">
        <v>108</v>
      </c>
      <c r="T46" s="1" t="s">
        <v>96</v>
      </c>
      <c r="U46" s="1" t="s">
        <v>362</v>
      </c>
      <c r="V46" s="1" t="s">
        <v>70</v>
      </c>
      <c r="W46" s="1" t="s">
        <v>363</v>
      </c>
      <c r="X46" s="1" t="s">
        <v>77</v>
      </c>
      <c r="Y46" s="1" t="s">
        <v>892</v>
      </c>
      <c r="Z46" s="1" t="s">
        <v>883</v>
      </c>
      <c r="AA46" s="1"/>
      <c r="AB46" s="1"/>
      <c r="AC46" s="1"/>
      <c r="AD46" s="1"/>
      <c r="AE46" s="1"/>
      <c r="AF46" s="1"/>
      <c r="AG46" s="1"/>
      <c r="AH46" s="1" t="s">
        <v>234</v>
      </c>
      <c r="AI46" s="1" t="s">
        <v>174</v>
      </c>
      <c r="AJ46" s="1" t="s">
        <v>960</v>
      </c>
      <c r="AK46" s="1" t="s">
        <v>961</v>
      </c>
      <c r="AL46" s="1" t="s">
        <v>959</v>
      </c>
      <c r="AM46" s="1" t="s">
        <v>957</v>
      </c>
      <c r="AN46" s="1"/>
      <c r="AO46" s="1" t="s">
        <v>364</v>
      </c>
      <c r="AP46" s="1" t="s">
        <v>51</v>
      </c>
      <c r="AQ46" s="1" t="s">
        <v>977</v>
      </c>
      <c r="AR46" s="1" t="s">
        <v>976</v>
      </c>
      <c r="AS46" s="1"/>
      <c r="AT46" s="1"/>
      <c r="AU46" s="1"/>
      <c r="AV46" s="1" t="s">
        <v>112</v>
      </c>
      <c r="AW46" s="1" t="s">
        <v>100</v>
      </c>
      <c r="AX46" s="1" t="s">
        <v>74</v>
      </c>
      <c r="AY46" s="1" t="s">
        <v>418</v>
      </c>
      <c r="AZ46" s="1" t="s">
        <v>991</v>
      </c>
      <c r="BA46" s="1" t="s">
        <v>989</v>
      </c>
      <c r="BB46" s="1" t="s">
        <v>990</v>
      </c>
      <c r="BC46" s="1"/>
      <c r="BD46" s="1"/>
      <c r="BE46" s="1"/>
      <c r="BF46" s="1"/>
      <c r="BG46" s="1" t="s">
        <v>365</v>
      </c>
      <c r="BH46" s="1" t="s">
        <v>102</v>
      </c>
      <c r="BI46" s="1" t="s">
        <v>1046</v>
      </c>
      <c r="BJ46" s="1" t="s">
        <v>1048</v>
      </c>
      <c r="BK46" s="1" t="s">
        <v>1044</v>
      </c>
      <c r="BL46" s="1" t="s">
        <v>1049</v>
      </c>
      <c r="BM46" s="1"/>
      <c r="BN46" s="1"/>
      <c r="BO46" s="1"/>
      <c r="BP46" s="1"/>
      <c r="BQ46" s="1" t="s">
        <v>56</v>
      </c>
      <c r="BR46" s="1" t="s">
        <v>233</v>
      </c>
      <c r="BS46" s="1" t="s">
        <v>77</v>
      </c>
      <c r="BT46" s="1" t="s">
        <v>892</v>
      </c>
      <c r="BU46" s="1"/>
      <c r="BV46" s="1"/>
      <c r="BW46" s="1"/>
      <c r="BX46" s="1"/>
      <c r="BY46" s="1"/>
      <c r="BZ46" s="1" t="s">
        <v>154</v>
      </c>
      <c r="CA46" s="1" t="s">
        <v>58</v>
      </c>
      <c r="CB46" s="1" t="s">
        <v>366</v>
      </c>
      <c r="CC46" s="1" t="s">
        <v>147</v>
      </c>
      <c r="CD46" s="1" t="s">
        <v>1074</v>
      </c>
      <c r="CE46" s="1" t="s">
        <v>1075</v>
      </c>
      <c r="CF46" s="1" t="s">
        <v>1078</v>
      </c>
      <c r="CG46" s="1" t="s">
        <v>1076</v>
      </c>
      <c r="CH46" s="1"/>
      <c r="CI46" s="1"/>
      <c r="CJ46" s="1">
        <v>4</v>
      </c>
      <c r="CK46" s="1" t="s">
        <v>367</v>
      </c>
      <c r="CL46" s="1" t="s">
        <v>106</v>
      </c>
      <c r="CM46" s="1" t="s">
        <v>1103</v>
      </c>
      <c r="CN46" s="1" t="s">
        <v>1095</v>
      </c>
      <c r="CO46" s="1" t="s">
        <v>1096</v>
      </c>
      <c r="CP46" s="1"/>
      <c r="CQ46" s="1"/>
      <c r="CR46" s="1"/>
    </row>
    <row r="47" spans="1:97" x14ac:dyDescent="0.25">
      <c r="A47" s="2">
        <v>45154.779416527774</v>
      </c>
      <c r="B47" s="1" t="s">
        <v>258</v>
      </c>
      <c r="C47" s="1" t="s">
        <v>62</v>
      </c>
      <c r="D47" s="1" t="s">
        <v>35</v>
      </c>
      <c r="E47" s="1" t="s">
        <v>36</v>
      </c>
      <c r="F47" s="1" t="s">
        <v>221</v>
      </c>
      <c r="G47" s="1" t="s">
        <v>38</v>
      </c>
      <c r="H47" s="1" t="s">
        <v>130</v>
      </c>
      <c r="I47" s="1" t="s">
        <v>854</v>
      </c>
      <c r="J47" s="1" t="s">
        <v>853</v>
      </c>
      <c r="K47" s="1"/>
      <c r="L47" s="1" t="s">
        <v>40</v>
      </c>
      <c r="M47" s="1" t="s">
        <v>41</v>
      </c>
      <c r="N47" s="1" t="s">
        <v>862</v>
      </c>
      <c r="O47" s="1">
        <v>1186</v>
      </c>
      <c r="P47" s="1" t="s">
        <v>42</v>
      </c>
      <c r="Q47" s="1" t="s">
        <v>95</v>
      </c>
      <c r="R47" s="1" t="s">
        <v>66</v>
      </c>
      <c r="S47" s="1" t="s">
        <v>156</v>
      </c>
      <c r="T47" s="1" t="s">
        <v>96</v>
      </c>
      <c r="U47" s="1" t="s">
        <v>368</v>
      </c>
      <c r="V47" s="1" t="s">
        <v>70</v>
      </c>
      <c r="W47" s="1" t="s">
        <v>233</v>
      </c>
      <c r="X47" s="1" t="s">
        <v>77</v>
      </c>
      <c r="Y47" s="1" t="s">
        <v>892</v>
      </c>
      <c r="Z47" s="1"/>
      <c r="AA47" s="1"/>
      <c r="AB47" s="1"/>
      <c r="AC47" s="1"/>
      <c r="AD47" s="1"/>
      <c r="AE47" s="1"/>
      <c r="AF47" s="1"/>
      <c r="AG47" s="1"/>
      <c r="AH47" s="1" t="s">
        <v>369</v>
      </c>
      <c r="AI47" s="1" t="s">
        <v>633</v>
      </c>
      <c r="AJ47" s="1" t="s">
        <v>962</v>
      </c>
      <c r="AK47" s="1" t="s">
        <v>963</v>
      </c>
      <c r="AL47" s="1" t="s">
        <v>964</v>
      </c>
      <c r="AM47" s="1"/>
      <c r="AN47" s="1"/>
      <c r="AO47" s="1" t="s">
        <v>283</v>
      </c>
      <c r="AP47" s="1" t="s">
        <v>51</v>
      </c>
      <c r="AQ47" s="1" t="s">
        <v>975</v>
      </c>
      <c r="AR47" s="1" t="s">
        <v>977</v>
      </c>
      <c r="AS47" s="1"/>
      <c r="AT47" s="1"/>
      <c r="AU47" s="1"/>
      <c r="AV47" s="1" t="s">
        <v>52</v>
      </c>
      <c r="AW47" s="1" t="s">
        <v>100</v>
      </c>
      <c r="AX47" s="1" t="s">
        <v>301</v>
      </c>
      <c r="AY47" s="1" t="s">
        <v>101</v>
      </c>
      <c r="AZ47" s="1" t="s">
        <v>991</v>
      </c>
      <c r="BA47" s="1" t="s">
        <v>989</v>
      </c>
      <c r="BB47" s="1" t="s">
        <v>993</v>
      </c>
      <c r="BC47" s="1"/>
      <c r="BD47" s="1"/>
      <c r="BE47" s="1"/>
      <c r="BF47" s="1"/>
      <c r="BG47" s="1" t="s">
        <v>1015</v>
      </c>
      <c r="BH47" s="1" t="s">
        <v>102</v>
      </c>
      <c r="BI47" s="1" t="s">
        <v>1047</v>
      </c>
      <c r="BJ47" s="1" t="s">
        <v>1048</v>
      </c>
      <c r="BK47" s="1" t="s">
        <v>1051</v>
      </c>
      <c r="BL47" s="1" t="s">
        <v>993</v>
      </c>
      <c r="BM47" s="1"/>
      <c r="BN47" s="1"/>
      <c r="BO47" s="1"/>
      <c r="BP47" s="1"/>
      <c r="BQ47" s="1" t="s">
        <v>76</v>
      </c>
      <c r="BR47" s="1" t="s">
        <v>136</v>
      </c>
      <c r="BS47" s="1" t="s">
        <v>136</v>
      </c>
      <c r="BT47" s="1"/>
      <c r="BU47" s="1"/>
      <c r="BV47" s="1"/>
      <c r="BW47" s="1"/>
      <c r="BX47" s="1"/>
      <c r="BY47" s="1"/>
      <c r="BZ47" s="1" t="s">
        <v>154</v>
      </c>
      <c r="CA47" s="1" t="s">
        <v>209</v>
      </c>
      <c r="CB47" s="1" t="s">
        <v>371</v>
      </c>
      <c r="CC47" s="1" t="s">
        <v>147</v>
      </c>
      <c r="CD47" s="1" t="s">
        <v>1073</v>
      </c>
      <c r="CE47" s="1" t="s">
        <v>1075</v>
      </c>
      <c r="CF47" s="1" t="s">
        <v>1077</v>
      </c>
      <c r="CG47" s="1"/>
      <c r="CH47" s="1"/>
      <c r="CI47" s="1"/>
      <c r="CJ47" s="1">
        <v>3</v>
      </c>
      <c r="CK47" s="1" t="s">
        <v>372</v>
      </c>
      <c r="CL47" s="1" t="s">
        <v>345</v>
      </c>
      <c r="CM47" s="1" t="s">
        <v>1096</v>
      </c>
      <c r="CN47" s="1" t="s">
        <v>1097</v>
      </c>
      <c r="CO47" s="1"/>
      <c r="CP47" s="1"/>
      <c r="CQ47" s="1"/>
      <c r="CR47" s="1"/>
    </row>
    <row r="48" spans="1:97" x14ac:dyDescent="0.25">
      <c r="A48" s="2">
        <v>45154.780373125002</v>
      </c>
      <c r="B48" s="1" t="s">
        <v>33</v>
      </c>
      <c r="C48" s="1" t="s">
        <v>34</v>
      </c>
      <c r="D48" s="1" t="s">
        <v>35</v>
      </c>
      <c r="E48" s="1" t="s">
        <v>36</v>
      </c>
      <c r="F48" s="1" t="s">
        <v>37</v>
      </c>
      <c r="G48" s="1" t="s">
        <v>123</v>
      </c>
      <c r="H48" s="1" t="s">
        <v>130</v>
      </c>
      <c r="I48" s="1" t="s">
        <v>854</v>
      </c>
      <c r="J48" s="1" t="s">
        <v>853</v>
      </c>
      <c r="K48" s="1" t="s">
        <v>852</v>
      </c>
      <c r="L48" s="1" t="s">
        <v>40</v>
      </c>
      <c r="M48" s="1" t="s">
        <v>41</v>
      </c>
      <c r="N48" s="1" t="s">
        <v>862</v>
      </c>
      <c r="O48" s="1">
        <v>1211</v>
      </c>
      <c r="P48" s="1" t="s">
        <v>42</v>
      </c>
      <c r="Q48" s="1" t="s">
        <v>95</v>
      </c>
      <c r="R48" s="1" t="s">
        <v>66</v>
      </c>
      <c r="S48" s="1" t="s">
        <v>45</v>
      </c>
      <c r="T48" s="1" t="s">
        <v>96</v>
      </c>
      <c r="U48" s="1" t="s">
        <v>354</v>
      </c>
      <c r="V48" s="1" t="s">
        <v>70</v>
      </c>
      <c r="W48" s="1" t="s">
        <v>233</v>
      </c>
      <c r="X48" s="1" t="s">
        <v>77</v>
      </c>
      <c r="Y48" s="1" t="s">
        <v>892</v>
      </c>
      <c r="Z48" s="1"/>
      <c r="AA48" s="1"/>
      <c r="AB48" s="1"/>
      <c r="AC48" s="1"/>
      <c r="AD48" s="1"/>
      <c r="AE48" s="1"/>
      <c r="AF48" s="1"/>
      <c r="AG48" s="1"/>
      <c r="AH48" s="1" t="s">
        <v>234</v>
      </c>
      <c r="AI48" s="1" t="s">
        <v>174</v>
      </c>
      <c r="AJ48" s="1" t="s">
        <v>960</v>
      </c>
      <c r="AK48" s="1" t="s">
        <v>961</v>
      </c>
      <c r="AL48" s="1" t="s">
        <v>959</v>
      </c>
      <c r="AM48" s="1" t="s">
        <v>957</v>
      </c>
      <c r="AN48" s="1"/>
      <c r="AO48" s="1" t="s">
        <v>311</v>
      </c>
      <c r="AP48" s="1" t="s">
        <v>311</v>
      </c>
      <c r="AQ48" s="1"/>
      <c r="AR48" s="1"/>
      <c r="AS48" s="1"/>
      <c r="AT48" s="1"/>
      <c r="AU48" s="1"/>
      <c r="AV48" s="1" t="s">
        <v>112</v>
      </c>
      <c r="AW48" s="1" t="s">
        <v>53</v>
      </c>
      <c r="AX48" s="1" t="s">
        <v>373</v>
      </c>
      <c r="AY48" s="1" t="s">
        <v>101</v>
      </c>
      <c r="AZ48" s="1" t="s">
        <v>992</v>
      </c>
      <c r="BA48" s="1" t="s">
        <v>991</v>
      </c>
      <c r="BB48" s="1" t="s">
        <v>993</v>
      </c>
      <c r="BC48" s="1"/>
      <c r="BD48" s="1"/>
      <c r="BE48" s="1"/>
      <c r="BF48" s="1"/>
      <c r="BG48" s="1" t="s">
        <v>1016</v>
      </c>
      <c r="BH48" s="1" t="s">
        <v>102</v>
      </c>
      <c r="BI48" s="1" t="s">
        <v>1047</v>
      </c>
      <c r="BJ48" s="1" t="s">
        <v>1048</v>
      </c>
      <c r="BK48" s="1" t="s">
        <v>1049</v>
      </c>
      <c r="BL48" s="1" t="s">
        <v>1051</v>
      </c>
      <c r="BM48" s="1" t="s">
        <v>1050</v>
      </c>
      <c r="BN48" s="1"/>
      <c r="BO48" s="1"/>
      <c r="BP48" s="1"/>
      <c r="BQ48" s="1" t="s">
        <v>76</v>
      </c>
      <c r="BR48" s="1" t="s">
        <v>136</v>
      </c>
      <c r="BS48" s="1" t="s">
        <v>136</v>
      </c>
      <c r="BT48" s="1"/>
      <c r="BU48" s="1"/>
      <c r="BV48" s="1"/>
      <c r="BW48" s="1"/>
      <c r="BX48" s="1"/>
      <c r="BY48" s="1"/>
      <c r="BZ48" s="1">
        <v>0</v>
      </c>
      <c r="CA48" s="1" t="s">
        <v>92</v>
      </c>
      <c r="CB48" s="1" t="s">
        <v>375</v>
      </c>
      <c r="CC48" s="1" t="s">
        <v>147</v>
      </c>
      <c r="CD48" s="1" t="s">
        <v>1073</v>
      </c>
      <c r="CE48" s="1" t="s">
        <v>1074</v>
      </c>
      <c r="CF48" s="1" t="s">
        <v>1077</v>
      </c>
      <c r="CG48" s="1" t="s">
        <v>1078</v>
      </c>
      <c r="CH48" s="1" t="s">
        <v>1076</v>
      </c>
      <c r="CI48" s="1"/>
      <c r="CJ48" s="1">
        <v>4</v>
      </c>
      <c r="CK48" s="1" t="s">
        <v>376</v>
      </c>
      <c r="CL48" s="1" t="s">
        <v>106</v>
      </c>
      <c r="CM48" s="1" t="s">
        <v>1103</v>
      </c>
      <c r="CN48" s="1" t="s">
        <v>1099</v>
      </c>
      <c r="CO48" s="1" t="s">
        <v>1095</v>
      </c>
      <c r="CP48" s="1" t="s">
        <v>1096</v>
      </c>
      <c r="CQ48" s="1" t="s">
        <v>1102</v>
      </c>
      <c r="CR48" s="1"/>
    </row>
    <row r="49" spans="1:97" x14ac:dyDescent="0.25">
      <c r="A49" s="2">
        <v>45154.783789328707</v>
      </c>
      <c r="B49" s="1" t="s">
        <v>33</v>
      </c>
      <c r="C49" s="1" t="s">
        <v>62</v>
      </c>
      <c r="D49" s="1" t="s">
        <v>35</v>
      </c>
      <c r="E49" s="1" t="s">
        <v>36</v>
      </c>
      <c r="F49" s="1" t="s">
        <v>37</v>
      </c>
      <c r="G49" s="1" t="s">
        <v>81</v>
      </c>
      <c r="H49" s="1" t="s">
        <v>130</v>
      </c>
      <c r="I49" s="1" t="s">
        <v>853</v>
      </c>
      <c r="J49" s="1" t="s">
        <v>852</v>
      </c>
      <c r="K49" s="1"/>
      <c r="L49" s="1" t="s">
        <v>40</v>
      </c>
      <c r="M49" s="1" t="s">
        <v>41</v>
      </c>
      <c r="N49" s="1"/>
      <c r="O49" s="1">
        <v>999</v>
      </c>
      <c r="P49" s="1" t="s">
        <v>83</v>
      </c>
      <c r="Q49" s="1" t="s">
        <v>281</v>
      </c>
      <c r="R49" s="1" t="s">
        <v>66</v>
      </c>
      <c r="S49" s="1" t="s">
        <v>108</v>
      </c>
      <c r="T49" s="1" t="s">
        <v>96</v>
      </c>
      <c r="U49" s="1" t="s">
        <v>377</v>
      </c>
      <c r="V49" s="1" t="s">
        <v>70</v>
      </c>
      <c r="W49" s="1" t="s">
        <v>77</v>
      </c>
      <c r="X49" s="1" t="s">
        <v>77</v>
      </c>
      <c r="Y49" s="1"/>
      <c r="Z49" s="1"/>
      <c r="AA49" s="1"/>
      <c r="AB49" s="1"/>
      <c r="AC49" s="1"/>
      <c r="AD49" s="1"/>
      <c r="AE49" s="1"/>
      <c r="AF49" s="1"/>
      <c r="AG49" s="1"/>
      <c r="AH49" s="1" t="s">
        <v>378</v>
      </c>
      <c r="AI49" s="1" t="s">
        <v>174</v>
      </c>
      <c r="AJ49" s="1" t="s">
        <v>960</v>
      </c>
      <c r="AK49" s="1" t="s">
        <v>961</v>
      </c>
      <c r="AL49" s="1"/>
      <c r="AM49" s="1"/>
      <c r="AN49" s="1"/>
      <c r="AO49" s="1" t="s">
        <v>51</v>
      </c>
      <c r="AP49" s="1" t="s">
        <v>51</v>
      </c>
      <c r="AQ49" s="1"/>
      <c r="AR49" s="1"/>
      <c r="AS49" s="1"/>
      <c r="AT49" s="1"/>
      <c r="AU49" s="1"/>
      <c r="AV49" s="1" t="s">
        <v>312</v>
      </c>
      <c r="AW49" s="1" t="s">
        <v>53</v>
      </c>
      <c r="AX49" s="1" t="s">
        <v>284</v>
      </c>
      <c r="AY49" s="1" t="s">
        <v>101</v>
      </c>
      <c r="AZ49" s="1" t="s">
        <v>991</v>
      </c>
      <c r="BA49" s="1" t="s">
        <v>990</v>
      </c>
      <c r="BB49" s="1"/>
      <c r="BC49" s="1"/>
      <c r="BD49" s="1"/>
      <c r="BE49" s="1"/>
      <c r="BF49" s="1"/>
      <c r="BG49" s="1" t="s">
        <v>379</v>
      </c>
      <c r="BH49" s="1" t="s">
        <v>102</v>
      </c>
      <c r="BI49" s="1" t="s">
        <v>1048</v>
      </c>
      <c r="BJ49" s="1" t="s">
        <v>1044</v>
      </c>
      <c r="BK49" s="1"/>
      <c r="BL49" s="1"/>
      <c r="BM49" s="1"/>
      <c r="BN49" s="1"/>
      <c r="BO49" s="1"/>
      <c r="BP49" s="1"/>
      <c r="BQ49" s="1" t="s">
        <v>56</v>
      </c>
      <c r="BR49" s="1" t="s">
        <v>77</v>
      </c>
      <c r="BS49" s="1" t="s">
        <v>77</v>
      </c>
      <c r="BT49" s="1"/>
      <c r="BU49" s="1"/>
      <c r="BV49" s="1"/>
      <c r="BW49" s="1"/>
      <c r="BX49" s="1"/>
      <c r="BY49" s="1"/>
      <c r="BZ49" s="1">
        <v>0</v>
      </c>
      <c r="CA49" s="1" t="s">
        <v>92</v>
      </c>
      <c r="CB49" s="1" t="s">
        <v>279</v>
      </c>
      <c r="CC49" s="1" t="s">
        <v>147</v>
      </c>
      <c r="CD49" s="1" t="s">
        <v>1074</v>
      </c>
      <c r="CE49" s="1" t="s">
        <v>1075</v>
      </c>
      <c r="CF49" s="1" t="s">
        <v>1077</v>
      </c>
      <c r="CG49" s="1"/>
      <c r="CH49" s="1"/>
      <c r="CI49" s="1"/>
      <c r="CJ49" s="1">
        <v>3</v>
      </c>
      <c r="CK49" s="1" t="s">
        <v>380</v>
      </c>
      <c r="CL49" s="1" t="s">
        <v>106</v>
      </c>
      <c r="CM49" s="1" t="s">
        <v>1103</v>
      </c>
      <c r="CN49" s="1" t="s">
        <v>1099</v>
      </c>
      <c r="CO49" s="1"/>
      <c r="CP49" s="1"/>
      <c r="CQ49" s="1"/>
      <c r="CR49" s="1"/>
    </row>
    <row r="50" spans="1:97" x14ac:dyDescent="0.25">
      <c r="A50" s="2">
        <v>45154.820946828702</v>
      </c>
      <c r="B50" s="1" t="s">
        <v>33</v>
      </c>
      <c r="C50" s="1" t="s">
        <v>62</v>
      </c>
      <c r="D50" s="1" t="s">
        <v>35</v>
      </c>
      <c r="E50" s="1" t="s">
        <v>155</v>
      </c>
      <c r="F50" s="1" t="s">
        <v>37</v>
      </c>
      <c r="G50" s="1" t="s">
        <v>320</v>
      </c>
      <c r="H50" s="1" t="s">
        <v>130</v>
      </c>
      <c r="I50" s="1" t="s">
        <v>854</v>
      </c>
      <c r="J50" s="1" t="s">
        <v>853</v>
      </c>
      <c r="K50" s="1"/>
      <c r="L50" s="1" t="s">
        <v>40</v>
      </c>
      <c r="M50" s="1" t="s">
        <v>41</v>
      </c>
      <c r="N50" s="1" t="s">
        <v>862</v>
      </c>
      <c r="O50" s="1">
        <v>796</v>
      </c>
      <c r="P50" s="1" t="s">
        <v>381</v>
      </c>
      <c r="Q50" s="1" t="s">
        <v>281</v>
      </c>
      <c r="R50" s="1" t="s">
        <v>131</v>
      </c>
      <c r="S50" s="1" t="s">
        <v>45</v>
      </c>
      <c r="T50" s="1" t="s">
        <v>96</v>
      </c>
      <c r="U50" s="1" t="s">
        <v>382</v>
      </c>
      <c r="V50" s="1" t="s">
        <v>48</v>
      </c>
      <c r="W50" s="1" t="s">
        <v>136</v>
      </c>
      <c r="X50" s="1" t="s">
        <v>136</v>
      </c>
      <c r="Y50" s="1"/>
      <c r="Z50" s="1"/>
      <c r="AA50" s="1"/>
      <c r="AB50" s="1"/>
      <c r="AC50" s="1"/>
      <c r="AD50" s="1"/>
      <c r="AE50" s="1"/>
      <c r="AF50" s="1"/>
      <c r="AG50" s="1"/>
      <c r="AH50" s="1" t="s">
        <v>356</v>
      </c>
      <c r="AI50" s="1" t="s">
        <v>174</v>
      </c>
      <c r="AJ50" s="1" t="s">
        <v>960</v>
      </c>
      <c r="AK50" s="1" t="s">
        <v>961</v>
      </c>
      <c r="AL50" s="1" t="s">
        <v>958</v>
      </c>
      <c r="AM50" s="1"/>
      <c r="AN50" s="1"/>
      <c r="AO50" s="1" t="s">
        <v>243</v>
      </c>
      <c r="AP50" s="1" t="s">
        <v>311</v>
      </c>
      <c r="AQ50" s="1" t="s">
        <v>977</v>
      </c>
      <c r="AR50" s="1"/>
      <c r="AS50" s="1"/>
      <c r="AT50" s="1"/>
      <c r="AU50" s="1"/>
      <c r="AV50" s="1" t="s">
        <v>112</v>
      </c>
      <c r="AW50" s="1" t="s">
        <v>87</v>
      </c>
      <c r="AX50" s="1" t="s">
        <v>139</v>
      </c>
      <c r="AY50" s="1" t="s">
        <v>101</v>
      </c>
      <c r="AZ50" s="1" t="s">
        <v>991</v>
      </c>
      <c r="BA50" s="1" t="s">
        <v>989</v>
      </c>
      <c r="BB50" s="1"/>
      <c r="BC50" s="1"/>
      <c r="BD50" s="1"/>
      <c r="BE50" s="1"/>
      <c r="BF50" s="1"/>
      <c r="BG50" s="1" t="s">
        <v>1017</v>
      </c>
      <c r="BH50" s="1" t="s">
        <v>102</v>
      </c>
      <c r="BI50" s="1" t="s">
        <v>1047</v>
      </c>
      <c r="BJ50" s="1" t="s">
        <v>1048</v>
      </c>
      <c r="BK50" s="1" t="s">
        <v>1049</v>
      </c>
      <c r="BL50" s="1" t="s">
        <v>1050</v>
      </c>
      <c r="BM50" s="1" t="s">
        <v>993</v>
      </c>
      <c r="BN50" s="1"/>
      <c r="BO50" s="1"/>
      <c r="BP50" s="1"/>
      <c r="BQ50" s="1" t="s">
        <v>161</v>
      </c>
      <c r="BR50" s="1" t="s">
        <v>77</v>
      </c>
      <c r="BS50" s="1" t="s">
        <v>77</v>
      </c>
      <c r="BT50" s="1"/>
      <c r="BU50" s="1"/>
      <c r="BV50" s="1"/>
      <c r="BW50" s="1"/>
      <c r="BX50" s="1"/>
      <c r="BY50" s="1"/>
      <c r="BZ50" s="1">
        <v>0</v>
      </c>
      <c r="CA50" s="1" t="s">
        <v>92</v>
      </c>
      <c r="CB50" s="1" t="s">
        <v>384</v>
      </c>
      <c r="CC50" s="1" t="s">
        <v>147</v>
      </c>
      <c r="CD50" s="1" t="s">
        <v>1073</v>
      </c>
      <c r="CE50" s="1" t="s">
        <v>1077</v>
      </c>
      <c r="CF50" s="1"/>
      <c r="CG50" s="1"/>
      <c r="CH50" s="1"/>
      <c r="CI50" s="1"/>
      <c r="CJ50" s="1">
        <v>3</v>
      </c>
      <c r="CK50" s="1" t="s">
        <v>385</v>
      </c>
      <c r="CL50" s="1" t="s">
        <v>106</v>
      </c>
      <c r="CM50" s="1" t="s">
        <v>1095</v>
      </c>
      <c r="CN50" s="1" t="s">
        <v>1097</v>
      </c>
      <c r="CO50" s="1"/>
      <c r="CP50" s="1"/>
      <c r="CQ50" s="1"/>
      <c r="CR50" s="1"/>
    </row>
    <row r="51" spans="1:97" x14ac:dyDescent="0.25">
      <c r="A51" s="2">
        <v>45155.030180844908</v>
      </c>
      <c r="B51" s="1" t="s">
        <v>330</v>
      </c>
      <c r="C51" s="1" t="s">
        <v>34</v>
      </c>
      <c r="D51" s="1" t="s">
        <v>35</v>
      </c>
      <c r="E51" s="1" t="s">
        <v>36</v>
      </c>
      <c r="F51" s="1" t="s">
        <v>201</v>
      </c>
      <c r="G51" s="1" t="s">
        <v>38</v>
      </c>
      <c r="H51" s="1" t="s">
        <v>130</v>
      </c>
      <c r="I51" s="1"/>
      <c r="J51" s="1"/>
      <c r="K51" s="1"/>
      <c r="L51" s="1" t="s">
        <v>40</v>
      </c>
      <c r="M51" s="1" t="s">
        <v>41</v>
      </c>
      <c r="N51" s="1"/>
      <c r="O51" s="1">
        <v>1100</v>
      </c>
      <c r="P51" s="1" t="s">
        <v>232</v>
      </c>
      <c r="Q51" s="1" t="s">
        <v>65</v>
      </c>
      <c r="R51" s="1" t="s">
        <v>44</v>
      </c>
      <c r="S51" s="1" t="s">
        <v>67</v>
      </c>
      <c r="T51" s="1" t="s">
        <v>117</v>
      </c>
      <c r="U51" s="1" t="s">
        <v>386</v>
      </c>
      <c r="V51" s="1" t="s">
        <v>70</v>
      </c>
      <c r="W51" s="1" t="s">
        <v>923</v>
      </c>
      <c r="X51" s="1" t="s">
        <v>136</v>
      </c>
      <c r="Y51" s="1" t="s">
        <v>887</v>
      </c>
      <c r="Z51" s="1" t="s">
        <v>941</v>
      </c>
      <c r="AA51" s="1"/>
      <c r="AB51" s="1"/>
      <c r="AC51" s="1"/>
      <c r="AD51" s="1"/>
      <c r="AE51" s="1"/>
      <c r="AF51" s="1"/>
      <c r="AG51" s="1"/>
      <c r="AH51" s="1" t="s">
        <v>388</v>
      </c>
      <c r="AI51" s="1" t="s">
        <v>174</v>
      </c>
      <c r="AJ51" s="1" t="s">
        <v>962</v>
      </c>
      <c r="AK51" s="1" t="s">
        <v>963</v>
      </c>
      <c r="AL51" s="1" t="s">
        <v>964</v>
      </c>
      <c r="AM51" s="1" t="s">
        <v>965</v>
      </c>
      <c r="AN51" s="1"/>
      <c r="AO51" s="1" t="s">
        <v>51</v>
      </c>
      <c r="AP51" s="1" t="s">
        <v>51</v>
      </c>
      <c r="AQ51" s="1"/>
      <c r="AR51" s="1"/>
      <c r="AS51" s="1"/>
      <c r="AT51" s="1"/>
      <c r="AU51" s="1"/>
      <c r="AV51" s="1" t="s">
        <v>112</v>
      </c>
      <c r="AW51" s="1" t="s">
        <v>100</v>
      </c>
      <c r="AX51" s="1" t="s">
        <v>389</v>
      </c>
      <c r="AY51" s="1" t="s">
        <v>423</v>
      </c>
      <c r="AZ51" s="1" t="s">
        <v>965</v>
      </c>
      <c r="BA51" s="1"/>
      <c r="BB51" s="1"/>
      <c r="BC51" s="1"/>
      <c r="BD51" s="1"/>
      <c r="BE51" s="1"/>
      <c r="BF51" s="1"/>
      <c r="BG51" s="1" t="s">
        <v>390</v>
      </c>
      <c r="BH51" s="1" t="s">
        <v>114</v>
      </c>
      <c r="BI51" s="1" t="s">
        <v>1050</v>
      </c>
      <c r="BJ51" s="1" t="s">
        <v>1052</v>
      </c>
      <c r="BK51" s="1"/>
      <c r="BL51" s="1"/>
      <c r="BM51" s="1"/>
      <c r="BN51" s="1"/>
      <c r="BO51" s="1"/>
      <c r="BP51" s="1"/>
      <c r="BQ51" s="1" t="s">
        <v>76</v>
      </c>
      <c r="BR51" s="1" t="s">
        <v>391</v>
      </c>
      <c r="BS51" s="1" t="s">
        <v>77</v>
      </c>
      <c r="BT51" s="1" t="s">
        <v>1068</v>
      </c>
      <c r="BU51" s="1"/>
      <c r="BV51" s="1"/>
      <c r="BW51" s="1"/>
      <c r="BX51" s="1"/>
      <c r="BY51" s="1"/>
      <c r="BZ51" s="1">
        <v>0</v>
      </c>
      <c r="CA51" s="1" t="s">
        <v>58</v>
      </c>
      <c r="CB51" s="1" t="s">
        <v>392</v>
      </c>
      <c r="CC51" s="1" t="s">
        <v>147</v>
      </c>
      <c r="CD51" s="1" t="s">
        <v>1073</v>
      </c>
      <c r="CE51" s="1" t="s">
        <v>1074</v>
      </c>
      <c r="CF51" s="1" t="s">
        <v>1078</v>
      </c>
      <c r="CG51" s="1"/>
      <c r="CH51" s="1"/>
      <c r="CI51" s="1"/>
      <c r="CJ51" s="1">
        <v>3</v>
      </c>
      <c r="CK51" s="1" t="s">
        <v>393</v>
      </c>
      <c r="CL51" s="1" t="s">
        <v>106</v>
      </c>
      <c r="CM51" s="1" t="s">
        <v>1103</v>
      </c>
      <c r="CN51" s="1"/>
      <c r="CO51" s="1"/>
      <c r="CP51" s="1"/>
      <c r="CQ51" s="1"/>
      <c r="CR51" s="1"/>
    </row>
    <row r="52" spans="1:97" x14ac:dyDescent="0.25">
      <c r="A52" s="2">
        <v>45155.05471517361</v>
      </c>
      <c r="B52" s="1" t="s">
        <v>172</v>
      </c>
      <c r="C52" s="1" t="s">
        <v>34</v>
      </c>
      <c r="D52" s="1" t="s">
        <v>35</v>
      </c>
      <c r="E52" s="1" t="s">
        <v>36</v>
      </c>
      <c r="F52" s="1" t="s">
        <v>37</v>
      </c>
      <c r="G52" s="1" t="s">
        <v>123</v>
      </c>
      <c r="H52" s="1" t="s">
        <v>130</v>
      </c>
      <c r="I52" s="1"/>
      <c r="J52" s="1"/>
      <c r="K52" s="1"/>
      <c r="L52" s="1" t="s">
        <v>40</v>
      </c>
      <c r="M52" s="1" t="s">
        <v>41</v>
      </c>
      <c r="N52" s="1"/>
      <c r="O52" s="1">
        <v>800</v>
      </c>
      <c r="P52" s="1" t="s">
        <v>42</v>
      </c>
      <c r="Q52" s="1" t="s">
        <v>65</v>
      </c>
      <c r="R52" s="1" t="s">
        <v>66</v>
      </c>
      <c r="S52" s="1" t="s">
        <v>108</v>
      </c>
      <c r="T52" s="1" t="s">
        <v>134</v>
      </c>
      <c r="U52" s="1" t="s">
        <v>394</v>
      </c>
      <c r="V52" s="1" t="s">
        <v>70</v>
      </c>
      <c r="W52" s="1" t="s">
        <v>395</v>
      </c>
      <c r="X52" s="1" t="s">
        <v>136</v>
      </c>
      <c r="Y52" s="1" t="s">
        <v>893</v>
      </c>
      <c r="Z52" s="1" t="s">
        <v>894</v>
      </c>
      <c r="AA52" s="1" t="s">
        <v>890</v>
      </c>
      <c r="AB52" s="1"/>
      <c r="AC52" s="1"/>
      <c r="AD52" s="1"/>
      <c r="AE52" s="1"/>
      <c r="AF52" s="1"/>
      <c r="AG52" s="1"/>
      <c r="AH52" s="1" t="s">
        <v>159</v>
      </c>
      <c r="AI52" s="1" t="s">
        <v>174</v>
      </c>
      <c r="AJ52" s="1" t="s">
        <v>960</v>
      </c>
      <c r="AK52" s="1" t="s">
        <v>961</v>
      </c>
      <c r="AL52" s="1" t="s">
        <v>958</v>
      </c>
      <c r="AM52" s="1" t="s">
        <v>959</v>
      </c>
      <c r="AN52" s="1" t="s">
        <v>957</v>
      </c>
      <c r="AO52" s="1" t="s">
        <v>194</v>
      </c>
      <c r="AP52" s="1" t="s">
        <v>194</v>
      </c>
      <c r="AQ52" s="1"/>
      <c r="AR52" s="1"/>
      <c r="AS52" s="1"/>
      <c r="AT52" s="1"/>
      <c r="AU52" s="1"/>
      <c r="AV52" s="1" t="s">
        <v>65</v>
      </c>
      <c r="AW52" s="1" t="s">
        <v>100</v>
      </c>
      <c r="AX52" s="1" t="s">
        <v>74</v>
      </c>
      <c r="AY52" s="1" t="s">
        <v>418</v>
      </c>
      <c r="AZ52" s="1" t="s">
        <v>991</v>
      </c>
      <c r="BA52" s="1" t="s">
        <v>989</v>
      </c>
      <c r="BB52" s="1" t="s">
        <v>990</v>
      </c>
      <c r="BC52" s="1"/>
      <c r="BD52" s="1"/>
      <c r="BE52" s="1"/>
      <c r="BF52" s="1"/>
      <c r="BG52" s="1" t="s">
        <v>396</v>
      </c>
      <c r="BH52" s="1" t="s">
        <v>102</v>
      </c>
      <c r="BI52" s="1" t="s">
        <v>1048</v>
      </c>
      <c r="BJ52" s="1" t="s">
        <v>1044</v>
      </c>
      <c r="BK52" s="1" t="s">
        <v>1049</v>
      </c>
      <c r="BL52" s="1" t="s">
        <v>1045</v>
      </c>
      <c r="BM52" s="1"/>
      <c r="BN52" s="1"/>
      <c r="BO52" s="1"/>
      <c r="BP52" s="1"/>
      <c r="BQ52" s="1" t="s">
        <v>76</v>
      </c>
      <c r="BR52" s="1" t="s">
        <v>77</v>
      </c>
      <c r="BS52" s="1" t="s">
        <v>77</v>
      </c>
      <c r="BT52" s="1"/>
      <c r="BU52" s="1"/>
      <c r="BV52" s="1"/>
      <c r="BW52" s="1"/>
      <c r="BX52" s="1"/>
      <c r="BY52" s="1"/>
      <c r="BZ52" s="1">
        <v>0</v>
      </c>
      <c r="CA52" s="1" t="s">
        <v>228</v>
      </c>
      <c r="CB52" s="1" t="s">
        <v>328</v>
      </c>
      <c r="CC52" s="1" t="s">
        <v>147</v>
      </c>
      <c r="CD52" s="1" t="s">
        <v>1073</v>
      </c>
      <c r="CE52" s="1" t="s">
        <v>1076</v>
      </c>
      <c r="CF52" s="1"/>
      <c r="CG52" s="1"/>
      <c r="CH52" s="1"/>
      <c r="CI52" s="1"/>
      <c r="CJ52" s="1">
        <v>4</v>
      </c>
      <c r="CK52" s="1" t="s">
        <v>106</v>
      </c>
      <c r="CL52" s="1" t="s">
        <v>106</v>
      </c>
      <c r="CM52" s="1"/>
      <c r="CN52" s="1"/>
      <c r="CO52" s="1"/>
      <c r="CP52" s="1"/>
      <c r="CQ52" s="1"/>
      <c r="CR52" s="1"/>
    </row>
    <row r="53" spans="1:97" x14ac:dyDescent="0.25">
      <c r="A53" s="2">
        <v>45155.084793368056</v>
      </c>
      <c r="B53" s="1" t="s">
        <v>397</v>
      </c>
      <c r="C53" s="1" t="s">
        <v>34</v>
      </c>
      <c r="D53" s="1" t="s">
        <v>35</v>
      </c>
      <c r="E53" s="1" t="s">
        <v>36</v>
      </c>
      <c r="F53" s="1" t="s">
        <v>37</v>
      </c>
      <c r="G53" s="1" t="s">
        <v>81</v>
      </c>
      <c r="H53" s="1" t="s">
        <v>130</v>
      </c>
      <c r="I53" s="1" t="s">
        <v>854</v>
      </c>
      <c r="J53" s="1"/>
      <c r="K53" s="1"/>
      <c r="L53" s="1" t="s">
        <v>40</v>
      </c>
      <c r="M53" s="1" t="s">
        <v>41</v>
      </c>
      <c r="N53" s="1" t="s">
        <v>862</v>
      </c>
      <c r="O53" s="1">
        <v>2000</v>
      </c>
      <c r="P53" s="1" t="s">
        <v>42</v>
      </c>
      <c r="Q53" s="1" t="s">
        <v>65</v>
      </c>
      <c r="R53" s="1" t="s">
        <v>131</v>
      </c>
      <c r="S53" s="1" t="s">
        <v>67</v>
      </c>
      <c r="T53" s="1" t="s">
        <v>96</v>
      </c>
      <c r="U53" s="1" t="s">
        <v>398</v>
      </c>
      <c r="V53" s="1" t="s">
        <v>399</v>
      </c>
      <c r="W53" s="1" t="s">
        <v>924</v>
      </c>
      <c r="X53" s="1" t="s">
        <v>922</v>
      </c>
      <c r="Y53" s="1" t="s">
        <v>896</v>
      </c>
      <c r="Z53" s="1"/>
      <c r="AA53" s="1"/>
      <c r="AB53" s="1"/>
      <c r="AC53" s="1"/>
      <c r="AD53" s="1"/>
      <c r="AE53" s="1"/>
      <c r="AF53" s="1"/>
      <c r="AG53" s="1"/>
      <c r="AH53" s="1" t="s">
        <v>72</v>
      </c>
      <c r="AI53" s="1" t="s">
        <v>146</v>
      </c>
      <c r="AJ53" s="1" t="s">
        <v>958</v>
      </c>
      <c r="AK53" s="1" t="s">
        <v>959</v>
      </c>
      <c r="AL53" s="1" t="s">
        <v>957</v>
      </c>
      <c r="AM53" s="1"/>
      <c r="AN53" s="1"/>
      <c r="AO53" s="1" t="s">
        <v>73</v>
      </c>
      <c r="AP53" s="1" t="s">
        <v>51</v>
      </c>
      <c r="AQ53" s="1" t="s">
        <v>975</v>
      </c>
      <c r="AR53" s="1"/>
      <c r="AS53" s="1"/>
      <c r="AT53" s="1"/>
      <c r="AU53" s="1"/>
      <c r="AV53" s="1" t="s">
        <v>65</v>
      </c>
      <c r="AW53" s="1" t="s">
        <v>100</v>
      </c>
      <c r="AX53" s="1" t="s">
        <v>261</v>
      </c>
      <c r="AY53" s="1" t="s">
        <v>101</v>
      </c>
      <c r="AZ53" s="1" t="s">
        <v>992</v>
      </c>
      <c r="BA53" s="1" t="s">
        <v>991</v>
      </c>
      <c r="BB53" s="1"/>
      <c r="BC53" s="1"/>
      <c r="BD53" s="1"/>
      <c r="BE53" s="1"/>
      <c r="BF53" s="1"/>
      <c r="BG53" s="1" t="s">
        <v>401</v>
      </c>
      <c r="BH53" s="1" t="s">
        <v>75</v>
      </c>
      <c r="BI53" s="1" t="s">
        <v>1048</v>
      </c>
      <c r="BJ53" s="1" t="s">
        <v>1049</v>
      </c>
      <c r="BK53" s="1" t="s">
        <v>1045</v>
      </c>
      <c r="BL53" s="1"/>
      <c r="BM53" s="1"/>
      <c r="BN53" s="1"/>
      <c r="BO53" s="1"/>
      <c r="BP53" s="1"/>
      <c r="BQ53" s="1" t="s">
        <v>76</v>
      </c>
      <c r="BR53" s="1" t="s">
        <v>402</v>
      </c>
      <c r="BS53" s="1" t="s">
        <v>402</v>
      </c>
      <c r="BT53" s="1"/>
      <c r="BU53" s="1"/>
      <c r="BV53" s="1"/>
      <c r="BW53" s="1"/>
      <c r="BX53" s="1"/>
      <c r="BY53" s="1"/>
      <c r="BZ53" s="1">
        <v>0</v>
      </c>
      <c r="CA53" s="1" t="s">
        <v>142</v>
      </c>
      <c r="CB53" s="1" t="s">
        <v>210</v>
      </c>
      <c r="CC53" s="1" t="s">
        <v>210</v>
      </c>
      <c r="CD53" s="1"/>
      <c r="CE53" s="1"/>
      <c r="CF53" s="1"/>
      <c r="CG53" s="1"/>
      <c r="CH53" s="1"/>
      <c r="CI53" s="1"/>
      <c r="CJ53" s="1">
        <v>5</v>
      </c>
      <c r="CK53" s="1" t="s">
        <v>403</v>
      </c>
      <c r="CL53" s="1" t="s">
        <v>403</v>
      </c>
      <c r="CM53" s="1"/>
      <c r="CN53" s="1"/>
      <c r="CO53" s="1"/>
      <c r="CP53" s="1"/>
      <c r="CQ53" s="1"/>
      <c r="CR53" s="1"/>
    </row>
    <row r="54" spans="1:97" x14ac:dyDescent="0.25">
      <c r="A54" s="2">
        <v>45155.100623495367</v>
      </c>
      <c r="B54" s="1" t="s">
        <v>289</v>
      </c>
      <c r="C54" s="1" t="s">
        <v>62</v>
      </c>
      <c r="D54" s="1" t="s">
        <v>35</v>
      </c>
      <c r="E54" s="1" t="s">
        <v>36</v>
      </c>
      <c r="F54" s="1" t="s">
        <v>201</v>
      </c>
      <c r="G54" s="1" t="s">
        <v>38</v>
      </c>
      <c r="H54" s="1" t="s">
        <v>130</v>
      </c>
      <c r="I54" s="1"/>
      <c r="J54" s="1"/>
      <c r="K54" s="1"/>
      <c r="L54" s="1" t="s">
        <v>40</v>
      </c>
      <c r="M54" s="1" t="s">
        <v>41</v>
      </c>
      <c r="N54" s="1"/>
      <c r="O54" s="1">
        <v>491</v>
      </c>
      <c r="P54" s="1" t="s">
        <v>83</v>
      </c>
      <c r="Q54" s="1" t="s">
        <v>65</v>
      </c>
      <c r="R54" s="1" t="s">
        <v>44</v>
      </c>
      <c r="S54" s="1" t="s">
        <v>156</v>
      </c>
      <c r="T54" s="1" t="s">
        <v>117</v>
      </c>
      <c r="U54" s="1" t="s">
        <v>404</v>
      </c>
      <c r="V54" s="1" t="s">
        <v>399</v>
      </c>
      <c r="W54" s="1" t="s">
        <v>77</v>
      </c>
      <c r="X54" s="1" t="s">
        <v>77</v>
      </c>
      <c r="Y54" s="1"/>
      <c r="Z54" s="1"/>
      <c r="AA54" s="1"/>
      <c r="AB54" s="1"/>
      <c r="AC54" s="1"/>
      <c r="AD54" s="1"/>
      <c r="AE54" s="1"/>
      <c r="AF54" s="1"/>
      <c r="AG54" s="1"/>
      <c r="AH54" s="1" t="s">
        <v>174</v>
      </c>
      <c r="AI54" s="1" t="s">
        <v>174</v>
      </c>
      <c r="AJ54" s="1"/>
      <c r="AK54" s="1"/>
      <c r="AL54" s="1"/>
      <c r="AM54" s="1"/>
      <c r="AN54" s="1"/>
      <c r="AO54" s="1" t="s">
        <v>311</v>
      </c>
      <c r="AP54" s="1" t="s">
        <v>311</v>
      </c>
      <c r="AQ54" s="1"/>
      <c r="AR54" s="1"/>
      <c r="AS54" s="1"/>
      <c r="AT54" s="1"/>
      <c r="AU54" s="1"/>
      <c r="AV54" s="1" t="s">
        <v>312</v>
      </c>
      <c r="AW54" s="1" t="s">
        <v>53</v>
      </c>
      <c r="AX54" s="1" t="s">
        <v>167</v>
      </c>
      <c r="AY54" s="1" t="s">
        <v>101</v>
      </c>
      <c r="AZ54" s="1" t="s">
        <v>989</v>
      </c>
      <c r="BA54" s="1"/>
      <c r="BB54" s="1"/>
      <c r="BC54" s="1"/>
      <c r="BD54" s="1"/>
      <c r="BE54" s="1"/>
      <c r="BF54" s="1"/>
      <c r="BG54" s="1" t="s">
        <v>114</v>
      </c>
      <c r="BH54" s="1" t="s">
        <v>114</v>
      </c>
      <c r="BI54" s="1"/>
      <c r="BJ54" s="1"/>
      <c r="BK54" s="1"/>
      <c r="BL54" s="1"/>
      <c r="BM54" s="1"/>
      <c r="BN54" s="1"/>
      <c r="BO54" s="1"/>
      <c r="BP54" s="1"/>
      <c r="BQ54" s="1" t="s">
        <v>196</v>
      </c>
      <c r="BR54" s="1" t="s">
        <v>77</v>
      </c>
      <c r="BS54" s="1" t="s">
        <v>77</v>
      </c>
      <c r="BT54" s="1"/>
      <c r="BU54" s="1"/>
      <c r="BV54" s="1"/>
      <c r="BW54" s="1"/>
      <c r="BX54" s="1"/>
      <c r="BY54" s="1"/>
      <c r="BZ54" s="1">
        <v>0</v>
      </c>
      <c r="CA54" s="1" t="s">
        <v>92</v>
      </c>
      <c r="CB54" s="1" t="s">
        <v>405</v>
      </c>
      <c r="CC54" s="1" t="s">
        <v>210</v>
      </c>
      <c r="CD54" s="1" t="s">
        <v>1076</v>
      </c>
      <c r="CE54" s="1"/>
      <c r="CF54" s="1"/>
      <c r="CG54" s="1"/>
      <c r="CH54" s="1"/>
      <c r="CI54" s="1"/>
      <c r="CJ54" s="1">
        <v>5</v>
      </c>
      <c r="CK54" s="1" t="s">
        <v>406</v>
      </c>
      <c r="CL54" s="1" t="s">
        <v>451</v>
      </c>
      <c r="CM54" s="1" t="s">
        <v>1101</v>
      </c>
      <c r="CN54" s="1"/>
      <c r="CO54" s="1"/>
      <c r="CP54" s="1"/>
      <c r="CQ54" s="1"/>
      <c r="CR54" s="1"/>
    </row>
    <row r="55" spans="1:97" x14ac:dyDescent="0.25">
      <c r="A55" s="2">
        <v>45155.118335335646</v>
      </c>
      <c r="B55" s="1" t="s">
        <v>258</v>
      </c>
      <c r="C55" s="1" t="s">
        <v>62</v>
      </c>
      <c r="D55" s="1" t="s">
        <v>35</v>
      </c>
      <c r="E55" s="1" t="s">
        <v>36</v>
      </c>
      <c r="F55" s="1" t="s">
        <v>37</v>
      </c>
      <c r="G55" s="1" t="s">
        <v>123</v>
      </c>
      <c r="H55" s="1" t="s">
        <v>202</v>
      </c>
      <c r="I55" s="1"/>
      <c r="J55" s="1"/>
      <c r="K55" s="1"/>
      <c r="L55" s="1" t="s">
        <v>40</v>
      </c>
      <c r="M55" s="1" t="s">
        <v>41</v>
      </c>
      <c r="N55" s="1"/>
      <c r="O55" s="1">
        <v>1166</v>
      </c>
      <c r="P55" s="1" t="s">
        <v>42</v>
      </c>
      <c r="Q55" s="1" t="s">
        <v>95</v>
      </c>
      <c r="R55" s="1" t="s">
        <v>66</v>
      </c>
      <c r="S55" s="1" t="s">
        <v>108</v>
      </c>
      <c r="T55" s="1" t="s">
        <v>117</v>
      </c>
      <c r="U55" s="1" t="s">
        <v>407</v>
      </c>
      <c r="V55" s="1" t="s">
        <v>70</v>
      </c>
      <c r="W55" s="1" t="s">
        <v>77</v>
      </c>
      <c r="X55" s="1" t="s">
        <v>77</v>
      </c>
      <c r="Y55" s="1"/>
      <c r="Z55" s="1"/>
      <c r="AA55" s="1"/>
      <c r="AB55" s="1"/>
      <c r="AC55" s="1"/>
      <c r="AD55" s="1"/>
      <c r="AE55" s="1"/>
      <c r="AF55" s="1"/>
      <c r="AG55" s="1"/>
      <c r="AH55" s="1" t="s">
        <v>159</v>
      </c>
      <c r="AI55" s="1" t="s">
        <v>174</v>
      </c>
      <c r="AJ55" s="1" t="s">
        <v>960</v>
      </c>
      <c r="AK55" s="1" t="s">
        <v>961</v>
      </c>
      <c r="AL55" s="1" t="s">
        <v>958</v>
      </c>
      <c r="AM55" s="1" t="s">
        <v>959</v>
      </c>
      <c r="AN55" s="1" t="s">
        <v>957</v>
      </c>
      <c r="AO55" s="1" t="s">
        <v>73</v>
      </c>
      <c r="AP55" s="1" t="s">
        <v>51</v>
      </c>
      <c r="AQ55" s="1" t="s">
        <v>975</v>
      </c>
      <c r="AR55" s="1"/>
      <c r="AS55" s="1"/>
      <c r="AT55" s="1"/>
      <c r="AU55" s="1"/>
      <c r="AV55" s="1" t="s">
        <v>112</v>
      </c>
      <c r="AW55" s="1" t="s">
        <v>100</v>
      </c>
      <c r="AX55" s="1" t="s">
        <v>151</v>
      </c>
      <c r="AY55" s="1" t="s">
        <v>101</v>
      </c>
      <c r="AZ55" s="1" t="s">
        <v>992</v>
      </c>
      <c r="BA55" s="1" t="s">
        <v>991</v>
      </c>
      <c r="BB55" s="1" t="s">
        <v>989</v>
      </c>
      <c r="BC55" s="1" t="s">
        <v>990</v>
      </c>
      <c r="BD55" s="1"/>
      <c r="BE55" s="1"/>
      <c r="BF55" s="1"/>
      <c r="BG55" s="1" t="s">
        <v>1013</v>
      </c>
      <c r="BH55" s="1" t="s">
        <v>75</v>
      </c>
      <c r="BI55" s="1" t="s">
        <v>1047</v>
      </c>
      <c r="BJ55" s="1" t="s">
        <v>1044</v>
      </c>
      <c r="BK55" s="1" t="s">
        <v>1049</v>
      </c>
      <c r="BL55" s="1"/>
      <c r="BM55" s="1"/>
      <c r="BN55" s="1"/>
      <c r="BO55" s="1"/>
      <c r="BP55" s="1"/>
      <c r="BQ55" s="1" t="s">
        <v>56</v>
      </c>
      <c r="BR55" s="1" t="s">
        <v>77</v>
      </c>
      <c r="BS55" s="1" t="s">
        <v>77</v>
      </c>
      <c r="BT55" s="1"/>
      <c r="BU55" s="1"/>
      <c r="BV55" s="1"/>
      <c r="BW55" s="1"/>
      <c r="BX55" s="1"/>
      <c r="BY55" s="1"/>
      <c r="BZ55" s="1">
        <v>0</v>
      </c>
      <c r="CA55" s="1" t="s">
        <v>92</v>
      </c>
      <c r="CB55" s="1" t="s">
        <v>408</v>
      </c>
      <c r="CC55" s="1" t="s">
        <v>147</v>
      </c>
      <c r="CD55" s="1" t="s">
        <v>1073</v>
      </c>
      <c r="CE55" s="1" t="s">
        <v>1074</v>
      </c>
      <c r="CF55" s="1" t="s">
        <v>1075</v>
      </c>
      <c r="CG55" s="1" t="s">
        <v>1077</v>
      </c>
      <c r="CH55" s="1" t="s">
        <v>1078</v>
      </c>
      <c r="CI55" s="1" t="s">
        <v>1076</v>
      </c>
      <c r="CJ55" s="1">
        <v>3</v>
      </c>
      <c r="CK55" s="1" t="s">
        <v>409</v>
      </c>
      <c r="CL55" s="1" t="s">
        <v>106</v>
      </c>
      <c r="CM55" s="1" t="s">
        <v>1103</v>
      </c>
      <c r="CN55" s="1" t="s">
        <v>1097</v>
      </c>
      <c r="CO55" s="1" t="s">
        <v>1098</v>
      </c>
      <c r="CP55" s="1"/>
      <c r="CQ55" s="1"/>
      <c r="CR55" s="1"/>
      <c r="CS55" s="1" t="s">
        <v>410</v>
      </c>
    </row>
    <row r="56" spans="1:97" x14ac:dyDescent="0.25">
      <c r="A56" s="2">
        <v>45155.298464224536</v>
      </c>
      <c r="B56" s="1" t="s">
        <v>172</v>
      </c>
      <c r="C56" s="1" t="s">
        <v>34</v>
      </c>
      <c r="D56" s="1" t="s">
        <v>35</v>
      </c>
      <c r="E56" s="1" t="s">
        <v>36</v>
      </c>
      <c r="F56" s="1" t="s">
        <v>37</v>
      </c>
      <c r="G56" s="1" t="s">
        <v>320</v>
      </c>
      <c r="H56" s="1" t="s">
        <v>130</v>
      </c>
      <c r="I56" s="1"/>
      <c r="J56" s="1"/>
      <c r="K56" s="1"/>
      <c r="L56" s="1" t="s">
        <v>411</v>
      </c>
      <c r="M56" s="1" t="s">
        <v>41</v>
      </c>
      <c r="N56" s="1" t="s">
        <v>862</v>
      </c>
      <c r="O56" s="1">
        <v>678</v>
      </c>
      <c r="P56" s="1" t="s">
        <v>42</v>
      </c>
      <c r="Q56" s="1" t="s">
        <v>95</v>
      </c>
      <c r="R56" s="1" t="s">
        <v>44</v>
      </c>
      <c r="S56" s="1" t="s">
        <v>156</v>
      </c>
      <c r="T56" s="1" t="s">
        <v>117</v>
      </c>
      <c r="U56" s="1" t="s">
        <v>412</v>
      </c>
      <c r="V56" s="1" t="s">
        <v>413</v>
      </c>
      <c r="W56" s="1" t="s">
        <v>77</v>
      </c>
      <c r="X56" s="1" t="s">
        <v>77</v>
      </c>
      <c r="Y56" s="1"/>
      <c r="Z56" s="1"/>
      <c r="AA56" s="1"/>
      <c r="AB56" s="1"/>
      <c r="AC56" s="1"/>
      <c r="AD56" s="1"/>
      <c r="AE56" s="1"/>
      <c r="AF56" s="1"/>
      <c r="AG56" s="1"/>
      <c r="AH56" s="1" t="s">
        <v>414</v>
      </c>
      <c r="AI56" s="1" t="s">
        <v>414</v>
      </c>
      <c r="AJ56" s="1"/>
      <c r="AK56" s="1"/>
      <c r="AL56" s="1"/>
      <c r="AM56" s="1"/>
      <c r="AN56" s="1"/>
      <c r="AO56" s="1" t="s">
        <v>194</v>
      </c>
      <c r="AP56" s="1" t="s">
        <v>194</v>
      </c>
      <c r="AQ56" s="1"/>
      <c r="AR56" s="1"/>
      <c r="AS56" s="1"/>
      <c r="AT56" s="1"/>
      <c r="AU56" s="1"/>
      <c r="AV56" s="1" t="s">
        <v>312</v>
      </c>
      <c r="AW56" s="1" t="s">
        <v>87</v>
      </c>
      <c r="AX56" s="1" t="s">
        <v>101</v>
      </c>
      <c r="AY56" s="1" t="s">
        <v>101</v>
      </c>
      <c r="AZ56" s="1"/>
      <c r="BA56" s="1"/>
      <c r="BB56" s="1"/>
      <c r="BC56" s="1"/>
      <c r="BD56" s="1"/>
      <c r="BE56" s="1"/>
      <c r="BF56" s="1"/>
      <c r="BG56" s="1" t="s">
        <v>313</v>
      </c>
      <c r="BH56" s="1" t="s">
        <v>313</v>
      </c>
      <c r="BI56" s="1"/>
      <c r="BJ56" s="1"/>
      <c r="BK56" s="1"/>
      <c r="BL56" s="1"/>
      <c r="BM56" s="1"/>
      <c r="BN56" s="1"/>
      <c r="BO56" s="1"/>
      <c r="BP56" s="1"/>
      <c r="BQ56" s="1" t="s">
        <v>161</v>
      </c>
      <c r="BR56" s="1" t="s">
        <v>77</v>
      </c>
      <c r="BS56" s="1" t="s">
        <v>77</v>
      </c>
      <c r="BT56" s="1"/>
      <c r="BU56" s="1"/>
      <c r="BV56" s="1"/>
      <c r="BW56" s="1"/>
      <c r="BX56" s="1"/>
      <c r="BY56" s="1"/>
      <c r="BZ56" s="1">
        <v>0</v>
      </c>
      <c r="CA56" s="1" t="s">
        <v>92</v>
      </c>
      <c r="CB56" s="1" t="s">
        <v>415</v>
      </c>
      <c r="CC56" s="1" t="s">
        <v>415</v>
      </c>
      <c r="CD56" s="1"/>
      <c r="CE56" s="1"/>
      <c r="CF56" s="1"/>
      <c r="CG56" s="1"/>
      <c r="CH56" s="1"/>
      <c r="CI56" s="1"/>
      <c r="CJ56" s="1">
        <v>5</v>
      </c>
      <c r="CK56" s="1" t="s">
        <v>345</v>
      </c>
      <c r="CL56" s="1" t="s">
        <v>345</v>
      </c>
      <c r="CM56" s="1"/>
      <c r="CN56" s="1"/>
      <c r="CO56" s="1"/>
      <c r="CP56" s="1"/>
      <c r="CQ56" s="1"/>
      <c r="CR56" s="1"/>
    </row>
    <row r="57" spans="1:97" x14ac:dyDescent="0.25">
      <c r="A57" s="2">
        <v>45155.450704872681</v>
      </c>
      <c r="B57" s="1" t="s">
        <v>188</v>
      </c>
      <c r="C57" s="1" t="s">
        <v>62</v>
      </c>
      <c r="D57" s="1" t="s">
        <v>35</v>
      </c>
      <c r="E57" s="1" t="s">
        <v>36</v>
      </c>
      <c r="F57" s="1" t="s">
        <v>416</v>
      </c>
      <c r="G57" s="1" t="s">
        <v>148</v>
      </c>
      <c r="H57" s="1" t="s">
        <v>130</v>
      </c>
      <c r="I57" s="1"/>
      <c r="J57" s="1"/>
      <c r="K57" s="1"/>
      <c r="L57" s="1" t="s">
        <v>40</v>
      </c>
      <c r="M57" s="1" t="s">
        <v>41</v>
      </c>
      <c r="N57" s="1"/>
      <c r="O57" s="1">
        <v>789</v>
      </c>
      <c r="P57" s="1" t="s">
        <v>83</v>
      </c>
      <c r="Q57" s="1" t="s">
        <v>65</v>
      </c>
      <c r="R57" s="1" t="s">
        <v>44</v>
      </c>
      <c r="S57" s="1" t="s">
        <v>67</v>
      </c>
      <c r="T57" s="1" t="s">
        <v>117</v>
      </c>
      <c r="U57" s="1" t="s">
        <v>417</v>
      </c>
      <c r="V57" s="1" t="s">
        <v>70</v>
      </c>
      <c r="W57" s="1" t="s">
        <v>77</v>
      </c>
      <c r="X57" s="1" t="s">
        <v>77</v>
      </c>
      <c r="Y57" s="1"/>
      <c r="Z57" s="1"/>
      <c r="AA57" s="1"/>
      <c r="AB57" s="1"/>
      <c r="AC57" s="1"/>
      <c r="AD57" s="1"/>
      <c r="AE57" s="1"/>
      <c r="AF57" s="1"/>
      <c r="AG57" s="1"/>
      <c r="AH57" s="1" t="s">
        <v>37</v>
      </c>
      <c r="AI57" s="1" t="s">
        <v>37</v>
      </c>
      <c r="AJ57" s="1"/>
      <c r="AK57" s="1"/>
      <c r="AL57" s="1"/>
      <c r="AM57" s="1"/>
      <c r="AN57" s="1"/>
      <c r="AO57" s="1" t="s">
        <v>51</v>
      </c>
      <c r="AP57" s="1" t="s">
        <v>51</v>
      </c>
      <c r="AQ57" s="1"/>
      <c r="AR57" s="1"/>
      <c r="AS57" s="1"/>
      <c r="AT57" s="1"/>
      <c r="AU57" s="1"/>
      <c r="AV57" s="1" t="s">
        <v>112</v>
      </c>
      <c r="AW57" s="1" t="s">
        <v>100</v>
      </c>
      <c r="AX57" s="1" t="s">
        <v>418</v>
      </c>
      <c r="AY57" s="1" t="s">
        <v>418</v>
      </c>
      <c r="AZ57" s="1"/>
      <c r="BA57" s="1"/>
      <c r="BB57" s="1"/>
      <c r="BC57" s="1"/>
      <c r="BD57" s="1"/>
      <c r="BE57" s="1"/>
      <c r="BF57" s="1"/>
      <c r="BG57" s="1" t="s">
        <v>1018</v>
      </c>
      <c r="BH57" s="1" t="s">
        <v>1002</v>
      </c>
      <c r="BI57" s="1" t="s">
        <v>1051</v>
      </c>
      <c r="BJ57" s="1"/>
      <c r="BK57" s="1"/>
      <c r="BL57" s="1"/>
      <c r="BM57" s="1"/>
      <c r="BN57" s="1"/>
      <c r="BO57" s="1"/>
      <c r="BP57" s="1"/>
      <c r="BQ57" s="1" t="s">
        <v>56</v>
      </c>
      <c r="BR57" s="1" t="s">
        <v>77</v>
      </c>
      <c r="BS57" s="1" t="s">
        <v>77</v>
      </c>
      <c r="BT57" s="1"/>
      <c r="BU57" s="1"/>
      <c r="BV57" s="1"/>
      <c r="BW57" s="1"/>
      <c r="BX57" s="1"/>
      <c r="BY57" s="1"/>
      <c r="BZ57" s="1">
        <v>0</v>
      </c>
      <c r="CA57" s="1" t="s">
        <v>92</v>
      </c>
      <c r="CB57" s="1" t="s">
        <v>405</v>
      </c>
      <c r="CC57" s="1" t="s">
        <v>210</v>
      </c>
      <c r="CD57" s="1" t="s">
        <v>1076</v>
      </c>
      <c r="CE57" s="1"/>
      <c r="CF57" s="1"/>
      <c r="CG57" s="1"/>
      <c r="CH57" s="1"/>
      <c r="CI57" s="1"/>
      <c r="CJ57" s="1">
        <v>5</v>
      </c>
      <c r="CK57" s="1" t="s">
        <v>420</v>
      </c>
      <c r="CL57" s="1" t="s">
        <v>420</v>
      </c>
      <c r="CM57" s="1"/>
      <c r="CN57" s="1"/>
      <c r="CO57" s="1"/>
      <c r="CP57" s="1"/>
      <c r="CQ57" s="1"/>
      <c r="CR57" s="1"/>
      <c r="CS57" s="1" t="s">
        <v>421</v>
      </c>
    </row>
    <row r="58" spans="1:97" x14ac:dyDescent="0.25">
      <c r="A58" s="2">
        <v>45155.454835358796</v>
      </c>
      <c r="B58" s="1" t="s">
        <v>289</v>
      </c>
      <c r="C58" s="1" t="s">
        <v>34</v>
      </c>
      <c r="D58" s="1" t="s">
        <v>35</v>
      </c>
      <c r="E58" s="1" t="s">
        <v>36</v>
      </c>
      <c r="F58" s="1" t="s">
        <v>37</v>
      </c>
      <c r="G58" s="1" t="s">
        <v>123</v>
      </c>
      <c r="H58" s="1" t="s">
        <v>130</v>
      </c>
      <c r="I58" s="1"/>
      <c r="J58" s="1"/>
      <c r="K58" s="1"/>
      <c r="L58" s="1" t="s">
        <v>40</v>
      </c>
      <c r="M58" s="1" t="s">
        <v>41</v>
      </c>
      <c r="N58" s="1" t="s">
        <v>862</v>
      </c>
      <c r="O58" s="1">
        <v>795</v>
      </c>
      <c r="P58" s="1" t="s">
        <v>42</v>
      </c>
      <c r="Q58" s="1" t="s">
        <v>95</v>
      </c>
      <c r="R58" s="1" t="s">
        <v>44</v>
      </c>
      <c r="S58" s="1" t="s">
        <v>67</v>
      </c>
      <c r="T58" s="1" t="s">
        <v>117</v>
      </c>
      <c r="U58" s="1" t="s">
        <v>422</v>
      </c>
      <c r="V58" s="1" t="s">
        <v>399</v>
      </c>
      <c r="W58" s="1" t="s">
        <v>77</v>
      </c>
      <c r="X58" s="1" t="s">
        <v>77</v>
      </c>
      <c r="Y58" s="1"/>
      <c r="Z58" s="1"/>
      <c r="AA58" s="1"/>
      <c r="AB58" s="1"/>
      <c r="AC58" s="1"/>
      <c r="AD58" s="1"/>
      <c r="AE58" s="1"/>
      <c r="AF58" s="1"/>
      <c r="AG58" s="1"/>
      <c r="AH58" s="1" t="s">
        <v>146</v>
      </c>
      <c r="AI58" s="1" t="s">
        <v>146</v>
      </c>
      <c r="AJ58" s="1"/>
      <c r="AK58" s="1"/>
      <c r="AL58" s="1"/>
      <c r="AM58" s="1"/>
      <c r="AN58" s="1"/>
      <c r="AO58" s="1" t="s">
        <v>51</v>
      </c>
      <c r="AP58" s="1" t="s">
        <v>51</v>
      </c>
      <c r="AQ58" s="1"/>
      <c r="AR58" s="1"/>
      <c r="AS58" s="1"/>
      <c r="AT58" s="1"/>
      <c r="AU58" s="1"/>
      <c r="AV58" s="1" t="s">
        <v>112</v>
      </c>
      <c r="AW58" s="1" t="s">
        <v>100</v>
      </c>
      <c r="AX58" s="1" t="s">
        <v>423</v>
      </c>
      <c r="AY58" s="1" t="s">
        <v>423</v>
      </c>
      <c r="AZ58" s="1"/>
      <c r="BA58" s="1"/>
      <c r="BB58" s="1"/>
      <c r="BC58" s="1"/>
      <c r="BD58" s="1"/>
      <c r="BE58" s="1"/>
      <c r="BF58" s="1"/>
      <c r="BG58" s="1" t="s">
        <v>160</v>
      </c>
      <c r="BH58" s="1" t="s">
        <v>160</v>
      </c>
      <c r="BI58" s="1"/>
      <c r="BJ58" s="1"/>
      <c r="BK58" s="1"/>
      <c r="BL58" s="1"/>
      <c r="BM58" s="1"/>
      <c r="BN58" s="1"/>
      <c r="BO58" s="1"/>
      <c r="BP58" s="1"/>
      <c r="BQ58" s="1" t="s">
        <v>161</v>
      </c>
      <c r="BR58" s="1" t="s">
        <v>77</v>
      </c>
      <c r="BS58" s="1" t="s">
        <v>77</v>
      </c>
      <c r="BT58" s="1"/>
      <c r="BU58" s="1"/>
      <c r="BV58" s="1"/>
      <c r="BW58" s="1"/>
      <c r="BX58" s="1"/>
      <c r="BY58" s="1"/>
      <c r="BZ58" s="1">
        <v>0</v>
      </c>
      <c r="CA58" s="1" t="s">
        <v>92</v>
      </c>
      <c r="CB58" s="1" t="s">
        <v>424</v>
      </c>
      <c r="CC58" s="1" t="s">
        <v>147</v>
      </c>
      <c r="CD58" s="1" t="s">
        <v>1073</v>
      </c>
      <c r="CE58" s="1" t="s">
        <v>1074</v>
      </c>
      <c r="CF58" s="1"/>
      <c r="CG58" s="1"/>
      <c r="CH58" s="1"/>
      <c r="CI58" s="1"/>
      <c r="CJ58" s="1">
        <v>4</v>
      </c>
      <c r="CK58" s="1" t="s">
        <v>425</v>
      </c>
      <c r="CL58" s="1" t="s">
        <v>634</v>
      </c>
      <c r="CM58" s="1" t="s">
        <v>1101</v>
      </c>
      <c r="CN58" s="1" t="s">
        <v>1097</v>
      </c>
      <c r="CO58" s="1"/>
      <c r="CP58" s="1"/>
      <c r="CQ58" s="1"/>
      <c r="CR58" s="1"/>
    </row>
    <row r="59" spans="1:97" x14ac:dyDescent="0.25">
      <c r="A59" s="2">
        <v>45155.508089409719</v>
      </c>
      <c r="B59" s="1" t="s">
        <v>258</v>
      </c>
      <c r="C59" s="1" t="s">
        <v>62</v>
      </c>
      <c r="D59" s="1" t="s">
        <v>35</v>
      </c>
      <c r="E59" s="1" t="s">
        <v>36</v>
      </c>
      <c r="F59" s="1" t="s">
        <v>201</v>
      </c>
      <c r="G59" s="1" t="s">
        <v>38</v>
      </c>
      <c r="H59" s="1" t="s">
        <v>130</v>
      </c>
      <c r="I59" s="1"/>
      <c r="J59" s="1"/>
      <c r="K59" s="1"/>
      <c r="L59" s="1" t="s">
        <v>40</v>
      </c>
      <c r="M59" s="1" t="s">
        <v>41</v>
      </c>
      <c r="N59" s="1"/>
      <c r="O59" s="1">
        <v>1092</v>
      </c>
      <c r="P59" s="1" t="s">
        <v>83</v>
      </c>
      <c r="Q59" s="1" t="s">
        <v>95</v>
      </c>
      <c r="R59" s="1" t="s">
        <v>44</v>
      </c>
      <c r="S59" s="1" t="s">
        <v>67</v>
      </c>
      <c r="T59" s="1" t="s">
        <v>117</v>
      </c>
      <c r="U59" s="1" t="s">
        <v>426</v>
      </c>
      <c r="V59" s="1" t="s">
        <v>179</v>
      </c>
      <c r="W59" s="1" t="s">
        <v>136</v>
      </c>
      <c r="X59" s="1" t="s">
        <v>136</v>
      </c>
      <c r="Y59" s="1"/>
      <c r="Z59" s="1"/>
      <c r="AA59" s="1"/>
      <c r="AB59" s="1"/>
      <c r="AC59" s="1"/>
      <c r="AD59" s="1"/>
      <c r="AE59" s="1"/>
      <c r="AF59" s="1"/>
      <c r="AG59" s="1"/>
      <c r="AH59" s="1" t="s">
        <v>427</v>
      </c>
      <c r="AI59" s="1" t="s">
        <v>427</v>
      </c>
      <c r="AJ59" s="1"/>
      <c r="AK59" s="1"/>
      <c r="AL59" s="1"/>
      <c r="AM59" s="1"/>
      <c r="AN59" s="1"/>
      <c r="AO59" s="1" t="s">
        <v>51</v>
      </c>
      <c r="AP59" s="1" t="s">
        <v>51</v>
      </c>
      <c r="AQ59" s="1"/>
      <c r="AR59" s="1"/>
      <c r="AS59" s="1"/>
      <c r="AT59" s="1"/>
      <c r="AU59" s="1"/>
      <c r="AV59" s="1" t="s">
        <v>65</v>
      </c>
      <c r="AW59" s="1" t="s">
        <v>100</v>
      </c>
      <c r="AX59" s="1" t="s">
        <v>428</v>
      </c>
      <c r="AY59" s="1" t="s">
        <v>428</v>
      </c>
      <c r="AZ59" s="1"/>
      <c r="BA59" s="1"/>
      <c r="BB59" s="1"/>
      <c r="BC59" s="1"/>
      <c r="BD59" s="1"/>
      <c r="BE59" s="1"/>
      <c r="BF59" s="1"/>
      <c r="BG59" s="1" t="s">
        <v>114</v>
      </c>
      <c r="BH59" s="1" t="s">
        <v>114</v>
      </c>
      <c r="BI59" s="1"/>
      <c r="BJ59" s="1"/>
      <c r="BK59" s="1"/>
      <c r="BL59" s="1"/>
      <c r="BM59" s="1"/>
      <c r="BN59" s="1"/>
      <c r="BO59" s="1"/>
      <c r="BP59" s="1"/>
      <c r="BQ59" s="1" t="s">
        <v>76</v>
      </c>
      <c r="BR59" s="1" t="s">
        <v>136</v>
      </c>
      <c r="BS59" s="1" t="s">
        <v>136</v>
      </c>
      <c r="BT59" s="1"/>
      <c r="BU59" s="1"/>
      <c r="BV59" s="1"/>
      <c r="BW59" s="1"/>
      <c r="BX59" s="1"/>
      <c r="BY59" s="1"/>
      <c r="BZ59" s="1">
        <v>0</v>
      </c>
      <c r="CA59" s="1" t="s">
        <v>92</v>
      </c>
      <c r="CB59" s="1" t="s">
        <v>210</v>
      </c>
      <c r="CC59" s="1" t="s">
        <v>210</v>
      </c>
      <c r="CD59" s="1"/>
      <c r="CE59" s="1"/>
      <c r="CF59" s="1"/>
      <c r="CG59" s="1"/>
      <c r="CH59" s="1"/>
      <c r="CI59" s="1"/>
      <c r="CJ59" s="1">
        <v>4</v>
      </c>
      <c r="CK59" s="1" t="s">
        <v>314</v>
      </c>
      <c r="CL59" s="1" t="s">
        <v>314</v>
      </c>
      <c r="CM59" s="1"/>
      <c r="CN59" s="1"/>
      <c r="CO59" s="1"/>
      <c r="CP59" s="1"/>
      <c r="CQ59" s="1"/>
      <c r="CR59" s="1"/>
      <c r="CS59" s="1" t="s">
        <v>429</v>
      </c>
    </row>
    <row r="60" spans="1:97" x14ac:dyDescent="0.25">
      <c r="A60" s="2">
        <v>45155.514293495369</v>
      </c>
      <c r="B60" s="1" t="s">
        <v>258</v>
      </c>
      <c r="C60" s="1" t="s">
        <v>62</v>
      </c>
      <c r="D60" s="1" t="s">
        <v>35</v>
      </c>
      <c r="E60" s="1" t="s">
        <v>36</v>
      </c>
      <c r="F60" s="1" t="s">
        <v>37</v>
      </c>
      <c r="G60" s="1" t="s">
        <v>38</v>
      </c>
      <c r="H60" s="1" t="s">
        <v>130</v>
      </c>
      <c r="I60" s="1"/>
      <c r="J60" s="1"/>
      <c r="K60" s="1"/>
      <c r="L60" s="1" t="s">
        <v>40</v>
      </c>
      <c r="M60" s="1" t="s">
        <v>41</v>
      </c>
      <c r="N60" s="1"/>
      <c r="O60" s="1">
        <v>1100</v>
      </c>
      <c r="P60" s="1" t="s">
        <v>42</v>
      </c>
      <c r="Q60" s="1" t="s">
        <v>43</v>
      </c>
      <c r="R60" s="1" t="s">
        <v>44</v>
      </c>
      <c r="S60" s="1" t="s">
        <v>108</v>
      </c>
      <c r="T60" s="1" t="s">
        <v>117</v>
      </c>
      <c r="U60" s="1" t="s">
        <v>430</v>
      </c>
      <c r="V60" s="1" t="s">
        <v>48</v>
      </c>
      <c r="W60" s="1" t="s">
        <v>77</v>
      </c>
      <c r="X60" s="1" t="s">
        <v>77</v>
      </c>
      <c r="Y60" s="1"/>
      <c r="Z60" s="1"/>
      <c r="AA60" s="1"/>
      <c r="AB60" s="1"/>
      <c r="AC60" s="1"/>
      <c r="AD60" s="1"/>
      <c r="AE60" s="1"/>
      <c r="AF60" s="1"/>
      <c r="AG60" s="1"/>
      <c r="AH60" s="1" t="s">
        <v>431</v>
      </c>
      <c r="AI60" s="1" t="s">
        <v>633</v>
      </c>
      <c r="AJ60" s="1" t="s">
        <v>957</v>
      </c>
      <c r="AK60" s="1"/>
      <c r="AL60" s="1"/>
      <c r="AM60" s="1"/>
      <c r="AN60" s="1"/>
      <c r="AO60" s="1" t="s">
        <v>51</v>
      </c>
      <c r="AP60" s="1" t="s">
        <v>51</v>
      </c>
      <c r="AQ60" s="1"/>
      <c r="AR60" s="1"/>
      <c r="AS60" s="1"/>
      <c r="AT60" s="1"/>
      <c r="AU60" s="1"/>
      <c r="AV60" s="1" t="s">
        <v>312</v>
      </c>
      <c r="AW60" s="1" t="s">
        <v>87</v>
      </c>
      <c r="AX60" s="1" t="s">
        <v>313</v>
      </c>
      <c r="AY60" s="1" t="s">
        <v>313</v>
      </c>
      <c r="AZ60" s="1"/>
      <c r="BA60" s="1"/>
      <c r="BB60" s="1"/>
      <c r="BC60" s="1"/>
      <c r="BD60" s="1"/>
      <c r="BE60" s="1"/>
      <c r="BF60" s="1"/>
      <c r="BG60" s="1" t="s">
        <v>313</v>
      </c>
      <c r="BH60" s="1" t="s">
        <v>313</v>
      </c>
      <c r="BI60" s="1"/>
      <c r="BJ60" s="1"/>
      <c r="BK60" s="1"/>
      <c r="BL60" s="1"/>
      <c r="BM60" s="1"/>
      <c r="BN60" s="1"/>
      <c r="BO60" s="1"/>
      <c r="BP60" s="1"/>
      <c r="BQ60" s="1" t="s">
        <v>161</v>
      </c>
      <c r="BR60" s="1" t="s">
        <v>77</v>
      </c>
      <c r="BS60" s="1" t="s">
        <v>77</v>
      </c>
      <c r="BT60" s="1"/>
      <c r="BU60" s="1"/>
      <c r="BV60" s="1"/>
      <c r="BW60" s="1"/>
      <c r="BX60" s="1"/>
      <c r="BY60" s="1"/>
      <c r="BZ60" s="1">
        <v>0</v>
      </c>
      <c r="CA60" s="1" t="s">
        <v>58</v>
      </c>
      <c r="CB60" s="1" t="s">
        <v>210</v>
      </c>
      <c r="CC60" s="1" t="s">
        <v>210</v>
      </c>
      <c r="CD60" s="1"/>
      <c r="CE60" s="1"/>
      <c r="CF60" s="1"/>
      <c r="CG60" s="1"/>
      <c r="CH60" s="1"/>
      <c r="CI60" s="1"/>
      <c r="CJ60" s="1">
        <v>2</v>
      </c>
      <c r="CK60" s="1" t="s">
        <v>106</v>
      </c>
      <c r="CL60" s="1" t="s">
        <v>106</v>
      </c>
      <c r="CM60" s="1"/>
      <c r="CN60" s="1"/>
      <c r="CO60" s="1"/>
      <c r="CP60" s="1"/>
      <c r="CQ60" s="1"/>
      <c r="CR60" s="1"/>
    </row>
    <row r="61" spans="1:97" x14ac:dyDescent="0.25">
      <c r="A61" s="2">
        <v>45155.528135520828</v>
      </c>
      <c r="B61" s="1" t="s">
        <v>258</v>
      </c>
      <c r="C61" s="1" t="s">
        <v>62</v>
      </c>
      <c r="D61" s="1" t="s">
        <v>35</v>
      </c>
      <c r="E61" s="1" t="s">
        <v>36</v>
      </c>
      <c r="F61" s="1" t="s">
        <v>37</v>
      </c>
      <c r="G61" s="1" t="s">
        <v>123</v>
      </c>
      <c r="H61" s="1" t="s">
        <v>130</v>
      </c>
      <c r="I61" s="1" t="s">
        <v>854</v>
      </c>
      <c r="J61" s="1"/>
      <c r="K61" s="1"/>
      <c r="L61" s="1" t="s">
        <v>40</v>
      </c>
      <c r="M61" s="1" t="s">
        <v>41</v>
      </c>
      <c r="N61" s="1"/>
      <c r="O61" s="1">
        <v>1200</v>
      </c>
      <c r="P61" s="1" t="s">
        <v>83</v>
      </c>
      <c r="Q61" s="1" t="s">
        <v>43</v>
      </c>
      <c r="R61" s="1" t="s">
        <v>44</v>
      </c>
      <c r="S61" s="1" t="s">
        <v>156</v>
      </c>
      <c r="T61" s="1" t="s">
        <v>96</v>
      </c>
      <c r="U61" s="1" t="s">
        <v>432</v>
      </c>
      <c r="V61" s="1" t="s">
        <v>70</v>
      </c>
      <c r="W61" s="1" t="s">
        <v>433</v>
      </c>
      <c r="X61" s="1" t="s">
        <v>433</v>
      </c>
      <c r="Y61" s="1"/>
      <c r="Z61" s="1"/>
      <c r="AA61" s="1"/>
      <c r="AB61" s="1"/>
      <c r="AC61" s="1"/>
      <c r="AD61" s="1"/>
      <c r="AE61" s="1"/>
      <c r="AF61" s="1"/>
      <c r="AG61" s="1"/>
      <c r="AH61" s="1" t="s">
        <v>174</v>
      </c>
      <c r="AI61" s="1" t="s">
        <v>174</v>
      </c>
      <c r="AJ61" s="1"/>
      <c r="AK61" s="1"/>
      <c r="AL61" s="1"/>
      <c r="AM61" s="1"/>
      <c r="AN61" s="1"/>
      <c r="AO61" s="1" t="s">
        <v>311</v>
      </c>
      <c r="AP61" s="1" t="s">
        <v>311</v>
      </c>
      <c r="AQ61" s="1"/>
      <c r="AR61" s="1"/>
      <c r="AS61" s="1"/>
      <c r="AT61" s="1"/>
      <c r="AU61" s="1"/>
      <c r="AV61" s="1" t="s">
        <v>65</v>
      </c>
      <c r="AW61" s="1" t="s">
        <v>100</v>
      </c>
      <c r="AX61" s="1" t="s">
        <v>101</v>
      </c>
      <c r="AY61" s="1" t="s">
        <v>101</v>
      </c>
      <c r="AZ61" s="1"/>
      <c r="BA61" s="1"/>
      <c r="BB61" s="1"/>
      <c r="BC61" s="1"/>
      <c r="BD61" s="1"/>
      <c r="BE61" s="1"/>
      <c r="BF61" s="1"/>
      <c r="BG61" s="1" t="s">
        <v>102</v>
      </c>
      <c r="BH61" s="1" t="s">
        <v>102</v>
      </c>
      <c r="BI61" s="1"/>
      <c r="BJ61" s="1"/>
      <c r="BK61" s="1"/>
      <c r="BL61" s="1"/>
      <c r="BM61" s="1"/>
      <c r="BN61" s="1"/>
      <c r="BO61" s="1"/>
      <c r="BP61" s="1"/>
      <c r="BQ61" s="1" t="s">
        <v>76</v>
      </c>
      <c r="BR61" s="1" t="s">
        <v>77</v>
      </c>
      <c r="BS61" s="1" t="s">
        <v>77</v>
      </c>
      <c r="BT61" s="1"/>
      <c r="BU61" s="1"/>
      <c r="BV61" s="1"/>
      <c r="BW61" s="1"/>
      <c r="BX61" s="1"/>
      <c r="BY61" s="1"/>
      <c r="BZ61" s="1">
        <v>0</v>
      </c>
      <c r="CA61" s="1" t="s">
        <v>58</v>
      </c>
      <c r="CB61" s="1" t="s">
        <v>198</v>
      </c>
      <c r="CC61" s="1" t="s">
        <v>198</v>
      </c>
      <c r="CD61" s="1"/>
      <c r="CE61" s="1"/>
      <c r="CF61" s="1"/>
      <c r="CG61" s="1"/>
      <c r="CH61" s="1"/>
      <c r="CI61" s="1"/>
      <c r="CJ61" s="1">
        <v>2</v>
      </c>
      <c r="CK61" s="1" t="s">
        <v>106</v>
      </c>
      <c r="CL61" s="1" t="s">
        <v>106</v>
      </c>
      <c r="CM61" s="1"/>
      <c r="CN61" s="1"/>
      <c r="CO61" s="1"/>
      <c r="CP61" s="1"/>
      <c r="CQ61" s="1"/>
      <c r="CR61" s="1"/>
    </row>
    <row r="62" spans="1:97" x14ac:dyDescent="0.25">
      <c r="A62" s="2">
        <v>45155.536567858799</v>
      </c>
      <c r="B62" s="1" t="s">
        <v>172</v>
      </c>
      <c r="C62" s="1" t="s">
        <v>62</v>
      </c>
      <c r="D62" s="1" t="s">
        <v>35</v>
      </c>
      <c r="E62" s="1" t="s">
        <v>36</v>
      </c>
      <c r="F62" s="1" t="s">
        <v>201</v>
      </c>
      <c r="G62" s="1" t="s">
        <v>148</v>
      </c>
      <c r="H62" s="1" t="s">
        <v>130</v>
      </c>
      <c r="I62" s="1" t="s">
        <v>854</v>
      </c>
      <c r="J62" s="1"/>
      <c r="K62" s="1"/>
      <c r="L62" s="1" t="s">
        <v>40</v>
      </c>
      <c r="M62" s="1" t="s">
        <v>41</v>
      </c>
      <c r="N62" s="1" t="s">
        <v>862</v>
      </c>
      <c r="O62" s="1">
        <v>700</v>
      </c>
      <c r="P62" s="1" t="s">
        <v>232</v>
      </c>
      <c r="Q62" s="1" t="s">
        <v>43</v>
      </c>
      <c r="R62" s="1" t="s">
        <v>131</v>
      </c>
      <c r="S62" s="1" t="s">
        <v>156</v>
      </c>
      <c r="T62" s="1" t="s">
        <v>117</v>
      </c>
      <c r="U62" s="1" t="s">
        <v>434</v>
      </c>
      <c r="V62" s="1" t="s">
        <v>70</v>
      </c>
      <c r="W62" s="1" t="s">
        <v>136</v>
      </c>
      <c r="X62" s="1" t="s">
        <v>136</v>
      </c>
      <c r="Y62" s="1"/>
      <c r="Z62" s="1"/>
      <c r="AA62" s="1"/>
      <c r="AB62" s="1"/>
      <c r="AC62" s="1"/>
      <c r="AD62" s="1"/>
      <c r="AE62" s="1"/>
      <c r="AF62" s="1"/>
      <c r="AG62" s="1"/>
      <c r="AH62" s="1" t="s">
        <v>435</v>
      </c>
      <c r="AI62" s="1" t="s">
        <v>146</v>
      </c>
      <c r="AJ62" s="1" t="s">
        <v>963</v>
      </c>
      <c r="AK62" s="1" t="s">
        <v>964</v>
      </c>
      <c r="AL62" s="1" t="s">
        <v>966</v>
      </c>
      <c r="AM62" s="1"/>
      <c r="AN62" s="1"/>
      <c r="AO62" s="1" t="s">
        <v>51</v>
      </c>
      <c r="AP62" s="1" t="s">
        <v>51</v>
      </c>
      <c r="AQ62" s="1"/>
      <c r="AR62" s="1"/>
      <c r="AS62" s="1"/>
      <c r="AT62" s="1"/>
      <c r="AU62" s="1"/>
      <c r="AV62" s="1" t="s">
        <v>65</v>
      </c>
      <c r="AW62" s="1" t="s">
        <v>87</v>
      </c>
      <c r="AX62" s="1" t="s">
        <v>423</v>
      </c>
      <c r="AY62" s="1" t="s">
        <v>423</v>
      </c>
      <c r="AZ62" s="1"/>
      <c r="BA62" s="1"/>
      <c r="BB62" s="1"/>
      <c r="BC62" s="1"/>
      <c r="BD62" s="1"/>
      <c r="BE62" s="1"/>
      <c r="BF62" s="1"/>
      <c r="BG62" s="1" t="s">
        <v>102</v>
      </c>
      <c r="BH62" s="1" t="s">
        <v>102</v>
      </c>
      <c r="BI62" s="1"/>
      <c r="BJ62" s="1"/>
      <c r="BK62" s="1"/>
      <c r="BL62" s="1"/>
      <c r="BM62" s="1"/>
      <c r="BN62" s="1"/>
      <c r="BO62" s="1"/>
      <c r="BP62" s="1"/>
      <c r="BQ62" s="1" t="s">
        <v>56</v>
      </c>
      <c r="BR62" s="1" t="s">
        <v>77</v>
      </c>
      <c r="BS62" s="1" t="s">
        <v>77</v>
      </c>
      <c r="BT62" s="1"/>
      <c r="BU62" s="1"/>
      <c r="BV62" s="1"/>
      <c r="BW62" s="1"/>
      <c r="BX62" s="1"/>
      <c r="BY62" s="1"/>
      <c r="BZ62" s="1">
        <v>0</v>
      </c>
      <c r="CA62" s="1" t="s">
        <v>92</v>
      </c>
      <c r="CB62" s="1" t="s">
        <v>210</v>
      </c>
      <c r="CC62" s="1" t="s">
        <v>210</v>
      </c>
      <c r="CD62" s="1"/>
      <c r="CE62" s="1"/>
      <c r="CF62" s="1"/>
      <c r="CG62" s="1"/>
      <c r="CH62" s="1"/>
      <c r="CI62" s="1"/>
      <c r="CJ62" s="1">
        <v>1</v>
      </c>
      <c r="CK62" s="1" t="s">
        <v>314</v>
      </c>
      <c r="CL62" s="1" t="s">
        <v>314</v>
      </c>
      <c r="CM62" s="1"/>
      <c r="CN62" s="1"/>
      <c r="CO62" s="1"/>
      <c r="CP62" s="1"/>
      <c r="CQ62" s="1"/>
      <c r="CR62" s="1"/>
      <c r="CS62" s="1" t="s">
        <v>436</v>
      </c>
    </row>
    <row r="63" spans="1:97" x14ac:dyDescent="0.25">
      <c r="A63" s="2">
        <v>45155.559548240737</v>
      </c>
      <c r="B63" s="1" t="s">
        <v>33</v>
      </c>
      <c r="C63" s="1" t="s">
        <v>62</v>
      </c>
      <c r="D63" s="1" t="s">
        <v>35</v>
      </c>
      <c r="E63" s="1" t="s">
        <v>36</v>
      </c>
      <c r="F63" s="1" t="s">
        <v>37</v>
      </c>
      <c r="G63" s="1" t="s">
        <v>320</v>
      </c>
      <c r="H63" s="1" t="s">
        <v>130</v>
      </c>
      <c r="I63" s="1" t="s">
        <v>854</v>
      </c>
      <c r="J63" s="1" t="s">
        <v>853</v>
      </c>
      <c r="K63" s="1"/>
      <c r="L63" s="1" t="s">
        <v>40</v>
      </c>
      <c r="M63" s="1" t="s">
        <v>41</v>
      </c>
      <c r="N63" s="1" t="s">
        <v>862</v>
      </c>
      <c r="O63" s="1">
        <v>1198</v>
      </c>
      <c r="P63" s="1" t="s">
        <v>42</v>
      </c>
      <c r="Q63" s="1" t="s">
        <v>43</v>
      </c>
      <c r="R63" s="1" t="s">
        <v>131</v>
      </c>
      <c r="S63" s="1" t="s">
        <v>108</v>
      </c>
      <c r="T63" s="1" t="s">
        <v>117</v>
      </c>
      <c r="U63" s="1" t="s">
        <v>437</v>
      </c>
      <c r="V63" s="1" t="s">
        <v>48</v>
      </c>
      <c r="W63" s="1" t="s">
        <v>103</v>
      </c>
      <c r="X63" s="1" t="s">
        <v>103</v>
      </c>
      <c r="Y63" s="1"/>
      <c r="Z63" s="1"/>
      <c r="AA63" s="1"/>
      <c r="AB63" s="1"/>
      <c r="AC63" s="1"/>
      <c r="AD63" s="1"/>
      <c r="AE63" s="1"/>
      <c r="AF63" s="1"/>
      <c r="AG63" s="1"/>
      <c r="AH63" s="1" t="s">
        <v>438</v>
      </c>
      <c r="AI63" s="1" t="s">
        <v>146</v>
      </c>
      <c r="AJ63" s="1" t="s">
        <v>959</v>
      </c>
      <c r="AK63" s="1"/>
      <c r="AL63" s="1"/>
      <c r="AM63" s="1"/>
      <c r="AN63" s="1"/>
      <c r="AO63" s="1" t="s">
        <v>73</v>
      </c>
      <c r="AP63" s="1" t="s">
        <v>51</v>
      </c>
      <c r="AQ63" s="1" t="s">
        <v>975</v>
      </c>
      <c r="AR63" s="1"/>
      <c r="AS63" s="1"/>
      <c r="AT63" s="1"/>
      <c r="AU63" s="1"/>
      <c r="AV63" s="1" t="s">
        <v>65</v>
      </c>
      <c r="AW63" s="1" t="s">
        <v>100</v>
      </c>
      <c r="AX63" s="1" t="s">
        <v>139</v>
      </c>
      <c r="AY63" s="1" t="s">
        <v>101</v>
      </c>
      <c r="AZ63" s="1" t="s">
        <v>991</v>
      </c>
      <c r="BA63" s="1" t="s">
        <v>989</v>
      </c>
      <c r="BB63" s="1"/>
      <c r="BC63" s="1"/>
      <c r="BD63" s="1"/>
      <c r="BE63" s="1"/>
      <c r="BF63" s="1"/>
      <c r="BG63" s="1" t="s">
        <v>439</v>
      </c>
      <c r="BH63" s="1" t="s">
        <v>102</v>
      </c>
      <c r="BI63" s="1" t="s">
        <v>1046</v>
      </c>
      <c r="BJ63" s="1" t="s">
        <v>1044</v>
      </c>
      <c r="BK63" s="1" t="s">
        <v>1049</v>
      </c>
      <c r="BL63" s="1" t="s">
        <v>1045</v>
      </c>
      <c r="BM63" s="1"/>
      <c r="BN63" s="1"/>
      <c r="BO63" s="1"/>
      <c r="BP63" s="1"/>
      <c r="BQ63" s="1" t="s">
        <v>56</v>
      </c>
      <c r="BR63" s="1" t="s">
        <v>103</v>
      </c>
      <c r="BS63" s="1" t="s">
        <v>103</v>
      </c>
      <c r="BT63" s="1"/>
      <c r="BU63" s="1"/>
      <c r="BV63" s="1"/>
      <c r="BW63" s="1"/>
      <c r="BX63" s="1"/>
      <c r="BY63" s="1"/>
      <c r="BZ63" s="1" t="s">
        <v>440</v>
      </c>
      <c r="CA63" s="1" t="s">
        <v>228</v>
      </c>
      <c r="CB63" s="1" t="s">
        <v>441</v>
      </c>
      <c r="CC63" s="1" t="s">
        <v>441</v>
      </c>
      <c r="CD63" s="1"/>
      <c r="CE63" s="1"/>
      <c r="CF63" s="1"/>
      <c r="CG63" s="1"/>
      <c r="CH63" s="1"/>
      <c r="CI63" s="1"/>
      <c r="CJ63" s="1">
        <v>3</v>
      </c>
      <c r="CK63" s="1" t="s">
        <v>106</v>
      </c>
      <c r="CL63" s="1" t="s">
        <v>106</v>
      </c>
      <c r="CM63" s="1"/>
      <c r="CN63" s="1"/>
      <c r="CO63" s="1"/>
      <c r="CP63" s="1"/>
      <c r="CQ63" s="1"/>
      <c r="CR63" s="1"/>
    </row>
    <row r="64" spans="1:97" x14ac:dyDescent="0.25">
      <c r="A64" s="2">
        <v>45155.594335624999</v>
      </c>
      <c r="B64" s="1" t="s">
        <v>330</v>
      </c>
      <c r="C64" s="1" t="s">
        <v>62</v>
      </c>
      <c r="D64" s="1" t="s">
        <v>35</v>
      </c>
      <c r="E64" s="1" t="s">
        <v>36</v>
      </c>
      <c r="F64" s="1" t="s">
        <v>37</v>
      </c>
      <c r="G64" s="1" t="s">
        <v>38</v>
      </c>
      <c r="H64" s="1" t="s">
        <v>130</v>
      </c>
      <c r="I64" s="1" t="s">
        <v>854</v>
      </c>
      <c r="J64" s="1"/>
      <c r="K64" s="1"/>
      <c r="L64" s="1" t="s">
        <v>40</v>
      </c>
      <c r="M64" s="1" t="s">
        <v>41</v>
      </c>
      <c r="N64" s="1"/>
      <c r="O64" s="1">
        <v>1156</v>
      </c>
      <c r="P64" s="1" t="s">
        <v>42</v>
      </c>
      <c r="Q64" s="1" t="s">
        <v>65</v>
      </c>
      <c r="R64" s="1" t="s">
        <v>66</v>
      </c>
      <c r="S64" s="1" t="s">
        <v>108</v>
      </c>
      <c r="T64" s="1" t="s">
        <v>117</v>
      </c>
      <c r="U64" s="1" t="s">
        <v>442</v>
      </c>
      <c r="V64" s="1" t="s">
        <v>70</v>
      </c>
      <c r="W64" s="1" t="s">
        <v>443</v>
      </c>
      <c r="X64" s="1" t="s">
        <v>443</v>
      </c>
      <c r="Y64" s="1"/>
      <c r="Z64" s="1"/>
      <c r="AA64" s="1"/>
      <c r="AB64" s="1"/>
      <c r="AC64" s="1"/>
      <c r="AD64" s="1"/>
      <c r="AE64" s="1"/>
      <c r="AF64" s="1"/>
      <c r="AG64" s="1"/>
      <c r="AH64" s="1" t="s">
        <v>444</v>
      </c>
      <c r="AI64" s="1" t="s">
        <v>633</v>
      </c>
      <c r="AJ64" s="1" t="s">
        <v>961</v>
      </c>
      <c r="AK64" s="1"/>
      <c r="AL64" s="1"/>
      <c r="AM64" s="1"/>
      <c r="AN64" s="1"/>
      <c r="AO64" s="1" t="s">
        <v>51</v>
      </c>
      <c r="AP64" s="1" t="s">
        <v>51</v>
      </c>
      <c r="AQ64" s="1"/>
      <c r="AR64" s="1"/>
      <c r="AS64" s="1"/>
      <c r="AT64" s="1"/>
      <c r="AU64" s="1"/>
      <c r="AV64" s="1" t="s">
        <v>312</v>
      </c>
      <c r="AW64" s="1" t="s">
        <v>87</v>
      </c>
      <c r="AX64" s="1" t="s">
        <v>195</v>
      </c>
      <c r="AY64" s="1" t="s">
        <v>195</v>
      </c>
      <c r="AZ64" s="1"/>
      <c r="BA64" s="1"/>
      <c r="BB64" s="1"/>
      <c r="BC64" s="1"/>
      <c r="BD64" s="1"/>
      <c r="BE64" s="1"/>
      <c r="BF64" s="1"/>
      <c r="BG64" s="1" t="s">
        <v>75</v>
      </c>
      <c r="BH64" s="1" t="s">
        <v>75</v>
      </c>
      <c r="BI64" s="1"/>
      <c r="BJ64" s="1"/>
      <c r="BK64" s="1"/>
      <c r="BL64" s="1"/>
      <c r="BM64" s="1"/>
      <c r="BN64" s="1"/>
      <c r="BO64" s="1"/>
      <c r="BP64" s="1"/>
      <c r="BQ64" s="1" t="s">
        <v>56</v>
      </c>
      <c r="BR64" s="1" t="s">
        <v>77</v>
      </c>
      <c r="BS64" s="1" t="s">
        <v>77</v>
      </c>
      <c r="BT64" s="1"/>
      <c r="BU64" s="1"/>
      <c r="BV64" s="1"/>
      <c r="BW64" s="1"/>
      <c r="BX64" s="1"/>
      <c r="BY64" s="1"/>
      <c r="BZ64" s="1">
        <v>0</v>
      </c>
      <c r="CA64" s="1" t="s">
        <v>92</v>
      </c>
      <c r="CB64" s="1" t="s">
        <v>375</v>
      </c>
      <c r="CC64" s="1" t="s">
        <v>147</v>
      </c>
      <c r="CD64" s="1" t="s">
        <v>1073</v>
      </c>
      <c r="CE64" s="1" t="s">
        <v>1074</v>
      </c>
      <c r="CF64" s="1" t="s">
        <v>1077</v>
      </c>
      <c r="CG64" s="1" t="s">
        <v>1078</v>
      </c>
      <c r="CH64" s="1" t="s">
        <v>1076</v>
      </c>
      <c r="CI64" s="1"/>
      <c r="CJ64" s="1">
        <v>4</v>
      </c>
      <c r="CK64" s="1" t="s">
        <v>393</v>
      </c>
      <c r="CL64" s="1" t="s">
        <v>106</v>
      </c>
      <c r="CM64" s="1" t="s">
        <v>1103</v>
      </c>
      <c r="CN64" s="1"/>
      <c r="CO64" s="1"/>
      <c r="CP64" s="1"/>
      <c r="CQ64" s="1"/>
      <c r="CR64" s="1"/>
    </row>
    <row r="65" spans="1:97" x14ac:dyDescent="0.25">
      <c r="A65" s="2">
        <v>45155.627596377315</v>
      </c>
      <c r="B65" s="1" t="s">
        <v>258</v>
      </c>
      <c r="C65" s="1" t="s">
        <v>62</v>
      </c>
      <c r="D65" s="1" t="s">
        <v>35</v>
      </c>
      <c r="E65" s="1" t="s">
        <v>36</v>
      </c>
      <c r="F65" s="1" t="s">
        <v>37</v>
      </c>
      <c r="G65" s="1" t="s">
        <v>320</v>
      </c>
      <c r="H65" s="1" t="s">
        <v>130</v>
      </c>
      <c r="I65" s="1" t="s">
        <v>854</v>
      </c>
      <c r="J65" s="1" t="s">
        <v>853</v>
      </c>
      <c r="K65" s="1"/>
      <c r="L65" s="1" t="s">
        <v>40</v>
      </c>
      <c r="M65" s="1" t="s">
        <v>41</v>
      </c>
      <c r="N65" s="1" t="s">
        <v>862</v>
      </c>
      <c r="O65" s="1">
        <v>1215</v>
      </c>
      <c r="P65" s="1" t="s">
        <v>42</v>
      </c>
      <c r="Q65" s="1" t="s">
        <v>65</v>
      </c>
      <c r="R65" s="1" t="s">
        <v>44</v>
      </c>
      <c r="S65" s="1" t="s">
        <v>67</v>
      </c>
      <c r="T65" s="1" t="s">
        <v>134</v>
      </c>
      <c r="U65" s="1" t="s">
        <v>407</v>
      </c>
      <c r="V65" s="1" t="s">
        <v>70</v>
      </c>
      <c r="W65" s="1" t="s">
        <v>925</v>
      </c>
      <c r="X65" s="1" t="s">
        <v>136</v>
      </c>
      <c r="Y65" s="1" t="s">
        <v>894</v>
      </c>
      <c r="Z65" s="1" t="s">
        <v>890</v>
      </c>
      <c r="AA65" s="1" t="s">
        <v>941</v>
      </c>
      <c r="AB65" s="1"/>
      <c r="AC65" s="1"/>
      <c r="AD65" s="1"/>
      <c r="AE65" s="1"/>
      <c r="AF65" s="1"/>
      <c r="AG65" s="1"/>
      <c r="AH65" s="1" t="s">
        <v>72</v>
      </c>
      <c r="AI65" s="1" t="s">
        <v>146</v>
      </c>
      <c r="AJ65" s="1" t="s">
        <v>958</v>
      </c>
      <c r="AK65" s="1" t="s">
        <v>959</v>
      </c>
      <c r="AL65" s="1" t="s">
        <v>957</v>
      </c>
      <c r="AM65" s="1"/>
      <c r="AN65" s="1"/>
      <c r="AO65" s="1" t="s">
        <v>311</v>
      </c>
      <c r="AP65" s="1" t="s">
        <v>311</v>
      </c>
      <c r="AQ65" s="1"/>
      <c r="AR65" s="1"/>
      <c r="AS65" s="1"/>
      <c r="AT65" s="1"/>
      <c r="AU65" s="1"/>
      <c r="AV65" s="1" t="s">
        <v>112</v>
      </c>
      <c r="AW65" s="1" t="s">
        <v>100</v>
      </c>
      <c r="AX65" s="1" t="s">
        <v>261</v>
      </c>
      <c r="AY65" s="1" t="s">
        <v>101</v>
      </c>
      <c r="AZ65" s="1" t="s">
        <v>992</v>
      </c>
      <c r="BA65" s="1" t="s">
        <v>991</v>
      </c>
      <c r="BB65" s="1"/>
      <c r="BC65" s="1"/>
      <c r="BD65" s="1"/>
      <c r="BE65" s="1"/>
      <c r="BF65" s="1"/>
      <c r="BG65" s="1" t="s">
        <v>75</v>
      </c>
      <c r="BH65" s="1" t="s">
        <v>75</v>
      </c>
      <c r="BI65" s="1"/>
      <c r="BJ65" s="1"/>
      <c r="BK65" s="1"/>
      <c r="BL65" s="1"/>
      <c r="BM65" s="1"/>
      <c r="BN65" s="1"/>
      <c r="BO65" s="1"/>
      <c r="BP65" s="1"/>
      <c r="BQ65" s="1" t="s">
        <v>161</v>
      </c>
      <c r="BR65" s="1" t="s">
        <v>446</v>
      </c>
      <c r="BS65" s="1" t="s">
        <v>446</v>
      </c>
      <c r="BT65" s="1"/>
      <c r="BU65" s="1"/>
      <c r="BV65" s="1"/>
      <c r="BW65" s="1"/>
      <c r="BX65" s="1"/>
      <c r="BY65" s="1"/>
      <c r="BZ65" s="1">
        <v>0</v>
      </c>
      <c r="CA65" s="1" t="s">
        <v>58</v>
      </c>
      <c r="CB65" s="1" t="s">
        <v>441</v>
      </c>
      <c r="CC65" s="1" t="s">
        <v>441</v>
      </c>
      <c r="CD65" s="1"/>
      <c r="CE65" s="1"/>
      <c r="CF65" s="1"/>
      <c r="CG65" s="1"/>
      <c r="CH65" s="1"/>
      <c r="CI65" s="1"/>
      <c r="CJ65" s="1">
        <v>2</v>
      </c>
      <c r="CK65" s="1" t="s">
        <v>447</v>
      </c>
      <c r="CL65" s="1" t="s">
        <v>314</v>
      </c>
      <c r="CM65" s="1" t="s">
        <v>1104</v>
      </c>
      <c r="CN65" s="1"/>
      <c r="CO65" s="1"/>
      <c r="CP65" s="1"/>
      <c r="CQ65" s="1"/>
      <c r="CR65" s="1"/>
    </row>
    <row r="66" spans="1:97" x14ac:dyDescent="0.25">
      <c r="A66" s="2">
        <v>45155.630462152782</v>
      </c>
      <c r="B66" s="1" t="s">
        <v>258</v>
      </c>
      <c r="C66" s="1" t="s">
        <v>62</v>
      </c>
      <c r="D66" s="1" t="s">
        <v>35</v>
      </c>
      <c r="E66" s="1" t="s">
        <v>36</v>
      </c>
      <c r="F66" s="1" t="s">
        <v>37</v>
      </c>
      <c r="G66" s="1" t="s">
        <v>38</v>
      </c>
      <c r="H66" s="1" t="s">
        <v>130</v>
      </c>
      <c r="I66" s="1"/>
      <c r="J66" s="1"/>
      <c r="K66" s="1"/>
      <c r="L66" s="1" t="s">
        <v>40</v>
      </c>
      <c r="M66" s="1" t="s">
        <v>41</v>
      </c>
      <c r="N66" s="1"/>
      <c r="O66" s="1">
        <v>1205</v>
      </c>
      <c r="P66" s="1" t="s">
        <v>42</v>
      </c>
      <c r="Q66" s="1" t="s">
        <v>65</v>
      </c>
      <c r="R66" s="1" t="s">
        <v>131</v>
      </c>
      <c r="S66" s="1" t="s">
        <v>67</v>
      </c>
      <c r="T66" s="1" t="s">
        <v>117</v>
      </c>
      <c r="U66" s="1" t="s">
        <v>407</v>
      </c>
      <c r="V66" s="1" t="s">
        <v>70</v>
      </c>
      <c r="W66" s="1" t="s">
        <v>448</v>
      </c>
      <c r="X66" s="1" t="s">
        <v>136</v>
      </c>
      <c r="Y66" s="1" t="s">
        <v>889</v>
      </c>
      <c r="Z66" s="1" t="s">
        <v>886</v>
      </c>
      <c r="AA66" s="1" t="s">
        <v>885</v>
      </c>
      <c r="AB66" s="1" t="s">
        <v>894</v>
      </c>
      <c r="AC66" s="1"/>
      <c r="AD66" s="1"/>
      <c r="AE66" s="1"/>
      <c r="AF66" s="1"/>
      <c r="AG66" s="1"/>
      <c r="AH66" s="1" t="s">
        <v>159</v>
      </c>
      <c r="AI66" s="1" t="s">
        <v>174</v>
      </c>
      <c r="AJ66" s="1" t="s">
        <v>960</v>
      </c>
      <c r="AK66" s="1" t="s">
        <v>961</v>
      </c>
      <c r="AL66" s="1" t="s">
        <v>958</v>
      </c>
      <c r="AM66" s="1" t="s">
        <v>959</v>
      </c>
      <c r="AN66" s="1" t="s">
        <v>957</v>
      </c>
      <c r="AO66" s="1" t="s">
        <v>73</v>
      </c>
      <c r="AP66" s="1" t="s">
        <v>51</v>
      </c>
      <c r="AQ66" s="1" t="s">
        <v>975</v>
      </c>
      <c r="AR66" s="1"/>
      <c r="AS66" s="1"/>
      <c r="AT66" s="1"/>
      <c r="AU66" s="1"/>
      <c r="AV66" s="1" t="s">
        <v>65</v>
      </c>
      <c r="AW66" s="1" t="s">
        <v>100</v>
      </c>
      <c r="AX66" s="1" t="s">
        <v>54</v>
      </c>
      <c r="AY66" s="1" t="s">
        <v>101</v>
      </c>
      <c r="AZ66" s="1" t="s">
        <v>989</v>
      </c>
      <c r="BA66" s="1" t="s">
        <v>990</v>
      </c>
      <c r="BB66" s="1"/>
      <c r="BC66" s="1"/>
      <c r="BD66" s="1"/>
      <c r="BE66" s="1"/>
      <c r="BF66" s="1"/>
      <c r="BG66" s="1" t="s">
        <v>449</v>
      </c>
      <c r="BH66" s="1" t="s">
        <v>102</v>
      </c>
      <c r="BI66" s="1" t="s">
        <v>1048</v>
      </c>
      <c r="BJ66" s="1" t="s">
        <v>1044</v>
      </c>
      <c r="BK66" s="1" t="s">
        <v>1049</v>
      </c>
      <c r="BL66" s="1"/>
      <c r="BM66" s="1"/>
      <c r="BN66" s="1"/>
      <c r="BO66" s="1"/>
      <c r="BP66" s="1"/>
      <c r="BQ66" s="1" t="s">
        <v>76</v>
      </c>
      <c r="BR66" s="1" t="s">
        <v>450</v>
      </c>
      <c r="BS66" s="1" t="s">
        <v>136</v>
      </c>
      <c r="BT66" s="1" t="s">
        <v>885</v>
      </c>
      <c r="BU66" s="1"/>
      <c r="BV66" s="1"/>
      <c r="BW66" s="1"/>
      <c r="BX66" s="1"/>
      <c r="BY66" s="1"/>
      <c r="BZ66" s="1" t="s">
        <v>91</v>
      </c>
      <c r="CA66" s="1" t="s">
        <v>142</v>
      </c>
      <c r="CB66" s="1" t="s">
        <v>147</v>
      </c>
      <c r="CC66" s="1" t="s">
        <v>147</v>
      </c>
      <c r="CD66" s="1"/>
      <c r="CE66" s="1"/>
      <c r="CF66" s="1"/>
      <c r="CG66" s="1"/>
      <c r="CH66" s="1"/>
      <c r="CI66" s="1"/>
      <c r="CJ66" s="1">
        <v>1</v>
      </c>
      <c r="CK66" s="1" t="s">
        <v>451</v>
      </c>
      <c r="CL66" s="1" t="s">
        <v>451</v>
      </c>
      <c r="CM66" s="1"/>
      <c r="CN66" s="1"/>
      <c r="CO66" s="1"/>
      <c r="CP66" s="1"/>
      <c r="CQ66" s="1"/>
      <c r="CR66" s="1"/>
      <c r="CS66" s="1" t="s">
        <v>452</v>
      </c>
    </row>
    <row r="67" spans="1:97" x14ac:dyDescent="0.25">
      <c r="A67" s="2">
        <v>45155.63543480324</v>
      </c>
      <c r="B67" s="1" t="s">
        <v>330</v>
      </c>
      <c r="C67" s="1" t="s">
        <v>62</v>
      </c>
      <c r="D67" s="1" t="s">
        <v>35</v>
      </c>
      <c r="E67" s="1" t="s">
        <v>36</v>
      </c>
      <c r="F67" s="1" t="s">
        <v>37</v>
      </c>
      <c r="G67" s="1" t="s">
        <v>81</v>
      </c>
      <c r="H67" s="1" t="s">
        <v>130</v>
      </c>
      <c r="I67" s="1" t="s">
        <v>854</v>
      </c>
      <c r="J67" s="1"/>
      <c r="K67" s="1"/>
      <c r="L67" s="1" t="s">
        <v>40</v>
      </c>
      <c r="M67" s="1" t="s">
        <v>41</v>
      </c>
      <c r="N67" s="1"/>
      <c r="O67" s="1">
        <v>1186</v>
      </c>
      <c r="P67" s="1" t="s">
        <v>42</v>
      </c>
      <c r="Q67" s="1" t="s">
        <v>65</v>
      </c>
      <c r="R67" s="1" t="s">
        <v>66</v>
      </c>
      <c r="S67" s="1" t="s">
        <v>156</v>
      </c>
      <c r="T67" s="1" t="s">
        <v>117</v>
      </c>
      <c r="U67" s="1" t="s">
        <v>453</v>
      </c>
      <c r="V67" s="1" t="s">
        <v>70</v>
      </c>
      <c r="W67" s="1" t="s">
        <v>926</v>
      </c>
      <c r="X67" s="1" t="s">
        <v>136</v>
      </c>
      <c r="Y67" s="1" t="s">
        <v>941</v>
      </c>
      <c r="Z67" s="1"/>
      <c r="AA67" s="1"/>
      <c r="AB67" s="1"/>
      <c r="AC67" s="1"/>
      <c r="AD67" s="1"/>
      <c r="AE67" s="1"/>
      <c r="AF67" s="1"/>
      <c r="AG67" s="1"/>
      <c r="AH67" s="1" t="s">
        <v>455</v>
      </c>
      <c r="AI67" s="1" t="s">
        <v>174</v>
      </c>
      <c r="AJ67" s="1" t="s">
        <v>961</v>
      </c>
      <c r="AK67" s="1" t="s">
        <v>959</v>
      </c>
      <c r="AL67" s="1" t="s">
        <v>957</v>
      </c>
      <c r="AM67" s="1"/>
      <c r="AN67" s="1"/>
      <c r="AO67" s="1" t="s">
        <v>51</v>
      </c>
      <c r="AP67" s="1" t="s">
        <v>51</v>
      </c>
      <c r="AQ67" s="1"/>
      <c r="AR67" s="1"/>
      <c r="AS67" s="1"/>
      <c r="AT67" s="1"/>
      <c r="AU67" s="1"/>
      <c r="AV67" s="1" t="s">
        <v>112</v>
      </c>
      <c r="AW67" s="1" t="s">
        <v>53</v>
      </c>
      <c r="AX67" s="1" t="s">
        <v>284</v>
      </c>
      <c r="AY67" s="1" t="s">
        <v>101</v>
      </c>
      <c r="AZ67" s="1" t="s">
        <v>991</v>
      </c>
      <c r="BA67" s="1" t="s">
        <v>990</v>
      </c>
      <c r="BB67" s="1"/>
      <c r="BC67" s="1"/>
      <c r="BD67" s="1"/>
      <c r="BE67" s="1"/>
      <c r="BF67" s="1"/>
      <c r="BG67" s="1" t="s">
        <v>456</v>
      </c>
      <c r="BH67" s="1" t="s">
        <v>102</v>
      </c>
      <c r="BI67" s="1" t="s">
        <v>1046</v>
      </c>
      <c r="BJ67" s="1" t="s">
        <v>1049</v>
      </c>
      <c r="BK67" s="1"/>
      <c r="BL67" s="1"/>
      <c r="BM67" s="1"/>
      <c r="BN67" s="1"/>
      <c r="BO67" s="1"/>
      <c r="BP67" s="1"/>
      <c r="BQ67" s="1" t="s">
        <v>56</v>
      </c>
      <c r="BR67" s="1" t="s">
        <v>136</v>
      </c>
      <c r="BS67" s="1" t="s">
        <v>136</v>
      </c>
      <c r="BT67" s="1"/>
      <c r="BU67" s="1"/>
      <c r="BV67" s="1"/>
      <c r="BW67" s="1"/>
      <c r="BX67" s="1"/>
      <c r="BY67" s="1"/>
      <c r="BZ67" s="1">
        <v>0</v>
      </c>
      <c r="CA67" s="1" t="s">
        <v>58</v>
      </c>
      <c r="CB67" s="1" t="s">
        <v>457</v>
      </c>
      <c r="CC67" s="1" t="s">
        <v>147</v>
      </c>
      <c r="CD67" s="1" t="s">
        <v>1074</v>
      </c>
      <c r="CE67" s="1" t="s">
        <v>1076</v>
      </c>
      <c r="CF67" s="1"/>
      <c r="CG67" s="1"/>
      <c r="CH67" s="1"/>
      <c r="CI67" s="1"/>
      <c r="CJ67" s="1">
        <v>4</v>
      </c>
      <c r="CK67" s="1" t="s">
        <v>458</v>
      </c>
      <c r="CL67" s="1" t="s">
        <v>345</v>
      </c>
      <c r="CM67" s="1" t="s">
        <v>1099</v>
      </c>
      <c r="CN67" s="1" t="s">
        <v>1096</v>
      </c>
      <c r="CO67" s="1" t="s">
        <v>1100</v>
      </c>
      <c r="CP67" s="1"/>
      <c r="CQ67" s="1"/>
      <c r="CR67" s="1"/>
    </row>
    <row r="68" spans="1:97" x14ac:dyDescent="0.25">
      <c r="A68" s="2">
        <v>45155.66485025463</v>
      </c>
      <c r="B68" s="1" t="s">
        <v>289</v>
      </c>
      <c r="C68" s="1" t="s">
        <v>62</v>
      </c>
      <c r="D68" s="1" t="s">
        <v>35</v>
      </c>
      <c r="E68" s="1" t="s">
        <v>36</v>
      </c>
      <c r="F68" s="1" t="s">
        <v>37</v>
      </c>
      <c r="G68" s="1" t="s">
        <v>320</v>
      </c>
      <c r="H68" s="1" t="s">
        <v>130</v>
      </c>
      <c r="I68" s="1" t="s">
        <v>854</v>
      </c>
      <c r="J68" s="1"/>
      <c r="K68" s="1"/>
      <c r="L68" s="1" t="s">
        <v>40</v>
      </c>
      <c r="M68" s="1" t="s">
        <v>41</v>
      </c>
      <c r="N68" s="1" t="s">
        <v>862</v>
      </c>
      <c r="O68" s="1">
        <v>750</v>
      </c>
      <c r="P68" s="1" t="s">
        <v>42</v>
      </c>
      <c r="Q68" s="1" t="s">
        <v>43</v>
      </c>
      <c r="R68" s="1" t="s">
        <v>44</v>
      </c>
      <c r="S68" s="1" t="s">
        <v>67</v>
      </c>
      <c r="T68" s="1" t="s">
        <v>96</v>
      </c>
      <c r="U68" s="1" t="s">
        <v>412</v>
      </c>
      <c r="V68" s="1" t="s">
        <v>399</v>
      </c>
      <c r="W68" s="1" t="s">
        <v>77</v>
      </c>
      <c r="X68" s="1" t="s">
        <v>77</v>
      </c>
      <c r="Y68" s="1"/>
      <c r="Z68" s="1"/>
      <c r="AA68" s="1"/>
      <c r="AB68" s="1"/>
      <c r="AC68" s="1"/>
      <c r="AD68" s="1"/>
      <c r="AE68" s="1"/>
      <c r="AF68" s="1"/>
      <c r="AG68" s="1"/>
      <c r="AH68" s="1" t="s">
        <v>414</v>
      </c>
      <c r="AI68" s="1" t="s">
        <v>414</v>
      </c>
      <c r="AJ68" s="1"/>
      <c r="AK68" s="1"/>
      <c r="AL68" s="1"/>
      <c r="AM68" s="1"/>
      <c r="AN68" s="1"/>
      <c r="AO68" s="1" t="s">
        <v>51</v>
      </c>
      <c r="AP68" s="1" t="s">
        <v>51</v>
      </c>
      <c r="AQ68" s="1"/>
      <c r="AR68" s="1"/>
      <c r="AS68" s="1"/>
      <c r="AT68" s="1"/>
      <c r="AU68" s="1"/>
      <c r="AV68" s="1" t="s">
        <v>312</v>
      </c>
      <c r="AW68" s="1" t="s">
        <v>87</v>
      </c>
      <c r="AX68" s="1" t="s">
        <v>313</v>
      </c>
      <c r="AY68" s="1" t="s">
        <v>313</v>
      </c>
      <c r="AZ68" s="1"/>
      <c r="BA68" s="1"/>
      <c r="BB68" s="1"/>
      <c r="BC68" s="1"/>
      <c r="BD68" s="1"/>
      <c r="BE68" s="1"/>
      <c r="BF68" s="1"/>
      <c r="BG68" s="1" t="s">
        <v>313</v>
      </c>
      <c r="BH68" s="1" t="s">
        <v>313</v>
      </c>
      <c r="BI68" s="1"/>
      <c r="BJ68" s="1"/>
      <c r="BK68" s="1"/>
      <c r="BL68" s="1"/>
      <c r="BM68" s="1"/>
      <c r="BN68" s="1"/>
      <c r="BO68" s="1"/>
      <c r="BP68" s="1"/>
      <c r="BQ68" s="1" t="s">
        <v>161</v>
      </c>
      <c r="BR68" s="1" t="s">
        <v>77</v>
      </c>
      <c r="BS68" s="1" t="s">
        <v>77</v>
      </c>
      <c r="BT68" s="1"/>
      <c r="BU68" s="1"/>
      <c r="BV68" s="1"/>
      <c r="BW68" s="1"/>
      <c r="BX68" s="1"/>
      <c r="BY68" s="1"/>
      <c r="BZ68" s="1">
        <v>0</v>
      </c>
      <c r="CA68" s="1" t="s">
        <v>92</v>
      </c>
      <c r="CB68" s="1" t="s">
        <v>414</v>
      </c>
      <c r="CC68" s="1" t="s">
        <v>414</v>
      </c>
      <c r="CD68" s="1"/>
      <c r="CE68" s="1"/>
      <c r="CF68" s="1"/>
      <c r="CG68" s="1"/>
      <c r="CH68" s="1"/>
      <c r="CI68" s="1"/>
      <c r="CJ68" s="1">
        <v>1</v>
      </c>
      <c r="CK68" s="1" t="s">
        <v>106</v>
      </c>
      <c r="CL68" s="1" t="s">
        <v>106</v>
      </c>
      <c r="CM68" s="1"/>
      <c r="CN68" s="1"/>
      <c r="CO68" s="1"/>
      <c r="CP68" s="1"/>
      <c r="CQ68" s="1"/>
      <c r="CR68" s="1"/>
    </row>
    <row r="69" spans="1:97" x14ac:dyDescent="0.25">
      <c r="A69" s="2">
        <v>45155.667574016203</v>
      </c>
      <c r="B69" s="1" t="s">
        <v>258</v>
      </c>
      <c r="C69" s="1" t="s">
        <v>62</v>
      </c>
      <c r="D69" s="1" t="s">
        <v>35</v>
      </c>
      <c r="E69" s="1" t="s">
        <v>36</v>
      </c>
      <c r="F69" s="1" t="s">
        <v>37</v>
      </c>
      <c r="G69" s="1" t="s">
        <v>320</v>
      </c>
      <c r="H69" s="1" t="s">
        <v>130</v>
      </c>
      <c r="I69" s="1"/>
      <c r="J69" s="1"/>
      <c r="K69" s="1"/>
      <c r="L69" s="1" t="s">
        <v>40</v>
      </c>
      <c r="M69" s="1" t="s">
        <v>41</v>
      </c>
      <c r="N69" s="1"/>
      <c r="O69" s="1">
        <v>1169</v>
      </c>
      <c r="P69" s="1" t="s">
        <v>42</v>
      </c>
      <c r="Q69" s="1" t="s">
        <v>65</v>
      </c>
      <c r="R69" s="1" t="s">
        <v>66</v>
      </c>
      <c r="S69" s="1" t="s">
        <v>67</v>
      </c>
      <c r="T69" s="1" t="s">
        <v>96</v>
      </c>
      <c r="U69" s="1" t="s">
        <v>453</v>
      </c>
      <c r="V69" s="1" t="s">
        <v>145</v>
      </c>
      <c r="W69" s="1" t="s">
        <v>459</v>
      </c>
      <c r="X69" s="1" t="s">
        <v>459</v>
      </c>
      <c r="Y69" s="1"/>
      <c r="Z69" s="1"/>
      <c r="AA69" s="1"/>
      <c r="AB69" s="1"/>
      <c r="AC69" s="1"/>
      <c r="AD69" s="1"/>
      <c r="AE69" s="1"/>
      <c r="AF69" s="1"/>
      <c r="AG69" s="1"/>
      <c r="AH69" s="1" t="s">
        <v>460</v>
      </c>
      <c r="AI69" s="1" t="s">
        <v>111</v>
      </c>
      <c r="AJ69" s="1" t="s">
        <v>959</v>
      </c>
      <c r="AK69" s="1" t="s">
        <v>957</v>
      </c>
      <c r="AL69" s="1"/>
      <c r="AM69" s="1"/>
      <c r="AN69" s="1"/>
      <c r="AO69" s="1" t="s">
        <v>51</v>
      </c>
      <c r="AP69" s="1" t="s">
        <v>51</v>
      </c>
      <c r="AQ69" s="1"/>
      <c r="AR69" s="1"/>
      <c r="AS69" s="1"/>
      <c r="AT69" s="1"/>
      <c r="AU69" s="1"/>
      <c r="AV69" s="1" t="s">
        <v>112</v>
      </c>
      <c r="AW69" s="1" t="s">
        <v>100</v>
      </c>
      <c r="AX69" s="1" t="s">
        <v>428</v>
      </c>
      <c r="AY69" s="1" t="s">
        <v>428</v>
      </c>
      <c r="AZ69" s="1"/>
      <c r="BA69" s="1"/>
      <c r="BB69" s="1"/>
      <c r="BC69" s="1"/>
      <c r="BD69" s="1"/>
      <c r="BE69" s="1"/>
      <c r="BF69" s="1"/>
      <c r="BG69" s="1" t="s">
        <v>114</v>
      </c>
      <c r="BH69" s="1" t="s">
        <v>114</v>
      </c>
      <c r="BI69" s="1"/>
      <c r="BJ69" s="1"/>
      <c r="BK69" s="1"/>
      <c r="BL69" s="1"/>
      <c r="BM69" s="1"/>
      <c r="BN69" s="1"/>
      <c r="BO69" s="1"/>
      <c r="BP69" s="1"/>
      <c r="BQ69" s="1" t="s">
        <v>56</v>
      </c>
      <c r="BR69" s="1" t="s">
        <v>342</v>
      </c>
      <c r="BS69" s="1" t="s">
        <v>342</v>
      </c>
      <c r="BT69" s="1"/>
      <c r="BU69" s="1"/>
      <c r="BV69" s="1"/>
      <c r="BW69" s="1"/>
      <c r="BX69" s="1"/>
      <c r="BY69" s="1"/>
      <c r="BZ69" s="1" t="s">
        <v>170</v>
      </c>
      <c r="CA69" s="1" t="s">
        <v>142</v>
      </c>
      <c r="CB69" s="1" t="s">
        <v>461</v>
      </c>
      <c r="CC69" s="1" t="s">
        <v>461</v>
      </c>
      <c r="CD69" s="1"/>
      <c r="CE69" s="1"/>
      <c r="CF69" s="1"/>
      <c r="CG69" s="1"/>
      <c r="CH69" s="1"/>
      <c r="CI69" s="1"/>
      <c r="CJ69" s="1">
        <v>5</v>
      </c>
      <c r="CK69" s="1" t="s">
        <v>106</v>
      </c>
      <c r="CL69" s="1" t="s">
        <v>106</v>
      </c>
      <c r="CM69" s="1"/>
      <c r="CN69" s="1"/>
      <c r="CO69" s="1"/>
      <c r="CP69" s="1"/>
      <c r="CQ69" s="1"/>
      <c r="CR69" s="1"/>
    </row>
    <row r="70" spans="1:97" x14ac:dyDescent="0.25">
      <c r="A70" s="2">
        <v>45155.681645092598</v>
      </c>
      <c r="B70" s="1" t="s">
        <v>33</v>
      </c>
      <c r="C70" s="1" t="s">
        <v>62</v>
      </c>
      <c r="D70" s="1" t="s">
        <v>35</v>
      </c>
      <c r="E70" s="1" t="s">
        <v>36</v>
      </c>
      <c r="F70" s="1" t="s">
        <v>37</v>
      </c>
      <c r="G70" s="1" t="s">
        <v>320</v>
      </c>
      <c r="H70" s="1" t="s">
        <v>130</v>
      </c>
      <c r="I70" s="1" t="s">
        <v>854</v>
      </c>
      <c r="J70" s="1" t="s">
        <v>852</v>
      </c>
      <c r="K70" s="1"/>
      <c r="L70" s="1" t="s">
        <v>40</v>
      </c>
      <c r="M70" s="1" t="s">
        <v>41</v>
      </c>
      <c r="N70" s="1" t="s">
        <v>862</v>
      </c>
      <c r="O70" s="1">
        <v>1154</v>
      </c>
      <c r="P70" s="1" t="s">
        <v>42</v>
      </c>
      <c r="Q70" s="1" t="s">
        <v>65</v>
      </c>
      <c r="R70" s="1" t="s">
        <v>66</v>
      </c>
      <c r="S70" s="1" t="s">
        <v>67</v>
      </c>
      <c r="T70" s="1" t="s">
        <v>117</v>
      </c>
      <c r="U70" s="1" t="s">
        <v>462</v>
      </c>
      <c r="V70" s="1" t="s">
        <v>179</v>
      </c>
      <c r="W70" s="1" t="s">
        <v>463</v>
      </c>
      <c r="X70" s="1" t="s">
        <v>136</v>
      </c>
      <c r="Y70" s="1" t="s">
        <v>886</v>
      </c>
      <c r="Z70" s="1" t="s">
        <v>891</v>
      </c>
      <c r="AA70" s="1" t="s">
        <v>897</v>
      </c>
      <c r="AB70" s="1"/>
      <c r="AC70" s="1"/>
      <c r="AD70" s="1"/>
      <c r="AE70" s="1"/>
      <c r="AF70" s="1"/>
      <c r="AG70" s="1"/>
      <c r="AH70" s="1" t="s">
        <v>119</v>
      </c>
      <c r="AI70" s="1" t="s">
        <v>146</v>
      </c>
      <c r="AJ70" s="1" t="s">
        <v>958</v>
      </c>
      <c r="AK70" s="1" t="s">
        <v>959</v>
      </c>
      <c r="AL70" s="1"/>
      <c r="AM70" s="1"/>
      <c r="AN70" s="1"/>
      <c r="AO70" s="1" t="s">
        <v>51</v>
      </c>
      <c r="AP70" s="1" t="s">
        <v>51</v>
      </c>
      <c r="AQ70" s="1"/>
      <c r="AR70" s="1"/>
      <c r="AS70" s="1"/>
      <c r="AT70" s="1"/>
      <c r="AU70" s="1"/>
      <c r="AV70" s="1" t="s">
        <v>65</v>
      </c>
      <c r="AW70" s="1" t="s">
        <v>100</v>
      </c>
      <c r="AX70" s="1" t="s">
        <v>167</v>
      </c>
      <c r="AY70" s="1" t="s">
        <v>101</v>
      </c>
      <c r="AZ70" s="1" t="s">
        <v>989</v>
      </c>
      <c r="BA70" s="1"/>
      <c r="BB70" s="1"/>
      <c r="BC70" s="1"/>
      <c r="BD70" s="1"/>
      <c r="BE70" s="1"/>
      <c r="BF70" s="1"/>
      <c r="BG70" s="1" t="s">
        <v>464</v>
      </c>
      <c r="BH70" s="1" t="s">
        <v>75</v>
      </c>
      <c r="BI70" s="1" t="s">
        <v>1044</v>
      </c>
      <c r="BJ70" s="1" t="s">
        <v>1049</v>
      </c>
      <c r="BK70" s="1" t="s">
        <v>1045</v>
      </c>
      <c r="BL70" s="1" t="s">
        <v>1050</v>
      </c>
      <c r="BM70" s="1"/>
      <c r="BN70" s="1"/>
      <c r="BO70" s="1"/>
      <c r="BP70" s="1"/>
      <c r="BQ70" s="1" t="s">
        <v>76</v>
      </c>
      <c r="BR70" s="1" t="s">
        <v>465</v>
      </c>
      <c r="BS70" s="1" t="s">
        <v>293</v>
      </c>
      <c r="BT70" s="1" t="s">
        <v>897</v>
      </c>
      <c r="BU70" s="1"/>
      <c r="BV70" s="1"/>
      <c r="BW70" s="1"/>
      <c r="BX70" s="1"/>
      <c r="BY70" s="1"/>
      <c r="BZ70" s="1" t="s">
        <v>297</v>
      </c>
      <c r="CA70" s="1" t="s">
        <v>209</v>
      </c>
      <c r="CB70" s="1" t="s">
        <v>198</v>
      </c>
      <c r="CC70" s="1" t="s">
        <v>198</v>
      </c>
      <c r="CD70" s="1"/>
      <c r="CE70" s="1"/>
      <c r="CF70" s="1"/>
      <c r="CG70" s="1"/>
      <c r="CH70" s="1"/>
      <c r="CI70" s="1"/>
      <c r="CJ70" s="1">
        <v>3</v>
      </c>
      <c r="CK70" s="1" t="s">
        <v>106</v>
      </c>
      <c r="CL70" s="1" t="s">
        <v>106</v>
      </c>
      <c r="CM70" s="1"/>
      <c r="CN70" s="1"/>
      <c r="CO70" s="1"/>
      <c r="CP70" s="1"/>
      <c r="CQ70" s="1"/>
      <c r="CR70" s="1"/>
      <c r="CS70" s="1" t="s">
        <v>466</v>
      </c>
    </row>
    <row r="71" spans="1:97" x14ac:dyDescent="0.25">
      <c r="A71" s="2">
        <v>45155.681776574071</v>
      </c>
      <c r="B71" s="1" t="s">
        <v>258</v>
      </c>
      <c r="C71" s="1" t="s">
        <v>34</v>
      </c>
      <c r="D71" s="1" t="s">
        <v>35</v>
      </c>
      <c r="E71" s="1" t="s">
        <v>36</v>
      </c>
      <c r="F71" s="1" t="s">
        <v>37</v>
      </c>
      <c r="G71" s="1" t="s">
        <v>212</v>
      </c>
      <c r="H71" s="1" t="s">
        <v>130</v>
      </c>
      <c r="I71" s="1" t="s">
        <v>854</v>
      </c>
      <c r="J71" s="1"/>
      <c r="K71" s="1"/>
      <c r="L71" s="1" t="s">
        <v>40</v>
      </c>
      <c r="M71" s="1" t="s">
        <v>41</v>
      </c>
      <c r="N71" s="1" t="s">
        <v>862</v>
      </c>
      <c r="O71" s="1">
        <v>1182</v>
      </c>
      <c r="P71" s="1" t="s">
        <v>42</v>
      </c>
      <c r="Q71" s="1" t="s">
        <v>65</v>
      </c>
      <c r="R71" s="1" t="s">
        <v>131</v>
      </c>
      <c r="S71" s="1" t="s">
        <v>108</v>
      </c>
      <c r="T71" s="1" t="s">
        <v>117</v>
      </c>
      <c r="U71" s="1" t="s">
        <v>467</v>
      </c>
      <c r="V71" s="1" t="s">
        <v>70</v>
      </c>
      <c r="W71" s="1" t="s">
        <v>468</v>
      </c>
      <c r="X71" s="1" t="s">
        <v>158</v>
      </c>
      <c r="Y71" s="1" t="s">
        <v>885</v>
      </c>
      <c r="Z71" s="1" t="s">
        <v>894</v>
      </c>
      <c r="AA71" s="1"/>
      <c r="AB71" s="1"/>
      <c r="AC71" s="1"/>
      <c r="AD71" s="1"/>
      <c r="AE71" s="1"/>
      <c r="AF71" s="1"/>
      <c r="AG71" s="1"/>
      <c r="AH71" s="1" t="s">
        <v>282</v>
      </c>
      <c r="AI71" s="1" t="s">
        <v>174</v>
      </c>
      <c r="AJ71" s="1" t="s">
        <v>960</v>
      </c>
      <c r="AK71" s="1" t="s">
        <v>958</v>
      </c>
      <c r="AL71" s="1" t="s">
        <v>959</v>
      </c>
      <c r="AM71" s="1" t="s">
        <v>957</v>
      </c>
      <c r="AN71" s="1"/>
      <c r="AO71" s="1" t="s">
        <v>51</v>
      </c>
      <c r="AP71" s="1" t="s">
        <v>51</v>
      </c>
      <c r="AQ71" s="1"/>
      <c r="AR71" s="1"/>
      <c r="AS71" s="1"/>
      <c r="AT71" s="1"/>
      <c r="AU71" s="1"/>
      <c r="AV71" s="1" t="s">
        <v>65</v>
      </c>
      <c r="AW71" s="1" t="s">
        <v>100</v>
      </c>
      <c r="AX71" s="1" t="s">
        <v>469</v>
      </c>
      <c r="AY71" s="1" t="s">
        <v>101</v>
      </c>
      <c r="AZ71" s="1" t="s">
        <v>992</v>
      </c>
      <c r="BA71" s="1" t="s">
        <v>990</v>
      </c>
      <c r="BB71" s="1"/>
      <c r="BC71" s="1"/>
      <c r="BD71" s="1"/>
      <c r="BE71" s="1"/>
      <c r="BF71" s="1"/>
      <c r="BG71" s="1" t="s">
        <v>140</v>
      </c>
      <c r="BH71" s="1" t="s">
        <v>102</v>
      </c>
      <c r="BI71" s="1" t="s">
        <v>1046</v>
      </c>
      <c r="BJ71" s="1" t="s">
        <v>1048</v>
      </c>
      <c r="BK71" s="1" t="s">
        <v>1044</v>
      </c>
      <c r="BL71" s="1" t="s">
        <v>1049</v>
      </c>
      <c r="BM71" s="1" t="s">
        <v>1045</v>
      </c>
      <c r="BN71" s="1"/>
      <c r="BO71" s="1"/>
      <c r="BP71" s="1"/>
      <c r="BQ71" s="1" t="s">
        <v>76</v>
      </c>
      <c r="BR71" s="1" t="s">
        <v>470</v>
      </c>
      <c r="BS71" s="1" t="s">
        <v>342</v>
      </c>
      <c r="BT71" s="1" t="s">
        <v>885</v>
      </c>
      <c r="BU71" s="1" t="s">
        <v>894</v>
      </c>
      <c r="BV71" s="1"/>
      <c r="BW71" s="1"/>
      <c r="BX71" s="1"/>
      <c r="BY71" s="1"/>
      <c r="BZ71" s="1" t="s">
        <v>170</v>
      </c>
      <c r="CA71" s="1" t="s">
        <v>142</v>
      </c>
      <c r="CB71" s="1" t="s">
        <v>392</v>
      </c>
      <c r="CC71" s="1" t="s">
        <v>147</v>
      </c>
      <c r="CD71" s="1" t="s">
        <v>1073</v>
      </c>
      <c r="CE71" s="1" t="s">
        <v>1074</v>
      </c>
      <c r="CF71" s="1" t="s">
        <v>1078</v>
      </c>
      <c r="CG71" s="1"/>
      <c r="CH71" s="1"/>
      <c r="CI71" s="1"/>
      <c r="CJ71" s="1">
        <v>5</v>
      </c>
      <c r="CK71" s="1" t="s">
        <v>106</v>
      </c>
      <c r="CL71" s="1" t="s">
        <v>106</v>
      </c>
      <c r="CM71" s="1"/>
      <c r="CN71" s="1"/>
      <c r="CO71" s="1"/>
      <c r="CP71" s="1"/>
      <c r="CQ71" s="1"/>
      <c r="CR71" s="1"/>
    </row>
    <row r="72" spans="1:97" x14ac:dyDescent="0.25">
      <c r="A72" s="2">
        <v>45155.686278749999</v>
      </c>
      <c r="B72" s="1" t="s">
        <v>258</v>
      </c>
      <c r="C72" s="1" t="s">
        <v>62</v>
      </c>
      <c r="D72" s="1" t="s">
        <v>35</v>
      </c>
      <c r="E72" s="1" t="s">
        <v>36</v>
      </c>
      <c r="F72" s="1" t="s">
        <v>37</v>
      </c>
      <c r="G72" s="1" t="s">
        <v>38</v>
      </c>
      <c r="H72" s="1" t="s">
        <v>130</v>
      </c>
      <c r="I72" s="1" t="s">
        <v>854</v>
      </c>
      <c r="J72" s="1"/>
      <c r="K72" s="1"/>
      <c r="L72" s="1" t="s">
        <v>40</v>
      </c>
      <c r="M72" s="1" t="s">
        <v>41</v>
      </c>
      <c r="N72" s="1"/>
      <c r="O72" s="1">
        <v>1223</v>
      </c>
      <c r="P72" s="1" t="s">
        <v>42</v>
      </c>
      <c r="Q72" s="1" t="s">
        <v>65</v>
      </c>
      <c r="R72" s="1" t="s">
        <v>44</v>
      </c>
      <c r="S72" s="1" t="s">
        <v>108</v>
      </c>
      <c r="T72" s="1" t="s">
        <v>96</v>
      </c>
      <c r="U72" s="1" t="s">
        <v>471</v>
      </c>
      <c r="V72" s="1" t="s">
        <v>70</v>
      </c>
      <c r="W72" s="1" t="s">
        <v>472</v>
      </c>
      <c r="X72" s="1" t="s">
        <v>136</v>
      </c>
      <c r="Y72" s="1" t="s">
        <v>894</v>
      </c>
      <c r="Z72" s="1" t="s">
        <v>890</v>
      </c>
      <c r="AA72" s="1"/>
      <c r="AB72" s="1"/>
      <c r="AC72" s="1"/>
      <c r="AD72" s="1"/>
      <c r="AE72" s="1"/>
      <c r="AF72" s="1"/>
      <c r="AG72" s="1"/>
      <c r="AH72" s="1" t="s">
        <v>72</v>
      </c>
      <c r="AI72" s="1" t="s">
        <v>146</v>
      </c>
      <c r="AJ72" s="1" t="s">
        <v>958</v>
      </c>
      <c r="AK72" s="1" t="s">
        <v>959</v>
      </c>
      <c r="AL72" s="1" t="s">
        <v>957</v>
      </c>
      <c r="AM72" s="1"/>
      <c r="AN72" s="1"/>
      <c r="AO72" s="1" t="s">
        <v>51</v>
      </c>
      <c r="AP72" s="1" t="s">
        <v>51</v>
      </c>
      <c r="AQ72" s="1"/>
      <c r="AR72" s="1"/>
      <c r="AS72" s="1"/>
      <c r="AT72" s="1"/>
      <c r="AU72" s="1"/>
      <c r="AV72" s="1" t="s">
        <v>112</v>
      </c>
      <c r="AW72" s="1" t="s">
        <v>87</v>
      </c>
      <c r="AX72" s="1" t="s">
        <v>88</v>
      </c>
      <c r="AY72" s="1" t="s">
        <v>101</v>
      </c>
      <c r="AZ72" s="1" t="s">
        <v>992</v>
      </c>
      <c r="BA72" s="1"/>
      <c r="BB72" s="1"/>
      <c r="BC72" s="1"/>
      <c r="BD72" s="1"/>
      <c r="BE72" s="1"/>
      <c r="BF72" s="1"/>
      <c r="BG72" s="1" t="s">
        <v>1013</v>
      </c>
      <c r="BH72" s="1" t="s">
        <v>75</v>
      </c>
      <c r="BI72" s="1" t="s">
        <v>1047</v>
      </c>
      <c r="BJ72" s="1" t="s">
        <v>1044</v>
      </c>
      <c r="BK72" s="1" t="s">
        <v>1049</v>
      </c>
      <c r="BL72" s="1"/>
      <c r="BM72" s="1"/>
      <c r="BN72" s="1"/>
      <c r="BO72" s="1"/>
      <c r="BP72" s="1"/>
      <c r="BQ72" s="1" t="s">
        <v>196</v>
      </c>
      <c r="BR72" s="1" t="s">
        <v>77</v>
      </c>
      <c r="BS72" s="1" t="s">
        <v>77</v>
      </c>
      <c r="BT72" s="1"/>
      <c r="BU72" s="1"/>
      <c r="BV72" s="1"/>
      <c r="BW72" s="1"/>
      <c r="BX72" s="1"/>
      <c r="BY72" s="1"/>
      <c r="BZ72" s="1">
        <v>0</v>
      </c>
      <c r="CA72" s="1" t="s">
        <v>92</v>
      </c>
      <c r="CB72" s="1" t="s">
        <v>473</v>
      </c>
      <c r="CC72" s="1" t="s">
        <v>147</v>
      </c>
      <c r="CD72" s="1" t="s">
        <v>1073</v>
      </c>
      <c r="CE72" s="1" t="s">
        <v>1078</v>
      </c>
      <c r="CF72" s="1"/>
      <c r="CG72" s="1"/>
      <c r="CH72" s="1"/>
      <c r="CI72" s="1"/>
      <c r="CJ72" s="1">
        <v>4</v>
      </c>
      <c r="CK72" s="1" t="s">
        <v>338</v>
      </c>
      <c r="CL72" s="1" t="s">
        <v>345</v>
      </c>
      <c r="CM72" s="1" t="s">
        <v>1097</v>
      </c>
      <c r="CN72" s="1" t="s">
        <v>1098</v>
      </c>
      <c r="CO72" s="1"/>
      <c r="CP72" s="1"/>
      <c r="CQ72" s="1"/>
      <c r="CR72" s="1"/>
    </row>
    <row r="73" spans="1:97" x14ac:dyDescent="0.25">
      <c r="A73" s="2">
        <v>45155.692155833334</v>
      </c>
      <c r="B73" s="1" t="s">
        <v>172</v>
      </c>
      <c r="C73" s="1" t="s">
        <v>62</v>
      </c>
      <c r="D73" s="1" t="s">
        <v>35</v>
      </c>
      <c r="E73" s="1" t="s">
        <v>36</v>
      </c>
      <c r="F73" s="1" t="s">
        <v>37</v>
      </c>
      <c r="G73" s="1" t="s">
        <v>190</v>
      </c>
      <c r="H73" s="1" t="s">
        <v>130</v>
      </c>
      <c r="I73" s="1" t="s">
        <v>854</v>
      </c>
      <c r="J73" s="1" t="s">
        <v>853</v>
      </c>
      <c r="K73" s="1"/>
      <c r="L73" s="1" t="s">
        <v>40</v>
      </c>
      <c r="M73" s="1" t="s">
        <v>41</v>
      </c>
      <c r="N73" s="1" t="s">
        <v>862</v>
      </c>
      <c r="O73" s="1">
        <v>1208</v>
      </c>
      <c r="P73" s="1" t="s">
        <v>42</v>
      </c>
      <c r="Q73" s="1" t="s">
        <v>43</v>
      </c>
      <c r="R73" s="1" t="s">
        <v>66</v>
      </c>
      <c r="S73" s="1" t="s">
        <v>156</v>
      </c>
      <c r="T73" s="1" t="s">
        <v>117</v>
      </c>
      <c r="U73" s="1" t="s">
        <v>474</v>
      </c>
      <c r="V73" s="1" t="s">
        <v>145</v>
      </c>
      <c r="W73" s="1" t="s">
        <v>927</v>
      </c>
      <c r="X73" s="1" t="s">
        <v>193</v>
      </c>
      <c r="Y73" s="1" t="s">
        <v>883</v>
      </c>
      <c r="Z73" s="1" t="s">
        <v>895</v>
      </c>
      <c r="AA73" s="1" t="s">
        <v>894</v>
      </c>
      <c r="AB73" s="1" t="s">
        <v>890</v>
      </c>
      <c r="AC73" s="1" t="s">
        <v>941</v>
      </c>
      <c r="AD73" s="1"/>
      <c r="AE73" s="1"/>
      <c r="AF73" s="1"/>
      <c r="AG73" s="1"/>
      <c r="AH73" s="1" t="s">
        <v>166</v>
      </c>
      <c r="AI73" s="1" t="s">
        <v>174</v>
      </c>
      <c r="AJ73" s="1" t="s">
        <v>961</v>
      </c>
      <c r="AK73" s="1" t="s">
        <v>958</v>
      </c>
      <c r="AL73" s="1" t="s">
        <v>959</v>
      </c>
      <c r="AM73" s="1" t="s">
        <v>957</v>
      </c>
      <c r="AN73" s="1"/>
      <c r="AO73" s="1" t="s">
        <v>476</v>
      </c>
      <c r="AP73" s="1" t="s">
        <v>51</v>
      </c>
      <c r="AQ73" s="1" t="s">
        <v>975</v>
      </c>
      <c r="AR73" s="1" t="s">
        <v>978</v>
      </c>
      <c r="AS73" s="1" t="s">
        <v>979</v>
      </c>
      <c r="AT73" s="1"/>
      <c r="AU73" s="1"/>
      <c r="AV73" s="1" t="s">
        <v>52</v>
      </c>
      <c r="AW73" s="1" t="s">
        <v>87</v>
      </c>
      <c r="AX73" s="1" t="s">
        <v>477</v>
      </c>
      <c r="AY73" s="1" t="s">
        <v>418</v>
      </c>
      <c r="AZ73" s="1" t="s">
        <v>990</v>
      </c>
      <c r="BA73" s="1" t="s">
        <v>994</v>
      </c>
      <c r="BB73" s="1"/>
      <c r="BC73" s="1"/>
      <c r="BD73" s="1"/>
      <c r="BE73" s="1"/>
      <c r="BF73" s="1"/>
      <c r="BG73" s="1" t="s">
        <v>478</v>
      </c>
      <c r="BH73" s="1" t="s">
        <v>478</v>
      </c>
      <c r="BI73" s="1"/>
      <c r="BJ73" s="1"/>
      <c r="BK73" s="1"/>
      <c r="BL73" s="1"/>
      <c r="BM73" s="1"/>
      <c r="BN73" s="1"/>
      <c r="BO73" s="1"/>
      <c r="BP73" s="1"/>
      <c r="BQ73" s="1" t="s">
        <v>76</v>
      </c>
      <c r="BR73" s="1" t="s">
        <v>317</v>
      </c>
      <c r="BS73" s="1" t="s">
        <v>193</v>
      </c>
      <c r="BT73" s="1" t="s">
        <v>1067</v>
      </c>
      <c r="BU73" s="1"/>
      <c r="BV73" s="1"/>
      <c r="BW73" s="1"/>
      <c r="BX73" s="1"/>
      <c r="BY73" s="1"/>
      <c r="BZ73" s="1" t="s">
        <v>170</v>
      </c>
      <c r="CA73" s="1" t="s">
        <v>92</v>
      </c>
      <c r="CB73" s="1" t="s">
        <v>479</v>
      </c>
      <c r="CC73" s="1" t="s">
        <v>147</v>
      </c>
      <c r="CD73" s="1" t="s">
        <v>1080</v>
      </c>
      <c r="CE73" s="1"/>
      <c r="CF73" s="1"/>
      <c r="CG73" s="1"/>
      <c r="CH73" s="1"/>
      <c r="CI73" s="1"/>
      <c r="CJ73" s="1">
        <v>5</v>
      </c>
      <c r="CK73" s="1" t="s">
        <v>106</v>
      </c>
      <c r="CL73" s="1" t="s">
        <v>106</v>
      </c>
      <c r="CM73" s="1"/>
      <c r="CN73" s="1"/>
      <c r="CO73" s="1"/>
      <c r="CP73" s="1"/>
      <c r="CQ73" s="1"/>
      <c r="CR73" s="1"/>
      <c r="CS73" s="1" t="s">
        <v>480</v>
      </c>
    </row>
    <row r="74" spans="1:97" x14ac:dyDescent="0.25">
      <c r="A74" s="2">
        <v>45155.709984062501</v>
      </c>
      <c r="B74" s="1" t="s">
        <v>330</v>
      </c>
      <c r="C74" s="1" t="s">
        <v>62</v>
      </c>
      <c r="D74" s="1" t="s">
        <v>35</v>
      </c>
      <c r="E74" s="1" t="s">
        <v>36</v>
      </c>
      <c r="F74" s="1" t="s">
        <v>201</v>
      </c>
      <c r="G74" s="1" t="s">
        <v>123</v>
      </c>
      <c r="H74" s="1" t="s">
        <v>130</v>
      </c>
      <c r="I74" s="1"/>
      <c r="J74" s="1"/>
      <c r="K74" s="1"/>
      <c r="L74" s="1" t="s">
        <v>40</v>
      </c>
      <c r="M74" s="1" t="s">
        <v>41</v>
      </c>
      <c r="N74" s="1"/>
      <c r="O74" s="1">
        <v>1100</v>
      </c>
      <c r="P74" s="1" t="s">
        <v>83</v>
      </c>
      <c r="Q74" s="1" t="s">
        <v>65</v>
      </c>
      <c r="R74" s="1" t="s">
        <v>131</v>
      </c>
      <c r="S74" s="1" t="s">
        <v>67</v>
      </c>
      <c r="T74" s="1" t="s">
        <v>117</v>
      </c>
      <c r="U74" s="1" t="s">
        <v>481</v>
      </c>
      <c r="V74" s="1" t="s">
        <v>48</v>
      </c>
      <c r="W74" s="1" t="s">
        <v>77</v>
      </c>
      <c r="X74" s="1" t="s">
        <v>77</v>
      </c>
      <c r="Y74" s="1"/>
      <c r="Z74" s="1"/>
      <c r="AA74" s="1"/>
      <c r="AB74" s="1"/>
      <c r="AC74" s="1"/>
      <c r="AD74" s="1"/>
      <c r="AE74" s="1"/>
      <c r="AF74" s="1"/>
      <c r="AG74" s="1"/>
      <c r="AH74" s="1" t="s">
        <v>378</v>
      </c>
      <c r="AI74" s="1" t="s">
        <v>174</v>
      </c>
      <c r="AJ74" s="1" t="s">
        <v>960</v>
      </c>
      <c r="AK74" s="1" t="s">
        <v>961</v>
      </c>
      <c r="AL74" s="1"/>
      <c r="AM74" s="1"/>
      <c r="AN74" s="1"/>
      <c r="AO74" s="1" t="s">
        <v>51</v>
      </c>
      <c r="AP74" s="1" t="s">
        <v>51</v>
      </c>
      <c r="AQ74" s="1"/>
      <c r="AR74" s="1"/>
      <c r="AS74" s="1"/>
      <c r="AT74" s="1"/>
      <c r="AU74" s="1"/>
      <c r="AV74" s="1" t="s">
        <v>112</v>
      </c>
      <c r="AW74" s="1" t="s">
        <v>100</v>
      </c>
      <c r="AX74" s="1" t="s">
        <v>482</v>
      </c>
      <c r="AY74" s="1" t="s">
        <v>101</v>
      </c>
      <c r="AZ74" s="1" t="s">
        <v>992</v>
      </c>
      <c r="BA74" s="1" t="s">
        <v>991</v>
      </c>
      <c r="BB74" s="1" t="s">
        <v>989</v>
      </c>
      <c r="BC74" s="1"/>
      <c r="BD74" s="1"/>
      <c r="BE74" s="1"/>
      <c r="BF74" s="1"/>
      <c r="BG74" s="1" t="s">
        <v>1013</v>
      </c>
      <c r="BH74" s="1" t="s">
        <v>75</v>
      </c>
      <c r="BI74" s="1" t="s">
        <v>1047</v>
      </c>
      <c r="BJ74" s="1" t="s">
        <v>1044</v>
      </c>
      <c r="BK74" s="1" t="s">
        <v>1049</v>
      </c>
      <c r="BL74" s="1"/>
      <c r="BM74" s="1"/>
      <c r="BN74" s="1"/>
      <c r="BO74" s="1"/>
      <c r="BP74" s="1"/>
      <c r="BQ74" s="1" t="s">
        <v>56</v>
      </c>
      <c r="BR74" s="1" t="s">
        <v>77</v>
      </c>
      <c r="BS74" s="1" t="s">
        <v>77</v>
      </c>
      <c r="BT74" s="1"/>
      <c r="BU74" s="1"/>
      <c r="BV74" s="1"/>
      <c r="BW74" s="1"/>
      <c r="BX74" s="1"/>
      <c r="BY74" s="1"/>
      <c r="BZ74" s="1" t="s">
        <v>78</v>
      </c>
      <c r="CA74" s="1" t="s">
        <v>58</v>
      </c>
      <c r="CB74" s="1" t="s">
        <v>483</v>
      </c>
      <c r="CC74" s="1" t="s">
        <v>210</v>
      </c>
      <c r="CD74" s="1" t="s">
        <v>1077</v>
      </c>
      <c r="CE74" s="1" t="s">
        <v>1078</v>
      </c>
      <c r="CF74" s="1" t="s">
        <v>1076</v>
      </c>
      <c r="CG74" s="1"/>
      <c r="CH74" s="1"/>
      <c r="CI74" s="1"/>
      <c r="CJ74" s="1">
        <v>4</v>
      </c>
      <c r="CK74" s="1" t="s">
        <v>106</v>
      </c>
      <c r="CL74" s="1" t="s">
        <v>106</v>
      </c>
      <c r="CM74" s="1"/>
      <c r="CN74" s="1"/>
      <c r="CO74" s="1"/>
      <c r="CP74" s="1"/>
      <c r="CQ74" s="1"/>
      <c r="CR74" s="1"/>
    </row>
    <row r="75" spans="1:97" x14ac:dyDescent="0.25">
      <c r="A75" s="2">
        <v>45155.783245752318</v>
      </c>
      <c r="B75" s="1" t="s">
        <v>258</v>
      </c>
      <c r="C75" s="1" t="s">
        <v>34</v>
      </c>
      <c r="D75" s="1" t="s">
        <v>35</v>
      </c>
      <c r="E75" s="1" t="s">
        <v>36</v>
      </c>
      <c r="F75" s="1" t="s">
        <v>37</v>
      </c>
      <c r="G75" s="1" t="s">
        <v>81</v>
      </c>
      <c r="H75" s="1" t="s">
        <v>484</v>
      </c>
      <c r="I75" s="1"/>
      <c r="J75" s="1"/>
      <c r="K75" s="1"/>
      <c r="L75" s="1" t="s">
        <v>40</v>
      </c>
      <c r="M75" s="1" t="s">
        <v>41</v>
      </c>
      <c r="N75" s="1"/>
      <c r="O75" s="1">
        <v>1202</v>
      </c>
      <c r="P75" s="1" t="s">
        <v>42</v>
      </c>
      <c r="Q75" s="1" t="s">
        <v>65</v>
      </c>
      <c r="R75" s="1" t="s">
        <v>44</v>
      </c>
      <c r="S75" s="1" t="s">
        <v>156</v>
      </c>
      <c r="T75" s="1" t="s">
        <v>134</v>
      </c>
      <c r="U75" s="1" t="s">
        <v>485</v>
      </c>
      <c r="V75" s="1" t="s">
        <v>70</v>
      </c>
      <c r="W75" s="1" t="s">
        <v>459</v>
      </c>
      <c r="X75" s="1" t="s">
        <v>459</v>
      </c>
      <c r="Y75" s="1"/>
      <c r="Z75" s="1"/>
      <c r="AA75" s="1"/>
      <c r="AB75" s="1"/>
      <c r="AC75" s="1"/>
      <c r="AD75" s="1"/>
      <c r="AE75" s="1"/>
      <c r="AF75" s="1"/>
      <c r="AG75" s="1"/>
      <c r="AH75" s="1" t="s">
        <v>460</v>
      </c>
      <c r="AI75" s="1" t="s">
        <v>111</v>
      </c>
      <c r="AJ75" s="1" t="s">
        <v>959</v>
      </c>
      <c r="AK75" s="1" t="s">
        <v>957</v>
      </c>
      <c r="AL75" s="1"/>
      <c r="AM75" s="1"/>
      <c r="AN75" s="1"/>
      <c r="AO75" s="1" t="s">
        <v>51</v>
      </c>
      <c r="AP75" s="1" t="s">
        <v>51</v>
      </c>
      <c r="AQ75" s="1"/>
      <c r="AR75" s="1"/>
      <c r="AS75" s="1"/>
      <c r="AT75" s="1"/>
      <c r="AU75" s="1"/>
      <c r="AV75" s="1" t="s">
        <v>112</v>
      </c>
      <c r="AW75" s="1" t="s">
        <v>87</v>
      </c>
      <c r="AX75" s="1" t="s">
        <v>284</v>
      </c>
      <c r="AY75" s="1" t="s">
        <v>101</v>
      </c>
      <c r="AZ75" s="1" t="s">
        <v>991</v>
      </c>
      <c r="BA75" s="1" t="s">
        <v>990</v>
      </c>
      <c r="BB75" s="1"/>
      <c r="BC75" s="1"/>
      <c r="BD75" s="1"/>
      <c r="BE75" s="1"/>
      <c r="BF75" s="1"/>
      <c r="BG75" s="1" t="s">
        <v>114</v>
      </c>
      <c r="BH75" s="1" t="s">
        <v>114</v>
      </c>
      <c r="BI75" s="1"/>
      <c r="BJ75" s="1"/>
      <c r="BK75" s="1"/>
      <c r="BL75" s="1"/>
      <c r="BM75" s="1"/>
      <c r="BN75" s="1"/>
      <c r="BO75" s="1"/>
      <c r="BP75" s="1"/>
      <c r="BQ75" s="1" t="s">
        <v>56</v>
      </c>
      <c r="BR75" s="1" t="s">
        <v>77</v>
      </c>
      <c r="BS75" s="1" t="s">
        <v>77</v>
      </c>
      <c r="BT75" s="1"/>
      <c r="BU75" s="1"/>
      <c r="BV75" s="1"/>
      <c r="BW75" s="1"/>
      <c r="BX75" s="1"/>
      <c r="BY75" s="1"/>
      <c r="BZ75" s="1">
        <v>0</v>
      </c>
      <c r="CA75" s="1" t="s">
        <v>92</v>
      </c>
      <c r="CB75" s="1" t="s">
        <v>392</v>
      </c>
      <c r="CC75" s="1" t="s">
        <v>147</v>
      </c>
      <c r="CD75" s="1" t="s">
        <v>1073</v>
      </c>
      <c r="CE75" s="1" t="s">
        <v>1074</v>
      </c>
      <c r="CF75" s="1" t="s">
        <v>1078</v>
      </c>
      <c r="CG75" s="1"/>
      <c r="CH75" s="1"/>
      <c r="CI75" s="1"/>
      <c r="CJ75" s="1">
        <v>4</v>
      </c>
      <c r="CK75" s="1" t="s">
        <v>486</v>
      </c>
      <c r="CL75" s="1" t="s">
        <v>345</v>
      </c>
      <c r="CM75" s="1" t="s">
        <v>1096</v>
      </c>
      <c r="CN75" s="1" t="s">
        <v>1097</v>
      </c>
      <c r="CO75" s="1" t="s">
        <v>1098</v>
      </c>
      <c r="CP75" s="1"/>
      <c r="CQ75" s="1"/>
      <c r="CR75" s="1"/>
    </row>
    <row r="76" spans="1:97" x14ac:dyDescent="0.25">
      <c r="A76" s="2">
        <v>45155.811145717591</v>
      </c>
      <c r="B76" s="1" t="s">
        <v>258</v>
      </c>
      <c r="C76" s="1" t="s">
        <v>62</v>
      </c>
      <c r="D76" s="1" t="s">
        <v>35</v>
      </c>
      <c r="E76" s="1" t="s">
        <v>36</v>
      </c>
      <c r="F76" s="1" t="s">
        <v>201</v>
      </c>
      <c r="G76" s="1" t="s">
        <v>81</v>
      </c>
      <c r="H76" s="1" t="s">
        <v>130</v>
      </c>
      <c r="I76" s="1"/>
      <c r="J76" s="1"/>
      <c r="K76" s="1"/>
      <c r="L76" s="1" t="s">
        <v>40</v>
      </c>
      <c r="M76" s="1" t="s">
        <v>41</v>
      </c>
      <c r="N76" s="1"/>
      <c r="O76" s="1">
        <v>1120</v>
      </c>
      <c r="P76" s="1" t="s">
        <v>232</v>
      </c>
      <c r="Q76" s="1" t="s">
        <v>43</v>
      </c>
      <c r="R76" s="1" t="s">
        <v>44</v>
      </c>
      <c r="S76" s="1" t="s">
        <v>67</v>
      </c>
      <c r="T76" s="1" t="s">
        <v>134</v>
      </c>
      <c r="U76" s="1" t="s">
        <v>487</v>
      </c>
      <c r="V76" s="1" t="s">
        <v>48</v>
      </c>
      <c r="W76" s="1" t="s">
        <v>77</v>
      </c>
      <c r="X76" s="1" t="s">
        <v>77</v>
      </c>
      <c r="Y76" s="1"/>
      <c r="Z76" s="1"/>
      <c r="AA76" s="1"/>
      <c r="AB76" s="1"/>
      <c r="AC76" s="1"/>
      <c r="AD76" s="1"/>
      <c r="AE76" s="1"/>
      <c r="AF76" s="1"/>
      <c r="AG76" s="1"/>
      <c r="AH76" s="1" t="s">
        <v>488</v>
      </c>
      <c r="AI76" s="1" t="s">
        <v>488</v>
      </c>
      <c r="AJ76" s="1"/>
      <c r="AK76" s="1"/>
      <c r="AL76" s="1"/>
      <c r="AM76" s="1"/>
      <c r="AN76" s="1"/>
      <c r="AO76" s="1" t="s">
        <v>51</v>
      </c>
      <c r="AP76" s="1" t="s">
        <v>51</v>
      </c>
      <c r="AQ76" s="1"/>
      <c r="AR76" s="1"/>
      <c r="AS76" s="1"/>
      <c r="AT76" s="1"/>
      <c r="AU76" s="1"/>
      <c r="AV76" s="1" t="s">
        <v>112</v>
      </c>
      <c r="AW76" s="1" t="s">
        <v>53</v>
      </c>
      <c r="AX76" s="1" t="s">
        <v>489</v>
      </c>
      <c r="AY76" s="1" t="s">
        <v>418</v>
      </c>
      <c r="AZ76" s="1" t="s">
        <v>989</v>
      </c>
      <c r="BA76" s="1"/>
      <c r="BB76" s="1"/>
      <c r="BC76" s="1"/>
      <c r="BD76" s="1"/>
      <c r="BE76" s="1"/>
      <c r="BF76" s="1"/>
      <c r="BG76" s="1" t="s">
        <v>1002</v>
      </c>
      <c r="BH76" s="1" t="s">
        <v>1002</v>
      </c>
      <c r="BI76" s="1"/>
      <c r="BJ76" s="1"/>
      <c r="BK76" s="1"/>
      <c r="BL76" s="1"/>
      <c r="BM76" s="1"/>
      <c r="BN76" s="1"/>
      <c r="BO76" s="1"/>
      <c r="BP76" s="1"/>
      <c r="BQ76" s="1" t="s">
        <v>76</v>
      </c>
      <c r="BR76" s="1" t="s">
        <v>77</v>
      </c>
      <c r="BS76" s="1" t="s">
        <v>77</v>
      </c>
      <c r="BT76" s="1"/>
      <c r="BU76" s="1"/>
      <c r="BV76" s="1"/>
      <c r="BW76" s="1"/>
      <c r="BX76" s="1"/>
      <c r="BY76" s="1"/>
      <c r="BZ76" s="1">
        <v>0</v>
      </c>
      <c r="CA76" s="1" t="s">
        <v>92</v>
      </c>
      <c r="CB76" s="1" t="s">
        <v>375</v>
      </c>
      <c r="CC76" s="1" t="s">
        <v>147</v>
      </c>
      <c r="CD76" s="1" t="s">
        <v>1073</v>
      </c>
      <c r="CE76" s="1" t="s">
        <v>1074</v>
      </c>
      <c r="CF76" s="1" t="s">
        <v>1077</v>
      </c>
      <c r="CG76" s="1" t="s">
        <v>1078</v>
      </c>
      <c r="CH76" s="1" t="s">
        <v>1076</v>
      </c>
      <c r="CI76" s="1"/>
      <c r="CJ76" s="1">
        <v>1</v>
      </c>
      <c r="CK76" s="1" t="s">
        <v>490</v>
      </c>
      <c r="CL76" s="1" t="s">
        <v>634</v>
      </c>
      <c r="CM76" s="1" t="s">
        <v>1102</v>
      </c>
      <c r="CN76" s="1" t="s">
        <v>1100</v>
      </c>
      <c r="CO76" s="1"/>
      <c r="CP76" s="1"/>
      <c r="CQ76" s="1"/>
      <c r="CR76" s="1"/>
      <c r="CS76" s="1" t="s">
        <v>491</v>
      </c>
    </row>
    <row r="77" spans="1:97" x14ac:dyDescent="0.25">
      <c r="A77" s="2">
        <v>45155.821810717593</v>
      </c>
      <c r="B77" s="1" t="s">
        <v>289</v>
      </c>
      <c r="C77" s="1" t="s">
        <v>62</v>
      </c>
      <c r="D77" s="1" t="s">
        <v>35</v>
      </c>
      <c r="E77" s="1" t="s">
        <v>36</v>
      </c>
      <c r="F77" s="1" t="s">
        <v>37</v>
      </c>
      <c r="G77" s="1" t="s">
        <v>81</v>
      </c>
      <c r="H77" s="1" t="s">
        <v>130</v>
      </c>
      <c r="I77" s="1" t="s">
        <v>854</v>
      </c>
      <c r="J77" s="1"/>
      <c r="K77" s="1"/>
      <c r="L77" s="1" t="s">
        <v>40</v>
      </c>
      <c r="M77" s="1" t="s">
        <v>41</v>
      </c>
      <c r="N77" s="1" t="s">
        <v>862</v>
      </c>
      <c r="O77" s="1">
        <v>576</v>
      </c>
      <c r="P77" s="1" t="s">
        <v>42</v>
      </c>
      <c r="Q77" s="1" t="s">
        <v>95</v>
      </c>
      <c r="R77" s="1" t="s">
        <v>44</v>
      </c>
      <c r="S77" s="1" t="s">
        <v>108</v>
      </c>
      <c r="T77" s="1" t="s">
        <v>117</v>
      </c>
      <c r="U77" s="1" t="s">
        <v>492</v>
      </c>
      <c r="V77" s="1" t="s">
        <v>145</v>
      </c>
      <c r="W77" s="1" t="s">
        <v>136</v>
      </c>
      <c r="X77" s="1" t="s">
        <v>136</v>
      </c>
      <c r="Y77" s="1"/>
      <c r="Z77" s="1"/>
      <c r="AA77" s="1"/>
      <c r="AB77" s="1"/>
      <c r="AC77" s="1"/>
      <c r="AD77" s="1"/>
      <c r="AE77" s="1"/>
      <c r="AF77" s="1"/>
      <c r="AG77" s="1"/>
      <c r="AH77" s="1" t="s">
        <v>72</v>
      </c>
      <c r="AI77" s="1" t="s">
        <v>146</v>
      </c>
      <c r="AJ77" s="1" t="s">
        <v>958</v>
      </c>
      <c r="AK77" s="1" t="s">
        <v>959</v>
      </c>
      <c r="AL77" s="1" t="s">
        <v>957</v>
      </c>
      <c r="AM77" s="1"/>
      <c r="AN77" s="1"/>
      <c r="AO77" s="1" t="s">
        <v>73</v>
      </c>
      <c r="AP77" s="1" t="s">
        <v>51</v>
      </c>
      <c r="AQ77" s="1" t="s">
        <v>975</v>
      </c>
      <c r="AR77" s="1"/>
      <c r="AS77" s="1"/>
      <c r="AT77" s="1"/>
      <c r="AU77" s="1"/>
      <c r="AV77" s="1" t="s">
        <v>52</v>
      </c>
      <c r="AW77" s="1" t="s">
        <v>100</v>
      </c>
      <c r="AX77" s="1" t="s">
        <v>185</v>
      </c>
      <c r="AY77" s="1" t="s">
        <v>101</v>
      </c>
      <c r="AZ77" s="1" t="s">
        <v>990</v>
      </c>
      <c r="BA77" s="1"/>
      <c r="BB77" s="1"/>
      <c r="BC77" s="1"/>
      <c r="BD77" s="1"/>
      <c r="BE77" s="1"/>
      <c r="BF77" s="1"/>
      <c r="BG77" s="1" t="s">
        <v>1019</v>
      </c>
      <c r="BH77" s="1" t="s">
        <v>102</v>
      </c>
      <c r="BI77" s="1" t="s">
        <v>1047</v>
      </c>
      <c r="BJ77" s="1"/>
      <c r="BK77" s="1"/>
      <c r="BL77" s="1"/>
      <c r="BM77" s="1"/>
      <c r="BN77" s="1"/>
      <c r="BO77" s="1"/>
      <c r="BP77" s="1"/>
      <c r="BQ77" s="1" t="s">
        <v>56</v>
      </c>
      <c r="BR77" s="1" t="s">
        <v>136</v>
      </c>
      <c r="BS77" s="1" t="s">
        <v>136</v>
      </c>
      <c r="BT77" s="1"/>
      <c r="BU77" s="1"/>
      <c r="BV77" s="1"/>
      <c r="BW77" s="1"/>
      <c r="BX77" s="1"/>
      <c r="BY77" s="1"/>
      <c r="BZ77" s="1" t="s">
        <v>154</v>
      </c>
      <c r="CA77" s="1" t="s">
        <v>58</v>
      </c>
      <c r="CB77" s="1" t="s">
        <v>494</v>
      </c>
      <c r="CC77" s="1" t="s">
        <v>147</v>
      </c>
      <c r="CD77" s="1" t="s">
        <v>1074</v>
      </c>
      <c r="CE77" s="1"/>
      <c r="CF77" s="1"/>
      <c r="CG77" s="1"/>
      <c r="CH77" s="1"/>
      <c r="CI77" s="1"/>
      <c r="CJ77" s="1">
        <v>4</v>
      </c>
      <c r="CK77" s="1" t="s">
        <v>484</v>
      </c>
      <c r="CL77" s="1" t="s">
        <v>484</v>
      </c>
      <c r="CM77" s="1"/>
      <c r="CN77" s="1"/>
      <c r="CO77" s="1"/>
      <c r="CP77" s="1"/>
      <c r="CQ77" s="1"/>
      <c r="CR77" s="1"/>
    </row>
    <row r="78" spans="1:97" x14ac:dyDescent="0.25">
      <c r="A78" s="2">
        <v>45155.823527152781</v>
      </c>
      <c r="B78" s="1" t="s">
        <v>330</v>
      </c>
      <c r="C78" s="1" t="s">
        <v>34</v>
      </c>
      <c r="D78" s="1" t="s">
        <v>35</v>
      </c>
      <c r="E78" s="1" t="s">
        <v>36</v>
      </c>
      <c r="F78" s="1" t="s">
        <v>37</v>
      </c>
      <c r="G78" s="1" t="s">
        <v>38</v>
      </c>
      <c r="H78" s="1" t="s">
        <v>130</v>
      </c>
      <c r="I78" s="1" t="s">
        <v>854</v>
      </c>
      <c r="J78" s="1"/>
      <c r="K78" s="1"/>
      <c r="L78" s="1" t="s">
        <v>40</v>
      </c>
      <c r="M78" s="1" t="s">
        <v>41</v>
      </c>
      <c r="N78" s="1" t="s">
        <v>862</v>
      </c>
      <c r="O78" s="1">
        <v>545</v>
      </c>
      <c r="P78" s="1" t="s">
        <v>42</v>
      </c>
      <c r="Q78" s="1" t="s">
        <v>65</v>
      </c>
      <c r="R78" s="1" t="s">
        <v>131</v>
      </c>
      <c r="S78" s="1" t="s">
        <v>67</v>
      </c>
      <c r="T78" s="1" t="s">
        <v>134</v>
      </c>
      <c r="U78" s="1" t="s">
        <v>495</v>
      </c>
      <c r="V78" s="1" t="s">
        <v>145</v>
      </c>
      <c r="W78" s="1" t="s">
        <v>928</v>
      </c>
      <c r="X78" s="1" t="s">
        <v>136</v>
      </c>
      <c r="Y78" s="1" t="s">
        <v>883</v>
      </c>
      <c r="Z78" s="1" t="s">
        <v>889</v>
      </c>
      <c r="AA78" s="1" t="s">
        <v>885</v>
      </c>
      <c r="AB78" s="1" t="s">
        <v>890</v>
      </c>
      <c r="AC78" s="1" t="s">
        <v>891</v>
      </c>
      <c r="AD78" s="1" t="s">
        <v>941</v>
      </c>
      <c r="AE78" s="1"/>
      <c r="AF78" s="1"/>
      <c r="AG78" s="1"/>
      <c r="AH78" s="1" t="s">
        <v>159</v>
      </c>
      <c r="AI78" s="1" t="s">
        <v>174</v>
      </c>
      <c r="AJ78" s="1" t="s">
        <v>960</v>
      </c>
      <c r="AK78" s="1" t="s">
        <v>961</v>
      </c>
      <c r="AL78" s="1" t="s">
        <v>958</v>
      </c>
      <c r="AM78" s="1" t="s">
        <v>959</v>
      </c>
      <c r="AN78" s="1" t="s">
        <v>957</v>
      </c>
      <c r="AO78" s="1" t="s">
        <v>138</v>
      </c>
      <c r="AP78" s="1" t="s">
        <v>51</v>
      </c>
      <c r="AQ78" s="1" t="s">
        <v>976</v>
      </c>
      <c r="AR78" s="1"/>
      <c r="AS78" s="1"/>
      <c r="AT78" s="1"/>
      <c r="AU78" s="1"/>
      <c r="AV78" s="1" t="s">
        <v>65</v>
      </c>
      <c r="AW78" s="1" t="s">
        <v>100</v>
      </c>
      <c r="AX78" s="1" t="s">
        <v>151</v>
      </c>
      <c r="AY78" s="1" t="s">
        <v>101</v>
      </c>
      <c r="AZ78" s="1" t="s">
        <v>992</v>
      </c>
      <c r="BA78" s="1" t="s">
        <v>991</v>
      </c>
      <c r="BB78" s="1" t="s">
        <v>989</v>
      </c>
      <c r="BC78" s="1" t="s">
        <v>990</v>
      </c>
      <c r="BD78" s="1"/>
      <c r="BE78" s="1"/>
      <c r="BF78" s="1"/>
      <c r="BG78" s="1" t="s">
        <v>1020</v>
      </c>
      <c r="BH78" s="1" t="s">
        <v>102</v>
      </c>
      <c r="BI78" s="1" t="s">
        <v>1046</v>
      </c>
      <c r="BJ78" s="1" t="s">
        <v>1047</v>
      </c>
      <c r="BK78" s="1" t="s">
        <v>1048</v>
      </c>
      <c r="BL78" s="1" t="s">
        <v>1044</v>
      </c>
      <c r="BM78" s="1" t="s">
        <v>1049</v>
      </c>
      <c r="BN78" s="1" t="s">
        <v>1045</v>
      </c>
      <c r="BO78" s="1" t="s">
        <v>1050</v>
      </c>
      <c r="BP78" s="1"/>
      <c r="BQ78" s="1" t="s">
        <v>76</v>
      </c>
      <c r="BR78" s="1" t="s">
        <v>450</v>
      </c>
      <c r="BS78" s="1" t="s">
        <v>136</v>
      </c>
      <c r="BT78" s="1" t="s">
        <v>885</v>
      </c>
      <c r="BU78" s="1"/>
      <c r="BV78" s="1"/>
      <c r="BW78" s="1"/>
      <c r="BX78" s="1"/>
      <c r="BY78" s="1"/>
      <c r="BZ78" s="1" t="s">
        <v>78</v>
      </c>
      <c r="CA78" s="1" t="s">
        <v>58</v>
      </c>
      <c r="CB78" s="1" t="s">
        <v>162</v>
      </c>
      <c r="CC78" s="1" t="s">
        <v>162</v>
      </c>
      <c r="CD78" s="1"/>
      <c r="CE78" s="1"/>
      <c r="CF78" s="1"/>
      <c r="CG78" s="1"/>
      <c r="CH78" s="1"/>
      <c r="CI78" s="1"/>
      <c r="CJ78" s="1">
        <v>3</v>
      </c>
      <c r="CK78" s="1" t="s">
        <v>106</v>
      </c>
      <c r="CL78" s="1" t="s">
        <v>106</v>
      </c>
      <c r="CM78" s="1"/>
      <c r="CN78" s="1"/>
      <c r="CO78" s="1"/>
      <c r="CP78" s="1"/>
      <c r="CQ78" s="1"/>
      <c r="CR78" s="1"/>
    </row>
    <row r="79" spans="1:97" x14ac:dyDescent="0.25">
      <c r="A79" s="2">
        <v>45155.824235416665</v>
      </c>
      <c r="B79" s="1" t="s">
        <v>33</v>
      </c>
      <c r="C79" s="1" t="s">
        <v>62</v>
      </c>
      <c r="D79" s="1" t="s">
        <v>35</v>
      </c>
      <c r="E79" s="1" t="s">
        <v>36</v>
      </c>
      <c r="F79" s="1" t="s">
        <v>221</v>
      </c>
      <c r="G79" s="1" t="s">
        <v>190</v>
      </c>
      <c r="H79" s="1" t="s">
        <v>130</v>
      </c>
      <c r="I79" s="1" t="s">
        <v>854</v>
      </c>
      <c r="J79" s="1" t="s">
        <v>852</v>
      </c>
      <c r="K79" s="1"/>
      <c r="L79" s="1" t="s">
        <v>40</v>
      </c>
      <c r="M79" s="1" t="s">
        <v>41</v>
      </c>
      <c r="N79" s="1" t="s">
        <v>862</v>
      </c>
      <c r="O79" s="1">
        <v>500</v>
      </c>
      <c r="P79" s="1" t="s">
        <v>232</v>
      </c>
      <c r="Q79" s="1" t="s">
        <v>95</v>
      </c>
      <c r="R79" s="1" t="s">
        <v>44</v>
      </c>
      <c r="S79" s="1" t="s">
        <v>45</v>
      </c>
      <c r="T79" s="1" t="s">
        <v>117</v>
      </c>
      <c r="U79" s="1" t="s">
        <v>498</v>
      </c>
      <c r="V79" s="1" t="s">
        <v>48</v>
      </c>
      <c r="W79" s="1" t="s">
        <v>136</v>
      </c>
      <c r="X79" s="1" t="s">
        <v>136</v>
      </c>
      <c r="Y79" s="1"/>
      <c r="Z79" s="1"/>
      <c r="AA79" s="1"/>
      <c r="AB79" s="1"/>
      <c r="AC79" s="1"/>
      <c r="AD79" s="1"/>
      <c r="AE79" s="1"/>
      <c r="AF79" s="1"/>
      <c r="AG79" s="1"/>
      <c r="AH79" s="1" t="s">
        <v>499</v>
      </c>
      <c r="AI79" s="1" t="s">
        <v>967</v>
      </c>
      <c r="AJ79" s="1" t="s">
        <v>968</v>
      </c>
      <c r="AK79" s="1"/>
      <c r="AL79" s="1"/>
      <c r="AM79" s="1"/>
      <c r="AN79" s="1"/>
      <c r="AO79" s="1" t="s">
        <v>254</v>
      </c>
      <c r="AP79" s="1" t="s">
        <v>51</v>
      </c>
      <c r="AQ79" s="1" t="s">
        <v>975</v>
      </c>
      <c r="AR79" s="1" t="s">
        <v>976</v>
      </c>
      <c r="AS79" s="1"/>
      <c r="AT79" s="1"/>
      <c r="AU79" s="1"/>
      <c r="AV79" s="1" t="s">
        <v>112</v>
      </c>
      <c r="AW79" s="1" t="s">
        <v>100</v>
      </c>
      <c r="AX79" s="1" t="s">
        <v>185</v>
      </c>
      <c r="AY79" s="1" t="s">
        <v>101</v>
      </c>
      <c r="AZ79" s="1" t="s">
        <v>990</v>
      </c>
      <c r="BA79" s="1"/>
      <c r="BB79" s="1"/>
      <c r="BC79" s="1"/>
      <c r="BD79" s="1"/>
      <c r="BE79" s="1"/>
      <c r="BF79" s="1"/>
      <c r="BG79" s="1" t="s">
        <v>333</v>
      </c>
      <c r="BH79" s="1" t="s">
        <v>102</v>
      </c>
      <c r="BI79" s="1" t="s">
        <v>1046</v>
      </c>
      <c r="BJ79" s="1" t="s">
        <v>1045</v>
      </c>
      <c r="BK79" s="1"/>
      <c r="BL79" s="1"/>
      <c r="BM79" s="1"/>
      <c r="BN79" s="1"/>
      <c r="BO79" s="1"/>
      <c r="BP79" s="1"/>
      <c r="BQ79" s="1" t="s">
        <v>56</v>
      </c>
      <c r="BR79" s="1" t="s">
        <v>136</v>
      </c>
      <c r="BS79" s="1" t="s">
        <v>136</v>
      </c>
      <c r="BT79" s="1"/>
      <c r="BU79" s="1"/>
      <c r="BV79" s="1"/>
      <c r="BW79" s="1"/>
      <c r="BX79" s="1"/>
      <c r="BY79" s="1"/>
      <c r="BZ79" s="1" t="s">
        <v>154</v>
      </c>
      <c r="CA79" s="1" t="s">
        <v>92</v>
      </c>
      <c r="CB79" s="1" t="s">
        <v>162</v>
      </c>
      <c r="CC79" s="1" t="s">
        <v>162</v>
      </c>
      <c r="CD79" s="1"/>
      <c r="CE79" s="1"/>
      <c r="CF79" s="1"/>
      <c r="CG79" s="1"/>
      <c r="CH79" s="1"/>
      <c r="CI79" s="1"/>
      <c r="CJ79" s="1">
        <v>2</v>
      </c>
      <c r="CK79" s="1" t="s">
        <v>500</v>
      </c>
      <c r="CL79" s="1" t="s">
        <v>345</v>
      </c>
      <c r="CM79" s="1" t="s">
        <v>1097</v>
      </c>
      <c r="CN79" s="1" t="s">
        <v>1105</v>
      </c>
      <c r="CO79" s="1"/>
      <c r="CP79" s="1"/>
      <c r="CQ79" s="1"/>
      <c r="CR79" s="1"/>
      <c r="CS79" s="1" t="s">
        <v>501</v>
      </c>
    </row>
    <row r="80" spans="1:97" x14ac:dyDescent="0.25">
      <c r="A80" s="2">
        <v>45155.944136041668</v>
      </c>
      <c r="B80" s="1" t="s">
        <v>258</v>
      </c>
      <c r="C80" s="1" t="s">
        <v>62</v>
      </c>
      <c r="D80" s="1" t="s">
        <v>35</v>
      </c>
      <c r="E80" s="1" t="s">
        <v>36</v>
      </c>
      <c r="F80" s="1" t="s">
        <v>37</v>
      </c>
      <c r="G80" s="1" t="s">
        <v>81</v>
      </c>
      <c r="H80" s="1" t="s">
        <v>130</v>
      </c>
      <c r="I80" s="1" t="s">
        <v>853</v>
      </c>
      <c r="J80" s="1"/>
      <c r="K80" s="1"/>
      <c r="L80" s="1" t="s">
        <v>40</v>
      </c>
      <c r="M80" s="1" t="s">
        <v>41</v>
      </c>
      <c r="N80" s="1" t="s">
        <v>862</v>
      </c>
      <c r="O80" s="1">
        <v>1130</v>
      </c>
      <c r="P80" s="1" t="s">
        <v>42</v>
      </c>
      <c r="Q80" s="1" t="s">
        <v>65</v>
      </c>
      <c r="R80" s="1" t="s">
        <v>44</v>
      </c>
      <c r="S80" s="1" t="s">
        <v>67</v>
      </c>
      <c r="T80" s="1" t="s">
        <v>134</v>
      </c>
      <c r="U80" s="1" t="s">
        <v>502</v>
      </c>
      <c r="V80" s="1" t="s">
        <v>70</v>
      </c>
      <c r="W80" s="1" t="s">
        <v>459</v>
      </c>
      <c r="X80" s="1" t="s">
        <v>459</v>
      </c>
      <c r="Y80" s="1"/>
      <c r="Z80" s="1"/>
      <c r="AA80" s="1"/>
      <c r="AB80" s="1"/>
      <c r="AC80" s="1"/>
      <c r="AD80" s="1"/>
      <c r="AE80" s="1"/>
      <c r="AF80" s="1"/>
      <c r="AG80" s="1"/>
      <c r="AH80" s="1" t="s">
        <v>503</v>
      </c>
      <c r="AI80" s="1" t="s">
        <v>146</v>
      </c>
      <c r="AJ80" s="1" t="s">
        <v>958</v>
      </c>
      <c r="AK80" s="1" t="s">
        <v>957</v>
      </c>
      <c r="AL80" s="1"/>
      <c r="AM80" s="1"/>
      <c r="AN80" s="1"/>
      <c r="AO80" s="1" t="s">
        <v>73</v>
      </c>
      <c r="AP80" s="1" t="s">
        <v>51</v>
      </c>
      <c r="AQ80" s="1" t="s">
        <v>975</v>
      </c>
      <c r="AR80" s="1"/>
      <c r="AS80" s="1"/>
      <c r="AT80" s="1"/>
      <c r="AU80" s="1"/>
      <c r="AV80" s="1" t="s">
        <v>52</v>
      </c>
      <c r="AW80" s="1" t="s">
        <v>100</v>
      </c>
      <c r="AX80" s="1" t="s">
        <v>216</v>
      </c>
      <c r="AY80" s="1" t="s">
        <v>101</v>
      </c>
      <c r="AZ80" s="1" t="s">
        <v>991</v>
      </c>
      <c r="BA80" s="1"/>
      <c r="BB80" s="1"/>
      <c r="BC80" s="1"/>
      <c r="BD80" s="1"/>
      <c r="BE80" s="1"/>
      <c r="BF80" s="1"/>
      <c r="BG80" s="1" t="s">
        <v>504</v>
      </c>
      <c r="BH80" s="1" t="s">
        <v>102</v>
      </c>
      <c r="BI80" s="1" t="s">
        <v>1046</v>
      </c>
      <c r="BJ80" s="1" t="s">
        <v>1048</v>
      </c>
      <c r="BK80" s="1" t="s">
        <v>1044</v>
      </c>
      <c r="BL80" s="1"/>
      <c r="BM80" s="1"/>
      <c r="BN80" s="1"/>
      <c r="BO80" s="1"/>
      <c r="BP80" s="1"/>
      <c r="BQ80" s="1" t="s">
        <v>76</v>
      </c>
      <c r="BR80" s="1" t="s">
        <v>459</v>
      </c>
      <c r="BS80" s="1" t="s">
        <v>459</v>
      </c>
      <c r="BT80" s="1"/>
      <c r="BU80" s="1"/>
      <c r="BV80" s="1"/>
      <c r="BW80" s="1"/>
      <c r="BX80" s="1"/>
      <c r="BY80" s="1"/>
      <c r="BZ80" s="1" t="s">
        <v>154</v>
      </c>
      <c r="CA80" s="1" t="s">
        <v>142</v>
      </c>
      <c r="CB80" s="1" t="s">
        <v>128</v>
      </c>
      <c r="CC80" s="1" t="s">
        <v>162</v>
      </c>
      <c r="CD80" s="1" t="s">
        <v>1076</v>
      </c>
      <c r="CE80" s="1"/>
      <c r="CF80" s="1"/>
      <c r="CG80" s="1"/>
      <c r="CH80" s="1"/>
      <c r="CI80" s="1"/>
      <c r="CJ80" s="1">
        <v>5</v>
      </c>
      <c r="CK80" s="1" t="s">
        <v>106</v>
      </c>
      <c r="CL80" s="1" t="s">
        <v>106</v>
      </c>
      <c r="CM80" s="1"/>
      <c r="CN80" s="1"/>
      <c r="CO80" s="1"/>
      <c r="CP80" s="1"/>
      <c r="CQ80" s="1"/>
      <c r="CR80" s="1"/>
    </row>
    <row r="81" spans="1:97" x14ac:dyDescent="0.25">
      <c r="A81" s="2">
        <v>45155.962884664354</v>
      </c>
      <c r="B81" s="1" t="s">
        <v>258</v>
      </c>
      <c r="C81" s="1" t="s">
        <v>34</v>
      </c>
      <c r="D81" s="1" t="s">
        <v>505</v>
      </c>
      <c r="E81" s="1" t="s">
        <v>36</v>
      </c>
      <c r="F81" s="1" t="s">
        <v>37</v>
      </c>
      <c r="G81" s="1" t="s">
        <v>123</v>
      </c>
      <c r="H81" s="1" t="s">
        <v>130</v>
      </c>
      <c r="I81" s="1"/>
      <c r="J81" s="1"/>
      <c r="K81" s="1"/>
      <c r="L81" s="1" t="s">
        <v>40</v>
      </c>
      <c r="M81" s="1" t="s">
        <v>41</v>
      </c>
      <c r="N81" s="1"/>
      <c r="O81" s="1">
        <v>1104</v>
      </c>
      <c r="P81" s="1" t="s">
        <v>42</v>
      </c>
      <c r="Q81" s="1" t="s">
        <v>65</v>
      </c>
      <c r="R81" s="1" t="s">
        <v>44</v>
      </c>
      <c r="S81" s="1" t="s">
        <v>67</v>
      </c>
      <c r="T81" s="1" t="s">
        <v>117</v>
      </c>
      <c r="U81" s="1" t="s">
        <v>506</v>
      </c>
      <c r="V81" s="1" t="s">
        <v>145</v>
      </c>
      <c r="W81" s="1" t="s">
        <v>433</v>
      </c>
      <c r="X81" s="1" t="s">
        <v>433</v>
      </c>
      <c r="Y81" s="1"/>
      <c r="Z81" s="1"/>
      <c r="AA81" s="1"/>
      <c r="AB81" s="1"/>
      <c r="AC81" s="1"/>
      <c r="AD81" s="1"/>
      <c r="AE81" s="1"/>
      <c r="AF81" s="1"/>
      <c r="AG81" s="1"/>
      <c r="AH81" s="1" t="s">
        <v>507</v>
      </c>
      <c r="AI81" s="1" t="s">
        <v>174</v>
      </c>
      <c r="AJ81" s="1" t="s">
        <v>896</v>
      </c>
      <c r="AK81" s="1"/>
      <c r="AL81" s="1"/>
      <c r="AM81" s="1"/>
      <c r="AN81" s="1"/>
      <c r="AO81" s="1" t="s">
        <v>51</v>
      </c>
      <c r="AP81" s="1" t="s">
        <v>51</v>
      </c>
      <c r="AQ81" s="1"/>
      <c r="AR81" s="1"/>
      <c r="AS81" s="1"/>
      <c r="AT81" s="1"/>
      <c r="AU81" s="1"/>
      <c r="AV81" s="1" t="s">
        <v>112</v>
      </c>
      <c r="AW81" s="1" t="s">
        <v>100</v>
      </c>
      <c r="AX81" s="1" t="s">
        <v>101</v>
      </c>
      <c r="AY81" s="1" t="s">
        <v>101</v>
      </c>
      <c r="AZ81" s="1"/>
      <c r="BA81" s="1"/>
      <c r="BB81" s="1"/>
      <c r="BC81" s="1"/>
      <c r="BD81" s="1"/>
      <c r="BE81" s="1"/>
      <c r="BF81" s="1"/>
      <c r="BG81" s="1" t="s">
        <v>75</v>
      </c>
      <c r="BH81" s="1" t="s">
        <v>75</v>
      </c>
      <c r="BI81" s="1"/>
      <c r="BJ81" s="1"/>
      <c r="BK81" s="1"/>
      <c r="BL81" s="1"/>
      <c r="BM81" s="1"/>
      <c r="BN81" s="1"/>
      <c r="BO81" s="1"/>
      <c r="BP81" s="1"/>
      <c r="BQ81" s="1" t="s">
        <v>56</v>
      </c>
      <c r="BR81" s="1" t="s">
        <v>317</v>
      </c>
      <c r="BS81" s="1" t="s">
        <v>193</v>
      </c>
      <c r="BT81" s="1" t="s">
        <v>1067</v>
      </c>
      <c r="BU81" s="1"/>
      <c r="BV81" s="1"/>
      <c r="BW81" s="1"/>
      <c r="BX81" s="1"/>
      <c r="BY81" s="1"/>
      <c r="BZ81" s="1">
        <v>0</v>
      </c>
      <c r="CA81" s="1" t="s">
        <v>228</v>
      </c>
      <c r="CB81" s="1" t="s">
        <v>494</v>
      </c>
      <c r="CC81" s="1" t="s">
        <v>147</v>
      </c>
      <c r="CD81" s="1" t="s">
        <v>1074</v>
      </c>
      <c r="CE81" s="1"/>
      <c r="CF81" s="1"/>
      <c r="CG81" s="1"/>
      <c r="CH81" s="1"/>
      <c r="CI81" s="1"/>
      <c r="CJ81" s="1">
        <v>3</v>
      </c>
      <c r="CK81" s="1" t="s">
        <v>181</v>
      </c>
      <c r="CL81" s="1" t="s">
        <v>181</v>
      </c>
      <c r="CM81" s="1"/>
      <c r="CN81" s="1"/>
      <c r="CO81" s="1"/>
      <c r="CP81" s="1"/>
      <c r="CQ81" s="1"/>
      <c r="CR81" s="1"/>
    </row>
    <row r="82" spans="1:97" x14ac:dyDescent="0.25">
      <c r="A82" s="2">
        <v>45156.005959351853</v>
      </c>
      <c r="B82" s="1" t="s">
        <v>33</v>
      </c>
      <c r="C82" s="1" t="s">
        <v>62</v>
      </c>
      <c r="D82" s="1" t="s">
        <v>35</v>
      </c>
      <c r="E82" s="1" t="s">
        <v>36</v>
      </c>
      <c r="F82" s="1" t="s">
        <v>37</v>
      </c>
      <c r="G82" s="1" t="s">
        <v>212</v>
      </c>
      <c r="H82" s="1" t="s">
        <v>130</v>
      </c>
      <c r="I82" s="1"/>
      <c r="J82" s="1"/>
      <c r="K82" s="1"/>
      <c r="L82" s="1" t="s">
        <v>40</v>
      </c>
      <c r="M82" s="1" t="s">
        <v>41</v>
      </c>
      <c r="N82" s="1" t="s">
        <v>862</v>
      </c>
      <c r="O82" s="1">
        <v>1100</v>
      </c>
      <c r="P82" s="1" t="s">
        <v>42</v>
      </c>
      <c r="Q82" s="1" t="s">
        <v>43</v>
      </c>
      <c r="R82" s="1" t="s">
        <v>44</v>
      </c>
      <c r="S82" s="1" t="s">
        <v>108</v>
      </c>
      <c r="T82" s="1" t="s">
        <v>117</v>
      </c>
      <c r="U82" s="1" t="s">
        <v>508</v>
      </c>
      <c r="V82" s="1" t="s">
        <v>399</v>
      </c>
      <c r="W82" s="1" t="s">
        <v>509</v>
      </c>
      <c r="X82" s="1" t="s">
        <v>136</v>
      </c>
      <c r="Y82" s="1" t="s">
        <v>893</v>
      </c>
      <c r="Z82" s="1" t="s">
        <v>889</v>
      </c>
      <c r="AA82" s="1" t="s">
        <v>894</v>
      </c>
      <c r="AB82" s="1" t="s">
        <v>891</v>
      </c>
      <c r="AC82" s="1"/>
      <c r="AD82" s="1"/>
      <c r="AE82" s="1"/>
      <c r="AF82" s="1"/>
      <c r="AG82" s="1"/>
      <c r="AH82" s="1" t="s">
        <v>72</v>
      </c>
      <c r="AI82" s="1" t="s">
        <v>146</v>
      </c>
      <c r="AJ82" s="1" t="s">
        <v>958</v>
      </c>
      <c r="AK82" s="1" t="s">
        <v>959</v>
      </c>
      <c r="AL82" s="1" t="s">
        <v>957</v>
      </c>
      <c r="AM82" s="1"/>
      <c r="AN82" s="1"/>
      <c r="AO82" s="1" t="s">
        <v>73</v>
      </c>
      <c r="AP82" s="1" t="s">
        <v>51</v>
      </c>
      <c r="AQ82" s="1" t="s">
        <v>975</v>
      </c>
      <c r="AR82" s="1"/>
      <c r="AS82" s="1"/>
      <c r="AT82" s="1"/>
      <c r="AU82" s="1"/>
      <c r="AV82" s="1" t="s">
        <v>52</v>
      </c>
      <c r="AW82" s="1" t="s">
        <v>100</v>
      </c>
      <c r="AX82" s="1" t="s">
        <v>54</v>
      </c>
      <c r="AY82" s="1" t="s">
        <v>101</v>
      </c>
      <c r="AZ82" s="1" t="s">
        <v>989</v>
      </c>
      <c r="BA82" s="1" t="s">
        <v>990</v>
      </c>
      <c r="BB82" s="1"/>
      <c r="BC82" s="1"/>
      <c r="BD82" s="1"/>
      <c r="BE82" s="1"/>
      <c r="BF82" s="1"/>
      <c r="BG82" s="1" t="s">
        <v>510</v>
      </c>
      <c r="BH82" s="1" t="s">
        <v>102</v>
      </c>
      <c r="BI82" s="1" t="s">
        <v>1046</v>
      </c>
      <c r="BJ82" s="1" t="s">
        <v>1049</v>
      </c>
      <c r="BK82" s="1" t="s">
        <v>1051</v>
      </c>
      <c r="BL82" s="1" t="s">
        <v>1045</v>
      </c>
      <c r="BM82" s="1" t="s">
        <v>1050</v>
      </c>
      <c r="BN82" s="1"/>
      <c r="BO82" s="1"/>
      <c r="BP82" s="1"/>
      <c r="BQ82" s="1" t="s">
        <v>76</v>
      </c>
      <c r="BR82" s="1" t="s">
        <v>77</v>
      </c>
      <c r="BS82" s="1" t="s">
        <v>77</v>
      </c>
      <c r="BT82" s="1"/>
      <c r="BU82" s="1"/>
      <c r="BV82" s="1"/>
      <c r="BW82" s="1"/>
      <c r="BX82" s="1"/>
      <c r="BY82" s="1"/>
      <c r="BZ82" s="1" t="s">
        <v>91</v>
      </c>
      <c r="CA82" s="1" t="s">
        <v>58</v>
      </c>
      <c r="CB82" s="1" t="s">
        <v>511</v>
      </c>
      <c r="CC82" s="1" t="s">
        <v>461</v>
      </c>
      <c r="CD82" s="1" t="s">
        <v>1077</v>
      </c>
      <c r="CE82" s="1" t="s">
        <v>1078</v>
      </c>
      <c r="CF82" s="1"/>
      <c r="CG82" s="1"/>
      <c r="CH82" s="1"/>
      <c r="CI82" s="1"/>
      <c r="CJ82" s="1">
        <v>5</v>
      </c>
      <c r="CK82" s="1" t="s">
        <v>512</v>
      </c>
      <c r="CL82" s="1" t="s">
        <v>345</v>
      </c>
      <c r="CM82" s="1" t="s">
        <v>1101</v>
      </c>
      <c r="CN82" s="1" t="s">
        <v>1097</v>
      </c>
      <c r="CO82" s="1" t="s">
        <v>1100</v>
      </c>
      <c r="CP82" s="1"/>
      <c r="CQ82" s="1"/>
      <c r="CR82" s="1"/>
    </row>
    <row r="83" spans="1:97" x14ac:dyDescent="0.25">
      <c r="A83" s="2">
        <v>45156.006715243057</v>
      </c>
      <c r="B83" s="1" t="s">
        <v>258</v>
      </c>
      <c r="C83" s="1" t="s">
        <v>62</v>
      </c>
      <c r="D83" s="1" t="s">
        <v>35</v>
      </c>
      <c r="E83" s="1" t="s">
        <v>36</v>
      </c>
      <c r="F83" s="1" t="s">
        <v>37</v>
      </c>
      <c r="G83" s="1" t="s">
        <v>123</v>
      </c>
      <c r="H83" s="1" t="s">
        <v>130</v>
      </c>
      <c r="I83" s="1"/>
      <c r="J83" s="1"/>
      <c r="K83" s="1"/>
      <c r="L83" s="1" t="s">
        <v>40</v>
      </c>
      <c r="M83" s="1" t="s">
        <v>41</v>
      </c>
      <c r="N83" s="1"/>
      <c r="O83" s="1">
        <v>1072</v>
      </c>
      <c r="P83" s="1" t="s">
        <v>232</v>
      </c>
      <c r="Q83" s="1" t="s">
        <v>95</v>
      </c>
      <c r="R83" s="1" t="s">
        <v>66</v>
      </c>
      <c r="S83" s="1" t="s">
        <v>156</v>
      </c>
      <c r="T83" s="1" t="s">
        <v>134</v>
      </c>
      <c r="U83" s="1" t="s">
        <v>513</v>
      </c>
      <c r="V83" s="1" t="s">
        <v>70</v>
      </c>
      <c r="W83" s="1" t="s">
        <v>103</v>
      </c>
      <c r="X83" s="1" t="s">
        <v>103</v>
      </c>
      <c r="Y83" s="1"/>
      <c r="Z83" s="1"/>
      <c r="AA83" s="1"/>
      <c r="AB83" s="1"/>
      <c r="AC83" s="1"/>
      <c r="AD83" s="1"/>
      <c r="AE83" s="1"/>
      <c r="AF83" s="1"/>
      <c r="AG83" s="1"/>
      <c r="AH83" s="1" t="s">
        <v>72</v>
      </c>
      <c r="AI83" s="1" t="s">
        <v>146</v>
      </c>
      <c r="AJ83" s="1" t="s">
        <v>958</v>
      </c>
      <c r="AK83" s="1" t="s">
        <v>959</v>
      </c>
      <c r="AL83" s="1" t="s">
        <v>957</v>
      </c>
      <c r="AM83" s="1"/>
      <c r="AN83" s="1"/>
      <c r="AO83" s="1" t="s">
        <v>194</v>
      </c>
      <c r="AP83" s="1" t="s">
        <v>194</v>
      </c>
      <c r="AQ83" s="1"/>
      <c r="AR83" s="1"/>
      <c r="AS83" s="1"/>
      <c r="AT83" s="1"/>
      <c r="AU83" s="1"/>
      <c r="AV83" s="1" t="s">
        <v>65</v>
      </c>
      <c r="AW83" s="1" t="s">
        <v>87</v>
      </c>
      <c r="AX83" s="1" t="s">
        <v>167</v>
      </c>
      <c r="AY83" s="1" t="s">
        <v>101</v>
      </c>
      <c r="AZ83" s="1" t="s">
        <v>989</v>
      </c>
      <c r="BA83" s="1"/>
      <c r="BB83" s="1"/>
      <c r="BC83" s="1"/>
      <c r="BD83" s="1"/>
      <c r="BE83" s="1"/>
      <c r="BF83" s="1"/>
      <c r="BG83" s="1" t="s">
        <v>514</v>
      </c>
      <c r="BH83" s="1" t="s">
        <v>102</v>
      </c>
      <c r="BI83" s="1" t="s">
        <v>1046</v>
      </c>
      <c r="BJ83" s="1" t="s">
        <v>1048</v>
      </c>
      <c r="BK83" s="1" t="s">
        <v>1044</v>
      </c>
      <c r="BL83" s="1" t="s">
        <v>1049</v>
      </c>
      <c r="BM83" s="1" t="s">
        <v>1045</v>
      </c>
      <c r="BN83" s="1" t="s">
        <v>1050</v>
      </c>
      <c r="BO83" s="1"/>
      <c r="BP83" s="1"/>
      <c r="BQ83" s="1" t="s">
        <v>56</v>
      </c>
      <c r="BR83" s="1" t="s">
        <v>103</v>
      </c>
      <c r="BS83" s="1" t="s">
        <v>103</v>
      </c>
      <c r="BT83" s="1"/>
      <c r="BU83" s="1"/>
      <c r="BV83" s="1"/>
      <c r="BW83" s="1"/>
      <c r="BX83" s="1"/>
      <c r="BY83" s="1"/>
      <c r="BZ83" s="1" t="s">
        <v>91</v>
      </c>
      <c r="CA83" s="1" t="s">
        <v>92</v>
      </c>
      <c r="CB83" s="1" t="s">
        <v>515</v>
      </c>
      <c r="CC83" s="1" t="s">
        <v>147</v>
      </c>
      <c r="CD83" s="1" t="s">
        <v>1078</v>
      </c>
      <c r="CE83" s="1"/>
      <c r="CF83" s="1"/>
      <c r="CG83" s="1"/>
      <c r="CH83" s="1"/>
      <c r="CI83" s="1"/>
      <c r="CJ83" s="1">
        <v>1</v>
      </c>
      <c r="CK83" s="1" t="s">
        <v>106</v>
      </c>
      <c r="CL83" s="1" t="s">
        <v>106</v>
      </c>
      <c r="CM83" s="1"/>
      <c r="CN83" s="1"/>
      <c r="CO83" s="1"/>
      <c r="CP83" s="1"/>
      <c r="CQ83" s="1"/>
      <c r="CR83" s="1"/>
    </row>
    <row r="84" spans="1:97" x14ac:dyDescent="0.25">
      <c r="A84" s="2">
        <v>45156.010856018518</v>
      </c>
      <c r="B84" s="1" t="s">
        <v>258</v>
      </c>
      <c r="C84" s="1" t="s">
        <v>62</v>
      </c>
      <c r="D84" s="1" t="s">
        <v>35</v>
      </c>
      <c r="E84" s="1" t="s">
        <v>36</v>
      </c>
      <c r="F84" s="1" t="s">
        <v>37</v>
      </c>
      <c r="G84" s="1" t="s">
        <v>81</v>
      </c>
      <c r="H84" s="1" t="s">
        <v>130</v>
      </c>
      <c r="I84" s="1" t="s">
        <v>853</v>
      </c>
      <c r="J84" s="1"/>
      <c r="K84" s="1"/>
      <c r="L84" s="1" t="s">
        <v>40</v>
      </c>
      <c r="M84" s="1" t="s">
        <v>41</v>
      </c>
      <c r="N84" s="1"/>
      <c r="O84" s="1">
        <v>1125</v>
      </c>
      <c r="P84" s="1" t="s">
        <v>42</v>
      </c>
      <c r="Q84" s="1" t="s">
        <v>65</v>
      </c>
      <c r="R84" s="1" t="s">
        <v>66</v>
      </c>
      <c r="S84" s="1" t="s">
        <v>156</v>
      </c>
      <c r="T84" s="1" t="s">
        <v>117</v>
      </c>
      <c r="U84" s="1" t="s">
        <v>516</v>
      </c>
      <c r="V84" s="1" t="s">
        <v>48</v>
      </c>
      <c r="W84" s="1" t="s">
        <v>517</v>
      </c>
      <c r="X84" s="1" t="s">
        <v>136</v>
      </c>
      <c r="Y84" s="1" t="s">
        <v>893</v>
      </c>
      <c r="Z84" s="1" t="s">
        <v>894</v>
      </c>
      <c r="AA84" s="1"/>
      <c r="AB84" s="1"/>
      <c r="AC84" s="1"/>
      <c r="AD84" s="1"/>
      <c r="AE84" s="1"/>
      <c r="AF84" s="1"/>
      <c r="AG84" s="1"/>
      <c r="AH84" s="1" t="s">
        <v>72</v>
      </c>
      <c r="AI84" s="1" t="s">
        <v>146</v>
      </c>
      <c r="AJ84" s="1" t="s">
        <v>958</v>
      </c>
      <c r="AK84" s="1" t="s">
        <v>959</v>
      </c>
      <c r="AL84" s="1" t="s">
        <v>957</v>
      </c>
      <c r="AM84" s="1"/>
      <c r="AN84" s="1"/>
      <c r="AO84" s="1" t="s">
        <v>518</v>
      </c>
      <c r="AP84" s="1" t="s">
        <v>51</v>
      </c>
      <c r="AQ84" s="1" t="s">
        <v>975</v>
      </c>
      <c r="AR84" s="1" t="s">
        <v>979</v>
      </c>
      <c r="AS84" s="1"/>
      <c r="AT84" s="1"/>
      <c r="AU84" s="1"/>
      <c r="AV84" s="1" t="s">
        <v>65</v>
      </c>
      <c r="AW84" s="1" t="s">
        <v>87</v>
      </c>
      <c r="AX84" s="1" t="s">
        <v>261</v>
      </c>
      <c r="AY84" s="1" t="s">
        <v>101</v>
      </c>
      <c r="AZ84" s="1" t="s">
        <v>992</v>
      </c>
      <c r="BA84" s="1" t="s">
        <v>991</v>
      </c>
      <c r="BB84" s="1"/>
      <c r="BC84" s="1"/>
      <c r="BD84" s="1"/>
      <c r="BE84" s="1"/>
      <c r="BF84" s="1"/>
      <c r="BG84" s="1" t="s">
        <v>1021</v>
      </c>
      <c r="BH84" s="1" t="s">
        <v>75</v>
      </c>
      <c r="BI84" s="1" t="s">
        <v>1047</v>
      </c>
      <c r="BJ84" s="1" t="s">
        <v>1044</v>
      </c>
      <c r="BK84" s="1" t="s">
        <v>1049</v>
      </c>
      <c r="BL84" s="1" t="s">
        <v>1045</v>
      </c>
      <c r="BM84" s="1"/>
      <c r="BN84" s="1"/>
      <c r="BO84" s="1"/>
      <c r="BP84" s="1"/>
      <c r="BQ84" s="1" t="s">
        <v>76</v>
      </c>
      <c r="BR84" s="1" t="s">
        <v>136</v>
      </c>
      <c r="BS84" s="1" t="s">
        <v>136</v>
      </c>
      <c r="BT84" s="1"/>
      <c r="BU84" s="1"/>
      <c r="BV84" s="1"/>
      <c r="BW84" s="1"/>
      <c r="BX84" s="1"/>
      <c r="BY84" s="1"/>
      <c r="BZ84" s="1" t="s">
        <v>297</v>
      </c>
      <c r="CA84" s="1" t="s">
        <v>142</v>
      </c>
      <c r="CB84" s="1" t="s">
        <v>424</v>
      </c>
      <c r="CC84" s="1" t="s">
        <v>147</v>
      </c>
      <c r="CD84" s="1" t="s">
        <v>1073</v>
      </c>
      <c r="CE84" s="1" t="s">
        <v>1074</v>
      </c>
      <c r="CF84" s="1"/>
      <c r="CG84" s="1"/>
      <c r="CH84" s="1"/>
      <c r="CI84" s="1"/>
      <c r="CJ84" s="1">
        <v>4</v>
      </c>
      <c r="CK84" s="1" t="s">
        <v>520</v>
      </c>
      <c r="CL84" s="1" t="s">
        <v>345</v>
      </c>
      <c r="CM84" s="1" t="s">
        <v>1095</v>
      </c>
      <c r="CN84" s="1" t="s">
        <v>1101</v>
      </c>
      <c r="CO84" s="1" t="s">
        <v>1097</v>
      </c>
      <c r="CP84" s="1" t="s">
        <v>1098</v>
      </c>
      <c r="CQ84" s="1"/>
      <c r="CR84" s="1"/>
    </row>
    <row r="85" spans="1:97" x14ac:dyDescent="0.25">
      <c r="A85" s="2">
        <v>45156.020101608796</v>
      </c>
      <c r="B85" s="1" t="s">
        <v>33</v>
      </c>
      <c r="C85" s="1" t="s">
        <v>62</v>
      </c>
      <c r="D85" s="1" t="s">
        <v>35</v>
      </c>
      <c r="E85" s="1" t="s">
        <v>189</v>
      </c>
      <c r="F85" s="1" t="s">
        <v>37</v>
      </c>
      <c r="G85" s="1" t="s">
        <v>190</v>
      </c>
      <c r="H85" s="1" t="s">
        <v>130</v>
      </c>
      <c r="I85" s="1"/>
      <c r="J85" s="1"/>
      <c r="K85" s="1"/>
      <c r="L85" s="1" t="s">
        <v>40</v>
      </c>
      <c r="M85" s="1" t="s">
        <v>41</v>
      </c>
      <c r="N85" s="1"/>
      <c r="O85" s="1">
        <v>1050</v>
      </c>
      <c r="P85" s="1" t="s">
        <v>83</v>
      </c>
      <c r="Q85" s="1" t="s">
        <v>95</v>
      </c>
      <c r="R85" s="1" t="s">
        <v>66</v>
      </c>
      <c r="S85" s="1" t="s">
        <v>108</v>
      </c>
      <c r="T85" s="1" t="s">
        <v>96</v>
      </c>
      <c r="U85" s="1" t="s">
        <v>521</v>
      </c>
      <c r="V85" s="1" t="s">
        <v>145</v>
      </c>
      <c r="W85" s="1" t="s">
        <v>522</v>
      </c>
      <c r="X85" s="1" t="s">
        <v>522</v>
      </c>
      <c r="Y85" s="1"/>
      <c r="Z85" s="1"/>
      <c r="AA85" s="1"/>
      <c r="AB85" s="1"/>
      <c r="AC85" s="1"/>
      <c r="AD85" s="1"/>
      <c r="AE85" s="1"/>
      <c r="AF85" s="1"/>
      <c r="AG85" s="1"/>
      <c r="AH85" s="1" t="s">
        <v>111</v>
      </c>
      <c r="AI85" s="1" t="s">
        <v>111</v>
      </c>
      <c r="AJ85" s="1"/>
      <c r="AK85" s="1"/>
      <c r="AL85" s="1"/>
      <c r="AM85" s="1"/>
      <c r="AN85" s="1"/>
      <c r="AO85" s="1" t="s">
        <v>311</v>
      </c>
      <c r="AP85" s="1" t="s">
        <v>311</v>
      </c>
      <c r="AQ85" s="1"/>
      <c r="AR85" s="1"/>
      <c r="AS85" s="1"/>
      <c r="AT85" s="1"/>
      <c r="AU85" s="1"/>
      <c r="AV85" s="1" t="s">
        <v>112</v>
      </c>
      <c r="AW85" s="1" t="s">
        <v>87</v>
      </c>
      <c r="AX85" s="1" t="s">
        <v>101</v>
      </c>
      <c r="AY85" s="1" t="s">
        <v>101</v>
      </c>
      <c r="AZ85" s="1"/>
      <c r="BA85" s="1"/>
      <c r="BB85" s="1"/>
      <c r="BC85" s="1"/>
      <c r="BD85" s="1"/>
      <c r="BE85" s="1"/>
      <c r="BF85" s="1"/>
      <c r="BG85" s="1" t="s">
        <v>75</v>
      </c>
      <c r="BH85" s="1" t="s">
        <v>75</v>
      </c>
      <c r="BI85" s="1"/>
      <c r="BJ85" s="1"/>
      <c r="BK85" s="1"/>
      <c r="BL85" s="1"/>
      <c r="BM85" s="1"/>
      <c r="BN85" s="1"/>
      <c r="BO85" s="1"/>
      <c r="BP85" s="1"/>
      <c r="BQ85" s="1" t="s">
        <v>56</v>
      </c>
      <c r="BR85" s="1" t="s">
        <v>77</v>
      </c>
      <c r="BS85" s="1" t="s">
        <v>77</v>
      </c>
      <c r="BT85" s="1"/>
      <c r="BU85" s="1"/>
      <c r="BV85" s="1"/>
      <c r="BW85" s="1"/>
      <c r="BX85" s="1"/>
      <c r="BY85" s="1"/>
      <c r="BZ85" s="1">
        <v>0</v>
      </c>
      <c r="CA85" s="1" t="s">
        <v>58</v>
      </c>
      <c r="CB85" s="1" t="s">
        <v>461</v>
      </c>
      <c r="CC85" s="1" t="s">
        <v>461</v>
      </c>
      <c r="CD85" s="1"/>
      <c r="CE85" s="1"/>
      <c r="CF85" s="1"/>
      <c r="CG85" s="1"/>
      <c r="CH85" s="1"/>
      <c r="CI85" s="1"/>
      <c r="CJ85" s="1">
        <v>1</v>
      </c>
      <c r="CK85" s="1" t="s">
        <v>106</v>
      </c>
      <c r="CL85" s="1" t="s">
        <v>106</v>
      </c>
      <c r="CM85" s="1"/>
      <c r="CN85" s="1"/>
      <c r="CO85" s="1"/>
      <c r="CP85" s="1"/>
      <c r="CQ85" s="1"/>
      <c r="CR85" s="1"/>
    </row>
    <row r="86" spans="1:97" x14ac:dyDescent="0.25">
      <c r="A86" s="2">
        <v>45156.032251655095</v>
      </c>
      <c r="B86" s="1" t="s">
        <v>33</v>
      </c>
      <c r="C86" s="1" t="s">
        <v>34</v>
      </c>
      <c r="D86" s="1" t="s">
        <v>35</v>
      </c>
      <c r="E86" s="1" t="s">
        <v>189</v>
      </c>
      <c r="F86" s="1" t="s">
        <v>37</v>
      </c>
      <c r="G86" s="1" t="s">
        <v>190</v>
      </c>
      <c r="H86" s="1" t="s">
        <v>130</v>
      </c>
      <c r="I86" s="1"/>
      <c r="J86" s="1"/>
      <c r="K86" s="1"/>
      <c r="L86" s="1" t="s">
        <v>40</v>
      </c>
      <c r="M86" s="1" t="s">
        <v>41</v>
      </c>
      <c r="N86" s="1"/>
      <c r="O86" s="1">
        <v>1000</v>
      </c>
      <c r="P86" s="1" t="s">
        <v>83</v>
      </c>
      <c r="Q86" s="1" t="s">
        <v>65</v>
      </c>
      <c r="R86" s="1" t="s">
        <v>44</v>
      </c>
      <c r="S86" s="1" t="s">
        <v>45</v>
      </c>
      <c r="T86" s="1" t="s">
        <v>117</v>
      </c>
      <c r="U86" s="1" t="s">
        <v>523</v>
      </c>
      <c r="V86" s="1" t="s">
        <v>70</v>
      </c>
      <c r="W86" s="1" t="s">
        <v>136</v>
      </c>
      <c r="X86" s="1" t="s">
        <v>136</v>
      </c>
      <c r="Y86" s="1"/>
      <c r="Z86" s="1"/>
      <c r="AA86" s="1"/>
      <c r="AB86" s="1"/>
      <c r="AC86" s="1"/>
      <c r="AD86" s="1"/>
      <c r="AE86" s="1"/>
      <c r="AF86" s="1"/>
      <c r="AG86" s="1"/>
      <c r="AH86" s="1" t="s">
        <v>111</v>
      </c>
      <c r="AI86" s="1" t="s">
        <v>111</v>
      </c>
      <c r="AJ86" s="1"/>
      <c r="AK86" s="1"/>
      <c r="AL86" s="1"/>
      <c r="AM86" s="1"/>
      <c r="AN86" s="1"/>
      <c r="AO86" s="1" t="s">
        <v>311</v>
      </c>
      <c r="AP86" s="1" t="s">
        <v>311</v>
      </c>
      <c r="AQ86" s="1"/>
      <c r="AR86" s="1"/>
      <c r="AS86" s="1"/>
      <c r="AT86" s="1"/>
      <c r="AU86" s="1"/>
      <c r="AV86" s="1" t="s">
        <v>112</v>
      </c>
      <c r="AW86" s="1" t="s">
        <v>100</v>
      </c>
      <c r="AX86" s="1" t="s">
        <v>101</v>
      </c>
      <c r="AY86" s="1" t="s">
        <v>101</v>
      </c>
      <c r="AZ86" s="1"/>
      <c r="BA86" s="1"/>
      <c r="BB86" s="1"/>
      <c r="BC86" s="1"/>
      <c r="BD86" s="1"/>
      <c r="BE86" s="1"/>
      <c r="BF86" s="1"/>
      <c r="BG86" s="1" t="s">
        <v>75</v>
      </c>
      <c r="BH86" s="1" t="s">
        <v>75</v>
      </c>
      <c r="BI86" s="1"/>
      <c r="BJ86" s="1"/>
      <c r="BK86" s="1"/>
      <c r="BL86" s="1"/>
      <c r="BM86" s="1"/>
      <c r="BN86" s="1"/>
      <c r="BO86" s="1"/>
      <c r="BP86" s="1"/>
      <c r="BQ86" s="1" t="s">
        <v>56</v>
      </c>
      <c r="BR86" s="1" t="s">
        <v>136</v>
      </c>
      <c r="BS86" s="1" t="s">
        <v>136</v>
      </c>
      <c r="BT86" s="1"/>
      <c r="BU86" s="1"/>
      <c r="BV86" s="1"/>
      <c r="BW86" s="1"/>
      <c r="BX86" s="1"/>
      <c r="BY86" s="1"/>
      <c r="BZ86" s="1" t="s">
        <v>297</v>
      </c>
      <c r="CA86" s="1" t="s">
        <v>58</v>
      </c>
      <c r="CB86" s="1" t="s">
        <v>147</v>
      </c>
      <c r="CC86" s="1" t="s">
        <v>147</v>
      </c>
      <c r="CD86" s="1"/>
      <c r="CE86" s="1"/>
      <c r="CF86" s="1"/>
      <c r="CG86" s="1"/>
      <c r="CH86" s="1"/>
      <c r="CI86" s="1"/>
      <c r="CJ86" s="1">
        <v>5</v>
      </c>
      <c r="CK86" s="1" t="s">
        <v>345</v>
      </c>
      <c r="CL86" s="1" t="s">
        <v>345</v>
      </c>
      <c r="CM86" s="1"/>
      <c r="CN86" s="1"/>
      <c r="CO86" s="1"/>
      <c r="CP86" s="1"/>
      <c r="CQ86" s="1"/>
      <c r="CR86" s="1"/>
    </row>
    <row r="87" spans="1:97" x14ac:dyDescent="0.25">
      <c r="A87" s="2">
        <v>45156.354515231476</v>
      </c>
      <c r="B87" s="1" t="s">
        <v>330</v>
      </c>
      <c r="C87" s="1" t="s">
        <v>62</v>
      </c>
      <c r="D87" s="1" t="s">
        <v>35</v>
      </c>
      <c r="E87" s="1" t="s">
        <v>36</v>
      </c>
      <c r="F87" s="1" t="s">
        <v>37</v>
      </c>
      <c r="G87" s="1" t="s">
        <v>190</v>
      </c>
      <c r="H87" s="1" t="s">
        <v>130</v>
      </c>
      <c r="I87" s="1"/>
      <c r="J87" s="1"/>
      <c r="K87" s="1"/>
      <c r="L87" s="1" t="s">
        <v>40</v>
      </c>
      <c r="M87" s="1" t="s">
        <v>41</v>
      </c>
      <c r="N87" s="1" t="s">
        <v>862</v>
      </c>
      <c r="O87" s="1">
        <v>1123</v>
      </c>
      <c r="P87" s="1" t="s">
        <v>42</v>
      </c>
      <c r="Q87" s="1" t="s">
        <v>65</v>
      </c>
      <c r="R87" s="1" t="s">
        <v>66</v>
      </c>
      <c r="S87" s="1" t="s">
        <v>156</v>
      </c>
      <c r="T87" s="1" t="s">
        <v>96</v>
      </c>
      <c r="U87" s="1" t="s">
        <v>524</v>
      </c>
      <c r="V87" s="1" t="s">
        <v>399</v>
      </c>
      <c r="W87" s="1" t="s">
        <v>103</v>
      </c>
      <c r="X87" s="1" t="s">
        <v>103</v>
      </c>
      <c r="Y87" s="1"/>
      <c r="Z87" s="1"/>
      <c r="AA87" s="1"/>
      <c r="AB87" s="1"/>
      <c r="AC87" s="1"/>
      <c r="AD87" s="1"/>
      <c r="AE87" s="1"/>
      <c r="AF87" s="1"/>
      <c r="AG87" s="1"/>
      <c r="AH87" s="1" t="s">
        <v>72</v>
      </c>
      <c r="AI87" s="1" t="s">
        <v>146</v>
      </c>
      <c r="AJ87" s="1" t="s">
        <v>958</v>
      </c>
      <c r="AK87" s="1" t="s">
        <v>959</v>
      </c>
      <c r="AL87" s="1" t="s">
        <v>957</v>
      </c>
      <c r="AM87" s="1"/>
      <c r="AN87" s="1"/>
      <c r="AO87" s="1" t="s">
        <v>73</v>
      </c>
      <c r="AP87" s="1" t="s">
        <v>51</v>
      </c>
      <c r="AQ87" s="1" t="s">
        <v>975</v>
      </c>
      <c r="AR87" s="1"/>
      <c r="AS87" s="1"/>
      <c r="AT87" s="1"/>
      <c r="AU87" s="1"/>
      <c r="AV87" s="1" t="s">
        <v>52</v>
      </c>
      <c r="AW87" s="1" t="s">
        <v>87</v>
      </c>
      <c r="AX87" s="1" t="s">
        <v>482</v>
      </c>
      <c r="AY87" s="1" t="s">
        <v>101</v>
      </c>
      <c r="AZ87" s="1" t="s">
        <v>992</v>
      </c>
      <c r="BA87" s="1" t="s">
        <v>991</v>
      </c>
      <c r="BB87" s="1" t="s">
        <v>989</v>
      </c>
      <c r="BC87" s="1"/>
      <c r="BD87" s="1"/>
      <c r="BE87" s="1"/>
      <c r="BF87" s="1"/>
      <c r="BG87" s="1" t="s">
        <v>525</v>
      </c>
      <c r="BH87" s="1" t="s">
        <v>102</v>
      </c>
      <c r="BI87" s="1" t="s">
        <v>1046</v>
      </c>
      <c r="BJ87" s="1" t="s">
        <v>1048</v>
      </c>
      <c r="BK87" s="1"/>
      <c r="BL87" s="1"/>
      <c r="BM87" s="1"/>
      <c r="BN87" s="1"/>
      <c r="BO87" s="1"/>
      <c r="BP87" s="1"/>
      <c r="BQ87" s="1" t="s">
        <v>76</v>
      </c>
      <c r="BR87" s="1" t="s">
        <v>103</v>
      </c>
      <c r="BS87" s="1" t="s">
        <v>103</v>
      </c>
      <c r="BT87" s="1"/>
      <c r="BU87" s="1"/>
      <c r="BV87" s="1"/>
      <c r="BW87" s="1"/>
      <c r="BX87" s="1"/>
      <c r="BY87" s="1"/>
      <c r="BZ87" s="1" t="s">
        <v>104</v>
      </c>
      <c r="CA87" s="1" t="s">
        <v>92</v>
      </c>
      <c r="CB87" s="1" t="s">
        <v>115</v>
      </c>
      <c r="CC87" s="1" t="s">
        <v>147</v>
      </c>
      <c r="CD87" s="1" t="s">
        <v>1078</v>
      </c>
      <c r="CE87" s="1" t="s">
        <v>1076</v>
      </c>
      <c r="CF87" s="1"/>
      <c r="CG87" s="1"/>
      <c r="CH87" s="1"/>
      <c r="CI87" s="1"/>
      <c r="CJ87" s="1">
        <v>4</v>
      </c>
      <c r="CK87" s="1" t="s">
        <v>106</v>
      </c>
      <c r="CL87" s="1" t="s">
        <v>106</v>
      </c>
      <c r="CM87" s="1"/>
      <c r="CN87" s="1"/>
      <c r="CO87" s="1"/>
      <c r="CP87" s="1"/>
      <c r="CQ87" s="1"/>
      <c r="CR87" s="1"/>
      <c r="CS87" s="1" t="s">
        <v>526</v>
      </c>
    </row>
    <row r="88" spans="1:97" x14ac:dyDescent="0.25">
      <c r="A88" s="2">
        <v>45156.374905706019</v>
      </c>
      <c r="B88" s="1" t="s">
        <v>258</v>
      </c>
      <c r="C88" s="1" t="s">
        <v>62</v>
      </c>
      <c r="D88" s="1" t="s">
        <v>35</v>
      </c>
      <c r="E88" s="1" t="s">
        <v>36</v>
      </c>
      <c r="F88" s="1" t="s">
        <v>37</v>
      </c>
      <c r="G88" s="1" t="s">
        <v>38</v>
      </c>
      <c r="H88" s="1" t="s">
        <v>130</v>
      </c>
      <c r="I88" s="1" t="s">
        <v>854</v>
      </c>
      <c r="J88" s="1" t="s">
        <v>853</v>
      </c>
      <c r="K88" s="1"/>
      <c r="L88" s="1" t="s">
        <v>40</v>
      </c>
      <c r="M88" s="1" t="s">
        <v>41</v>
      </c>
      <c r="N88" s="1"/>
      <c r="O88" s="1">
        <v>1193</v>
      </c>
      <c r="P88" s="1" t="s">
        <v>42</v>
      </c>
      <c r="Q88" s="1" t="s">
        <v>65</v>
      </c>
      <c r="R88" s="1" t="s">
        <v>66</v>
      </c>
      <c r="S88" s="1" t="s">
        <v>191</v>
      </c>
      <c r="T88" s="1" t="s">
        <v>117</v>
      </c>
      <c r="U88" s="1" t="s">
        <v>407</v>
      </c>
      <c r="V88" s="1" t="s">
        <v>70</v>
      </c>
      <c r="W88" s="1" t="s">
        <v>527</v>
      </c>
      <c r="X88" s="1" t="s">
        <v>898</v>
      </c>
      <c r="Y88" s="1" t="s">
        <v>899</v>
      </c>
      <c r="Z88" s="1" t="s">
        <v>900</v>
      </c>
      <c r="AA88" s="1"/>
      <c r="AB88" s="1"/>
      <c r="AC88" s="1"/>
      <c r="AD88" s="1"/>
      <c r="AE88" s="1"/>
      <c r="AF88" s="1"/>
      <c r="AG88" s="1"/>
      <c r="AH88" s="1" t="s">
        <v>72</v>
      </c>
      <c r="AI88" s="1" t="s">
        <v>146</v>
      </c>
      <c r="AJ88" s="1" t="s">
        <v>958</v>
      </c>
      <c r="AK88" s="1" t="s">
        <v>959</v>
      </c>
      <c r="AL88" s="1" t="s">
        <v>957</v>
      </c>
      <c r="AM88" s="1"/>
      <c r="AN88" s="1"/>
      <c r="AO88" s="1" t="s">
        <v>51</v>
      </c>
      <c r="AP88" s="1" t="s">
        <v>51</v>
      </c>
      <c r="AQ88" s="1"/>
      <c r="AR88" s="1"/>
      <c r="AS88" s="1"/>
      <c r="AT88" s="1"/>
      <c r="AU88" s="1"/>
      <c r="AV88" s="1" t="s">
        <v>65</v>
      </c>
      <c r="AW88" s="1" t="s">
        <v>100</v>
      </c>
      <c r="AX88" s="1" t="s">
        <v>528</v>
      </c>
      <c r="AY88" s="1" t="s">
        <v>101</v>
      </c>
      <c r="AZ88" s="1" t="s">
        <v>992</v>
      </c>
      <c r="BA88" s="1" t="s">
        <v>991</v>
      </c>
      <c r="BB88" s="1" t="s">
        <v>990</v>
      </c>
      <c r="BC88" s="1"/>
      <c r="BD88" s="1"/>
      <c r="BE88" s="1"/>
      <c r="BF88" s="1"/>
      <c r="BG88" s="1" t="s">
        <v>1022</v>
      </c>
      <c r="BH88" s="1" t="s">
        <v>75</v>
      </c>
      <c r="BI88" s="1" t="s">
        <v>1047</v>
      </c>
      <c r="BJ88" s="1" t="s">
        <v>1045</v>
      </c>
      <c r="BK88" s="1"/>
      <c r="BL88" s="1"/>
      <c r="BM88" s="1"/>
      <c r="BN88" s="1"/>
      <c r="BO88" s="1"/>
      <c r="BP88" s="1"/>
      <c r="BQ88" s="1" t="s">
        <v>76</v>
      </c>
      <c r="BR88" s="1" t="s">
        <v>77</v>
      </c>
      <c r="BS88" s="1" t="s">
        <v>77</v>
      </c>
      <c r="BT88" s="1"/>
      <c r="BU88" s="1"/>
      <c r="BV88" s="1"/>
      <c r="BW88" s="1"/>
      <c r="BX88" s="1"/>
      <c r="BY88" s="1"/>
      <c r="BZ88" s="1" t="s">
        <v>170</v>
      </c>
      <c r="CA88" s="1" t="s">
        <v>58</v>
      </c>
      <c r="CB88" s="1" t="s">
        <v>530</v>
      </c>
      <c r="CC88" s="1" t="s">
        <v>198</v>
      </c>
      <c r="CD88" s="1" t="s">
        <v>1075</v>
      </c>
      <c r="CE88" s="1" t="s">
        <v>1077</v>
      </c>
      <c r="CF88" s="1" t="s">
        <v>1078</v>
      </c>
      <c r="CG88" s="1" t="s">
        <v>1076</v>
      </c>
      <c r="CH88" s="1"/>
      <c r="CI88" s="1"/>
      <c r="CJ88" s="1">
        <v>5</v>
      </c>
      <c r="CK88" s="1" t="s">
        <v>106</v>
      </c>
      <c r="CL88" s="1" t="s">
        <v>106</v>
      </c>
      <c r="CM88" s="1"/>
      <c r="CN88" s="1"/>
      <c r="CO88" s="1"/>
      <c r="CP88" s="1"/>
      <c r="CQ88" s="1"/>
      <c r="CR88" s="1"/>
      <c r="CS88" s="1" t="s">
        <v>531</v>
      </c>
    </row>
    <row r="89" spans="1:97" x14ac:dyDescent="0.25">
      <c r="A89" s="2">
        <v>45156.412259108794</v>
      </c>
      <c r="B89" s="1" t="s">
        <v>258</v>
      </c>
      <c r="C89" s="1" t="s">
        <v>62</v>
      </c>
      <c r="D89" s="1" t="s">
        <v>35</v>
      </c>
      <c r="E89" s="1" t="s">
        <v>36</v>
      </c>
      <c r="F89" s="1" t="s">
        <v>37</v>
      </c>
      <c r="G89" s="1" t="s">
        <v>148</v>
      </c>
      <c r="H89" s="1" t="s">
        <v>130</v>
      </c>
      <c r="I89" s="1" t="s">
        <v>853</v>
      </c>
      <c r="J89" s="1"/>
      <c r="K89" s="1"/>
      <c r="L89" s="1" t="s">
        <v>40</v>
      </c>
      <c r="M89" s="1" t="s">
        <v>41</v>
      </c>
      <c r="N89" s="1"/>
      <c r="O89" s="1">
        <v>1156</v>
      </c>
      <c r="P89" s="1" t="s">
        <v>42</v>
      </c>
      <c r="Q89" s="1" t="s">
        <v>65</v>
      </c>
      <c r="R89" s="1" t="s">
        <v>131</v>
      </c>
      <c r="S89" s="1" t="s">
        <v>67</v>
      </c>
      <c r="T89" s="1" t="s">
        <v>117</v>
      </c>
      <c r="U89" s="1" t="s">
        <v>532</v>
      </c>
      <c r="V89" s="1" t="s">
        <v>70</v>
      </c>
      <c r="W89" s="1" t="s">
        <v>533</v>
      </c>
      <c r="X89" s="1" t="s">
        <v>158</v>
      </c>
      <c r="Y89" s="1" t="s">
        <v>885</v>
      </c>
      <c r="Z89" s="1"/>
      <c r="AA89" s="1"/>
      <c r="AB89" s="1"/>
      <c r="AC89" s="1"/>
      <c r="AD89" s="1"/>
      <c r="AE89" s="1"/>
      <c r="AF89" s="1"/>
      <c r="AG89" s="1"/>
      <c r="AH89" s="1" t="s">
        <v>253</v>
      </c>
      <c r="AI89" s="1" t="s">
        <v>633</v>
      </c>
      <c r="AJ89" s="1" t="s">
        <v>961</v>
      </c>
      <c r="AK89" s="1" t="s">
        <v>958</v>
      </c>
      <c r="AL89" s="1" t="s">
        <v>959</v>
      </c>
      <c r="AM89" s="1"/>
      <c r="AN89" s="1"/>
      <c r="AO89" s="1" t="s">
        <v>73</v>
      </c>
      <c r="AP89" s="1" t="s">
        <v>51</v>
      </c>
      <c r="AQ89" s="1" t="s">
        <v>975</v>
      </c>
      <c r="AR89" s="1"/>
      <c r="AS89" s="1"/>
      <c r="AT89" s="1"/>
      <c r="AU89" s="1"/>
      <c r="AV89" s="1" t="s">
        <v>65</v>
      </c>
      <c r="AW89" s="1" t="s">
        <v>100</v>
      </c>
      <c r="AX89" s="1" t="s">
        <v>167</v>
      </c>
      <c r="AY89" s="1" t="s">
        <v>101</v>
      </c>
      <c r="AZ89" s="1" t="s">
        <v>989</v>
      </c>
      <c r="BA89" s="1"/>
      <c r="BB89" s="1"/>
      <c r="BC89" s="1"/>
      <c r="BD89" s="1"/>
      <c r="BE89" s="1"/>
      <c r="BF89" s="1"/>
      <c r="BG89" s="1" t="s">
        <v>534</v>
      </c>
      <c r="BH89" s="1" t="s">
        <v>75</v>
      </c>
      <c r="BI89" s="1" t="s">
        <v>1048</v>
      </c>
      <c r="BJ89" s="1" t="s">
        <v>1044</v>
      </c>
      <c r="BK89" s="1" t="s">
        <v>1049</v>
      </c>
      <c r="BL89" s="1" t="s">
        <v>1045</v>
      </c>
      <c r="BM89" s="1" t="s">
        <v>1050</v>
      </c>
      <c r="BN89" s="1"/>
      <c r="BO89" s="1"/>
      <c r="BP89" s="1"/>
      <c r="BQ89" s="1" t="s">
        <v>76</v>
      </c>
      <c r="BR89" s="1" t="s">
        <v>103</v>
      </c>
      <c r="BS89" s="1" t="s">
        <v>103</v>
      </c>
      <c r="BT89" s="1"/>
      <c r="BU89" s="1"/>
      <c r="BV89" s="1"/>
      <c r="BW89" s="1"/>
      <c r="BX89" s="1"/>
      <c r="BY89" s="1"/>
      <c r="BZ89" s="1" t="s">
        <v>104</v>
      </c>
      <c r="CA89" s="1" t="s">
        <v>228</v>
      </c>
      <c r="CB89" s="1" t="s">
        <v>535</v>
      </c>
      <c r="CC89" s="1" t="s">
        <v>535</v>
      </c>
      <c r="CD89" s="1"/>
      <c r="CE89" s="1"/>
      <c r="CF89" s="1"/>
      <c r="CG89" s="1"/>
      <c r="CH89" s="1"/>
      <c r="CI89" s="1"/>
      <c r="CJ89" s="1">
        <v>3</v>
      </c>
      <c r="CK89" s="1" t="s">
        <v>106</v>
      </c>
      <c r="CL89" s="1" t="s">
        <v>106</v>
      </c>
      <c r="CM89" s="1"/>
      <c r="CN89" s="1"/>
      <c r="CO89" s="1"/>
      <c r="CP89" s="1"/>
      <c r="CQ89" s="1"/>
      <c r="CR89" s="1"/>
    </row>
    <row r="90" spans="1:97" x14ac:dyDescent="0.25">
      <c r="A90" s="2">
        <v>45156.478081608795</v>
      </c>
      <c r="B90" s="1" t="s">
        <v>330</v>
      </c>
      <c r="C90" s="1" t="s">
        <v>62</v>
      </c>
      <c r="D90" s="1" t="s">
        <v>35</v>
      </c>
      <c r="E90" s="1" t="s">
        <v>36</v>
      </c>
      <c r="F90" s="1" t="s">
        <v>37</v>
      </c>
      <c r="G90" s="1" t="s">
        <v>212</v>
      </c>
      <c r="H90" s="1" t="s">
        <v>130</v>
      </c>
      <c r="I90" s="1" t="s">
        <v>853</v>
      </c>
      <c r="J90" s="1"/>
      <c r="K90" s="1"/>
      <c r="L90" s="1" t="s">
        <v>40</v>
      </c>
      <c r="M90" s="1" t="s">
        <v>41</v>
      </c>
      <c r="N90" s="1"/>
      <c r="O90" s="1">
        <v>1200</v>
      </c>
      <c r="P90" s="1" t="s">
        <v>42</v>
      </c>
      <c r="Q90" s="1" t="s">
        <v>95</v>
      </c>
      <c r="R90" s="1" t="s">
        <v>131</v>
      </c>
      <c r="S90" s="1" t="s">
        <v>108</v>
      </c>
      <c r="T90" s="1" t="s">
        <v>134</v>
      </c>
      <c r="U90" s="1" t="s">
        <v>536</v>
      </c>
      <c r="V90" s="1" t="s">
        <v>413</v>
      </c>
      <c r="W90" s="1" t="s">
        <v>537</v>
      </c>
      <c r="X90" s="1" t="s">
        <v>433</v>
      </c>
      <c r="Y90" s="1" t="s">
        <v>889</v>
      </c>
      <c r="Z90" s="1" t="s">
        <v>885</v>
      </c>
      <c r="AA90" s="1" t="s">
        <v>901</v>
      </c>
      <c r="AB90" s="1"/>
      <c r="AC90" s="1"/>
      <c r="AD90" s="1"/>
      <c r="AE90" s="1"/>
      <c r="AF90" s="1"/>
      <c r="AG90" s="1"/>
      <c r="AH90" s="1" t="s">
        <v>166</v>
      </c>
      <c r="AI90" s="1" t="s">
        <v>174</v>
      </c>
      <c r="AJ90" s="1" t="s">
        <v>961</v>
      </c>
      <c r="AK90" s="1" t="s">
        <v>958</v>
      </c>
      <c r="AL90" s="1" t="s">
        <v>959</v>
      </c>
      <c r="AM90" s="1" t="s">
        <v>957</v>
      </c>
      <c r="AN90" s="1"/>
      <c r="AO90" s="1" t="s">
        <v>51</v>
      </c>
      <c r="AP90" s="1" t="s">
        <v>51</v>
      </c>
      <c r="AQ90" s="1"/>
      <c r="AR90" s="1"/>
      <c r="AS90" s="1"/>
      <c r="AT90" s="1"/>
      <c r="AU90" s="1"/>
      <c r="AV90" s="1" t="s">
        <v>52</v>
      </c>
      <c r="AW90" s="1" t="s">
        <v>53</v>
      </c>
      <c r="AX90" s="1" t="s">
        <v>261</v>
      </c>
      <c r="AY90" s="1" t="s">
        <v>101</v>
      </c>
      <c r="AZ90" s="1" t="s">
        <v>992</v>
      </c>
      <c r="BA90" s="1" t="s">
        <v>991</v>
      </c>
      <c r="BB90" s="1"/>
      <c r="BC90" s="1"/>
      <c r="BD90" s="1"/>
      <c r="BE90" s="1"/>
      <c r="BF90" s="1"/>
      <c r="BG90" s="1" t="s">
        <v>140</v>
      </c>
      <c r="BH90" s="1" t="s">
        <v>102</v>
      </c>
      <c r="BI90" s="1" t="s">
        <v>1046</v>
      </c>
      <c r="BJ90" s="1" t="s">
        <v>1048</v>
      </c>
      <c r="BK90" s="1" t="s">
        <v>1044</v>
      </c>
      <c r="BL90" s="1" t="s">
        <v>1049</v>
      </c>
      <c r="BM90" s="1" t="s">
        <v>1045</v>
      </c>
      <c r="BN90" s="1"/>
      <c r="BO90" s="1"/>
      <c r="BP90" s="1"/>
      <c r="BQ90" s="1" t="s">
        <v>76</v>
      </c>
      <c r="BR90" s="1" t="s">
        <v>538</v>
      </c>
      <c r="BS90" s="1" t="s">
        <v>103</v>
      </c>
      <c r="BT90" s="1" t="s">
        <v>887</v>
      </c>
      <c r="BU90" s="1"/>
      <c r="BV90" s="1"/>
      <c r="BW90" s="1"/>
      <c r="BX90" s="1"/>
      <c r="BY90" s="1"/>
      <c r="BZ90" s="1" t="s">
        <v>170</v>
      </c>
      <c r="CA90" s="1" t="s">
        <v>92</v>
      </c>
      <c r="CB90" s="1" t="s">
        <v>147</v>
      </c>
      <c r="CC90" s="1" t="s">
        <v>147</v>
      </c>
      <c r="CD90" s="1"/>
      <c r="CE90" s="1"/>
      <c r="CF90" s="1"/>
      <c r="CG90" s="1"/>
      <c r="CH90" s="1"/>
      <c r="CI90" s="1"/>
      <c r="CJ90" s="1">
        <v>3</v>
      </c>
      <c r="CK90" s="1" t="s">
        <v>106</v>
      </c>
      <c r="CL90" s="1" t="s">
        <v>106</v>
      </c>
      <c r="CM90" s="1"/>
      <c r="CN90" s="1"/>
      <c r="CO90" s="1"/>
      <c r="CP90" s="1"/>
      <c r="CQ90" s="1"/>
      <c r="CR90" s="1"/>
    </row>
    <row r="91" spans="1:97" x14ac:dyDescent="0.25">
      <c r="A91" s="2">
        <v>45156.581224884256</v>
      </c>
      <c r="B91" s="1" t="s">
        <v>330</v>
      </c>
      <c r="C91" s="1" t="s">
        <v>62</v>
      </c>
      <c r="D91" s="1" t="s">
        <v>35</v>
      </c>
      <c r="E91" s="1" t="s">
        <v>36</v>
      </c>
      <c r="F91" s="1" t="s">
        <v>37</v>
      </c>
      <c r="G91" s="1" t="s">
        <v>38</v>
      </c>
      <c r="H91" s="1" t="s">
        <v>130</v>
      </c>
      <c r="I91" s="1"/>
      <c r="J91" s="1"/>
      <c r="K91" s="1"/>
      <c r="L91" s="1" t="s">
        <v>40</v>
      </c>
      <c r="M91" s="1" t="s">
        <v>41</v>
      </c>
      <c r="N91" s="1"/>
      <c r="O91" s="1">
        <v>1190</v>
      </c>
      <c r="P91" s="1" t="s">
        <v>42</v>
      </c>
      <c r="Q91" s="1" t="s">
        <v>95</v>
      </c>
      <c r="R91" s="1" t="s">
        <v>131</v>
      </c>
      <c r="S91" s="1" t="s">
        <v>156</v>
      </c>
      <c r="T91" s="1" t="s">
        <v>96</v>
      </c>
      <c r="U91" s="1" t="s">
        <v>539</v>
      </c>
      <c r="V91" s="1" t="s">
        <v>70</v>
      </c>
      <c r="W91" s="1" t="s">
        <v>929</v>
      </c>
      <c r="X91" s="1" t="s">
        <v>136</v>
      </c>
      <c r="Y91" s="1" t="s">
        <v>885</v>
      </c>
      <c r="Z91" s="1" t="s">
        <v>891</v>
      </c>
      <c r="AA91" s="1" t="s">
        <v>887</v>
      </c>
      <c r="AB91" s="1" t="s">
        <v>941</v>
      </c>
      <c r="AC91" s="1" t="s">
        <v>884</v>
      </c>
      <c r="AD91" s="1"/>
      <c r="AE91" s="1"/>
      <c r="AF91" s="1"/>
      <c r="AG91" s="1"/>
      <c r="AH91" s="1" t="s">
        <v>159</v>
      </c>
      <c r="AI91" s="1" t="s">
        <v>174</v>
      </c>
      <c r="AJ91" s="1" t="s">
        <v>960</v>
      </c>
      <c r="AK91" s="1" t="s">
        <v>961</v>
      </c>
      <c r="AL91" s="1" t="s">
        <v>958</v>
      </c>
      <c r="AM91" s="1" t="s">
        <v>959</v>
      </c>
      <c r="AN91" s="1" t="s">
        <v>957</v>
      </c>
      <c r="AO91" s="1" t="s">
        <v>51</v>
      </c>
      <c r="AP91" s="1" t="s">
        <v>51</v>
      </c>
      <c r="AQ91" s="1"/>
      <c r="AR91" s="1"/>
      <c r="AS91" s="1"/>
      <c r="AT91" s="1"/>
      <c r="AU91" s="1"/>
      <c r="AV91" s="1" t="s">
        <v>65</v>
      </c>
      <c r="AW91" s="1" t="s">
        <v>100</v>
      </c>
      <c r="AX91" s="1" t="s">
        <v>151</v>
      </c>
      <c r="AY91" s="1" t="s">
        <v>101</v>
      </c>
      <c r="AZ91" s="1" t="s">
        <v>992</v>
      </c>
      <c r="BA91" s="1" t="s">
        <v>991</v>
      </c>
      <c r="BB91" s="1" t="s">
        <v>989</v>
      </c>
      <c r="BC91" s="1" t="s">
        <v>990</v>
      </c>
      <c r="BD91" s="1"/>
      <c r="BE91" s="1"/>
      <c r="BF91" s="1"/>
      <c r="BG91" s="1" t="s">
        <v>999</v>
      </c>
      <c r="BH91" s="1" t="s">
        <v>102</v>
      </c>
      <c r="BI91" s="1" t="s">
        <v>1046</v>
      </c>
      <c r="BJ91" s="1" t="s">
        <v>1047</v>
      </c>
      <c r="BK91" s="1" t="s">
        <v>1048</v>
      </c>
      <c r="BL91" s="1" t="s">
        <v>1044</v>
      </c>
      <c r="BM91" s="1" t="s">
        <v>1049</v>
      </c>
      <c r="BN91" s="1" t="s">
        <v>1045</v>
      </c>
      <c r="BO91" s="1"/>
      <c r="BP91" s="1"/>
      <c r="BQ91" s="1" t="s">
        <v>76</v>
      </c>
      <c r="BR91" s="1" t="s">
        <v>541</v>
      </c>
      <c r="BS91" s="1" t="s">
        <v>136</v>
      </c>
      <c r="BT91" s="1" t="s">
        <v>885</v>
      </c>
      <c r="BU91" s="1" t="s">
        <v>887</v>
      </c>
      <c r="BV91" s="1"/>
      <c r="BW91" s="1"/>
      <c r="BX91" s="1"/>
      <c r="BY91" s="1"/>
      <c r="BZ91" s="1" t="s">
        <v>170</v>
      </c>
      <c r="CA91" s="1" t="s">
        <v>58</v>
      </c>
      <c r="CB91" s="1" t="s">
        <v>542</v>
      </c>
      <c r="CC91" s="1" t="s">
        <v>542</v>
      </c>
      <c r="CD91" s="1"/>
      <c r="CE91" s="1"/>
      <c r="CF91" s="1"/>
      <c r="CG91" s="1"/>
      <c r="CH91" s="1"/>
      <c r="CI91" s="1"/>
      <c r="CJ91" s="1">
        <v>3</v>
      </c>
      <c r="CK91" s="1" t="s">
        <v>106</v>
      </c>
      <c r="CL91" s="1" t="s">
        <v>106</v>
      </c>
      <c r="CM91" s="1"/>
      <c r="CN91" s="1"/>
      <c r="CO91" s="1"/>
      <c r="CP91" s="1"/>
      <c r="CQ91" s="1"/>
      <c r="CR91" s="1"/>
    </row>
    <row r="92" spans="1:97" x14ac:dyDescent="0.25">
      <c r="A92" s="2">
        <v>45156.649803749999</v>
      </c>
      <c r="B92" s="1" t="s">
        <v>330</v>
      </c>
      <c r="C92" s="1" t="s">
        <v>62</v>
      </c>
      <c r="D92" s="1" t="s">
        <v>35</v>
      </c>
      <c r="E92" s="1" t="s">
        <v>36</v>
      </c>
      <c r="F92" s="1" t="s">
        <v>37</v>
      </c>
      <c r="G92" s="1" t="s">
        <v>148</v>
      </c>
      <c r="H92" s="1" t="s">
        <v>130</v>
      </c>
      <c r="I92" s="1"/>
      <c r="J92" s="1"/>
      <c r="K92" s="1"/>
      <c r="L92" s="1" t="s">
        <v>40</v>
      </c>
      <c r="M92" s="1" t="s">
        <v>41</v>
      </c>
      <c r="N92" s="1"/>
      <c r="O92" s="1">
        <v>1180</v>
      </c>
      <c r="P92" s="1" t="s">
        <v>42</v>
      </c>
      <c r="Q92" s="1" t="s">
        <v>65</v>
      </c>
      <c r="R92" s="1" t="s">
        <v>66</v>
      </c>
      <c r="S92" s="1" t="s">
        <v>67</v>
      </c>
      <c r="T92" s="1" t="s">
        <v>117</v>
      </c>
      <c r="U92" s="1" t="s">
        <v>474</v>
      </c>
      <c r="V92" s="1" t="s">
        <v>70</v>
      </c>
      <c r="W92" s="1" t="s">
        <v>543</v>
      </c>
      <c r="X92" s="1" t="s">
        <v>136</v>
      </c>
      <c r="Y92" s="1" t="s">
        <v>888</v>
      </c>
      <c r="Z92" s="1"/>
      <c r="AA92" s="1"/>
      <c r="AB92" s="1"/>
      <c r="AC92" s="1"/>
      <c r="AD92" s="1"/>
      <c r="AE92" s="1"/>
      <c r="AF92" s="1"/>
      <c r="AG92" s="1"/>
      <c r="AH92" s="1" t="s">
        <v>72</v>
      </c>
      <c r="AI92" s="1" t="s">
        <v>146</v>
      </c>
      <c r="AJ92" s="1" t="s">
        <v>958</v>
      </c>
      <c r="AK92" s="1" t="s">
        <v>959</v>
      </c>
      <c r="AL92" s="1" t="s">
        <v>957</v>
      </c>
      <c r="AM92" s="1"/>
      <c r="AN92" s="1"/>
      <c r="AO92" s="1" t="s">
        <v>51</v>
      </c>
      <c r="AP92" s="1" t="s">
        <v>51</v>
      </c>
      <c r="AQ92" s="1"/>
      <c r="AR92" s="1"/>
      <c r="AS92" s="1"/>
      <c r="AT92" s="1"/>
      <c r="AU92" s="1"/>
      <c r="AV92" s="1" t="s">
        <v>112</v>
      </c>
      <c r="AW92" s="1" t="s">
        <v>87</v>
      </c>
      <c r="AX92" s="1" t="s">
        <v>357</v>
      </c>
      <c r="AY92" s="1" t="s">
        <v>101</v>
      </c>
      <c r="AZ92" s="1" t="s">
        <v>991</v>
      </c>
      <c r="BA92" s="1" t="s">
        <v>989</v>
      </c>
      <c r="BB92" s="1" t="s">
        <v>990</v>
      </c>
      <c r="BC92" s="1"/>
      <c r="BD92" s="1"/>
      <c r="BE92" s="1"/>
      <c r="BF92" s="1"/>
      <c r="BG92" s="1" t="s">
        <v>544</v>
      </c>
      <c r="BH92" s="1" t="s">
        <v>75</v>
      </c>
      <c r="BI92" s="1" t="s">
        <v>1045</v>
      </c>
      <c r="BJ92" s="1"/>
      <c r="BK92" s="1"/>
      <c r="BL92" s="1"/>
      <c r="BM92" s="1"/>
      <c r="BN92" s="1"/>
      <c r="BO92" s="1"/>
      <c r="BP92" s="1"/>
      <c r="BQ92" s="1" t="s">
        <v>56</v>
      </c>
      <c r="BR92" s="1" t="s">
        <v>342</v>
      </c>
      <c r="BS92" s="1" t="s">
        <v>342</v>
      </c>
      <c r="BT92" s="1"/>
      <c r="BU92" s="1"/>
      <c r="BV92" s="1"/>
      <c r="BW92" s="1"/>
      <c r="BX92" s="1"/>
      <c r="BY92" s="1"/>
      <c r="BZ92" s="1" t="s">
        <v>78</v>
      </c>
      <c r="CA92" s="1" t="s">
        <v>92</v>
      </c>
      <c r="CB92" s="1" t="s">
        <v>392</v>
      </c>
      <c r="CC92" s="1" t="s">
        <v>147</v>
      </c>
      <c r="CD92" s="1" t="s">
        <v>1073</v>
      </c>
      <c r="CE92" s="1" t="s">
        <v>1074</v>
      </c>
      <c r="CF92" s="1" t="s">
        <v>1078</v>
      </c>
      <c r="CG92" s="1"/>
      <c r="CH92" s="1"/>
      <c r="CI92" s="1"/>
      <c r="CJ92" s="1">
        <v>3</v>
      </c>
      <c r="CK92" s="1" t="s">
        <v>545</v>
      </c>
      <c r="CL92" s="1" t="s">
        <v>199</v>
      </c>
      <c r="CM92" s="1" t="s">
        <v>1097</v>
      </c>
      <c r="CN92" s="1" t="s">
        <v>1098</v>
      </c>
      <c r="CO92" s="1"/>
      <c r="CP92" s="1"/>
      <c r="CQ92" s="1"/>
      <c r="CR92" s="1"/>
    </row>
    <row r="93" spans="1:97" x14ac:dyDescent="0.25">
      <c r="A93" s="2">
        <v>45156.742080358796</v>
      </c>
      <c r="B93" s="1" t="s">
        <v>289</v>
      </c>
      <c r="C93" s="1" t="s">
        <v>62</v>
      </c>
      <c r="D93" s="1" t="s">
        <v>35</v>
      </c>
      <c r="E93" s="1" t="s">
        <v>36</v>
      </c>
      <c r="F93" s="1" t="s">
        <v>37</v>
      </c>
      <c r="G93" s="1" t="s">
        <v>148</v>
      </c>
      <c r="H93" s="1" t="s">
        <v>130</v>
      </c>
      <c r="I93" s="1"/>
      <c r="J93" s="1"/>
      <c r="K93" s="1"/>
      <c r="L93" s="1" t="s">
        <v>40</v>
      </c>
      <c r="M93" s="1" t="s">
        <v>41</v>
      </c>
      <c r="N93" s="1"/>
      <c r="O93" s="1">
        <v>901</v>
      </c>
      <c r="P93" s="1" t="s">
        <v>240</v>
      </c>
      <c r="Q93" s="1" t="s">
        <v>281</v>
      </c>
      <c r="R93" s="1" t="s">
        <v>66</v>
      </c>
      <c r="S93" s="1" t="s">
        <v>67</v>
      </c>
      <c r="T93" s="1" t="s">
        <v>117</v>
      </c>
      <c r="U93" s="1" t="s">
        <v>546</v>
      </c>
      <c r="V93" s="1" t="s">
        <v>70</v>
      </c>
      <c r="W93" s="1" t="s">
        <v>547</v>
      </c>
      <c r="X93" s="1" t="s">
        <v>459</v>
      </c>
      <c r="Y93" s="1" t="s">
        <v>890</v>
      </c>
      <c r="Z93" s="1"/>
      <c r="AA93" s="1"/>
      <c r="AB93" s="1"/>
      <c r="AC93" s="1"/>
      <c r="AD93" s="1"/>
      <c r="AE93" s="1"/>
      <c r="AF93" s="1"/>
      <c r="AG93" s="1"/>
      <c r="AH93" s="1" t="s">
        <v>119</v>
      </c>
      <c r="AI93" s="1" t="s">
        <v>146</v>
      </c>
      <c r="AJ93" s="1" t="s">
        <v>958</v>
      </c>
      <c r="AK93" s="1" t="s">
        <v>959</v>
      </c>
      <c r="AL93" s="1"/>
      <c r="AM93" s="1"/>
      <c r="AN93" s="1"/>
      <c r="AO93" s="1" t="s">
        <v>73</v>
      </c>
      <c r="AP93" s="1" t="s">
        <v>51</v>
      </c>
      <c r="AQ93" s="1" t="s">
        <v>975</v>
      </c>
      <c r="AR93" s="1"/>
      <c r="AS93" s="1"/>
      <c r="AT93" s="1"/>
      <c r="AU93" s="1"/>
      <c r="AV93" s="1" t="s">
        <v>112</v>
      </c>
      <c r="AW93" s="1" t="s">
        <v>87</v>
      </c>
      <c r="AX93" s="1" t="s">
        <v>548</v>
      </c>
      <c r="AY93" s="1" t="s">
        <v>548</v>
      </c>
      <c r="AZ93" s="1"/>
      <c r="BA93" s="1"/>
      <c r="BB93" s="1"/>
      <c r="BC93" s="1"/>
      <c r="BD93" s="1"/>
      <c r="BE93" s="1"/>
      <c r="BF93" s="1"/>
      <c r="BG93" s="1" t="s">
        <v>114</v>
      </c>
      <c r="BH93" s="1" t="s">
        <v>114</v>
      </c>
      <c r="BI93" s="1"/>
      <c r="BJ93" s="1"/>
      <c r="BK93" s="1"/>
      <c r="BL93" s="1"/>
      <c r="BM93" s="1"/>
      <c r="BN93" s="1"/>
      <c r="BO93" s="1"/>
      <c r="BP93" s="1"/>
      <c r="BQ93" s="1" t="s">
        <v>56</v>
      </c>
      <c r="BR93" s="1" t="s">
        <v>77</v>
      </c>
      <c r="BS93" s="1" t="s">
        <v>77</v>
      </c>
      <c r="BT93" s="1"/>
      <c r="BU93" s="1"/>
      <c r="BV93" s="1"/>
      <c r="BW93" s="1"/>
      <c r="BX93" s="1"/>
      <c r="BY93" s="1"/>
      <c r="BZ93" s="1">
        <v>0</v>
      </c>
      <c r="CA93" s="1" t="s">
        <v>92</v>
      </c>
      <c r="CB93" s="1" t="s">
        <v>549</v>
      </c>
      <c r="CC93" s="1" t="s">
        <v>147</v>
      </c>
      <c r="CD93" s="1" t="s">
        <v>1073</v>
      </c>
      <c r="CE93" s="1" t="s">
        <v>1077</v>
      </c>
      <c r="CF93" s="1" t="s">
        <v>1078</v>
      </c>
      <c r="CG93" s="1"/>
      <c r="CH93" s="1"/>
      <c r="CI93" s="1"/>
      <c r="CJ93" s="1">
        <v>3</v>
      </c>
      <c r="CK93" s="1" t="s">
        <v>393</v>
      </c>
      <c r="CL93" s="1" t="s">
        <v>106</v>
      </c>
      <c r="CM93" s="1" t="s">
        <v>1103</v>
      </c>
      <c r="CN93" s="1"/>
      <c r="CO93" s="1"/>
      <c r="CP93" s="1"/>
      <c r="CQ93" s="1"/>
      <c r="CR93" s="1"/>
    </row>
    <row r="94" spans="1:97" x14ac:dyDescent="0.25">
      <c r="A94" s="2">
        <v>45156.809771990738</v>
      </c>
      <c r="B94" s="1" t="s">
        <v>258</v>
      </c>
      <c r="C94" s="1" t="s">
        <v>62</v>
      </c>
      <c r="D94" s="1" t="s">
        <v>35</v>
      </c>
      <c r="E94" s="1" t="s">
        <v>36</v>
      </c>
      <c r="F94" s="1" t="s">
        <v>37</v>
      </c>
      <c r="G94" s="1" t="s">
        <v>123</v>
      </c>
      <c r="H94" s="1" t="s">
        <v>213</v>
      </c>
      <c r="I94" s="1"/>
      <c r="J94" s="1"/>
      <c r="K94" s="1"/>
      <c r="L94" s="1" t="s">
        <v>40</v>
      </c>
      <c r="M94" s="1" t="s">
        <v>41</v>
      </c>
      <c r="N94" s="1"/>
      <c r="O94" s="1">
        <v>1010</v>
      </c>
      <c r="P94" s="1" t="s">
        <v>83</v>
      </c>
      <c r="Q94" s="1" t="s">
        <v>95</v>
      </c>
      <c r="R94" s="1" t="s">
        <v>44</v>
      </c>
      <c r="S94" s="1" t="s">
        <v>67</v>
      </c>
      <c r="T94" s="1" t="s">
        <v>117</v>
      </c>
      <c r="U94" s="1" t="s">
        <v>550</v>
      </c>
      <c r="V94" s="1" t="s">
        <v>70</v>
      </c>
      <c r="W94" s="1" t="s">
        <v>136</v>
      </c>
      <c r="X94" s="1" t="s">
        <v>136</v>
      </c>
      <c r="Y94" s="1"/>
      <c r="Z94" s="1"/>
      <c r="AA94" s="1"/>
      <c r="AB94" s="1"/>
      <c r="AC94" s="1"/>
      <c r="AD94" s="1"/>
      <c r="AE94" s="1"/>
      <c r="AF94" s="1"/>
      <c r="AG94" s="1"/>
      <c r="AH94" s="1" t="s">
        <v>224</v>
      </c>
      <c r="AI94" s="1" t="s">
        <v>146</v>
      </c>
      <c r="AJ94" s="1" t="s">
        <v>958</v>
      </c>
      <c r="AK94" s="1"/>
      <c r="AL94" s="1"/>
      <c r="AM94" s="1"/>
      <c r="AN94" s="1"/>
      <c r="AO94" s="1" t="s">
        <v>51</v>
      </c>
      <c r="AP94" s="1" t="s">
        <v>51</v>
      </c>
      <c r="AQ94" s="1"/>
      <c r="AR94" s="1"/>
      <c r="AS94" s="1"/>
      <c r="AT94" s="1"/>
      <c r="AU94" s="1"/>
      <c r="AV94" s="1" t="s">
        <v>52</v>
      </c>
      <c r="AW94" s="1" t="s">
        <v>53</v>
      </c>
      <c r="AX94" s="1" t="s">
        <v>551</v>
      </c>
      <c r="AY94" s="1" t="s">
        <v>418</v>
      </c>
      <c r="AZ94" s="1" t="s">
        <v>991</v>
      </c>
      <c r="BA94" s="1" t="s">
        <v>990</v>
      </c>
      <c r="BB94" s="1"/>
      <c r="BC94" s="1"/>
      <c r="BD94" s="1"/>
      <c r="BE94" s="1"/>
      <c r="BF94" s="1"/>
      <c r="BG94" s="1" t="s">
        <v>552</v>
      </c>
      <c r="BH94" s="1" t="s">
        <v>102</v>
      </c>
      <c r="BI94" s="1" t="s">
        <v>1044</v>
      </c>
      <c r="BJ94" s="1" t="s">
        <v>1049</v>
      </c>
      <c r="BK94" s="1" t="s">
        <v>1045</v>
      </c>
      <c r="BL94" s="1"/>
      <c r="BM94" s="1"/>
      <c r="BN94" s="1"/>
      <c r="BO94" s="1"/>
      <c r="BP94" s="1"/>
      <c r="BQ94" s="1" t="s">
        <v>56</v>
      </c>
      <c r="BR94" s="1" t="s">
        <v>293</v>
      </c>
      <c r="BS94" s="1" t="s">
        <v>293</v>
      </c>
      <c r="BT94" s="1"/>
      <c r="BU94" s="1"/>
      <c r="BV94" s="1"/>
      <c r="BW94" s="1"/>
      <c r="BX94" s="1"/>
      <c r="BY94" s="1"/>
      <c r="BZ94" s="1" t="s">
        <v>154</v>
      </c>
      <c r="CA94" s="1" t="s">
        <v>58</v>
      </c>
      <c r="CB94" s="1" t="s">
        <v>515</v>
      </c>
      <c r="CC94" s="1" t="s">
        <v>147</v>
      </c>
      <c r="CD94" s="1" t="s">
        <v>1078</v>
      </c>
      <c r="CE94" s="1"/>
      <c r="CF94" s="1"/>
      <c r="CG94" s="1"/>
      <c r="CH94" s="1"/>
      <c r="CI94" s="1"/>
      <c r="CJ94" s="1">
        <v>1</v>
      </c>
      <c r="CK94" s="1" t="s">
        <v>181</v>
      </c>
      <c r="CL94" s="1" t="s">
        <v>181</v>
      </c>
      <c r="CM94" s="1"/>
      <c r="CN94" s="1"/>
      <c r="CO94" s="1"/>
      <c r="CP94" s="1"/>
      <c r="CQ94" s="1"/>
      <c r="CR94" s="1"/>
    </row>
    <row r="95" spans="1:97" x14ac:dyDescent="0.25">
      <c r="A95" s="2">
        <v>45156.813430300928</v>
      </c>
      <c r="B95" s="1" t="s">
        <v>258</v>
      </c>
      <c r="C95" s="1" t="s">
        <v>62</v>
      </c>
      <c r="D95" s="1" t="s">
        <v>35</v>
      </c>
      <c r="E95" s="1" t="s">
        <v>36</v>
      </c>
      <c r="F95" s="1" t="s">
        <v>37</v>
      </c>
      <c r="G95" s="1" t="s">
        <v>81</v>
      </c>
      <c r="H95" s="1" t="s">
        <v>130</v>
      </c>
      <c r="I95" s="1" t="s">
        <v>854</v>
      </c>
      <c r="J95" s="1"/>
      <c r="K95" s="1"/>
      <c r="L95" s="1" t="s">
        <v>40</v>
      </c>
      <c r="M95" s="1" t="s">
        <v>41</v>
      </c>
      <c r="N95" s="1"/>
      <c r="O95" s="1">
        <v>1190</v>
      </c>
      <c r="P95" s="1" t="s">
        <v>42</v>
      </c>
      <c r="Q95" s="1" t="s">
        <v>95</v>
      </c>
      <c r="R95" s="1" t="s">
        <v>44</v>
      </c>
      <c r="S95" s="1" t="s">
        <v>108</v>
      </c>
      <c r="T95" s="1" t="s">
        <v>96</v>
      </c>
      <c r="U95" s="1" t="s">
        <v>553</v>
      </c>
      <c r="V95" s="1" t="s">
        <v>70</v>
      </c>
      <c r="W95" s="1" t="s">
        <v>930</v>
      </c>
      <c r="X95" s="1" t="s">
        <v>136</v>
      </c>
      <c r="Y95" s="1" t="s">
        <v>885</v>
      </c>
      <c r="Z95" s="1" t="s">
        <v>941</v>
      </c>
      <c r="AA95" s="1"/>
      <c r="AB95" s="1"/>
      <c r="AC95" s="1"/>
      <c r="AD95" s="1"/>
      <c r="AE95" s="1"/>
      <c r="AF95" s="1"/>
      <c r="AG95" s="1"/>
      <c r="AH95" s="1" t="s">
        <v>119</v>
      </c>
      <c r="AI95" s="1" t="s">
        <v>146</v>
      </c>
      <c r="AJ95" s="1" t="s">
        <v>958</v>
      </c>
      <c r="AK95" s="1" t="s">
        <v>959</v>
      </c>
      <c r="AL95" s="1"/>
      <c r="AM95" s="1"/>
      <c r="AN95" s="1"/>
      <c r="AO95" s="1" t="s">
        <v>73</v>
      </c>
      <c r="AP95" s="1" t="s">
        <v>51</v>
      </c>
      <c r="AQ95" s="1" t="s">
        <v>975</v>
      </c>
      <c r="AR95" s="1"/>
      <c r="AS95" s="1"/>
      <c r="AT95" s="1"/>
      <c r="AU95" s="1"/>
      <c r="AV95" s="1" t="s">
        <v>112</v>
      </c>
      <c r="AW95" s="1" t="s">
        <v>100</v>
      </c>
      <c r="AX95" s="1" t="s">
        <v>268</v>
      </c>
      <c r="AY95" s="1" t="s">
        <v>418</v>
      </c>
      <c r="AZ95" s="1" t="s">
        <v>991</v>
      </c>
      <c r="BA95" s="1" t="s">
        <v>989</v>
      </c>
      <c r="BB95" s="1"/>
      <c r="BC95" s="1"/>
      <c r="BD95" s="1"/>
      <c r="BE95" s="1"/>
      <c r="BF95" s="1"/>
      <c r="BG95" s="1" t="s">
        <v>295</v>
      </c>
      <c r="BH95" s="1" t="s">
        <v>102</v>
      </c>
      <c r="BI95" s="1" t="s">
        <v>1046</v>
      </c>
      <c r="BJ95" s="1"/>
      <c r="BK95" s="1"/>
      <c r="BL95" s="1"/>
      <c r="BM95" s="1"/>
      <c r="BN95" s="1"/>
      <c r="BO95" s="1"/>
      <c r="BP95" s="1"/>
      <c r="BQ95" s="1" t="s">
        <v>161</v>
      </c>
      <c r="BR95" s="1" t="s">
        <v>103</v>
      </c>
      <c r="BS95" s="1" t="s">
        <v>103</v>
      </c>
      <c r="BT95" s="1"/>
      <c r="BU95" s="1"/>
      <c r="BV95" s="1"/>
      <c r="BW95" s="1"/>
      <c r="BX95" s="1"/>
      <c r="BY95" s="1"/>
      <c r="BZ95" s="1" t="s">
        <v>57</v>
      </c>
      <c r="CA95" s="1" t="s">
        <v>92</v>
      </c>
      <c r="CB95" s="1" t="s">
        <v>229</v>
      </c>
      <c r="CC95" s="1" t="s">
        <v>147</v>
      </c>
      <c r="CD95" s="1" t="s">
        <v>1074</v>
      </c>
      <c r="CE95" s="1" t="s">
        <v>1078</v>
      </c>
      <c r="CF95" s="1"/>
      <c r="CG95" s="1"/>
      <c r="CH95" s="1"/>
      <c r="CI95" s="1"/>
      <c r="CJ95" s="1">
        <v>3</v>
      </c>
      <c r="CK95" s="1" t="s">
        <v>106</v>
      </c>
      <c r="CL95" s="1" t="s">
        <v>106</v>
      </c>
      <c r="CM95" s="1"/>
      <c r="CN95" s="1"/>
      <c r="CO95" s="1"/>
      <c r="CP95" s="1"/>
      <c r="CQ95" s="1"/>
      <c r="CR95" s="1"/>
    </row>
    <row r="96" spans="1:97" x14ac:dyDescent="0.25">
      <c r="A96" s="2">
        <v>45156.817216423609</v>
      </c>
      <c r="B96" s="1" t="s">
        <v>330</v>
      </c>
      <c r="C96" s="1" t="s">
        <v>62</v>
      </c>
      <c r="D96" s="1" t="s">
        <v>35</v>
      </c>
      <c r="E96" s="1" t="s">
        <v>36</v>
      </c>
      <c r="F96" s="1" t="s">
        <v>37</v>
      </c>
      <c r="G96" s="1" t="s">
        <v>38</v>
      </c>
      <c r="H96" s="1" t="s">
        <v>130</v>
      </c>
      <c r="I96" s="1" t="s">
        <v>853</v>
      </c>
      <c r="J96" s="1"/>
      <c r="K96" s="1"/>
      <c r="L96" s="1" t="s">
        <v>40</v>
      </c>
      <c r="M96" s="1" t="s">
        <v>41</v>
      </c>
      <c r="N96" s="1" t="s">
        <v>862</v>
      </c>
      <c r="O96" s="1">
        <v>1140</v>
      </c>
      <c r="P96" s="1" t="s">
        <v>42</v>
      </c>
      <c r="Q96" s="1" t="s">
        <v>65</v>
      </c>
      <c r="R96" s="1" t="s">
        <v>66</v>
      </c>
      <c r="S96" s="1" t="s">
        <v>67</v>
      </c>
      <c r="T96" s="1" t="s">
        <v>117</v>
      </c>
      <c r="U96" s="1" t="s">
        <v>339</v>
      </c>
      <c r="V96" s="1" t="s">
        <v>70</v>
      </c>
      <c r="W96" s="1" t="s">
        <v>110</v>
      </c>
      <c r="X96" s="1" t="s">
        <v>433</v>
      </c>
      <c r="Y96" s="1" t="s">
        <v>885</v>
      </c>
      <c r="Z96" s="1"/>
      <c r="AA96" s="1"/>
      <c r="AB96" s="1"/>
      <c r="AC96" s="1"/>
      <c r="AD96" s="1"/>
      <c r="AE96" s="1"/>
      <c r="AF96" s="1"/>
      <c r="AG96" s="1"/>
      <c r="AH96" s="1" t="s">
        <v>137</v>
      </c>
      <c r="AI96" s="1" t="s">
        <v>111</v>
      </c>
      <c r="AJ96" s="1" t="s">
        <v>959</v>
      </c>
      <c r="AK96" s="1"/>
      <c r="AL96" s="1"/>
      <c r="AM96" s="1"/>
      <c r="AN96" s="1"/>
      <c r="AO96" s="1" t="s">
        <v>73</v>
      </c>
      <c r="AP96" s="1" t="s">
        <v>51</v>
      </c>
      <c r="AQ96" s="1" t="s">
        <v>975</v>
      </c>
      <c r="AR96" s="1"/>
      <c r="AS96" s="1"/>
      <c r="AT96" s="1"/>
      <c r="AU96" s="1"/>
      <c r="AV96" s="1" t="s">
        <v>65</v>
      </c>
      <c r="AW96" s="1" t="s">
        <v>100</v>
      </c>
      <c r="AX96" s="1" t="s">
        <v>185</v>
      </c>
      <c r="AY96" s="1" t="s">
        <v>101</v>
      </c>
      <c r="AZ96" s="1" t="s">
        <v>990</v>
      </c>
      <c r="BA96" s="1"/>
      <c r="BB96" s="1"/>
      <c r="BC96" s="1"/>
      <c r="BD96" s="1"/>
      <c r="BE96" s="1"/>
      <c r="BF96" s="1"/>
      <c r="BG96" s="1" t="s">
        <v>544</v>
      </c>
      <c r="BH96" s="1" t="s">
        <v>75</v>
      </c>
      <c r="BI96" s="1" t="s">
        <v>1045</v>
      </c>
      <c r="BJ96" s="1"/>
      <c r="BK96" s="1"/>
      <c r="BL96" s="1"/>
      <c r="BM96" s="1"/>
      <c r="BN96" s="1"/>
      <c r="BO96" s="1"/>
      <c r="BP96" s="1"/>
      <c r="BQ96" s="1" t="s">
        <v>76</v>
      </c>
      <c r="BR96" s="1" t="s">
        <v>450</v>
      </c>
      <c r="BS96" s="1" t="s">
        <v>136</v>
      </c>
      <c r="BT96" s="1" t="s">
        <v>885</v>
      </c>
      <c r="BU96" s="1"/>
      <c r="BV96" s="1"/>
      <c r="BW96" s="1"/>
      <c r="BX96" s="1"/>
      <c r="BY96" s="1"/>
      <c r="BZ96" s="1" t="s">
        <v>170</v>
      </c>
      <c r="CA96" s="1" t="s">
        <v>58</v>
      </c>
      <c r="CB96" s="1" t="s">
        <v>115</v>
      </c>
      <c r="CC96" s="1" t="s">
        <v>147</v>
      </c>
      <c r="CD96" s="1" t="s">
        <v>1078</v>
      </c>
      <c r="CE96" s="1" t="s">
        <v>1076</v>
      </c>
      <c r="CF96" s="1"/>
      <c r="CG96" s="1"/>
      <c r="CH96" s="1"/>
      <c r="CI96" s="1"/>
      <c r="CJ96" s="1">
        <v>2</v>
      </c>
      <c r="CK96" s="1" t="s">
        <v>106</v>
      </c>
      <c r="CL96" s="1" t="s">
        <v>106</v>
      </c>
      <c r="CM96" s="1"/>
      <c r="CN96" s="1"/>
      <c r="CO96" s="1"/>
      <c r="CP96" s="1"/>
      <c r="CQ96" s="1"/>
      <c r="CR96" s="1"/>
      <c r="CS96" s="1" t="s">
        <v>555</v>
      </c>
    </row>
    <row r="97" spans="1:97" x14ac:dyDescent="0.25">
      <c r="A97" s="2">
        <v>45156.819362083334</v>
      </c>
      <c r="B97" s="1" t="s">
        <v>33</v>
      </c>
      <c r="C97" s="1" t="s">
        <v>62</v>
      </c>
      <c r="D97" s="1" t="s">
        <v>35</v>
      </c>
      <c r="E97" s="1" t="s">
        <v>36</v>
      </c>
      <c r="F97" s="1" t="s">
        <v>37</v>
      </c>
      <c r="G97" s="1" t="s">
        <v>212</v>
      </c>
      <c r="H97" s="1" t="s">
        <v>130</v>
      </c>
      <c r="I97" s="1" t="s">
        <v>854</v>
      </c>
      <c r="J97" s="1"/>
      <c r="K97" s="1"/>
      <c r="L97" s="1" t="s">
        <v>40</v>
      </c>
      <c r="M97" s="1" t="s">
        <v>125</v>
      </c>
      <c r="N97" s="1"/>
      <c r="O97" s="1">
        <v>1120</v>
      </c>
      <c r="P97" s="1" t="s">
        <v>42</v>
      </c>
      <c r="Q97" s="1" t="s">
        <v>95</v>
      </c>
      <c r="R97" s="1" t="s">
        <v>44</v>
      </c>
      <c r="S97" s="1" t="s">
        <v>67</v>
      </c>
      <c r="T97" s="1" t="s">
        <v>134</v>
      </c>
      <c r="U97" s="1" t="s">
        <v>556</v>
      </c>
      <c r="V97" s="1" t="s">
        <v>70</v>
      </c>
      <c r="W97" s="1" t="s">
        <v>233</v>
      </c>
      <c r="X97" s="1" t="s">
        <v>77</v>
      </c>
      <c r="Y97" s="1" t="s">
        <v>892</v>
      </c>
      <c r="Z97" s="1"/>
      <c r="AA97" s="1"/>
      <c r="AB97" s="1"/>
      <c r="AC97" s="1"/>
      <c r="AD97" s="1"/>
      <c r="AE97" s="1"/>
      <c r="AF97" s="1"/>
      <c r="AG97" s="1"/>
      <c r="AH97" s="1" t="s">
        <v>557</v>
      </c>
      <c r="AI97" s="1" t="s">
        <v>174</v>
      </c>
      <c r="AJ97" s="1" t="s">
        <v>961</v>
      </c>
      <c r="AK97" s="1" t="s">
        <v>958</v>
      </c>
      <c r="AL97" s="1" t="s">
        <v>959</v>
      </c>
      <c r="AM97" s="1"/>
      <c r="AN97" s="1"/>
      <c r="AO97" s="1" t="s">
        <v>51</v>
      </c>
      <c r="AP97" s="1" t="s">
        <v>51</v>
      </c>
      <c r="AQ97" s="1"/>
      <c r="AR97" s="1"/>
      <c r="AS97" s="1"/>
      <c r="AT97" s="1"/>
      <c r="AU97" s="1"/>
      <c r="AV97" s="1" t="s">
        <v>52</v>
      </c>
      <c r="AW97" s="1" t="s">
        <v>53</v>
      </c>
      <c r="AX97" s="1" t="s">
        <v>101</v>
      </c>
      <c r="AY97" s="1" t="s">
        <v>101</v>
      </c>
      <c r="AZ97" s="1"/>
      <c r="BA97" s="1"/>
      <c r="BB97" s="1"/>
      <c r="BC97" s="1"/>
      <c r="BD97" s="1"/>
      <c r="BE97" s="1"/>
      <c r="BF97" s="1"/>
      <c r="BG97" s="1" t="s">
        <v>102</v>
      </c>
      <c r="BH97" s="1" t="s">
        <v>102</v>
      </c>
      <c r="BI97" s="1"/>
      <c r="BJ97" s="1"/>
      <c r="BK97" s="1"/>
      <c r="BL97" s="1"/>
      <c r="BM97" s="1"/>
      <c r="BN97" s="1"/>
      <c r="BO97" s="1"/>
      <c r="BP97" s="1"/>
      <c r="BQ97" s="1" t="s">
        <v>56</v>
      </c>
      <c r="BR97" s="1" t="s">
        <v>558</v>
      </c>
      <c r="BS97" s="1" t="s">
        <v>342</v>
      </c>
      <c r="BT97" s="1" t="s">
        <v>889</v>
      </c>
      <c r="BU97" s="1" t="s">
        <v>886</v>
      </c>
      <c r="BV97" s="1" t="s">
        <v>885</v>
      </c>
      <c r="BW97" s="1"/>
      <c r="BX97" s="1"/>
      <c r="BY97" s="1"/>
      <c r="BZ97" s="1" t="s">
        <v>104</v>
      </c>
      <c r="CA97" s="1" t="s">
        <v>92</v>
      </c>
      <c r="CB97" s="1" t="s">
        <v>79</v>
      </c>
      <c r="CC97" s="1" t="s">
        <v>147</v>
      </c>
      <c r="CD97" s="1" t="s">
        <v>1076</v>
      </c>
      <c r="CE97" s="1"/>
      <c r="CF97" s="1"/>
      <c r="CG97" s="1"/>
      <c r="CH97" s="1"/>
      <c r="CI97" s="1"/>
      <c r="CJ97" s="1">
        <v>3</v>
      </c>
      <c r="CK97" s="1" t="s">
        <v>94</v>
      </c>
      <c r="CL97" s="1" t="s">
        <v>94</v>
      </c>
      <c r="CM97" s="1"/>
      <c r="CN97" s="1"/>
      <c r="CO97" s="1"/>
      <c r="CP97" s="1"/>
      <c r="CQ97" s="1"/>
      <c r="CR97" s="1"/>
      <c r="CS97" s="1" t="s">
        <v>559</v>
      </c>
    </row>
    <row r="98" spans="1:97" x14ac:dyDescent="0.25">
      <c r="A98" s="2">
        <v>45156.891383530092</v>
      </c>
      <c r="B98" s="1" t="s">
        <v>258</v>
      </c>
      <c r="C98" s="1" t="s">
        <v>62</v>
      </c>
      <c r="D98" s="1" t="s">
        <v>560</v>
      </c>
      <c r="E98" s="1" t="s">
        <v>36</v>
      </c>
      <c r="F98" s="1" t="s">
        <v>37</v>
      </c>
      <c r="G98" s="1" t="s">
        <v>212</v>
      </c>
      <c r="H98" s="1" t="s">
        <v>130</v>
      </c>
      <c r="I98" s="1" t="s">
        <v>854</v>
      </c>
      <c r="J98" s="1"/>
      <c r="K98" s="1"/>
      <c r="L98" s="1" t="s">
        <v>40</v>
      </c>
      <c r="M98" s="1" t="s">
        <v>41</v>
      </c>
      <c r="N98" s="1" t="s">
        <v>862</v>
      </c>
      <c r="O98" s="1">
        <v>1166</v>
      </c>
      <c r="P98" s="1" t="s">
        <v>42</v>
      </c>
      <c r="Q98" s="1" t="s">
        <v>95</v>
      </c>
      <c r="R98" s="1" t="s">
        <v>66</v>
      </c>
      <c r="S98" s="1" t="s">
        <v>156</v>
      </c>
      <c r="T98" s="1" t="s">
        <v>134</v>
      </c>
      <c r="U98" s="1" t="s">
        <v>561</v>
      </c>
      <c r="V98" s="1" t="s">
        <v>145</v>
      </c>
      <c r="W98" s="1" t="s">
        <v>926</v>
      </c>
      <c r="X98" s="1" t="s">
        <v>136</v>
      </c>
      <c r="Y98" s="1" t="s">
        <v>941</v>
      </c>
      <c r="Z98" s="1"/>
      <c r="AA98" s="1"/>
      <c r="AB98" s="1"/>
      <c r="AC98" s="1"/>
      <c r="AD98" s="1"/>
      <c r="AE98" s="1"/>
      <c r="AF98" s="1"/>
      <c r="AG98" s="1"/>
      <c r="AH98" s="1" t="s">
        <v>50</v>
      </c>
      <c r="AI98" s="1" t="s">
        <v>99</v>
      </c>
      <c r="AJ98" s="1" t="s">
        <v>957</v>
      </c>
      <c r="AK98" s="1"/>
      <c r="AL98" s="1"/>
      <c r="AM98" s="1"/>
      <c r="AN98" s="1"/>
      <c r="AO98" s="1" t="s">
        <v>51</v>
      </c>
      <c r="AP98" s="1" t="s">
        <v>51</v>
      </c>
      <c r="AQ98" s="1"/>
      <c r="AR98" s="1"/>
      <c r="AS98" s="1"/>
      <c r="AT98" s="1"/>
      <c r="AU98" s="1"/>
      <c r="AV98" s="1" t="s">
        <v>112</v>
      </c>
      <c r="AW98" s="1" t="s">
        <v>53</v>
      </c>
      <c r="AX98" s="1" t="s">
        <v>88</v>
      </c>
      <c r="AY98" s="1" t="s">
        <v>101</v>
      </c>
      <c r="AZ98" s="1" t="s">
        <v>992</v>
      </c>
      <c r="BA98" s="1"/>
      <c r="BB98" s="1"/>
      <c r="BC98" s="1"/>
      <c r="BD98" s="1"/>
      <c r="BE98" s="1"/>
      <c r="BF98" s="1"/>
      <c r="BG98" s="1" t="s">
        <v>75</v>
      </c>
      <c r="BH98" s="1" t="s">
        <v>75</v>
      </c>
      <c r="BI98" s="1"/>
      <c r="BJ98" s="1"/>
      <c r="BK98" s="1"/>
      <c r="BL98" s="1"/>
      <c r="BM98" s="1"/>
      <c r="BN98" s="1"/>
      <c r="BO98" s="1"/>
      <c r="BP98" s="1"/>
      <c r="BQ98" s="1" t="s">
        <v>76</v>
      </c>
      <c r="BR98" s="1" t="s">
        <v>562</v>
      </c>
      <c r="BS98" s="1" t="s">
        <v>562</v>
      </c>
      <c r="BT98" s="1"/>
      <c r="BU98" s="1"/>
      <c r="BV98" s="1"/>
      <c r="BW98" s="1"/>
      <c r="BX98" s="1"/>
      <c r="BY98" s="1"/>
      <c r="BZ98" s="1" t="s">
        <v>91</v>
      </c>
      <c r="CA98" s="1" t="s">
        <v>58</v>
      </c>
      <c r="CB98" s="1" t="s">
        <v>563</v>
      </c>
      <c r="CC98" s="1" t="s">
        <v>147</v>
      </c>
      <c r="CD98" s="1" t="s">
        <v>1073</v>
      </c>
      <c r="CE98" s="1" t="s">
        <v>1077</v>
      </c>
      <c r="CF98" s="1" t="s">
        <v>1078</v>
      </c>
      <c r="CG98" s="1" t="s">
        <v>1076</v>
      </c>
      <c r="CH98" s="1" t="s">
        <v>1081</v>
      </c>
      <c r="CI98" s="1"/>
      <c r="CJ98" s="1">
        <v>2</v>
      </c>
      <c r="CK98" s="1" t="s">
        <v>80</v>
      </c>
      <c r="CL98" s="1" t="s">
        <v>345</v>
      </c>
      <c r="CM98" s="1" t="s">
        <v>1096</v>
      </c>
      <c r="CN98" s="1" t="s">
        <v>1098</v>
      </c>
      <c r="CO98" s="1"/>
      <c r="CP98" s="1"/>
      <c r="CQ98" s="1"/>
      <c r="CR98" s="1"/>
      <c r="CS98" s="1" t="s">
        <v>564</v>
      </c>
    </row>
    <row r="99" spans="1:97" x14ac:dyDescent="0.25">
      <c r="A99" s="2">
        <v>45156.902561886571</v>
      </c>
      <c r="B99" s="1" t="s">
        <v>258</v>
      </c>
      <c r="C99" s="1" t="s">
        <v>34</v>
      </c>
      <c r="D99" s="1" t="s">
        <v>560</v>
      </c>
      <c r="E99" s="1" t="s">
        <v>36</v>
      </c>
      <c r="F99" s="1" t="s">
        <v>37</v>
      </c>
      <c r="G99" s="1" t="s">
        <v>212</v>
      </c>
      <c r="H99" s="1" t="s">
        <v>130</v>
      </c>
      <c r="I99" s="1"/>
      <c r="J99" s="1"/>
      <c r="K99" s="1"/>
      <c r="L99" s="1" t="s">
        <v>40</v>
      </c>
      <c r="M99" s="1" t="s">
        <v>41</v>
      </c>
      <c r="N99" s="1"/>
      <c r="O99" s="1">
        <v>1095</v>
      </c>
      <c r="P99" s="1" t="s">
        <v>42</v>
      </c>
      <c r="Q99" s="1" t="s">
        <v>65</v>
      </c>
      <c r="R99" s="1" t="s">
        <v>44</v>
      </c>
      <c r="S99" s="1" t="s">
        <v>156</v>
      </c>
      <c r="T99" s="1" t="s">
        <v>96</v>
      </c>
      <c r="U99" s="1" t="s">
        <v>565</v>
      </c>
      <c r="V99" s="1" t="s">
        <v>179</v>
      </c>
      <c r="W99" s="1" t="s">
        <v>77</v>
      </c>
      <c r="X99" s="1" t="s">
        <v>77</v>
      </c>
      <c r="Y99" s="1"/>
      <c r="Z99" s="1"/>
      <c r="AA99" s="1"/>
      <c r="AB99" s="1"/>
      <c r="AC99" s="1"/>
      <c r="AD99" s="1"/>
      <c r="AE99" s="1"/>
      <c r="AF99" s="1"/>
      <c r="AG99" s="1"/>
      <c r="AH99" s="1" t="s">
        <v>99</v>
      </c>
      <c r="AI99" s="1" t="s">
        <v>99</v>
      </c>
      <c r="AJ99" s="1"/>
      <c r="AK99" s="1"/>
      <c r="AL99" s="1"/>
      <c r="AM99" s="1"/>
      <c r="AN99" s="1"/>
      <c r="AO99" s="1" t="s">
        <v>311</v>
      </c>
      <c r="AP99" s="1" t="s">
        <v>311</v>
      </c>
      <c r="AQ99" s="1"/>
      <c r="AR99" s="1"/>
      <c r="AS99" s="1"/>
      <c r="AT99" s="1"/>
      <c r="AU99" s="1"/>
      <c r="AV99" s="1" t="s">
        <v>312</v>
      </c>
      <c r="AW99" s="1" t="s">
        <v>87</v>
      </c>
      <c r="AX99" s="1" t="s">
        <v>313</v>
      </c>
      <c r="AY99" s="1" t="s">
        <v>313</v>
      </c>
      <c r="AZ99" s="1"/>
      <c r="BA99" s="1"/>
      <c r="BB99" s="1"/>
      <c r="BC99" s="1"/>
      <c r="BD99" s="1"/>
      <c r="BE99" s="1"/>
      <c r="BF99" s="1"/>
      <c r="BG99" s="1" t="s">
        <v>313</v>
      </c>
      <c r="BH99" s="1" t="s">
        <v>313</v>
      </c>
      <c r="BI99" s="1"/>
      <c r="BJ99" s="1"/>
      <c r="BK99" s="1"/>
      <c r="BL99" s="1"/>
      <c r="BM99" s="1"/>
      <c r="BN99" s="1"/>
      <c r="BO99" s="1"/>
      <c r="BP99" s="1"/>
      <c r="BQ99" s="1" t="s">
        <v>161</v>
      </c>
      <c r="BR99" s="1" t="s">
        <v>459</v>
      </c>
      <c r="BS99" s="1" t="s">
        <v>459</v>
      </c>
      <c r="BT99" s="1"/>
      <c r="BU99" s="1"/>
      <c r="BV99" s="1"/>
      <c r="BW99" s="1"/>
      <c r="BX99" s="1"/>
      <c r="BY99" s="1"/>
      <c r="BZ99" s="1">
        <v>0</v>
      </c>
      <c r="CA99" s="1" t="s">
        <v>58</v>
      </c>
      <c r="CB99" s="1" t="s">
        <v>147</v>
      </c>
      <c r="CC99" s="1" t="s">
        <v>147</v>
      </c>
      <c r="CD99" s="1"/>
      <c r="CE99" s="1"/>
      <c r="CF99" s="1"/>
      <c r="CG99" s="1"/>
      <c r="CH99" s="1"/>
      <c r="CI99" s="1"/>
      <c r="CJ99" s="1">
        <v>1</v>
      </c>
      <c r="CK99" s="1" t="s">
        <v>345</v>
      </c>
      <c r="CL99" s="1" t="s">
        <v>345</v>
      </c>
      <c r="CM99" s="1"/>
      <c r="CN99" s="1"/>
      <c r="CO99" s="1"/>
      <c r="CP99" s="1"/>
      <c r="CQ99" s="1"/>
      <c r="CR99" s="1"/>
    </row>
    <row r="100" spans="1:97" x14ac:dyDescent="0.25">
      <c r="A100" s="2">
        <v>45156.904020740738</v>
      </c>
      <c r="B100" s="1" t="s">
        <v>397</v>
      </c>
      <c r="C100" s="1" t="s">
        <v>62</v>
      </c>
      <c r="D100" s="1" t="s">
        <v>35</v>
      </c>
      <c r="E100" s="1" t="s">
        <v>36</v>
      </c>
      <c r="F100" s="1" t="s">
        <v>416</v>
      </c>
      <c r="G100" s="1" t="s">
        <v>38</v>
      </c>
      <c r="H100" s="1" t="s">
        <v>130</v>
      </c>
      <c r="I100" s="1" t="s">
        <v>853</v>
      </c>
      <c r="J100" s="1"/>
      <c r="K100" s="1"/>
      <c r="L100" s="1" t="s">
        <v>40</v>
      </c>
      <c r="M100" s="1" t="s">
        <v>41</v>
      </c>
      <c r="N100" s="1"/>
      <c r="O100" s="1">
        <v>595</v>
      </c>
      <c r="P100" s="1" t="s">
        <v>232</v>
      </c>
      <c r="Q100" s="1" t="s">
        <v>65</v>
      </c>
      <c r="R100" s="1" t="s">
        <v>44</v>
      </c>
      <c r="S100" s="1" t="s">
        <v>156</v>
      </c>
      <c r="T100" s="1" t="s">
        <v>117</v>
      </c>
      <c r="U100" s="1" t="s">
        <v>566</v>
      </c>
      <c r="V100" s="1" t="s">
        <v>70</v>
      </c>
      <c r="W100" s="1" t="s">
        <v>77</v>
      </c>
      <c r="X100" s="1" t="s">
        <v>77</v>
      </c>
      <c r="Y100" s="1"/>
      <c r="Z100" s="1"/>
      <c r="AA100" s="1"/>
      <c r="AB100" s="1"/>
      <c r="AC100" s="1"/>
      <c r="AD100" s="1"/>
      <c r="AE100" s="1"/>
      <c r="AF100" s="1"/>
      <c r="AG100" s="1"/>
      <c r="AH100" s="1" t="s">
        <v>567</v>
      </c>
      <c r="AI100" s="1" t="s">
        <v>174</v>
      </c>
      <c r="AJ100" s="1" t="s">
        <v>961</v>
      </c>
      <c r="AK100" s="1"/>
      <c r="AL100" s="1"/>
      <c r="AM100" s="1"/>
      <c r="AN100" s="1"/>
      <c r="AO100" s="1" t="s">
        <v>194</v>
      </c>
      <c r="AP100" s="1" t="s">
        <v>194</v>
      </c>
      <c r="AQ100" s="1"/>
      <c r="AR100" s="1"/>
      <c r="AS100" s="1"/>
      <c r="AT100" s="1"/>
      <c r="AU100" s="1"/>
      <c r="AV100" s="1" t="s">
        <v>112</v>
      </c>
      <c r="AW100" s="1" t="s">
        <v>100</v>
      </c>
      <c r="AX100" s="1" t="s">
        <v>101</v>
      </c>
      <c r="AY100" s="1" t="s">
        <v>101</v>
      </c>
      <c r="AZ100" s="1"/>
      <c r="BA100" s="1"/>
      <c r="BB100" s="1"/>
      <c r="BC100" s="1"/>
      <c r="BD100" s="1"/>
      <c r="BE100" s="1"/>
      <c r="BF100" s="1"/>
      <c r="BG100" s="1" t="s">
        <v>102</v>
      </c>
      <c r="BH100" s="1" t="s">
        <v>102</v>
      </c>
      <c r="BI100" s="1"/>
      <c r="BJ100" s="1"/>
      <c r="BK100" s="1"/>
      <c r="BL100" s="1"/>
      <c r="BM100" s="1"/>
      <c r="BN100" s="1"/>
      <c r="BO100" s="1"/>
      <c r="BP100" s="1"/>
      <c r="BQ100" s="1" t="s">
        <v>76</v>
      </c>
      <c r="BR100" s="1" t="s">
        <v>193</v>
      </c>
      <c r="BS100" s="1" t="s">
        <v>193</v>
      </c>
      <c r="BT100" s="1"/>
      <c r="BU100" s="1"/>
      <c r="BV100" s="1"/>
      <c r="BW100" s="1"/>
      <c r="BX100" s="1"/>
      <c r="BY100" s="1"/>
      <c r="BZ100" s="1" t="s">
        <v>104</v>
      </c>
      <c r="CA100" s="1" t="s">
        <v>58</v>
      </c>
      <c r="CB100" s="1" t="s">
        <v>147</v>
      </c>
      <c r="CC100" s="1" t="s">
        <v>147</v>
      </c>
      <c r="CD100" s="1"/>
      <c r="CE100" s="1"/>
      <c r="CF100" s="1"/>
      <c r="CG100" s="1"/>
      <c r="CH100" s="1"/>
      <c r="CI100" s="1"/>
      <c r="CJ100" s="1">
        <v>1</v>
      </c>
      <c r="CK100" s="1" t="s">
        <v>451</v>
      </c>
      <c r="CL100" s="1" t="s">
        <v>451</v>
      </c>
      <c r="CM100" s="1"/>
      <c r="CN100" s="1"/>
      <c r="CO100" s="1"/>
      <c r="CP100" s="1"/>
      <c r="CQ100" s="1"/>
      <c r="CR100" s="1"/>
    </row>
    <row r="101" spans="1:97" x14ac:dyDescent="0.25">
      <c r="A101" s="2">
        <v>45156.932568518518</v>
      </c>
      <c r="B101" s="1" t="s">
        <v>258</v>
      </c>
      <c r="C101" s="1" t="s">
        <v>62</v>
      </c>
      <c r="D101" s="1" t="s">
        <v>35</v>
      </c>
      <c r="E101" s="1" t="s">
        <v>36</v>
      </c>
      <c r="F101" s="1" t="s">
        <v>37</v>
      </c>
      <c r="G101" s="1" t="s">
        <v>81</v>
      </c>
      <c r="H101" s="1" t="s">
        <v>107</v>
      </c>
      <c r="I101" s="1"/>
      <c r="J101" s="1"/>
      <c r="K101" s="1"/>
      <c r="L101" s="1" t="s">
        <v>40</v>
      </c>
      <c r="M101" s="1" t="s">
        <v>41</v>
      </c>
      <c r="N101" s="1"/>
      <c r="O101" s="1">
        <v>1150</v>
      </c>
      <c r="P101" s="1" t="s">
        <v>42</v>
      </c>
      <c r="Q101" s="1" t="s">
        <v>65</v>
      </c>
      <c r="R101" s="1" t="s">
        <v>66</v>
      </c>
      <c r="S101" s="1" t="s">
        <v>67</v>
      </c>
      <c r="T101" s="1" t="s">
        <v>134</v>
      </c>
      <c r="U101" s="1" t="s">
        <v>568</v>
      </c>
      <c r="V101" s="1" t="s">
        <v>179</v>
      </c>
      <c r="W101" s="1" t="s">
        <v>459</v>
      </c>
      <c r="X101" s="1" t="s">
        <v>459</v>
      </c>
      <c r="Y101" s="1"/>
      <c r="Z101" s="1"/>
      <c r="AA101" s="1"/>
      <c r="AB101" s="1"/>
      <c r="AC101" s="1"/>
      <c r="AD101" s="1"/>
      <c r="AE101" s="1"/>
      <c r="AF101" s="1"/>
      <c r="AG101" s="1"/>
      <c r="AH101" s="1" t="s">
        <v>294</v>
      </c>
      <c r="AI101" s="1" t="s">
        <v>174</v>
      </c>
      <c r="AJ101" s="1" t="s">
        <v>960</v>
      </c>
      <c r="AK101" s="1" t="s">
        <v>961</v>
      </c>
      <c r="AL101" s="1" t="s">
        <v>958</v>
      </c>
      <c r="AM101" s="1" t="s">
        <v>959</v>
      </c>
      <c r="AN101" s="1"/>
      <c r="AO101" s="1" t="s">
        <v>351</v>
      </c>
      <c r="AP101" s="1" t="s">
        <v>51</v>
      </c>
      <c r="AQ101" s="1" t="s">
        <v>975</v>
      </c>
      <c r="AR101" s="1" t="s">
        <v>978</v>
      </c>
      <c r="AS101" s="1"/>
      <c r="AT101" s="1"/>
      <c r="AU101" s="1"/>
      <c r="AV101" s="1" t="s">
        <v>65</v>
      </c>
      <c r="AW101" s="1" t="s">
        <v>87</v>
      </c>
      <c r="AX101" s="1" t="s">
        <v>569</v>
      </c>
      <c r="AY101" s="1" t="s">
        <v>101</v>
      </c>
      <c r="AZ101" s="1" t="s">
        <v>992</v>
      </c>
      <c r="BA101" s="1" t="s">
        <v>989</v>
      </c>
      <c r="BB101" s="1" t="s">
        <v>990</v>
      </c>
      <c r="BC101" s="1"/>
      <c r="BD101" s="1"/>
      <c r="BE101" s="1"/>
      <c r="BF101" s="1"/>
      <c r="BG101" s="1" t="s">
        <v>1023</v>
      </c>
      <c r="BH101" s="1" t="s">
        <v>102</v>
      </c>
      <c r="BI101" s="1" t="s">
        <v>1046</v>
      </c>
      <c r="BJ101" s="1" t="s">
        <v>1047</v>
      </c>
      <c r="BK101" s="1" t="s">
        <v>1044</v>
      </c>
      <c r="BL101" s="1" t="s">
        <v>1045</v>
      </c>
      <c r="BM101" s="1" t="s">
        <v>1050</v>
      </c>
      <c r="BN101" s="1"/>
      <c r="BO101" s="1"/>
      <c r="BP101" s="1"/>
      <c r="BQ101" s="1" t="s">
        <v>76</v>
      </c>
      <c r="BR101" s="1" t="s">
        <v>77</v>
      </c>
      <c r="BS101" s="1" t="s">
        <v>77</v>
      </c>
      <c r="BT101" s="1"/>
      <c r="BU101" s="1"/>
      <c r="BV101" s="1"/>
      <c r="BW101" s="1"/>
      <c r="BX101" s="1"/>
      <c r="BY101" s="1"/>
      <c r="BZ101" s="1">
        <v>0</v>
      </c>
      <c r="CA101" s="1" t="s">
        <v>92</v>
      </c>
      <c r="CB101" s="1" t="s">
        <v>334</v>
      </c>
      <c r="CC101" s="1" t="s">
        <v>147</v>
      </c>
      <c r="CD101" s="1" t="s">
        <v>1073</v>
      </c>
      <c r="CE101" s="1" t="s">
        <v>1074</v>
      </c>
      <c r="CF101" s="1" t="s">
        <v>1078</v>
      </c>
      <c r="CG101" s="1" t="s">
        <v>1076</v>
      </c>
      <c r="CH101" s="1"/>
      <c r="CI101" s="1"/>
      <c r="CJ101" s="1">
        <v>3</v>
      </c>
      <c r="CK101" s="1" t="s">
        <v>393</v>
      </c>
      <c r="CL101" s="1" t="s">
        <v>106</v>
      </c>
      <c r="CM101" s="1" t="s">
        <v>1103</v>
      </c>
      <c r="CN101" s="1"/>
      <c r="CO101" s="1"/>
      <c r="CP101" s="1"/>
      <c r="CQ101" s="1"/>
      <c r="CR101" s="1"/>
      <c r="CS101" s="1" t="s">
        <v>571</v>
      </c>
    </row>
    <row r="102" spans="1:97" x14ac:dyDescent="0.25">
      <c r="A102" s="2">
        <v>45156.934408692134</v>
      </c>
      <c r="B102" s="1" t="s">
        <v>33</v>
      </c>
      <c r="C102" s="1" t="s">
        <v>62</v>
      </c>
      <c r="D102" s="1" t="s">
        <v>200</v>
      </c>
      <c r="E102" s="1" t="s">
        <v>155</v>
      </c>
      <c r="F102" s="1" t="s">
        <v>37</v>
      </c>
      <c r="G102" s="1" t="s">
        <v>190</v>
      </c>
      <c r="H102" s="1" t="s">
        <v>130</v>
      </c>
      <c r="I102" s="1"/>
      <c r="J102" s="1"/>
      <c r="K102" s="1"/>
      <c r="L102" s="1" t="s">
        <v>411</v>
      </c>
      <c r="M102" s="1" t="s">
        <v>125</v>
      </c>
      <c r="N102" s="1"/>
      <c r="O102" s="1">
        <v>1189</v>
      </c>
      <c r="P102" s="1" t="s">
        <v>42</v>
      </c>
      <c r="Q102" s="1" t="s">
        <v>95</v>
      </c>
      <c r="R102" s="1" t="s">
        <v>66</v>
      </c>
      <c r="S102" s="1" t="s">
        <v>108</v>
      </c>
      <c r="T102" s="1" t="s">
        <v>117</v>
      </c>
      <c r="U102" s="1" t="s">
        <v>572</v>
      </c>
      <c r="V102" s="1" t="s">
        <v>179</v>
      </c>
      <c r="W102" s="1" t="s">
        <v>103</v>
      </c>
      <c r="X102" s="1" t="s">
        <v>103</v>
      </c>
      <c r="Y102" s="1"/>
      <c r="Z102" s="1"/>
      <c r="AA102" s="1"/>
      <c r="AB102" s="1"/>
      <c r="AC102" s="1"/>
      <c r="AD102" s="1"/>
      <c r="AE102" s="1"/>
      <c r="AF102" s="1"/>
      <c r="AG102" s="1"/>
      <c r="AH102" s="1" t="s">
        <v>72</v>
      </c>
      <c r="AI102" s="1" t="s">
        <v>146</v>
      </c>
      <c r="AJ102" s="1" t="s">
        <v>958</v>
      </c>
      <c r="AK102" s="1" t="s">
        <v>959</v>
      </c>
      <c r="AL102" s="1" t="s">
        <v>957</v>
      </c>
      <c r="AM102" s="1"/>
      <c r="AN102" s="1"/>
      <c r="AO102" s="1" t="s">
        <v>51</v>
      </c>
      <c r="AP102" s="1" t="s">
        <v>51</v>
      </c>
      <c r="AQ102" s="1"/>
      <c r="AR102" s="1"/>
      <c r="AS102" s="1"/>
      <c r="AT102" s="1"/>
      <c r="AU102" s="1"/>
      <c r="AV102" s="1" t="s">
        <v>65</v>
      </c>
      <c r="AW102" s="1" t="s">
        <v>100</v>
      </c>
      <c r="AX102" s="1" t="s">
        <v>151</v>
      </c>
      <c r="AY102" s="1" t="s">
        <v>101</v>
      </c>
      <c r="AZ102" s="1" t="s">
        <v>992</v>
      </c>
      <c r="BA102" s="1" t="s">
        <v>991</v>
      </c>
      <c r="BB102" s="1" t="s">
        <v>989</v>
      </c>
      <c r="BC102" s="1" t="s">
        <v>990</v>
      </c>
      <c r="BD102" s="1"/>
      <c r="BE102" s="1"/>
      <c r="BF102" s="1"/>
      <c r="BG102" s="1" t="s">
        <v>1024</v>
      </c>
      <c r="BH102" s="1" t="s">
        <v>102</v>
      </c>
      <c r="BI102" s="1" t="s">
        <v>1046</v>
      </c>
      <c r="BJ102" s="1" t="s">
        <v>1047</v>
      </c>
      <c r="BK102" s="1" t="s">
        <v>1048</v>
      </c>
      <c r="BL102" s="1" t="s">
        <v>1044</v>
      </c>
      <c r="BM102" s="1" t="s">
        <v>1049</v>
      </c>
      <c r="BN102" s="1" t="s">
        <v>1051</v>
      </c>
      <c r="BO102" s="1" t="s">
        <v>1045</v>
      </c>
      <c r="BP102" s="1"/>
      <c r="BQ102" s="1" t="s">
        <v>76</v>
      </c>
      <c r="BR102" s="1" t="s">
        <v>103</v>
      </c>
      <c r="BS102" s="1" t="s">
        <v>103</v>
      </c>
      <c r="BT102" s="1"/>
      <c r="BU102" s="1"/>
      <c r="BV102" s="1"/>
      <c r="BW102" s="1"/>
      <c r="BX102" s="1"/>
      <c r="BY102" s="1"/>
      <c r="BZ102" s="1" t="s">
        <v>297</v>
      </c>
      <c r="CA102" s="1" t="s">
        <v>58</v>
      </c>
      <c r="CB102" s="1" t="s">
        <v>162</v>
      </c>
      <c r="CC102" s="1" t="s">
        <v>162</v>
      </c>
      <c r="CD102" s="1"/>
      <c r="CE102" s="1"/>
      <c r="CF102" s="1"/>
      <c r="CG102" s="1"/>
      <c r="CH102" s="1"/>
      <c r="CI102" s="1"/>
      <c r="CJ102" s="1">
        <v>4</v>
      </c>
      <c r="CK102" s="1" t="s">
        <v>451</v>
      </c>
      <c r="CL102" s="1" t="s">
        <v>451</v>
      </c>
      <c r="CM102" s="1"/>
      <c r="CN102" s="1"/>
      <c r="CO102" s="1"/>
      <c r="CP102" s="1"/>
      <c r="CQ102" s="1"/>
      <c r="CR102" s="1"/>
    </row>
    <row r="103" spans="1:97" x14ac:dyDescent="0.25">
      <c r="A103" s="2">
        <v>45156.941766863427</v>
      </c>
      <c r="B103" s="1" t="s">
        <v>33</v>
      </c>
      <c r="C103" s="1" t="s">
        <v>62</v>
      </c>
      <c r="D103" s="1" t="s">
        <v>200</v>
      </c>
      <c r="E103" s="1" t="s">
        <v>36</v>
      </c>
      <c r="F103" s="1" t="s">
        <v>37</v>
      </c>
      <c r="G103" s="1" t="s">
        <v>190</v>
      </c>
      <c r="H103" s="1" t="s">
        <v>130</v>
      </c>
      <c r="I103" s="1"/>
      <c r="J103" s="1"/>
      <c r="K103" s="1"/>
      <c r="L103" s="1" t="s">
        <v>40</v>
      </c>
      <c r="M103" s="1" t="s">
        <v>41</v>
      </c>
      <c r="N103" s="1" t="s">
        <v>862</v>
      </c>
      <c r="O103" s="1">
        <v>1200</v>
      </c>
      <c r="P103" s="1" t="s">
        <v>42</v>
      </c>
      <c r="Q103" s="1" t="s">
        <v>43</v>
      </c>
      <c r="R103" s="1" t="s">
        <v>131</v>
      </c>
      <c r="S103" s="1" t="s">
        <v>67</v>
      </c>
      <c r="T103" s="1" t="s">
        <v>117</v>
      </c>
      <c r="U103" s="1" t="s">
        <v>574</v>
      </c>
      <c r="V103" s="1" t="s">
        <v>179</v>
      </c>
      <c r="W103" s="1" t="s">
        <v>931</v>
      </c>
      <c r="X103" s="1" t="s">
        <v>433</v>
      </c>
      <c r="Y103" s="1" t="s">
        <v>889</v>
      </c>
      <c r="Z103" s="1" t="s">
        <v>941</v>
      </c>
      <c r="AA103" s="1"/>
      <c r="AB103" s="1"/>
      <c r="AC103" s="1"/>
      <c r="AD103" s="1"/>
      <c r="AE103" s="1"/>
      <c r="AF103" s="1"/>
      <c r="AG103" s="1"/>
      <c r="AH103" s="1" t="s">
        <v>557</v>
      </c>
      <c r="AI103" s="1" t="s">
        <v>174</v>
      </c>
      <c r="AJ103" s="1" t="s">
        <v>961</v>
      </c>
      <c r="AK103" s="1" t="s">
        <v>958</v>
      </c>
      <c r="AL103" s="1" t="s">
        <v>959</v>
      </c>
      <c r="AM103" s="1"/>
      <c r="AN103" s="1"/>
      <c r="AO103" s="1" t="s">
        <v>311</v>
      </c>
      <c r="AP103" s="1" t="s">
        <v>311</v>
      </c>
      <c r="AQ103" s="1"/>
      <c r="AR103" s="1"/>
      <c r="AS103" s="1"/>
      <c r="AT103" s="1"/>
      <c r="AU103" s="1"/>
      <c r="AV103" s="1" t="s">
        <v>112</v>
      </c>
      <c r="AW103" s="1" t="s">
        <v>100</v>
      </c>
      <c r="AX103" s="1" t="s">
        <v>101</v>
      </c>
      <c r="AY103" s="1" t="s">
        <v>101</v>
      </c>
      <c r="AZ103" s="1"/>
      <c r="BA103" s="1"/>
      <c r="BB103" s="1"/>
      <c r="BC103" s="1"/>
      <c r="BD103" s="1"/>
      <c r="BE103" s="1"/>
      <c r="BF103" s="1"/>
      <c r="BG103" s="1" t="s">
        <v>401</v>
      </c>
      <c r="BH103" s="1" t="s">
        <v>75</v>
      </c>
      <c r="BI103" s="1" t="s">
        <v>1048</v>
      </c>
      <c r="BJ103" s="1" t="s">
        <v>1049</v>
      </c>
      <c r="BK103" s="1" t="s">
        <v>1045</v>
      </c>
      <c r="BL103" s="1"/>
      <c r="BM103" s="1"/>
      <c r="BN103" s="1"/>
      <c r="BO103" s="1"/>
      <c r="BP103" s="1"/>
      <c r="BQ103" s="1" t="s">
        <v>76</v>
      </c>
      <c r="BR103" s="1" t="s">
        <v>77</v>
      </c>
      <c r="BS103" s="1" t="s">
        <v>77</v>
      </c>
      <c r="BT103" s="1"/>
      <c r="BU103" s="1"/>
      <c r="BV103" s="1"/>
      <c r="BW103" s="1"/>
      <c r="BX103" s="1"/>
      <c r="BY103" s="1"/>
      <c r="BZ103" s="1" t="s">
        <v>170</v>
      </c>
      <c r="CA103" s="1" t="s">
        <v>58</v>
      </c>
      <c r="CB103" s="1" t="s">
        <v>198</v>
      </c>
      <c r="CC103" s="1" t="s">
        <v>198</v>
      </c>
      <c r="CD103" s="1"/>
      <c r="CE103" s="1"/>
      <c r="CF103" s="1"/>
      <c r="CG103" s="1"/>
      <c r="CH103" s="1"/>
      <c r="CI103" s="1"/>
      <c r="CJ103" s="1">
        <v>5</v>
      </c>
      <c r="CK103" s="1" t="s">
        <v>106</v>
      </c>
      <c r="CL103" s="1" t="s">
        <v>106</v>
      </c>
      <c r="CM103" s="1"/>
      <c r="CN103" s="1"/>
      <c r="CO103" s="1"/>
      <c r="CP103" s="1"/>
      <c r="CQ103" s="1"/>
      <c r="CR103" s="1"/>
    </row>
    <row r="104" spans="1:97" x14ac:dyDescent="0.25">
      <c r="A104" s="2">
        <v>45156.941989293977</v>
      </c>
      <c r="B104" s="1" t="s">
        <v>330</v>
      </c>
      <c r="C104" s="1" t="s">
        <v>62</v>
      </c>
      <c r="D104" s="1" t="s">
        <v>560</v>
      </c>
      <c r="E104" s="1" t="s">
        <v>36</v>
      </c>
      <c r="F104" s="1" t="s">
        <v>37</v>
      </c>
      <c r="G104" s="1" t="s">
        <v>212</v>
      </c>
      <c r="H104" s="1" t="s">
        <v>130</v>
      </c>
      <c r="I104" s="1"/>
      <c r="J104" s="1"/>
      <c r="K104" s="1"/>
      <c r="L104" s="1" t="s">
        <v>40</v>
      </c>
      <c r="M104" s="1" t="s">
        <v>41</v>
      </c>
      <c r="N104" s="1"/>
      <c r="O104" s="1">
        <v>1120</v>
      </c>
      <c r="P104" s="1" t="s">
        <v>42</v>
      </c>
      <c r="Q104" s="1" t="s">
        <v>95</v>
      </c>
      <c r="R104" s="1" t="s">
        <v>44</v>
      </c>
      <c r="S104" s="1" t="s">
        <v>156</v>
      </c>
      <c r="T104" s="1" t="s">
        <v>117</v>
      </c>
      <c r="U104" s="1" t="s">
        <v>576</v>
      </c>
      <c r="V104" s="1" t="s">
        <v>145</v>
      </c>
      <c r="W104" s="1" t="s">
        <v>922</v>
      </c>
      <c r="X104" s="1" t="s">
        <v>922</v>
      </c>
      <c r="Y104" s="1"/>
      <c r="Z104" s="1"/>
      <c r="AA104" s="1"/>
      <c r="AB104" s="1"/>
      <c r="AC104" s="1"/>
      <c r="AD104" s="1"/>
      <c r="AE104" s="1"/>
      <c r="AF104" s="1"/>
      <c r="AG104" s="1"/>
      <c r="AH104" s="1" t="s">
        <v>174</v>
      </c>
      <c r="AI104" s="1" t="s">
        <v>174</v>
      </c>
      <c r="AJ104" s="1"/>
      <c r="AK104" s="1"/>
      <c r="AL104" s="1"/>
      <c r="AM104" s="1"/>
      <c r="AN104" s="1"/>
      <c r="AO104" s="1" t="s">
        <v>311</v>
      </c>
      <c r="AP104" s="1" t="s">
        <v>311</v>
      </c>
      <c r="AQ104" s="1"/>
      <c r="AR104" s="1"/>
      <c r="AS104" s="1"/>
      <c r="AT104" s="1"/>
      <c r="AU104" s="1"/>
      <c r="AV104" s="1" t="s">
        <v>52</v>
      </c>
      <c r="AW104" s="1" t="s">
        <v>53</v>
      </c>
      <c r="AX104" s="1" t="s">
        <v>101</v>
      </c>
      <c r="AY104" s="1" t="s">
        <v>101</v>
      </c>
      <c r="AZ104" s="1"/>
      <c r="BA104" s="1"/>
      <c r="BB104" s="1"/>
      <c r="BC104" s="1"/>
      <c r="BD104" s="1"/>
      <c r="BE104" s="1"/>
      <c r="BF104" s="1"/>
      <c r="BG104" s="1" t="s">
        <v>577</v>
      </c>
      <c r="BH104" s="1" t="s">
        <v>577</v>
      </c>
      <c r="BI104" s="1"/>
      <c r="BJ104" s="1"/>
      <c r="BK104" s="1"/>
      <c r="BL104" s="1"/>
      <c r="BM104" s="1"/>
      <c r="BN104" s="1"/>
      <c r="BO104" s="1"/>
      <c r="BP104" s="1"/>
      <c r="BQ104" s="1" t="s">
        <v>56</v>
      </c>
      <c r="BR104" s="1" t="s">
        <v>136</v>
      </c>
      <c r="BS104" s="1" t="s">
        <v>136</v>
      </c>
      <c r="BT104" s="1"/>
      <c r="BU104" s="1"/>
      <c r="BV104" s="1"/>
      <c r="BW104" s="1"/>
      <c r="BX104" s="1"/>
      <c r="BY104" s="1"/>
      <c r="BZ104" s="1">
        <v>0</v>
      </c>
      <c r="CA104" s="1" t="s">
        <v>58</v>
      </c>
      <c r="CB104" s="1" t="s">
        <v>441</v>
      </c>
      <c r="CC104" s="1" t="s">
        <v>441</v>
      </c>
      <c r="CD104" s="1"/>
      <c r="CE104" s="1"/>
      <c r="CF104" s="1"/>
      <c r="CG104" s="1"/>
      <c r="CH104" s="1"/>
      <c r="CI104" s="1"/>
      <c r="CJ104" s="1">
        <v>1</v>
      </c>
      <c r="CK104" s="1" t="s">
        <v>181</v>
      </c>
      <c r="CL104" s="1" t="s">
        <v>181</v>
      </c>
      <c r="CM104" s="1"/>
      <c r="CN104" s="1"/>
      <c r="CO104" s="1"/>
      <c r="CP104" s="1"/>
      <c r="CQ104" s="1"/>
      <c r="CR104" s="1"/>
    </row>
    <row r="105" spans="1:97" x14ac:dyDescent="0.25">
      <c r="A105" s="2">
        <v>45156.943164247685</v>
      </c>
      <c r="B105" s="1" t="s">
        <v>33</v>
      </c>
      <c r="C105" s="1" t="s">
        <v>62</v>
      </c>
      <c r="D105" s="1" t="s">
        <v>35</v>
      </c>
      <c r="E105" s="1" t="s">
        <v>36</v>
      </c>
      <c r="F105" s="1" t="s">
        <v>37</v>
      </c>
      <c r="G105" s="1" t="s">
        <v>148</v>
      </c>
      <c r="H105" s="1" t="s">
        <v>130</v>
      </c>
      <c r="I105" s="1" t="s">
        <v>854</v>
      </c>
      <c r="J105" s="1"/>
      <c r="K105" s="1"/>
      <c r="L105" s="1" t="s">
        <v>40</v>
      </c>
      <c r="M105" s="1" t="s">
        <v>41</v>
      </c>
      <c r="N105" s="1" t="s">
        <v>862</v>
      </c>
      <c r="O105" s="1">
        <v>1167</v>
      </c>
      <c r="P105" s="1" t="s">
        <v>42</v>
      </c>
      <c r="Q105" s="1" t="s">
        <v>65</v>
      </c>
      <c r="R105" s="1" t="s">
        <v>131</v>
      </c>
      <c r="S105" s="1" t="s">
        <v>108</v>
      </c>
      <c r="T105" s="1" t="s">
        <v>96</v>
      </c>
      <c r="U105" s="1" t="s">
        <v>578</v>
      </c>
      <c r="V105" s="1" t="s">
        <v>179</v>
      </c>
      <c r="W105" s="1" t="s">
        <v>579</v>
      </c>
      <c r="X105" s="1" t="s">
        <v>136</v>
      </c>
      <c r="Y105" s="1" t="s">
        <v>883</v>
      </c>
      <c r="Z105" s="1" t="s">
        <v>889</v>
      </c>
      <c r="AA105" s="1" t="s">
        <v>894</v>
      </c>
      <c r="AB105" s="1" t="s">
        <v>891</v>
      </c>
      <c r="AC105" s="1"/>
      <c r="AD105" s="1"/>
      <c r="AE105" s="1"/>
      <c r="AF105" s="1"/>
      <c r="AG105" s="1"/>
      <c r="AH105" s="1" t="s">
        <v>72</v>
      </c>
      <c r="AI105" s="1" t="s">
        <v>146</v>
      </c>
      <c r="AJ105" s="1" t="s">
        <v>958</v>
      </c>
      <c r="AK105" s="1" t="s">
        <v>959</v>
      </c>
      <c r="AL105" s="1" t="s">
        <v>957</v>
      </c>
      <c r="AM105" s="1"/>
      <c r="AN105" s="1"/>
      <c r="AO105" s="1" t="s">
        <v>51</v>
      </c>
      <c r="AP105" s="1" t="s">
        <v>51</v>
      </c>
      <c r="AQ105" s="1"/>
      <c r="AR105" s="1"/>
      <c r="AS105" s="1"/>
      <c r="AT105" s="1"/>
      <c r="AU105" s="1"/>
      <c r="AV105" s="1" t="s">
        <v>65</v>
      </c>
      <c r="AW105" s="1" t="s">
        <v>100</v>
      </c>
      <c r="AX105" s="1" t="s">
        <v>151</v>
      </c>
      <c r="AY105" s="1" t="s">
        <v>101</v>
      </c>
      <c r="AZ105" s="1" t="s">
        <v>992</v>
      </c>
      <c r="BA105" s="1" t="s">
        <v>991</v>
      </c>
      <c r="BB105" s="1" t="s">
        <v>989</v>
      </c>
      <c r="BC105" s="1" t="s">
        <v>990</v>
      </c>
      <c r="BD105" s="1"/>
      <c r="BE105" s="1"/>
      <c r="BF105" s="1"/>
      <c r="BG105" s="1" t="s">
        <v>580</v>
      </c>
      <c r="BH105" s="1" t="s">
        <v>160</v>
      </c>
      <c r="BI105" s="1" t="s">
        <v>1049</v>
      </c>
      <c r="BJ105" s="1" t="s">
        <v>1045</v>
      </c>
      <c r="BK105" s="1"/>
      <c r="BL105" s="1"/>
      <c r="BM105" s="1"/>
      <c r="BN105" s="1"/>
      <c r="BO105" s="1"/>
      <c r="BP105" s="1"/>
      <c r="BQ105" s="1" t="s">
        <v>56</v>
      </c>
      <c r="BR105" s="1" t="s">
        <v>581</v>
      </c>
      <c r="BS105" s="1" t="s">
        <v>136</v>
      </c>
      <c r="BT105" s="1" t="s">
        <v>1067</v>
      </c>
      <c r="BU105" s="1" t="s">
        <v>889</v>
      </c>
      <c r="BV105" s="1"/>
      <c r="BW105" s="1"/>
      <c r="BX105" s="1"/>
      <c r="BY105" s="1"/>
      <c r="BZ105" s="1" t="s">
        <v>91</v>
      </c>
      <c r="CA105" s="1" t="s">
        <v>92</v>
      </c>
      <c r="CB105" s="1" t="s">
        <v>143</v>
      </c>
      <c r="CC105" s="1" t="s">
        <v>210</v>
      </c>
      <c r="CD105" s="1" t="s">
        <v>1078</v>
      </c>
      <c r="CE105" s="1" t="s">
        <v>1076</v>
      </c>
      <c r="CF105" s="1"/>
      <c r="CG105" s="1"/>
      <c r="CH105" s="1"/>
      <c r="CI105" s="1"/>
      <c r="CJ105" s="1">
        <v>1</v>
      </c>
      <c r="CK105" s="1" t="s">
        <v>106</v>
      </c>
      <c r="CL105" s="1" t="s">
        <v>106</v>
      </c>
      <c r="CM105" s="1"/>
      <c r="CN105" s="1"/>
      <c r="CO105" s="1"/>
      <c r="CP105" s="1"/>
      <c r="CQ105" s="1"/>
      <c r="CR105" s="1"/>
    </row>
    <row r="106" spans="1:97" x14ac:dyDescent="0.25">
      <c r="A106" s="2">
        <v>45156.967415393519</v>
      </c>
      <c r="B106" s="1" t="s">
        <v>330</v>
      </c>
      <c r="C106" s="1" t="s">
        <v>62</v>
      </c>
      <c r="D106" s="1" t="s">
        <v>35</v>
      </c>
      <c r="E106" s="1" t="s">
        <v>36</v>
      </c>
      <c r="F106" s="1" t="s">
        <v>201</v>
      </c>
      <c r="G106" s="1" t="s">
        <v>320</v>
      </c>
      <c r="H106" s="1" t="s">
        <v>130</v>
      </c>
      <c r="I106" s="1" t="s">
        <v>853</v>
      </c>
      <c r="J106" s="1"/>
      <c r="K106" s="1"/>
      <c r="L106" s="1" t="s">
        <v>40</v>
      </c>
      <c r="M106" s="1" t="s">
        <v>41</v>
      </c>
      <c r="N106" s="1" t="s">
        <v>862</v>
      </c>
      <c r="O106" s="1">
        <v>1160</v>
      </c>
      <c r="P106" s="1" t="s">
        <v>42</v>
      </c>
      <c r="Q106" s="1" t="s">
        <v>65</v>
      </c>
      <c r="R106" s="1" t="s">
        <v>44</v>
      </c>
      <c r="S106" s="1" t="s">
        <v>67</v>
      </c>
      <c r="T106" s="1" t="s">
        <v>117</v>
      </c>
      <c r="U106" s="1" t="s">
        <v>582</v>
      </c>
      <c r="V106" s="1" t="s">
        <v>399</v>
      </c>
      <c r="W106" s="1" t="s">
        <v>77</v>
      </c>
      <c r="X106" s="1" t="s">
        <v>77</v>
      </c>
      <c r="Y106" s="1"/>
      <c r="Z106" s="1"/>
      <c r="AA106" s="1"/>
      <c r="AB106" s="1"/>
      <c r="AC106" s="1"/>
      <c r="AD106" s="1"/>
      <c r="AE106" s="1"/>
      <c r="AF106" s="1"/>
      <c r="AG106" s="1"/>
      <c r="AH106" s="1" t="s">
        <v>300</v>
      </c>
      <c r="AI106" s="1" t="s">
        <v>174</v>
      </c>
      <c r="AJ106" s="1" t="s">
        <v>960</v>
      </c>
      <c r="AK106" s="1"/>
      <c r="AL106" s="1"/>
      <c r="AM106" s="1"/>
      <c r="AN106" s="1"/>
      <c r="AO106" s="1" t="s">
        <v>51</v>
      </c>
      <c r="AP106" s="1" t="s">
        <v>51</v>
      </c>
      <c r="AQ106" s="1"/>
      <c r="AR106" s="1"/>
      <c r="AS106" s="1"/>
      <c r="AT106" s="1"/>
      <c r="AU106" s="1"/>
      <c r="AV106" s="1" t="s">
        <v>65</v>
      </c>
      <c r="AW106" s="1" t="s">
        <v>53</v>
      </c>
      <c r="AX106" s="1" t="s">
        <v>423</v>
      </c>
      <c r="AY106" s="1" t="s">
        <v>423</v>
      </c>
      <c r="AZ106" s="1"/>
      <c r="BA106" s="1"/>
      <c r="BB106" s="1"/>
      <c r="BC106" s="1"/>
      <c r="BD106" s="1"/>
      <c r="BE106" s="1"/>
      <c r="BF106" s="1"/>
      <c r="BG106" s="1" t="s">
        <v>1025</v>
      </c>
      <c r="BH106" s="1" t="s">
        <v>102</v>
      </c>
      <c r="BI106" s="1" t="s">
        <v>1047</v>
      </c>
      <c r="BJ106" s="1" t="s">
        <v>1048</v>
      </c>
      <c r="BK106" s="1" t="s">
        <v>1044</v>
      </c>
      <c r="BL106" s="1" t="s">
        <v>1049</v>
      </c>
      <c r="BM106" s="1"/>
      <c r="BN106" s="1"/>
      <c r="BO106" s="1"/>
      <c r="BP106" s="1"/>
      <c r="BQ106" s="1" t="s">
        <v>76</v>
      </c>
      <c r="BR106" s="1" t="s">
        <v>136</v>
      </c>
      <c r="BS106" s="1" t="s">
        <v>136</v>
      </c>
      <c r="BT106" s="1"/>
      <c r="BU106" s="1"/>
      <c r="BV106" s="1"/>
      <c r="BW106" s="1"/>
      <c r="BX106" s="1"/>
      <c r="BY106" s="1"/>
      <c r="BZ106" s="1" t="s">
        <v>78</v>
      </c>
      <c r="CA106" s="1" t="s">
        <v>92</v>
      </c>
      <c r="CB106" s="1" t="s">
        <v>441</v>
      </c>
      <c r="CC106" s="1" t="s">
        <v>441</v>
      </c>
      <c r="CD106" s="1"/>
      <c r="CE106" s="1"/>
      <c r="CF106" s="1"/>
      <c r="CG106" s="1"/>
      <c r="CH106" s="1"/>
      <c r="CI106" s="1"/>
      <c r="CJ106" s="1">
        <v>2</v>
      </c>
      <c r="CK106" s="1" t="s">
        <v>584</v>
      </c>
      <c r="CL106" s="1" t="s">
        <v>345</v>
      </c>
      <c r="CM106" s="1" t="s">
        <v>1097</v>
      </c>
      <c r="CN106" s="1"/>
      <c r="CO106" s="1"/>
      <c r="CP106" s="1"/>
      <c r="CQ106" s="1"/>
      <c r="CR106" s="1"/>
    </row>
    <row r="107" spans="1:97" x14ac:dyDescent="0.25">
      <c r="A107" s="2">
        <v>45156.969657361115</v>
      </c>
      <c r="B107" s="1" t="s">
        <v>289</v>
      </c>
      <c r="C107" s="1" t="s">
        <v>62</v>
      </c>
      <c r="D107" s="1" t="s">
        <v>35</v>
      </c>
      <c r="E107" s="1" t="s">
        <v>36</v>
      </c>
      <c r="F107" s="1" t="s">
        <v>37</v>
      </c>
      <c r="G107" s="1" t="s">
        <v>320</v>
      </c>
      <c r="H107" s="1" t="s">
        <v>130</v>
      </c>
      <c r="I107" s="1" t="s">
        <v>853</v>
      </c>
      <c r="J107" s="1"/>
      <c r="K107" s="1"/>
      <c r="L107" s="1" t="s">
        <v>40</v>
      </c>
      <c r="M107" s="1" t="s">
        <v>41</v>
      </c>
      <c r="N107" s="1"/>
      <c r="O107" s="1">
        <v>1100</v>
      </c>
      <c r="P107" s="1" t="s">
        <v>42</v>
      </c>
      <c r="Q107" s="1" t="s">
        <v>65</v>
      </c>
      <c r="R107" s="1" t="s">
        <v>131</v>
      </c>
      <c r="S107" s="1" t="s">
        <v>108</v>
      </c>
      <c r="T107" s="1" t="s">
        <v>117</v>
      </c>
      <c r="U107" s="1" t="s">
        <v>173</v>
      </c>
      <c r="V107" s="1" t="s">
        <v>413</v>
      </c>
      <c r="W107" s="1" t="s">
        <v>585</v>
      </c>
      <c r="X107" s="1" t="s">
        <v>585</v>
      </c>
      <c r="Y107" s="1"/>
      <c r="Z107" s="1"/>
      <c r="AA107" s="1"/>
      <c r="AB107" s="1"/>
      <c r="AC107" s="1"/>
      <c r="AD107" s="1"/>
      <c r="AE107" s="1"/>
      <c r="AF107" s="1"/>
      <c r="AG107" s="1"/>
      <c r="AH107" s="1" t="s">
        <v>99</v>
      </c>
      <c r="AI107" s="1" t="s">
        <v>99</v>
      </c>
      <c r="AJ107" s="1"/>
      <c r="AK107" s="1"/>
      <c r="AL107" s="1"/>
      <c r="AM107" s="1"/>
      <c r="AN107" s="1"/>
      <c r="AO107" s="1" t="s">
        <v>51</v>
      </c>
      <c r="AP107" s="1" t="s">
        <v>51</v>
      </c>
      <c r="AQ107" s="1"/>
      <c r="AR107" s="1"/>
      <c r="AS107" s="1"/>
      <c r="AT107" s="1"/>
      <c r="AU107" s="1"/>
      <c r="AV107" s="1" t="s">
        <v>65</v>
      </c>
      <c r="AW107" s="1" t="s">
        <v>87</v>
      </c>
      <c r="AX107" s="1" t="s">
        <v>101</v>
      </c>
      <c r="AY107" s="1" t="s">
        <v>101</v>
      </c>
      <c r="AZ107" s="1"/>
      <c r="BA107" s="1"/>
      <c r="BB107" s="1"/>
      <c r="BC107" s="1"/>
      <c r="BD107" s="1"/>
      <c r="BE107" s="1"/>
      <c r="BF107" s="1"/>
      <c r="BG107" s="1" t="s">
        <v>102</v>
      </c>
      <c r="BH107" s="1" t="s">
        <v>102</v>
      </c>
      <c r="BI107" s="1"/>
      <c r="BJ107" s="1"/>
      <c r="BK107" s="1"/>
      <c r="BL107" s="1"/>
      <c r="BM107" s="1"/>
      <c r="BN107" s="1"/>
      <c r="BO107" s="1"/>
      <c r="BP107" s="1"/>
      <c r="BQ107" s="1" t="s">
        <v>56</v>
      </c>
      <c r="BR107" s="1" t="s">
        <v>136</v>
      </c>
      <c r="BS107" s="1" t="s">
        <v>136</v>
      </c>
      <c r="BT107" s="1"/>
      <c r="BU107" s="1"/>
      <c r="BV107" s="1"/>
      <c r="BW107" s="1"/>
      <c r="BX107" s="1"/>
      <c r="BY107" s="1"/>
      <c r="BZ107" s="1" t="s">
        <v>297</v>
      </c>
      <c r="CA107" s="1" t="s">
        <v>58</v>
      </c>
      <c r="CB107" s="1" t="s">
        <v>162</v>
      </c>
      <c r="CC107" s="1" t="s">
        <v>162</v>
      </c>
      <c r="CD107" s="1"/>
      <c r="CE107" s="1"/>
      <c r="CF107" s="1"/>
      <c r="CG107" s="1"/>
      <c r="CH107" s="1"/>
      <c r="CI107" s="1"/>
      <c r="CJ107" s="1">
        <v>4</v>
      </c>
      <c r="CK107" s="1" t="s">
        <v>106</v>
      </c>
      <c r="CL107" s="1" t="s">
        <v>106</v>
      </c>
      <c r="CM107" s="1"/>
      <c r="CN107" s="1"/>
      <c r="CO107" s="1"/>
      <c r="CP107" s="1"/>
      <c r="CQ107" s="1"/>
      <c r="CR107" s="1"/>
      <c r="CS107" s="1" t="s">
        <v>586</v>
      </c>
    </row>
    <row r="108" spans="1:97" x14ac:dyDescent="0.25">
      <c r="A108" s="2">
        <v>45156.980008437502</v>
      </c>
      <c r="B108" s="1" t="s">
        <v>330</v>
      </c>
      <c r="C108" s="1" t="s">
        <v>62</v>
      </c>
      <c r="D108" s="1" t="s">
        <v>35</v>
      </c>
      <c r="E108" s="1" t="s">
        <v>36</v>
      </c>
      <c r="F108" s="1" t="s">
        <v>37</v>
      </c>
      <c r="G108" s="1" t="s">
        <v>38</v>
      </c>
      <c r="H108" s="1" t="s">
        <v>130</v>
      </c>
      <c r="I108" s="1" t="s">
        <v>853</v>
      </c>
      <c r="J108" s="1"/>
      <c r="K108" s="1"/>
      <c r="L108" s="1" t="s">
        <v>40</v>
      </c>
      <c r="M108" s="1" t="s">
        <v>41</v>
      </c>
      <c r="N108" s="1"/>
      <c r="O108" s="1">
        <v>1170</v>
      </c>
      <c r="P108" s="1" t="s">
        <v>42</v>
      </c>
      <c r="Q108" s="1" t="s">
        <v>65</v>
      </c>
      <c r="R108" s="1" t="s">
        <v>66</v>
      </c>
      <c r="S108" s="1" t="s">
        <v>108</v>
      </c>
      <c r="T108" s="1" t="s">
        <v>117</v>
      </c>
      <c r="U108" s="1" t="s">
        <v>587</v>
      </c>
      <c r="V108" s="1" t="s">
        <v>145</v>
      </c>
      <c r="W108" s="1" t="s">
        <v>77</v>
      </c>
      <c r="X108" s="1" t="s">
        <v>77</v>
      </c>
      <c r="Y108" s="1"/>
      <c r="Z108" s="1"/>
      <c r="AA108" s="1"/>
      <c r="AB108" s="1"/>
      <c r="AC108" s="1"/>
      <c r="AD108" s="1"/>
      <c r="AE108" s="1"/>
      <c r="AF108" s="1"/>
      <c r="AG108" s="1"/>
      <c r="AH108" s="1" t="s">
        <v>72</v>
      </c>
      <c r="AI108" s="1" t="s">
        <v>146</v>
      </c>
      <c r="AJ108" s="1" t="s">
        <v>958</v>
      </c>
      <c r="AK108" s="1" t="s">
        <v>959</v>
      </c>
      <c r="AL108" s="1" t="s">
        <v>957</v>
      </c>
      <c r="AM108" s="1"/>
      <c r="AN108" s="1"/>
      <c r="AO108" s="1" t="s">
        <v>588</v>
      </c>
      <c r="AP108" s="1" t="s">
        <v>51</v>
      </c>
      <c r="AQ108" s="1" t="s">
        <v>975</v>
      </c>
      <c r="AR108" s="1" t="s">
        <v>977</v>
      </c>
      <c r="AS108" s="1" t="s">
        <v>976</v>
      </c>
      <c r="AT108" s="1" t="s">
        <v>978</v>
      </c>
      <c r="AU108" s="1" t="s">
        <v>979</v>
      </c>
      <c r="AV108" s="1" t="s">
        <v>65</v>
      </c>
      <c r="AW108" s="1" t="s">
        <v>100</v>
      </c>
      <c r="AX108" s="1" t="s">
        <v>167</v>
      </c>
      <c r="AY108" s="1" t="s">
        <v>101</v>
      </c>
      <c r="AZ108" s="1" t="s">
        <v>989</v>
      </c>
      <c r="BA108" s="1"/>
      <c r="BB108" s="1"/>
      <c r="BC108" s="1"/>
      <c r="BD108" s="1"/>
      <c r="BE108" s="1"/>
      <c r="BF108" s="1"/>
      <c r="BG108" s="1" t="s">
        <v>589</v>
      </c>
      <c r="BH108" s="1" t="s">
        <v>102</v>
      </c>
      <c r="BI108" s="1" t="s">
        <v>1046</v>
      </c>
      <c r="BJ108" s="1" t="s">
        <v>1048</v>
      </c>
      <c r="BK108" s="1" t="s">
        <v>1044</v>
      </c>
      <c r="BL108" s="1" t="s">
        <v>1049</v>
      </c>
      <c r="BM108" s="1" t="s">
        <v>1051</v>
      </c>
      <c r="BN108" s="1" t="s">
        <v>1045</v>
      </c>
      <c r="BO108" s="1"/>
      <c r="BP108" s="1"/>
      <c r="BQ108" s="1" t="s">
        <v>76</v>
      </c>
      <c r="BR108" s="1" t="s">
        <v>136</v>
      </c>
      <c r="BS108" s="1" t="s">
        <v>136</v>
      </c>
      <c r="BT108" s="1"/>
      <c r="BU108" s="1"/>
      <c r="BV108" s="1"/>
      <c r="BW108" s="1"/>
      <c r="BX108" s="1"/>
      <c r="BY108" s="1"/>
      <c r="BZ108" s="1" t="s">
        <v>297</v>
      </c>
      <c r="CA108" s="1" t="s">
        <v>228</v>
      </c>
      <c r="CB108" s="1" t="s">
        <v>162</v>
      </c>
      <c r="CC108" s="1" t="s">
        <v>162</v>
      </c>
      <c r="CD108" s="1"/>
      <c r="CE108" s="1"/>
      <c r="CF108" s="1"/>
      <c r="CG108" s="1"/>
      <c r="CH108" s="1"/>
      <c r="CI108" s="1"/>
      <c r="CJ108" s="1">
        <v>5</v>
      </c>
      <c r="CK108" s="1" t="s">
        <v>106</v>
      </c>
      <c r="CL108" s="1" t="s">
        <v>106</v>
      </c>
      <c r="CM108" s="1"/>
      <c r="CN108" s="1"/>
      <c r="CO108" s="1"/>
      <c r="CP108" s="1"/>
      <c r="CQ108" s="1"/>
      <c r="CR108" s="1"/>
    </row>
    <row r="109" spans="1:97" x14ac:dyDescent="0.25">
      <c r="A109" s="2">
        <v>45156.980092442129</v>
      </c>
      <c r="B109" s="1" t="s">
        <v>330</v>
      </c>
      <c r="C109" s="1" t="s">
        <v>62</v>
      </c>
      <c r="D109" s="1" t="s">
        <v>35</v>
      </c>
      <c r="E109" s="1" t="s">
        <v>36</v>
      </c>
      <c r="F109" s="1" t="s">
        <v>37</v>
      </c>
      <c r="G109" s="1" t="s">
        <v>123</v>
      </c>
      <c r="H109" s="1" t="s">
        <v>130</v>
      </c>
      <c r="I109" s="1" t="s">
        <v>853</v>
      </c>
      <c r="J109" s="1"/>
      <c r="K109" s="1"/>
      <c r="L109" s="1" t="s">
        <v>40</v>
      </c>
      <c r="M109" s="1" t="s">
        <v>41</v>
      </c>
      <c r="N109" s="1" t="s">
        <v>862</v>
      </c>
      <c r="O109" s="1">
        <v>1108</v>
      </c>
      <c r="P109" s="1" t="s">
        <v>42</v>
      </c>
      <c r="Q109" s="1" t="s">
        <v>43</v>
      </c>
      <c r="R109" s="1" t="s">
        <v>44</v>
      </c>
      <c r="S109" s="1" t="s">
        <v>156</v>
      </c>
      <c r="T109" s="1" t="s">
        <v>96</v>
      </c>
      <c r="U109" s="1" t="s">
        <v>590</v>
      </c>
      <c r="V109" s="1" t="s">
        <v>179</v>
      </c>
      <c r="W109" s="1" t="s">
        <v>77</v>
      </c>
      <c r="X109" s="1" t="s">
        <v>77</v>
      </c>
      <c r="Y109" s="1"/>
      <c r="Z109" s="1"/>
      <c r="AA109" s="1"/>
      <c r="AB109" s="1"/>
      <c r="AC109" s="1"/>
      <c r="AD109" s="1"/>
      <c r="AE109" s="1"/>
      <c r="AF109" s="1"/>
      <c r="AG109" s="1"/>
      <c r="AH109" s="1" t="s">
        <v>137</v>
      </c>
      <c r="AI109" s="1" t="s">
        <v>111</v>
      </c>
      <c r="AJ109" s="1" t="s">
        <v>959</v>
      </c>
      <c r="AK109" s="1"/>
      <c r="AL109" s="1"/>
      <c r="AM109" s="1"/>
      <c r="AN109" s="1"/>
      <c r="AO109" s="1" t="s">
        <v>51</v>
      </c>
      <c r="AP109" s="1" t="s">
        <v>51</v>
      </c>
      <c r="AQ109" s="1"/>
      <c r="AR109" s="1"/>
      <c r="AS109" s="1"/>
      <c r="AT109" s="1"/>
      <c r="AU109" s="1"/>
      <c r="AV109" s="1" t="s">
        <v>65</v>
      </c>
      <c r="AW109" s="1" t="s">
        <v>100</v>
      </c>
      <c r="AX109" s="1" t="s">
        <v>101</v>
      </c>
      <c r="AY109" s="1" t="s">
        <v>101</v>
      </c>
      <c r="AZ109" s="1"/>
      <c r="BA109" s="1"/>
      <c r="BB109" s="1"/>
      <c r="BC109" s="1"/>
      <c r="BD109" s="1"/>
      <c r="BE109" s="1"/>
      <c r="BF109" s="1"/>
      <c r="BG109" s="1" t="s">
        <v>544</v>
      </c>
      <c r="BH109" s="1" t="s">
        <v>75</v>
      </c>
      <c r="BI109" s="1" t="s">
        <v>1045</v>
      </c>
      <c r="BJ109" s="1"/>
      <c r="BK109" s="1"/>
      <c r="BL109" s="1"/>
      <c r="BM109" s="1"/>
      <c r="BN109" s="1"/>
      <c r="BO109" s="1"/>
      <c r="BP109" s="1"/>
      <c r="BQ109" s="1" t="s">
        <v>196</v>
      </c>
      <c r="BR109" s="1" t="s">
        <v>233</v>
      </c>
      <c r="BS109" s="1" t="s">
        <v>77</v>
      </c>
      <c r="BT109" s="1" t="s">
        <v>892</v>
      </c>
      <c r="BU109" s="1"/>
      <c r="BV109" s="1"/>
      <c r="BW109" s="1"/>
      <c r="BX109" s="1"/>
      <c r="BY109" s="1"/>
      <c r="BZ109" s="1" t="s">
        <v>154</v>
      </c>
      <c r="CA109" s="1" t="s">
        <v>92</v>
      </c>
      <c r="CB109" s="1" t="s">
        <v>591</v>
      </c>
      <c r="CC109" s="1" t="s">
        <v>162</v>
      </c>
      <c r="CD109" s="1" t="s">
        <v>1076</v>
      </c>
      <c r="CE109" s="1" t="s">
        <v>1082</v>
      </c>
      <c r="CF109" s="1"/>
      <c r="CG109" s="1"/>
      <c r="CH109" s="1"/>
      <c r="CI109" s="1"/>
      <c r="CJ109" s="1">
        <v>3</v>
      </c>
      <c r="CK109" s="1" t="s">
        <v>106</v>
      </c>
      <c r="CL109" s="1" t="s">
        <v>106</v>
      </c>
      <c r="CM109" s="1"/>
      <c r="CN109" s="1"/>
      <c r="CO109" s="1"/>
      <c r="CP109" s="1"/>
      <c r="CQ109" s="1"/>
      <c r="CR109" s="1"/>
    </row>
    <row r="110" spans="1:97" x14ac:dyDescent="0.25">
      <c r="A110" s="2">
        <v>45156.980463125001</v>
      </c>
      <c r="B110" s="1" t="s">
        <v>330</v>
      </c>
      <c r="C110" s="1" t="s">
        <v>34</v>
      </c>
      <c r="D110" s="1" t="s">
        <v>35</v>
      </c>
      <c r="E110" s="1" t="s">
        <v>36</v>
      </c>
      <c r="F110" s="1" t="s">
        <v>37</v>
      </c>
      <c r="G110" s="1" t="s">
        <v>320</v>
      </c>
      <c r="H110" s="1" t="s">
        <v>130</v>
      </c>
      <c r="I110" s="1"/>
      <c r="J110" s="1"/>
      <c r="K110" s="1"/>
      <c r="L110" s="1" t="s">
        <v>40</v>
      </c>
      <c r="M110" s="1" t="s">
        <v>41</v>
      </c>
      <c r="N110" s="1"/>
      <c r="O110" s="1">
        <v>1100</v>
      </c>
      <c r="P110" s="1" t="s">
        <v>42</v>
      </c>
      <c r="Q110" s="1" t="s">
        <v>65</v>
      </c>
      <c r="R110" s="1" t="s">
        <v>131</v>
      </c>
      <c r="S110" s="1" t="s">
        <v>156</v>
      </c>
      <c r="T110" s="1" t="s">
        <v>117</v>
      </c>
      <c r="U110" s="1" t="s">
        <v>592</v>
      </c>
      <c r="V110" s="1" t="s">
        <v>70</v>
      </c>
      <c r="W110" s="1" t="s">
        <v>136</v>
      </c>
      <c r="X110" s="1" t="s">
        <v>136</v>
      </c>
      <c r="Y110" s="1"/>
      <c r="Z110" s="1"/>
      <c r="AA110" s="1"/>
      <c r="AB110" s="1"/>
      <c r="AC110" s="1"/>
      <c r="AD110" s="1"/>
      <c r="AE110" s="1"/>
      <c r="AF110" s="1"/>
      <c r="AG110" s="1"/>
      <c r="AH110" s="1" t="s">
        <v>146</v>
      </c>
      <c r="AI110" s="1" t="s">
        <v>146</v>
      </c>
      <c r="AJ110" s="1"/>
      <c r="AK110" s="1"/>
      <c r="AL110" s="1"/>
      <c r="AM110" s="1"/>
      <c r="AN110" s="1"/>
      <c r="AO110" s="1" t="s">
        <v>51</v>
      </c>
      <c r="AP110" s="1" t="s">
        <v>51</v>
      </c>
      <c r="AQ110" s="1"/>
      <c r="AR110" s="1"/>
      <c r="AS110" s="1"/>
      <c r="AT110" s="1"/>
      <c r="AU110" s="1"/>
      <c r="AV110" s="1" t="s">
        <v>65</v>
      </c>
      <c r="AW110" s="1" t="s">
        <v>53</v>
      </c>
      <c r="AX110" s="1" t="s">
        <v>101</v>
      </c>
      <c r="AY110" s="1" t="s">
        <v>101</v>
      </c>
      <c r="AZ110" s="1"/>
      <c r="BA110" s="1"/>
      <c r="BB110" s="1"/>
      <c r="BC110" s="1"/>
      <c r="BD110" s="1"/>
      <c r="BE110" s="1"/>
      <c r="BF110" s="1"/>
      <c r="BG110" s="1" t="s">
        <v>114</v>
      </c>
      <c r="BH110" s="1" t="s">
        <v>114</v>
      </c>
      <c r="BI110" s="1"/>
      <c r="BJ110" s="1"/>
      <c r="BK110" s="1"/>
      <c r="BL110" s="1"/>
      <c r="BM110" s="1"/>
      <c r="BN110" s="1"/>
      <c r="BO110" s="1"/>
      <c r="BP110" s="1"/>
      <c r="BQ110" s="1" t="s">
        <v>76</v>
      </c>
      <c r="BR110" s="1" t="s">
        <v>136</v>
      </c>
      <c r="BS110" s="1" t="s">
        <v>136</v>
      </c>
      <c r="BT110" s="1"/>
      <c r="BU110" s="1"/>
      <c r="BV110" s="1"/>
      <c r="BW110" s="1"/>
      <c r="BX110" s="1"/>
      <c r="BY110" s="1"/>
      <c r="BZ110" s="1">
        <v>0</v>
      </c>
      <c r="CA110" s="1" t="s">
        <v>209</v>
      </c>
      <c r="CB110" s="1" t="s">
        <v>147</v>
      </c>
      <c r="CC110" s="1" t="s">
        <v>147</v>
      </c>
      <c r="CD110" s="1"/>
      <c r="CE110" s="1"/>
      <c r="CF110" s="1"/>
      <c r="CG110" s="1"/>
      <c r="CH110" s="1"/>
      <c r="CI110" s="1"/>
      <c r="CJ110" s="1">
        <v>3</v>
      </c>
      <c r="CK110" s="1" t="s">
        <v>106</v>
      </c>
      <c r="CL110" s="1" t="s">
        <v>106</v>
      </c>
      <c r="CM110" s="1"/>
      <c r="CN110" s="1"/>
      <c r="CO110" s="1"/>
      <c r="CP110" s="1"/>
      <c r="CQ110" s="1"/>
      <c r="CR110" s="1"/>
    </row>
    <row r="111" spans="1:97" x14ac:dyDescent="0.25">
      <c r="A111" s="2">
        <v>45156.985570439814</v>
      </c>
      <c r="B111" s="1" t="s">
        <v>330</v>
      </c>
      <c r="C111" s="1" t="s">
        <v>62</v>
      </c>
      <c r="D111" s="1" t="s">
        <v>35</v>
      </c>
      <c r="E111" s="1" t="s">
        <v>36</v>
      </c>
      <c r="F111" s="1" t="s">
        <v>37</v>
      </c>
      <c r="G111" s="1" t="s">
        <v>123</v>
      </c>
      <c r="H111" s="1" t="s">
        <v>130</v>
      </c>
      <c r="I111" s="1" t="s">
        <v>854</v>
      </c>
      <c r="J111" s="1" t="s">
        <v>853</v>
      </c>
      <c r="K111" s="1"/>
      <c r="L111" s="1" t="s">
        <v>40</v>
      </c>
      <c r="M111" s="1" t="s">
        <v>41</v>
      </c>
      <c r="N111" s="1" t="s">
        <v>862</v>
      </c>
      <c r="O111" s="1">
        <v>1180</v>
      </c>
      <c r="P111" s="1" t="s">
        <v>42</v>
      </c>
      <c r="Q111" s="1" t="s">
        <v>65</v>
      </c>
      <c r="R111" s="1" t="s">
        <v>66</v>
      </c>
      <c r="S111" s="1" t="s">
        <v>108</v>
      </c>
      <c r="T111" s="1" t="s">
        <v>117</v>
      </c>
      <c r="U111" s="1" t="s">
        <v>593</v>
      </c>
      <c r="V111" s="1" t="s">
        <v>48</v>
      </c>
      <c r="W111" s="1" t="s">
        <v>594</v>
      </c>
      <c r="X111" s="1" t="s">
        <v>136</v>
      </c>
      <c r="Y111" s="1" t="s">
        <v>883</v>
      </c>
      <c r="Z111" s="1" t="s">
        <v>885</v>
      </c>
      <c r="AA111" s="1"/>
      <c r="AB111" s="1"/>
      <c r="AC111" s="1"/>
      <c r="AD111" s="1"/>
      <c r="AE111" s="1"/>
      <c r="AF111" s="1"/>
      <c r="AG111" s="1"/>
      <c r="AH111" s="1" t="s">
        <v>72</v>
      </c>
      <c r="AI111" s="1" t="s">
        <v>146</v>
      </c>
      <c r="AJ111" s="1" t="s">
        <v>958</v>
      </c>
      <c r="AK111" s="1" t="s">
        <v>959</v>
      </c>
      <c r="AL111" s="1" t="s">
        <v>957</v>
      </c>
      <c r="AM111" s="1"/>
      <c r="AN111" s="1"/>
      <c r="AO111" s="1" t="s">
        <v>51</v>
      </c>
      <c r="AP111" s="1" t="s">
        <v>51</v>
      </c>
      <c r="AQ111" s="1"/>
      <c r="AR111" s="1"/>
      <c r="AS111" s="1"/>
      <c r="AT111" s="1"/>
      <c r="AU111" s="1"/>
      <c r="AV111" s="1" t="s">
        <v>65</v>
      </c>
      <c r="AW111" s="1" t="s">
        <v>87</v>
      </c>
      <c r="AX111" s="1" t="s">
        <v>482</v>
      </c>
      <c r="AY111" s="1" t="s">
        <v>101</v>
      </c>
      <c r="AZ111" s="1" t="s">
        <v>992</v>
      </c>
      <c r="BA111" s="1" t="s">
        <v>991</v>
      </c>
      <c r="BB111" s="1" t="s">
        <v>989</v>
      </c>
      <c r="BC111" s="1"/>
      <c r="BD111" s="1"/>
      <c r="BE111" s="1"/>
      <c r="BF111" s="1"/>
      <c r="BG111" s="1" t="s">
        <v>999</v>
      </c>
      <c r="BH111" s="1" t="s">
        <v>102</v>
      </c>
      <c r="BI111" s="1" t="s">
        <v>1046</v>
      </c>
      <c r="BJ111" s="1" t="s">
        <v>1047</v>
      </c>
      <c r="BK111" s="1" t="s">
        <v>1048</v>
      </c>
      <c r="BL111" s="1" t="s">
        <v>1044</v>
      </c>
      <c r="BM111" s="1" t="s">
        <v>1049</v>
      </c>
      <c r="BN111" s="1" t="s">
        <v>1045</v>
      </c>
      <c r="BO111" s="1"/>
      <c r="BP111" s="1"/>
      <c r="BQ111" s="1" t="s">
        <v>76</v>
      </c>
      <c r="BR111" s="1" t="s">
        <v>450</v>
      </c>
      <c r="BS111" s="1" t="s">
        <v>136</v>
      </c>
      <c r="BT111" s="1" t="s">
        <v>885</v>
      </c>
      <c r="BU111" s="1"/>
      <c r="BV111" s="1"/>
      <c r="BW111" s="1"/>
      <c r="BX111" s="1"/>
      <c r="BY111" s="1"/>
      <c r="BZ111" s="1" t="s">
        <v>170</v>
      </c>
      <c r="CA111" s="1" t="s">
        <v>58</v>
      </c>
      <c r="CB111" s="1" t="s">
        <v>115</v>
      </c>
      <c r="CC111" s="1" t="s">
        <v>147</v>
      </c>
      <c r="CD111" s="1" t="s">
        <v>1078</v>
      </c>
      <c r="CE111" s="1" t="s">
        <v>1076</v>
      </c>
      <c r="CF111" s="1"/>
      <c r="CG111" s="1"/>
      <c r="CH111" s="1"/>
      <c r="CI111" s="1"/>
      <c r="CJ111" s="1">
        <v>2</v>
      </c>
      <c r="CK111" s="1" t="s">
        <v>106</v>
      </c>
      <c r="CL111" s="1" t="s">
        <v>106</v>
      </c>
      <c r="CM111" s="1"/>
      <c r="CN111" s="1"/>
      <c r="CO111" s="1"/>
      <c r="CP111" s="1"/>
      <c r="CQ111" s="1"/>
      <c r="CR111" s="1"/>
    </row>
    <row r="112" spans="1:97" x14ac:dyDescent="0.25">
      <c r="A112" s="2">
        <v>45156.994272685188</v>
      </c>
      <c r="B112" s="1" t="s">
        <v>330</v>
      </c>
      <c r="C112" s="1" t="s">
        <v>62</v>
      </c>
      <c r="D112" s="1" t="s">
        <v>35</v>
      </c>
      <c r="E112" s="1" t="s">
        <v>36</v>
      </c>
      <c r="F112" s="1" t="s">
        <v>37</v>
      </c>
      <c r="G112" s="1" t="s">
        <v>81</v>
      </c>
      <c r="H112" s="1" t="s">
        <v>130</v>
      </c>
      <c r="I112" s="1" t="s">
        <v>853</v>
      </c>
      <c r="J112" s="1"/>
      <c r="K112" s="1"/>
      <c r="L112" s="1" t="s">
        <v>40</v>
      </c>
      <c r="M112" s="1" t="s">
        <v>41</v>
      </c>
      <c r="N112" s="1"/>
      <c r="O112" s="1">
        <v>1100</v>
      </c>
      <c r="P112" s="1" t="s">
        <v>42</v>
      </c>
      <c r="Q112" s="1" t="s">
        <v>281</v>
      </c>
      <c r="R112" s="1" t="s">
        <v>44</v>
      </c>
      <c r="S112" s="1" t="s">
        <v>108</v>
      </c>
      <c r="T112" s="1" t="s">
        <v>134</v>
      </c>
      <c r="U112" s="1" t="s">
        <v>595</v>
      </c>
      <c r="V112" s="1" t="s">
        <v>70</v>
      </c>
      <c r="W112" s="1" t="s">
        <v>77</v>
      </c>
      <c r="X112" s="1" t="s">
        <v>77</v>
      </c>
      <c r="Y112" s="1"/>
      <c r="Z112" s="1"/>
      <c r="AA112" s="1"/>
      <c r="AB112" s="1"/>
      <c r="AC112" s="1"/>
      <c r="AD112" s="1"/>
      <c r="AE112" s="1"/>
      <c r="AF112" s="1"/>
      <c r="AG112" s="1"/>
      <c r="AH112" s="1" t="s">
        <v>596</v>
      </c>
      <c r="AI112" s="1" t="s">
        <v>596</v>
      </c>
      <c r="AJ112" s="1"/>
      <c r="AK112" s="1"/>
      <c r="AL112" s="1"/>
      <c r="AM112" s="1"/>
      <c r="AN112" s="1"/>
      <c r="AO112" s="1" t="s">
        <v>51</v>
      </c>
      <c r="AP112" s="1" t="s">
        <v>51</v>
      </c>
      <c r="AQ112" s="1"/>
      <c r="AR112" s="1"/>
      <c r="AS112" s="1"/>
      <c r="AT112" s="1"/>
      <c r="AU112" s="1"/>
      <c r="AV112" s="1" t="s">
        <v>312</v>
      </c>
      <c r="AW112" s="1" t="s">
        <v>53</v>
      </c>
      <c r="AX112" s="1" t="s">
        <v>313</v>
      </c>
      <c r="AY112" s="1" t="s">
        <v>313</v>
      </c>
      <c r="AZ112" s="1"/>
      <c r="BA112" s="1"/>
      <c r="BB112" s="1"/>
      <c r="BC112" s="1"/>
      <c r="BD112" s="1"/>
      <c r="BE112" s="1"/>
      <c r="BF112" s="1"/>
      <c r="BG112" s="1" t="s">
        <v>313</v>
      </c>
      <c r="BH112" s="1" t="s">
        <v>313</v>
      </c>
      <c r="BI112" s="1"/>
      <c r="BJ112" s="1"/>
      <c r="BK112" s="1"/>
      <c r="BL112" s="1"/>
      <c r="BM112" s="1"/>
      <c r="BN112" s="1"/>
      <c r="BO112" s="1"/>
      <c r="BP112" s="1"/>
      <c r="BQ112" s="1" t="s">
        <v>161</v>
      </c>
      <c r="BR112" s="1" t="s">
        <v>77</v>
      </c>
      <c r="BS112" s="1" t="s">
        <v>77</v>
      </c>
      <c r="BT112" s="1"/>
      <c r="BU112" s="1"/>
      <c r="BV112" s="1"/>
      <c r="BW112" s="1"/>
      <c r="BX112" s="1"/>
      <c r="BY112" s="1"/>
      <c r="BZ112" s="1">
        <v>0</v>
      </c>
      <c r="CA112" s="1" t="s">
        <v>92</v>
      </c>
      <c r="CB112" s="1" t="s">
        <v>597</v>
      </c>
      <c r="CC112" s="1" t="s">
        <v>198</v>
      </c>
      <c r="CD112" s="1" t="s">
        <v>1074</v>
      </c>
      <c r="CE112" s="1" t="s">
        <v>1077</v>
      </c>
      <c r="CF112" s="1" t="s">
        <v>1078</v>
      </c>
      <c r="CG112" s="1" t="s">
        <v>1076</v>
      </c>
      <c r="CH112" s="1"/>
      <c r="CI112" s="1"/>
      <c r="CJ112" s="1">
        <v>5</v>
      </c>
      <c r="CK112" s="1" t="s">
        <v>598</v>
      </c>
      <c r="CL112" s="1" t="s">
        <v>345</v>
      </c>
      <c r="CM112" s="1" t="s">
        <v>1095</v>
      </c>
      <c r="CN112" s="1" t="s">
        <v>1096</v>
      </c>
      <c r="CO112" s="1" t="s">
        <v>1102</v>
      </c>
      <c r="CP112" s="1" t="s">
        <v>1101</v>
      </c>
      <c r="CQ112" s="1" t="s">
        <v>1097</v>
      </c>
      <c r="CR112" s="1" t="s">
        <v>1098</v>
      </c>
    </row>
    <row r="113" spans="1:97" x14ac:dyDescent="0.25">
      <c r="A113" s="2">
        <v>45156.996267916664</v>
      </c>
      <c r="B113" s="1" t="s">
        <v>330</v>
      </c>
      <c r="C113" s="1" t="s">
        <v>62</v>
      </c>
      <c r="D113" s="1" t="s">
        <v>35</v>
      </c>
      <c r="E113" s="1" t="s">
        <v>36</v>
      </c>
      <c r="F113" s="1" t="s">
        <v>37</v>
      </c>
      <c r="G113" s="1" t="s">
        <v>81</v>
      </c>
      <c r="H113" s="1" t="s">
        <v>130</v>
      </c>
      <c r="I113" s="1" t="s">
        <v>853</v>
      </c>
      <c r="J113" s="1"/>
      <c r="K113" s="1"/>
      <c r="L113" s="1" t="s">
        <v>40</v>
      </c>
      <c r="M113" s="1" t="s">
        <v>41</v>
      </c>
      <c r="N113" s="1" t="s">
        <v>862</v>
      </c>
      <c r="O113" s="1">
        <v>1235</v>
      </c>
      <c r="P113" s="1" t="s">
        <v>42</v>
      </c>
      <c r="Q113" s="1" t="s">
        <v>95</v>
      </c>
      <c r="R113" s="1" t="s">
        <v>66</v>
      </c>
      <c r="S113" s="1" t="s">
        <v>67</v>
      </c>
      <c r="T113" s="1" t="s">
        <v>134</v>
      </c>
      <c r="U113" s="1" t="s">
        <v>599</v>
      </c>
      <c r="V113" s="1" t="s">
        <v>48</v>
      </c>
      <c r="W113" s="1" t="s">
        <v>433</v>
      </c>
      <c r="X113" s="1" t="s">
        <v>433</v>
      </c>
      <c r="Y113" s="1"/>
      <c r="Z113" s="1"/>
      <c r="AA113" s="1"/>
      <c r="AB113" s="1"/>
      <c r="AC113" s="1"/>
      <c r="AD113" s="1"/>
      <c r="AE113" s="1"/>
      <c r="AF113" s="1"/>
      <c r="AG113" s="1"/>
      <c r="AH113" s="1" t="s">
        <v>119</v>
      </c>
      <c r="AI113" s="1" t="s">
        <v>146</v>
      </c>
      <c r="AJ113" s="1" t="s">
        <v>958</v>
      </c>
      <c r="AK113" s="1" t="s">
        <v>959</v>
      </c>
      <c r="AL113" s="1"/>
      <c r="AM113" s="1"/>
      <c r="AN113" s="1"/>
      <c r="AO113" s="1" t="s">
        <v>311</v>
      </c>
      <c r="AP113" s="1" t="s">
        <v>311</v>
      </c>
      <c r="AQ113" s="1"/>
      <c r="AR113" s="1"/>
      <c r="AS113" s="1"/>
      <c r="AT113" s="1"/>
      <c r="AU113" s="1"/>
      <c r="AV113" s="1" t="s">
        <v>65</v>
      </c>
      <c r="AW113" s="1" t="s">
        <v>53</v>
      </c>
      <c r="AX113" s="1" t="s">
        <v>151</v>
      </c>
      <c r="AY113" s="1" t="s">
        <v>101</v>
      </c>
      <c r="AZ113" s="1" t="s">
        <v>992</v>
      </c>
      <c r="BA113" s="1" t="s">
        <v>991</v>
      </c>
      <c r="BB113" s="1" t="s">
        <v>989</v>
      </c>
      <c r="BC113" s="1" t="s">
        <v>990</v>
      </c>
      <c r="BD113" s="1"/>
      <c r="BE113" s="1"/>
      <c r="BF113" s="1"/>
      <c r="BG113" s="1" t="s">
        <v>1026</v>
      </c>
      <c r="BH113" s="1" t="s">
        <v>102</v>
      </c>
      <c r="BI113" s="1" t="s">
        <v>1046</v>
      </c>
      <c r="BJ113" s="1" t="s">
        <v>1047</v>
      </c>
      <c r="BK113" s="1" t="s">
        <v>1048</v>
      </c>
      <c r="BL113" s="1" t="s">
        <v>1044</v>
      </c>
      <c r="BM113" s="1" t="s">
        <v>1049</v>
      </c>
      <c r="BN113" s="1" t="s">
        <v>1051</v>
      </c>
      <c r="BO113" s="1" t="s">
        <v>1045</v>
      </c>
      <c r="BP113" s="1" t="s">
        <v>1050</v>
      </c>
      <c r="BQ113" s="1" t="s">
        <v>76</v>
      </c>
      <c r="BR113" s="1" t="s">
        <v>342</v>
      </c>
      <c r="BS113" s="1" t="s">
        <v>342</v>
      </c>
      <c r="BT113" s="1"/>
      <c r="BU113" s="1"/>
      <c r="BV113" s="1"/>
      <c r="BW113" s="1"/>
      <c r="BX113" s="1"/>
      <c r="BY113" s="1"/>
      <c r="BZ113" s="1" t="s">
        <v>170</v>
      </c>
      <c r="CA113" s="1" t="s">
        <v>92</v>
      </c>
      <c r="CB113" s="1" t="s">
        <v>408</v>
      </c>
      <c r="CC113" s="1" t="s">
        <v>147</v>
      </c>
      <c r="CD113" s="1" t="s">
        <v>1073</v>
      </c>
      <c r="CE113" s="1" t="s">
        <v>1074</v>
      </c>
      <c r="CF113" s="1" t="s">
        <v>1075</v>
      </c>
      <c r="CG113" s="1" t="s">
        <v>1077</v>
      </c>
      <c r="CH113" s="1" t="s">
        <v>1078</v>
      </c>
      <c r="CI113" s="1" t="s">
        <v>1076</v>
      </c>
      <c r="CJ113" s="1">
        <v>5</v>
      </c>
      <c r="CK113" s="1" t="s">
        <v>106</v>
      </c>
      <c r="CL113" s="1" t="s">
        <v>106</v>
      </c>
      <c r="CM113" s="1"/>
      <c r="CN113" s="1"/>
      <c r="CO113" s="1"/>
      <c r="CP113" s="1"/>
      <c r="CQ113" s="1"/>
      <c r="CR113" s="1"/>
    </row>
    <row r="114" spans="1:97" x14ac:dyDescent="0.25">
      <c r="A114" s="2">
        <v>45156.997235254632</v>
      </c>
      <c r="B114" s="1" t="s">
        <v>172</v>
      </c>
      <c r="C114" s="1" t="s">
        <v>62</v>
      </c>
      <c r="D114" s="1" t="s">
        <v>35</v>
      </c>
      <c r="E114" s="1" t="s">
        <v>36</v>
      </c>
      <c r="F114" s="1" t="s">
        <v>37</v>
      </c>
      <c r="G114" s="1" t="s">
        <v>123</v>
      </c>
      <c r="H114" s="1" t="s">
        <v>202</v>
      </c>
      <c r="I114" s="1"/>
      <c r="J114" s="1"/>
      <c r="K114" s="1"/>
      <c r="L114" s="1" t="s">
        <v>40</v>
      </c>
      <c r="M114" s="1" t="s">
        <v>41</v>
      </c>
      <c r="N114" s="1"/>
      <c r="O114" s="1">
        <v>577</v>
      </c>
      <c r="P114" s="1" t="s">
        <v>42</v>
      </c>
      <c r="Q114" s="1" t="s">
        <v>65</v>
      </c>
      <c r="R114" s="1" t="s">
        <v>66</v>
      </c>
      <c r="S114" s="1" t="s">
        <v>67</v>
      </c>
      <c r="T114" s="1" t="s">
        <v>134</v>
      </c>
      <c r="U114" s="1" t="s">
        <v>601</v>
      </c>
      <c r="V114" s="1" t="s">
        <v>145</v>
      </c>
      <c r="W114" s="1" t="s">
        <v>472</v>
      </c>
      <c r="X114" s="1" t="s">
        <v>136</v>
      </c>
      <c r="Y114" s="1" t="s">
        <v>894</v>
      </c>
      <c r="Z114" s="1" t="s">
        <v>890</v>
      </c>
      <c r="AA114" s="1"/>
      <c r="AB114" s="1"/>
      <c r="AC114" s="1"/>
      <c r="AD114" s="1"/>
      <c r="AE114" s="1"/>
      <c r="AF114" s="1"/>
      <c r="AG114" s="1"/>
      <c r="AH114" s="1" t="s">
        <v>119</v>
      </c>
      <c r="AI114" s="1" t="s">
        <v>146</v>
      </c>
      <c r="AJ114" s="1" t="s">
        <v>958</v>
      </c>
      <c r="AK114" s="1" t="s">
        <v>959</v>
      </c>
      <c r="AL114" s="1"/>
      <c r="AM114" s="1"/>
      <c r="AN114" s="1"/>
      <c r="AO114" s="1" t="s">
        <v>51</v>
      </c>
      <c r="AP114" s="1" t="s">
        <v>51</v>
      </c>
      <c r="AQ114" s="1"/>
      <c r="AR114" s="1"/>
      <c r="AS114" s="1"/>
      <c r="AT114" s="1"/>
      <c r="AU114" s="1"/>
      <c r="AV114" s="1" t="s">
        <v>112</v>
      </c>
      <c r="AW114" s="1" t="s">
        <v>100</v>
      </c>
      <c r="AX114" s="1" t="s">
        <v>101</v>
      </c>
      <c r="AY114" s="1" t="s">
        <v>101</v>
      </c>
      <c r="AZ114" s="1"/>
      <c r="BA114" s="1"/>
      <c r="BB114" s="1"/>
      <c r="BC114" s="1"/>
      <c r="BD114" s="1"/>
      <c r="BE114" s="1"/>
      <c r="BF114" s="1"/>
      <c r="BG114" s="1" t="s">
        <v>75</v>
      </c>
      <c r="BH114" s="1" t="s">
        <v>75</v>
      </c>
      <c r="BI114" s="1"/>
      <c r="BJ114" s="1"/>
      <c r="BK114" s="1"/>
      <c r="BL114" s="1"/>
      <c r="BM114" s="1"/>
      <c r="BN114" s="1"/>
      <c r="BO114" s="1"/>
      <c r="BP114" s="1"/>
      <c r="BQ114" s="1" t="s">
        <v>161</v>
      </c>
      <c r="BR114" s="1" t="s">
        <v>136</v>
      </c>
      <c r="BS114" s="1" t="s">
        <v>136</v>
      </c>
      <c r="BT114" s="1"/>
      <c r="BU114" s="1"/>
      <c r="BV114" s="1"/>
      <c r="BW114" s="1"/>
      <c r="BX114" s="1"/>
      <c r="BY114" s="1"/>
      <c r="BZ114" s="1">
        <v>0</v>
      </c>
      <c r="CA114" s="1" t="s">
        <v>58</v>
      </c>
      <c r="CB114" s="1" t="s">
        <v>602</v>
      </c>
      <c r="CC114" s="1" t="s">
        <v>198</v>
      </c>
      <c r="CD114" s="1" t="s">
        <v>1074</v>
      </c>
      <c r="CE114" s="1" t="s">
        <v>1078</v>
      </c>
      <c r="CF114" s="1"/>
      <c r="CG114" s="1"/>
      <c r="CH114" s="1"/>
      <c r="CI114" s="1"/>
      <c r="CJ114" s="1">
        <v>2</v>
      </c>
      <c r="CK114" s="1" t="s">
        <v>106</v>
      </c>
      <c r="CL114" s="1" t="s">
        <v>106</v>
      </c>
      <c r="CM114" s="1"/>
      <c r="CN114" s="1"/>
      <c r="CO114" s="1"/>
      <c r="CP114" s="1"/>
      <c r="CQ114" s="1"/>
      <c r="CR114" s="1"/>
    </row>
    <row r="115" spans="1:97" x14ac:dyDescent="0.25">
      <c r="A115" s="2">
        <v>45157.004881296292</v>
      </c>
      <c r="B115" s="1" t="s">
        <v>172</v>
      </c>
      <c r="C115" s="1" t="s">
        <v>62</v>
      </c>
      <c r="D115" s="1" t="s">
        <v>35</v>
      </c>
      <c r="E115" s="1" t="s">
        <v>36</v>
      </c>
      <c r="F115" s="1" t="s">
        <v>37</v>
      </c>
      <c r="G115" s="1" t="s">
        <v>81</v>
      </c>
      <c r="H115" s="1" t="s">
        <v>130</v>
      </c>
      <c r="I115" s="1"/>
      <c r="J115" s="1"/>
      <c r="K115" s="1"/>
      <c r="L115" s="1" t="s">
        <v>40</v>
      </c>
      <c r="M115" s="1" t="s">
        <v>41</v>
      </c>
      <c r="N115" s="1"/>
      <c r="O115" s="1">
        <v>654</v>
      </c>
      <c r="P115" s="1" t="s">
        <v>603</v>
      </c>
      <c r="Q115" s="1" t="s">
        <v>65</v>
      </c>
      <c r="R115" s="1" t="s">
        <v>66</v>
      </c>
      <c r="S115" s="1" t="s">
        <v>108</v>
      </c>
      <c r="T115" s="1" t="s">
        <v>134</v>
      </c>
      <c r="U115" s="1" t="s">
        <v>604</v>
      </c>
      <c r="V115" s="1" t="s">
        <v>70</v>
      </c>
      <c r="W115" s="1" t="s">
        <v>605</v>
      </c>
      <c r="X115" s="1" t="s">
        <v>136</v>
      </c>
      <c r="Y115" s="1" t="s">
        <v>894</v>
      </c>
      <c r="Z115" s="1" t="s">
        <v>902</v>
      </c>
      <c r="AA115" s="1"/>
      <c r="AB115" s="1"/>
      <c r="AC115" s="1"/>
      <c r="AD115" s="1"/>
      <c r="AE115" s="1"/>
      <c r="AF115" s="1"/>
      <c r="AG115" s="1"/>
      <c r="AH115" s="1" t="s">
        <v>119</v>
      </c>
      <c r="AI115" s="1" t="s">
        <v>146</v>
      </c>
      <c r="AJ115" s="1" t="s">
        <v>958</v>
      </c>
      <c r="AK115" s="1" t="s">
        <v>959</v>
      </c>
      <c r="AL115" s="1"/>
      <c r="AM115" s="1"/>
      <c r="AN115" s="1"/>
      <c r="AO115" s="1" t="s">
        <v>51</v>
      </c>
      <c r="AP115" s="1" t="s">
        <v>51</v>
      </c>
      <c r="AQ115" s="1"/>
      <c r="AR115" s="1"/>
      <c r="AS115" s="1"/>
      <c r="AT115" s="1"/>
      <c r="AU115" s="1"/>
      <c r="AV115" s="1" t="s">
        <v>52</v>
      </c>
      <c r="AW115" s="1" t="s">
        <v>53</v>
      </c>
      <c r="AX115" s="1" t="s">
        <v>139</v>
      </c>
      <c r="AY115" s="1" t="s">
        <v>101</v>
      </c>
      <c r="AZ115" s="1" t="s">
        <v>991</v>
      </c>
      <c r="BA115" s="1" t="s">
        <v>989</v>
      </c>
      <c r="BB115" s="1"/>
      <c r="BC115" s="1"/>
      <c r="BD115" s="1"/>
      <c r="BE115" s="1"/>
      <c r="BF115" s="1"/>
      <c r="BG115" s="1" t="s">
        <v>55</v>
      </c>
      <c r="BH115" s="1" t="s">
        <v>75</v>
      </c>
      <c r="BI115" s="1" t="s">
        <v>1044</v>
      </c>
      <c r="BJ115" s="1" t="s">
        <v>1045</v>
      </c>
      <c r="BK115" s="1"/>
      <c r="BL115" s="1"/>
      <c r="BM115" s="1"/>
      <c r="BN115" s="1"/>
      <c r="BO115" s="1"/>
      <c r="BP115" s="1"/>
      <c r="BQ115" s="1" t="s">
        <v>56</v>
      </c>
      <c r="BR115" s="1" t="s">
        <v>77</v>
      </c>
      <c r="BS115" s="1" t="s">
        <v>77</v>
      </c>
      <c r="BT115" s="1"/>
      <c r="BU115" s="1"/>
      <c r="BV115" s="1"/>
      <c r="BW115" s="1"/>
      <c r="BX115" s="1"/>
      <c r="BY115" s="1"/>
      <c r="BZ115" s="1">
        <v>0</v>
      </c>
      <c r="CA115" s="1" t="s">
        <v>58</v>
      </c>
      <c r="CB115" s="1" t="s">
        <v>162</v>
      </c>
      <c r="CC115" s="1" t="s">
        <v>162</v>
      </c>
      <c r="CD115" s="1"/>
      <c r="CE115" s="1"/>
      <c r="CF115" s="1"/>
      <c r="CG115" s="1"/>
      <c r="CH115" s="1"/>
      <c r="CI115" s="1"/>
      <c r="CJ115" s="1">
        <v>2</v>
      </c>
      <c r="CK115" s="1" t="s">
        <v>106</v>
      </c>
      <c r="CL115" s="1" t="s">
        <v>106</v>
      </c>
      <c r="CM115" s="1"/>
      <c r="CN115" s="1"/>
      <c r="CO115" s="1"/>
      <c r="CP115" s="1"/>
      <c r="CQ115" s="1"/>
      <c r="CR115" s="1"/>
    </row>
    <row r="116" spans="1:97" x14ac:dyDescent="0.25">
      <c r="A116" s="2">
        <v>45157.006652592594</v>
      </c>
      <c r="B116" s="1" t="s">
        <v>289</v>
      </c>
      <c r="C116" s="1" t="s">
        <v>34</v>
      </c>
      <c r="D116" s="1" t="s">
        <v>35</v>
      </c>
      <c r="E116" s="1" t="s">
        <v>36</v>
      </c>
      <c r="F116" s="1" t="s">
        <v>201</v>
      </c>
      <c r="G116" s="1" t="s">
        <v>190</v>
      </c>
      <c r="H116" s="1" t="s">
        <v>484</v>
      </c>
      <c r="I116" s="1"/>
      <c r="J116" s="1"/>
      <c r="K116" s="1"/>
      <c r="L116" s="1" t="s">
        <v>40</v>
      </c>
      <c r="M116" s="1" t="s">
        <v>41</v>
      </c>
      <c r="N116" s="1"/>
      <c r="O116" s="1">
        <v>875</v>
      </c>
      <c r="P116" s="1" t="s">
        <v>42</v>
      </c>
      <c r="Q116" s="1" t="s">
        <v>281</v>
      </c>
      <c r="R116" s="1" t="s">
        <v>44</v>
      </c>
      <c r="S116" s="1" t="s">
        <v>156</v>
      </c>
      <c r="T116" s="1" t="s">
        <v>117</v>
      </c>
      <c r="U116" s="1" t="s">
        <v>606</v>
      </c>
      <c r="V116" s="1" t="s">
        <v>48</v>
      </c>
      <c r="W116" s="1" t="s">
        <v>136</v>
      </c>
      <c r="X116" s="1" t="s">
        <v>136</v>
      </c>
      <c r="Y116" s="1"/>
      <c r="Z116" s="1"/>
      <c r="AA116" s="1"/>
      <c r="AB116" s="1"/>
      <c r="AC116" s="1"/>
      <c r="AD116" s="1"/>
      <c r="AE116" s="1"/>
      <c r="AF116" s="1"/>
      <c r="AG116" s="1"/>
      <c r="AH116" s="1" t="s">
        <v>174</v>
      </c>
      <c r="AI116" s="1" t="s">
        <v>174</v>
      </c>
      <c r="AJ116" s="1"/>
      <c r="AK116" s="1"/>
      <c r="AL116" s="1"/>
      <c r="AM116" s="1"/>
      <c r="AN116" s="1"/>
      <c r="AO116" s="1" t="s">
        <v>607</v>
      </c>
      <c r="AP116" s="1" t="s">
        <v>607</v>
      </c>
      <c r="AQ116" s="1"/>
      <c r="AR116" s="1"/>
      <c r="AS116" s="1"/>
      <c r="AT116" s="1"/>
      <c r="AU116" s="1"/>
      <c r="AV116" s="1" t="s">
        <v>112</v>
      </c>
      <c r="AW116" s="1" t="s">
        <v>100</v>
      </c>
      <c r="AX116" s="1" t="s">
        <v>423</v>
      </c>
      <c r="AY116" s="1" t="s">
        <v>423</v>
      </c>
      <c r="AZ116" s="1"/>
      <c r="BA116" s="1"/>
      <c r="BB116" s="1"/>
      <c r="BC116" s="1"/>
      <c r="BD116" s="1"/>
      <c r="BE116" s="1"/>
      <c r="BF116" s="1"/>
      <c r="BG116" s="1" t="s">
        <v>114</v>
      </c>
      <c r="BH116" s="1" t="s">
        <v>114</v>
      </c>
      <c r="BI116" s="1"/>
      <c r="BJ116" s="1"/>
      <c r="BK116" s="1"/>
      <c r="BL116" s="1"/>
      <c r="BM116" s="1"/>
      <c r="BN116" s="1"/>
      <c r="BO116" s="1"/>
      <c r="BP116" s="1"/>
      <c r="BQ116" s="1" t="s">
        <v>161</v>
      </c>
      <c r="BR116" s="1" t="s">
        <v>77</v>
      </c>
      <c r="BS116" s="1" t="s">
        <v>77</v>
      </c>
      <c r="BT116" s="1"/>
      <c r="BU116" s="1"/>
      <c r="BV116" s="1"/>
      <c r="BW116" s="1"/>
      <c r="BX116" s="1"/>
      <c r="BY116" s="1"/>
      <c r="BZ116" s="1">
        <v>0</v>
      </c>
      <c r="CA116" s="1" t="s">
        <v>58</v>
      </c>
      <c r="CB116" s="1" t="s">
        <v>198</v>
      </c>
      <c r="CC116" s="1" t="s">
        <v>198</v>
      </c>
      <c r="CD116" s="1"/>
      <c r="CE116" s="1"/>
      <c r="CF116" s="1"/>
      <c r="CG116" s="1"/>
      <c r="CH116" s="1"/>
      <c r="CI116" s="1"/>
      <c r="CJ116" s="1">
        <v>5</v>
      </c>
      <c r="CK116" s="1" t="s">
        <v>345</v>
      </c>
      <c r="CL116" s="1" t="s">
        <v>345</v>
      </c>
      <c r="CM116" s="1"/>
      <c r="CN116" s="1"/>
      <c r="CO116" s="1"/>
      <c r="CP116" s="1"/>
      <c r="CQ116" s="1"/>
      <c r="CR116" s="1"/>
    </row>
    <row r="117" spans="1:97" x14ac:dyDescent="0.25">
      <c r="A117" s="2">
        <v>45157.041230196759</v>
      </c>
      <c r="B117" s="1" t="s">
        <v>330</v>
      </c>
      <c r="C117" s="1" t="s">
        <v>62</v>
      </c>
      <c r="D117" s="1" t="s">
        <v>35</v>
      </c>
      <c r="E117" s="1" t="s">
        <v>36</v>
      </c>
      <c r="F117" s="1" t="s">
        <v>37</v>
      </c>
      <c r="G117" s="1" t="s">
        <v>123</v>
      </c>
      <c r="H117" s="1" t="s">
        <v>130</v>
      </c>
      <c r="I117" s="1" t="s">
        <v>853</v>
      </c>
      <c r="J117" s="1"/>
      <c r="K117" s="1"/>
      <c r="L117" s="1" t="s">
        <v>40</v>
      </c>
      <c r="M117" s="1" t="s">
        <v>41</v>
      </c>
      <c r="N117" s="1" t="s">
        <v>862</v>
      </c>
      <c r="O117" s="1">
        <v>1157</v>
      </c>
      <c r="P117" s="1" t="s">
        <v>42</v>
      </c>
      <c r="Q117" s="1" t="s">
        <v>65</v>
      </c>
      <c r="R117" s="1" t="s">
        <v>66</v>
      </c>
      <c r="S117" s="1" t="s">
        <v>67</v>
      </c>
      <c r="T117" s="1" t="s">
        <v>117</v>
      </c>
      <c r="U117" s="1" t="s">
        <v>331</v>
      </c>
      <c r="V117" s="1" t="s">
        <v>70</v>
      </c>
      <c r="W117" s="1" t="s">
        <v>932</v>
      </c>
      <c r="X117" s="1" t="s">
        <v>433</v>
      </c>
      <c r="Y117" s="1" t="s">
        <v>885</v>
      </c>
      <c r="Z117" s="1" t="s">
        <v>941</v>
      </c>
      <c r="AA117" s="1"/>
      <c r="AB117" s="1"/>
      <c r="AC117" s="1"/>
      <c r="AD117" s="1"/>
      <c r="AE117" s="1"/>
      <c r="AF117" s="1"/>
      <c r="AG117" s="1"/>
      <c r="AH117" s="1" t="s">
        <v>460</v>
      </c>
      <c r="AI117" s="1" t="s">
        <v>111</v>
      </c>
      <c r="AJ117" s="1" t="s">
        <v>959</v>
      </c>
      <c r="AK117" s="1" t="s">
        <v>957</v>
      </c>
      <c r="AL117" s="1"/>
      <c r="AM117" s="1"/>
      <c r="AN117" s="1"/>
      <c r="AO117" s="1" t="s">
        <v>51</v>
      </c>
      <c r="AP117" s="1" t="s">
        <v>51</v>
      </c>
      <c r="AQ117" s="1"/>
      <c r="AR117" s="1"/>
      <c r="AS117" s="1"/>
      <c r="AT117" s="1"/>
      <c r="AU117" s="1"/>
      <c r="AV117" s="1" t="s">
        <v>65</v>
      </c>
      <c r="AW117" s="1" t="s">
        <v>100</v>
      </c>
      <c r="AX117" s="1" t="s">
        <v>88</v>
      </c>
      <c r="AY117" s="1" t="s">
        <v>101</v>
      </c>
      <c r="AZ117" s="1" t="s">
        <v>992</v>
      </c>
      <c r="BA117" s="1"/>
      <c r="BB117" s="1"/>
      <c r="BC117" s="1"/>
      <c r="BD117" s="1"/>
      <c r="BE117" s="1"/>
      <c r="BF117" s="1"/>
      <c r="BG117" s="1" t="s">
        <v>1027</v>
      </c>
      <c r="BH117" s="1" t="s">
        <v>75</v>
      </c>
      <c r="BI117" s="1" t="s">
        <v>1047</v>
      </c>
      <c r="BJ117" s="1" t="s">
        <v>1048</v>
      </c>
      <c r="BK117" s="1" t="s">
        <v>1044</v>
      </c>
      <c r="BL117" s="1" t="s">
        <v>1049</v>
      </c>
      <c r="BM117" s="1" t="s">
        <v>1045</v>
      </c>
      <c r="BN117" s="1" t="s">
        <v>1050</v>
      </c>
      <c r="BO117" s="1"/>
      <c r="BP117" s="1"/>
      <c r="BQ117" s="1" t="s">
        <v>76</v>
      </c>
      <c r="BR117" s="1" t="s">
        <v>103</v>
      </c>
      <c r="BS117" s="1" t="s">
        <v>103</v>
      </c>
      <c r="BT117" s="1"/>
      <c r="BU117" s="1"/>
      <c r="BV117" s="1"/>
      <c r="BW117" s="1"/>
      <c r="BX117" s="1"/>
      <c r="BY117" s="1"/>
      <c r="BZ117" s="1" t="s">
        <v>440</v>
      </c>
      <c r="CA117" s="1" t="s">
        <v>58</v>
      </c>
      <c r="CB117" s="1" t="s">
        <v>143</v>
      </c>
      <c r="CC117" s="1" t="s">
        <v>210</v>
      </c>
      <c r="CD117" s="1" t="s">
        <v>1078</v>
      </c>
      <c r="CE117" s="1" t="s">
        <v>1076</v>
      </c>
      <c r="CF117" s="1"/>
      <c r="CG117" s="1"/>
      <c r="CH117" s="1"/>
      <c r="CI117" s="1"/>
      <c r="CJ117" s="1">
        <v>4</v>
      </c>
      <c r="CK117" s="1" t="s">
        <v>610</v>
      </c>
      <c r="CL117" s="1" t="s">
        <v>345</v>
      </c>
      <c r="CM117" s="1" t="s">
        <v>1102</v>
      </c>
      <c r="CN117" s="1" t="s">
        <v>1101</v>
      </c>
      <c r="CO117" s="1"/>
      <c r="CP117" s="1"/>
      <c r="CQ117" s="1"/>
      <c r="CR117" s="1"/>
    </row>
    <row r="118" spans="1:97" x14ac:dyDescent="0.25">
      <c r="A118" s="2">
        <v>45157.052597928239</v>
      </c>
      <c r="B118" s="1" t="s">
        <v>172</v>
      </c>
      <c r="C118" s="1" t="s">
        <v>62</v>
      </c>
      <c r="D118" s="1" t="s">
        <v>505</v>
      </c>
      <c r="E118" s="1" t="s">
        <v>36</v>
      </c>
      <c r="F118" s="1" t="s">
        <v>221</v>
      </c>
      <c r="G118" s="1" t="s">
        <v>190</v>
      </c>
      <c r="H118" s="1" t="s">
        <v>130</v>
      </c>
      <c r="I118" s="1" t="s">
        <v>853</v>
      </c>
      <c r="J118" s="1"/>
      <c r="K118" s="1"/>
      <c r="L118" s="1" t="s">
        <v>40</v>
      </c>
      <c r="M118" s="1" t="s">
        <v>41</v>
      </c>
      <c r="N118" s="1"/>
      <c r="O118" s="1">
        <v>2567</v>
      </c>
      <c r="P118" s="1" t="s">
        <v>232</v>
      </c>
      <c r="Q118" s="1" t="s">
        <v>95</v>
      </c>
      <c r="R118" s="1" t="s">
        <v>131</v>
      </c>
      <c r="S118" s="1" t="s">
        <v>108</v>
      </c>
      <c r="T118" s="1" t="s">
        <v>134</v>
      </c>
      <c r="U118" s="1" t="s">
        <v>611</v>
      </c>
      <c r="V118" s="1" t="s">
        <v>48</v>
      </c>
      <c r="W118" s="1" t="s">
        <v>933</v>
      </c>
      <c r="X118" s="1" t="s">
        <v>77</v>
      </c>
      <c r="Y118" s="1" t="s">
        <v>941</v>
      </c>
      <c r="Z118" s="1"/>
      <c r="AA118" s="1"/>
      <c r="AB118" s="1"/>
      <c r="AC118" s="1"/>
      <c r="AD118" s="1"/>
      <c r="AE118" s="1"/>
      <c r="AF118" s="1"/>
      <c r="AG118" s="1"/>
      <c r="AH118" s="1" t="s">
        <v>613</v>
      </c>
      <c r="AI118" s="1" t="s">
        <v>146</v>
      </c>
      <c r="AJ118" s="1" t="s">
        <v>962</v>
      </c>
      <c r="AK118" s="1"/>
      <c r="AL118" s="1"/>
      <c r="AM118" s="1"/>
      <c r="AN118" s="1"/>
      <c r="AO118" s="1" t="s">
        <v>51</v>
      </c>
      <c r="AP118" s="1" t="s">
        <v>51</v>
      </c>
      <c r="AQ118" s="1"/>
      <c r="AR118" s="1"/>
      <c r="AS118" s="1"/>
      <c r="AT118" s="1"/>
      <c r="AU118" s="1"/>
      <c r="AV118" s="1" t="s">
        <v>112</v>
      </c>
      <c r="AW118" s="1" t="s">
        <v>87</v>
      </c>
      <c r="AX118" s="1" t="s">
        <v>88</v>
      </c>
      <c r="AY118" s="1" t="s">
        <v>101</v>
      </c>
      <c r="AZ118" s="1" t="s">
        <v>992</v>
      </c>
      <c r="BA118" s="1"/>
      <c r="BB118" s="1"/>
      <c r="BC118" s="1"/>
      <c r="BD118" s="1"/>
      <c r="BE118" s="1"/>
      <c r="BF118" s="1"/>
      <c r="BG118" s="1" t="s">
        <v>140</v>
      </c>
      <c r="BH118" s="1" t="s">
        <v>102</v>
      </c>
      <c r="BI118" s="1" t="s">
        <v>1046</v>
      </c>
      <c r="BJ118" s="1" t="s">
        <v>1048</v>
      </c>
      <c r="BK118" s="1" t="s">
        <v>1044</v>
      </c>
      <c r="BL118" s="1" t="s">
        <v>1049</v>
      </c>
      <c r="BM118" s="1" t="s">
        <v>1045</v>
      </c>
      <c r="BN118" s="1"/>
      <c r="BO118" s="1"/>
      <c r="BP118" s="1"/>
      <c r="BQ118" s="1" t="s">
        <v>76</v>
      </c>
      <c r="BR118" s="1" t="s">
        <v>77</v>
      </c>
      <c r="BS118" s="1" t="s">
        <v>77</v>
      </c>
      <c r="BT118" s="1"/>
      <c r="BU118" s="1"/>
      <c r="BV118" s="1"/>
      <c r="BW118" s="1"/>
      <c r="BX118" s="1"/>
      <c r="BY118" s="1"/>
      <c r="BZ118" s="1" t="s">
        <v>170</v>
      </c>
      <c r="CA118" s="1" t="s">
        <v>142</v>
      </c>
      <c r="CB118" s="1" t="s">
        <v>614</v>
      </c>
      <c r="CC118" s="1" t="s">
        <v>198</v>
      </c>
      <c r="CD118" s="1" t="s">
        <v>1076</v>
      </c>
      <c r="CE118" s="1"/>
      <c r="CF118" s="1"/>
      <c r="CG118" s="1"/>
      <c r="CH118" s="1"/>
      <c r="CI118" s="1"/>
      <c r="CJ118" s="1">
        <v>3</v>
      </c>
      <c r="CK118" s="1" t="s">
        <v>314</v>
      </c>
      <c r="CL118" s="1" t="s">
        <v>314</v>
      </c>
      <c r="CM118" s="1"/>
      <c r="CN118" s="1"/>
      <c r="CO118" s="1"/>
      <c r="CP118" s="1"/>
      <c r="CQ118" s="1"/>
      <c r="CR118" s="1"/>
    </row>
    <row r="119" spans="1:97" x14ac:dyDescent="0.25">
      <c r="A119" s="2">
        <v>45157.207619224537</v>
      </c>
      <c r="B119" s="1" t="s">
        <v>258</v>
      </c>
      <c r="C119" s="1" t="s">
        <v>62</v>
      </c>
      <c r="D119" s="1" t="s">
        <v>35</v>
      </c>
      <c r="E119" s="1" t="s">
        <v>36</v>
      </c>
      <c r="F119" s="1" t="s">
        <v>37</v>
      </c>
      <c r="G119" s="1" t="s">
        <v>38</v>
      </c>
      <c r="H119" s="1" t="s">
        <v>130</v>
      </c>
      <c r="I119" s="1"/>
      <c r="J119" s="1"/>
      <c r="K119" s="1"/>
      <c r="L119" s="1" t="s">
        <v>40</v>
      </c>
      <c r="M119" s="1" t="s">
        <v>41</v>
      </c>
      <c r="N119" s="1"/>
      <c r="O119" s="1">
        <v>1081</v>
      </c>
      <c r="P119" s="1" t="s">
        <v>232</v>
      </c>
      <c r="Q119" s="1" t="s">
        <v>95</v>
      </c>
      <c r="R119" s="1" t="s">
        <v>66</v>
      </c>
      <c r="S119" s="1" t="s">
        <v>67</v>
      </c>
      <c r="T119" s="1" t="s">
        <v>134</v>
      </c>
      <c r="U119" s="1" t="s">
        <v>615</v>
      </c>
      <c r="V119" s="1" t="s">
        <v>179</v>
      </c>
      <c r="W119" s="1" t="s">
        <v>934</v>
      </c>
      <c r="X119" s="1" t="s">
        <v>293</v>
      </c>
      <c r="Y119" s="1" t="s">
        <v>885</v>
      </c>
      <c r="Z119" s="1" t="s">
        <v>888</v>
      </c>
      <c r="AA119" s="1" t="s">
        <v>894</v>
      </c>
      <c r="AB119" s="1" t="s">
        <v>901</v>
      </c>
      <c r="AC119" s="1" t="s">
        <v>941</v>
      </c>
      <c r="AD119" s="1"/>
      <c r="AE119" s="1"/>
      <c r="AF119" s="1"/>
      <c r="AG119" s="1"/>
      <c r="AH119" s="1" t="s">
        <v>557</v>
      </c>
      <c r="AI119" s="1" t="s">
        <v>174</v>
      </c>
      <c r="AJ119" s="1" t="s">
        <v>961</v>
      </c>
      <c r="AK119" s="1" t="s">
        <v>958</v>
      </c>
      <c r="AL119" s="1" t="s">
        <v>959</v>
      </c>
      <c r="AM119" s="1"/>
      <c r="AN119" s="1"/>
      <c r="AO119" s="1" t="s">
        <v>617</v>
      </c>
      <c r="AP119" s="1" t="s">
        <v>51</v>
      </c>
      <c r="AQ119" s="1" t="s">
        <v>975</v>
      </c>
      <c r="AR119" s="1" t="s">
        <v>976</v>
      </c>
      <c r="AS119" s="1" t="s">
        <v>979</v>
      </c>
      <c r="AT119" s="1"/>
      <c r="AU119" s="1"/>
      <c r="AV119" s="1" t="s">
        <v>65</v>
      </c>
      <c r="AW119" s="1" t="s">
        <v>53</v>
      </c>
      <c r="AX119" s="1" t="s">
        <v>151</v>
      </c>
      <c r="AY119" s="1" t="s">
        <v>101</v>
      </c>
      <c r="AZ119" s="1" t="s">
        <v>992</v>
      </c>
      <c r="BA119" s="1" t="s">
        <v>991</v>
      </c>
      <c r="BB119" s="1" t="s">
        <v>989</v>
      </c>
      <c r="BC119" s="1" t="s">
        <v>990</v>
      </c>
      <c r="BD119" s="1"/>
      <c r="BE119" s="1"/>
      <c r="BF119" s="1"/>
      <c r="BG119" s="1" t="s">
        <v>1028</v>
      </c>
      <c r="BH119" s="1" t="s">
        <v>102</v>
      </c>
      <c r="BI119" s="1" t="s">
        <v>1047</v>
      </c>
      <c r="BJ119" s="1" t="s">
        <v>1048</v>
      </c>
      <c r="BK119" s="1" t="s">
        <v>1051</v>
      </c>
      <c r="BL119" s="1" t="s">
        <v>1045</v>
      </c>
      <c r="BM119" s="1"/>
      <c r="BN119" s="1"/>
      <c r="BO119" s="1"/>
      <c r="BP119" s="1"/>
      <c r="BQ119" s="1" t="s">
        <v>76</v>
      </c>
      <c r="BR119" s="1" t="s">
        <v>619</v>
      </c>
      <c r="BS119" s="1" t="s">
        <v>136</v>
      </c>
      <c r="BT119" s="1" t="s">
        <v>885</v>
      </c>
      <c r="BU119" s="1" t="s">
        <v>894</v>
      </c>
      <c r="BV119" s="1" t="s">
        <v>891</v>
      </c>
      <c r="BW119" s="1" t="s">
        <v>901</v>
      </c>
      <c r="BX119" s="1"/>
      <c r="BY119" s="1"/>
      <c r="BZ119" s="1" t="s">
        <v>91</v>
      </c>
      <c r="CA119" s="1" t="s">
        <v>142</v>
      </c>
      <c r="CB119" s="1" t="s">
        <v>620</v>
      </c>
      <c r="CC119" s="1" t="s">
        <v>198</v>
      </c>
      <c r="CD119" s="1" t="s">
        <v>1074</v>
      </c>
      <c r="CE119" s="1" t="s">
        <v>1077</v>
      </c>
      <c r="CF119" s="1" t="s">
        <v>1078</v>
      </c>
      <c r="CG119" s="1"/>
      <c r="CH119" s="1"/>
      <c r="CI119" s="1"/>
      <c r="CJ119" s="1">
        <v>5</v>
      </c>
      <c r="CK119" s="1" t="s">
        <v>621</v>
      </c>
      <c r="CL119" s="1" t="s">
        <v>659</v>
      </c>
      <c r="CM119" s="1" t="s">
        <v>1098</v>
      </c>
      <c r="CN119" s="1"/>
      <c r="CO119" s="1"/>
      <c r="CP119" s="1"/>
      <c r="CQ119" s="1"/>
      <c r="CR119" s="1"/>
      <c r="CS119" s="1" t="s">
        <v>622</v>
      </c>
    </row>
    <row r="120" spans="1:97" x14ac:dyDescent="0.25">
      <c r="A120" s="2">
        <v>45157.348934745372</v>
      </c>
      <c r="B120" s="1" t="s">
        <v>258</v>
      </c>
      <c r="C120" s="1" t="s">
        <v>62</v>
      </c>
      <c r="D120" s="1" t="s">
        <v>35</v>
      </c>
      <c r="E120" s="1" t="s">
        <v>36</v>
      </c>
      <c r="F120" s="1" t="s">
        <v>37</v>
      </c>
      <c r="G120" s="1" t="s">
        <v>123</v>
      </c>
      <c r="H120" s="1" t="s">
        <v>130</v>
      </c>
      <c r="I120" s="1" t="s">
        <v>854</v>
      </c>
      <c r="J120" s="1"/>
      <c r="K120" s="1"/>
      <c r="L120" s="1" t="s">
        <v>40</v>
      </c>
      <c r="M120" s="1" t="s">
        <v>41</v>
      </c>
      <c r="N120" s="1"/>
      <c r="O120" s="1">
        <v>1143</v>
      </c>
      <c r="P120" s="1" t="s">
        <v>42</v>
      </c>
      <c r="Q120" s="1" t="s">
        <v>65</v>
      </c>
      <c r="R120" s="1" t="s">
        <v>44</v>
      </c>
      <c r="S120" s="1" t="s">
        <v>108</v>
      </c>
      <c r="T120" s="1" t="s">
        <v>134</v>
      </c>
      <c r="U120" s="1" t="s">
        <v>623</v>
      </c>
      <c r="V120" s="1" t="s">
        <v>145</v>
      </c>
      <c r="W120" s="1" t="s">
        <v>77</v>
      </c>
      <c r="X120" s="1" t="s">
        <v>77</v>
      </c>
      <c r="Y120" s="1"/>
      <c r="Z120" s="1"/>
      <c r="AA120" s="1"/>
      <c r="AB120" s="1"/>
      <c r="AC120" s="1"/>
      <c r="AD120" s="1"/>
      <c r="AE120" s="1"/>
      <c r="AF120" s="1"/>
      <c r="AG120" s="1"/>
      <c r="AH120" s="1" t="s">
        <v>624</v>
      </c>
      <c r="AI120" s="1" t="s">
        <v>174</v>
      </c>
      <c r="AJ120" s="1" t="s">
        <v>958</v>
      </c>
      <c r="AK120" s="1" t="s">
        <v>959</v>
      </c>
      <c r="AL120" s="1"/>
      <c r="AM120" s="1"/>
      <c r="AN120" s="1"/>
      <c r="AO120" s="1" t="s">
        <v>51</v>
      </c>
      <c r="AP120" s="1" t="s">
        <v>51</v>
      </c>
      <c r="AQ120" s="1"/>
      <c r="AR120" s="1"/>
      <c r="AS120" s="1"/>
      <c r="AT120" s="1"/>
      <c r="AU120" s="1"/>
      <c r="AV120" s="1" t="s">
        <v>312</v>
      </c>
      <c r="AW120" s="1" t="s">
        <v>87</v>
      </c>
      <c r="AX120" s="1" t="s">
        <v>418</v>
      </c>
      <c r="AY120" s="1" t="s">
        <v>418</v>
      </c>
      <c r="AZ120" s="1"/>
      <c r="BA120" s="1"/>
      <c r="BB120" s="1"/>
      <c r="BC120" s="1"/>
      <c r="BD120" s="1"/>
      <c r="BE120" s="1"/>
      <c r="BF120" s="1"/>
      <c r="BG120" s="1" t="s">
        <v>1002</v>
      </c>
      <c r="BH120" s="1" t="s">
        <v>1002</v>
      </c>
      <c r="BI120" s="1"/>
      <c r="BJ120" s="1"/>
      <c r="BK120" s="1"/>
      <c r="BL120" s="1"/>
      <c r="BM120" s="1"/>
      <c r="BN120" s="1"/>
      <c r="BO120" s="1"/>
      <c r="BP120" s="1"/>
      <c r="BQ120" s="1" t="s">
        <v>196</v>
      </c>
      <c r="BR120" s="1" t="s">
        <v>77</v>
      </c>
      <c r="BS120" s="1" t="s">
        <v>77</v>
      </c>
      <c r="BT120" s="1"/>
      <c r="BU120" s="1"/>
      <c r="BV120" s="1"/>
      <c r="BW120" s="1"/>
      <c r="BX120" s="1"/>
      <c r="BY120" s="1"/>
      <c r="BZ120" s="1">
        <v>0</v>
      </c>
      <c r="CA120" s="1" t="s">
        <v>92</v>
      </c>
      <c r="CB120" s="1" t="s">
        <v>494</v>
      </c>
      <c r="CC120" s="1" t="s">
        <v>147</v>
      </c>
      <c r="CD120" s="1" t="s">
        <v>1074</v>
      </c>
      <c r="CE120" s="1"/>
      <c r="CF120" s="1"/>
      <c r="CG120" s="1"/>
      <c r="CH120" s="1"/>
      <c r="CI120" s="1"/>
      <c r="CJ120" s="1">
        <v>1</v>
      </c>
      <c r="CK120" s="1" t="s">
        <v>500</v>
      </c>
      <c r="CL120" s="1" t="s">
        <v>345</v>
      </c>
      <c r="CM120" s="1" t="s">
        <v>1097</v>
      </c>
      <c r="CN120" s="1" t="s">
        <v>1105</v>
      </c>
      <c r="CO120" s="1"/>
      <c r="CP120" s="1"/>
      <c r="CQ120" s="1"/>
      <c r="CR120" s="1"/>
    </row>
    <row r="121" spans="1:97" x14ac:dyDescent="0.25">
      <c r="A121" s="2">
        <v>45157.400308622688</v>
      </c>
      <c r="B121" s="1" t="s">
        <v>258</v>
      </c>
      <c r="C121" s="1" t="s">
        <v>62</v>
      </c>
      <c r="D121" s="1" t="s">
        <v>35</v>
      </c>
      <c r="E121" s="1" t="s">
        <v>36</v>
      </c>
      <c r="F121" s="1" t="s">
        <v>201</v>
      </c>
      <c r="G121" s="1" t="s">
        <v>320</v>
      </c>
      <c r="H121" s="1" t="s">
        <v>130</v>
      </c>
      <c r="I121" s="1" t="s">
        <v>854</v>
      </c>
      <c r="J121" s="1"/>
      <c r="K121" s="1"/>
      <c r="L121" s="1" t="s">
        <v>40</v>
      </c>
      <c r="M121" s="1" t="s">
        <v>41</v>
      </c>
      <c r="N121" s="1"/>
      <c r="O121" s="1">
        <v>1180</v>
      </c>
      <c r="P121" s="1" t="s">
        <v>83</v>
      </c>
      <c r="Q121" s="1" t="s">
        <v>95</v>
      </c>
      <c r="R121" s="1" t="s">
        <v>44</v>
      </c>
      <c r="S121" s="1" t="s">
        <v>156</v>
      </c>
      <c r="T121" s="1" t="s">
        <v>117</v>
      </c>
      <c r="U121" s="1" t="s">
        <v>625</v>
      </c>
      <c r="V121" s="1" t="s">
        <v>179</v>
      </c>
      <c r="W121" s="1" t="s">
        <v>266</v>
      </c>
      <c r="X121" s="1" t="s">
        <v>136</v>
      </c>
      <c r="Y121" s="1" t="s">
        <v>893</v>
      </c>
      <c r="Z121" s="1"/>
      <c r="AA121" s="1"/>
      <c r="AB121" s="1"/>
      <c r="AC121" s="1"/>
      <c r="AD121" s="1"/>
      <c r="AE121" s="1"/>
      <c r="AF121" s="1"/>
      <c r="AG121" s="1"/>
      <c r="AH121" s="1" t="s">
        <v>567</v>
      </c>
      <c r="AI121" s="1" t="s">
        <v>174</v>
      </c>
      <c r="AJ121" s="1" t="s">
        <v>961</v>
      </c>
      <c r="AK121" s="1"/>
      <c r="AL121" s="1"/>
      <c r="AM121" s="1"/>
      <c r="AN121" s="1"/>
      <c r="AO121" s="1" t="s">
        <v>51</v>
      </c>
      <c r="AP121" s="1" t="s">
        <v>51</v>
      </c>
      <c r="AQ121" s="1"/>
      <c r="AR121" s="1"/>
      <c r="AS121" s="1"/>
      <c r="AT121" s="1"/>
      <c r="AU121" s="1"/>
      <c r="AV121" s="1" t="s">
        <v>52</v>
      </c>
      <c r="AW121" s="1" t="s">
        <v>100</v>
      </c>
      <c r="AX121" s="1" t="s">
        <v>469</v>
      </c>
      <c r="AY121" s="1" t="s">
        <v>101</v>
      </c>
      <c r="AZ121" s="1" t="s">
        <v>992</v>
      </c>
      <c r="BA121" s="1" t="s">
        <v>990</v>
      </c>
      <c r="BB121" s="1"/>
      <c r="BC121" s="1"/>
      <c r="BD121" s="1"/>
      <c r="BE121" s="1"/>
      <c r="BF121" s="1"/>
      <c r="BG121" s="1" t="s">
        <v>1029</v>
      </c>
      <c r="BH121" s="1" t="s">
        <v>102</v>
      </c>
      <c r="BI121" s="1" t="s">
        <v>1046</v>
      </c>
      <c r="BJ121" s="1" t="s">
        <v>1047</v>
      </c>
      <c r="BK121" s="1"/>
      <c r="BL121" s="1"/>
      <c r="BM121" s="1"/>
      <c r="BN121" s="1"/>
      <c r="BO121" s="1"/>
      <c r="BP121" s="1"/>
      <c r="BQ121" s="1" t="s">
        <v>76</v>
      </c>
      <c r="BR121" s="1" t="s">
        <v>627</v>
      </c>
      <c r="BS121" s="1" t="s">
        <v>136</v>
      </c>
      <c r="BT121" s="1" t="s">
        <v>893</v>
      </c>
      <c r="BU121" s="1" t="s">
        <v>1067</v>
      </c>
      <c r="BV121" s="1"/>
      <c r="BW121" s="1"/>
      <c r="BX121" s="1"/>
      <c r="BY121" s="1"/>
      <c r="BZ121" s="1" t="s">
        <v>297</v>
      </c>
      <c r="CA121" s="1" t="s">
        <v>58</v>
      </c>
      <c r="CB121" s="1" t="s">
        <v>210</v>
      </c>
      <c r="CC121" s="1" t="s">
        <v>210</v>
      </c>
      <c r="CD121" s="1"/>
      <c r="CE121" s="1"/>
      <c r="CF121" s="1"/>
      <c r="CG121" s="1"/>
      <c r="CH121" s="1"/>
      <c r="CI121" s="1"/>
      <c r="CJ121" s="1">
        <v>5</v>
      </c>
      <c r="CK121" s="1" t="s">
        <v>345</v>
      </c>
      <c r="CL121" s="1" t="s">
        <v>345</v>
      </c>
      <c r="CM121" s="1"/>
      <c r="CN121" s="1"/>
      <c r="CO121" s="1"/>
      <c r="CP121" s="1"/>
      <c r="CQ121" s="1"/>
      <c r="CR121" s="1"/>
    </row>
    <row r="122" spans="1:97" x14ac:dyDescent="0.25">
      <c r="A122" s="2">
        <v>45157.43556085648</v>
      </c>
      <c r="B122" s="1" t="s">
        <v>330</v>
      </c>
      <c r="C122" s="1" t="s">
        <v>62</v>
      </c>
      <c r="D122" s="1" t="s">
        <v>35</v>
      </c>
      <c r="E122" s="1" t="s">
        <v>36</v>
      </c>
      <c r="F122" s="1" t="s">
        <v>37</v>
      </c>
      <c r="G122" s="1" t="s">
        <v>38</v>
      </c>
      <c r="H122" s="1" t="s">
        <v>130</v>
      </c>
      <c r="I122" s="1" t="s">
        <v>853</v>
      </c>
      <c r="J122" s="1"/>
      <c r="K122" s="1"/>
      <c r="L122" s="1" t="s">
        <v>40</v>
      </c>
      <c r="M122" s="1" t="s">
        <v>41</v>
      </c>
      <c r="N122" s="1" t="s">
        <v>862</v>
      </c>
      <c r="O122" s="1">
        <v>1120</v>
      </c>
      <c r="P122" s="1" t="s">
        <v>232</v>
      </c>
      <c r="Q122" s="1" t="s">
        <v>65</v>
      </c>
      <c r="R122" s="1" t="s">
        <v>131</v>
      </c>
      <c r="S122" s="1" t="s">
        <v>67</v>
      </c>
      <c r="T122" s="1" t="s">
        <v>96</v>
      </c>
      <c r="U122" s="1" t="s">
        <v>628</v>
      </c>
      <c r="V122" s="1" t="s">
        <v>179</v>
      </c>
      <c r="W122" s="1" t="s">
        <v>629</v>
      </c>
      <c r="X122" s="1" t="s">
        <v>433</v>
      </c>
      <c r="Y122" s="1" t="s">
        <v>894</v>
      </c>
      <c r="Z122" s="1" t="s">
        <v>890</v>
      </c>
      <c r="AA122" s="1"/>
      <c r="AB122" s="1"/>
      <c r="AC122" s="1"/>
      <c r="AD122" s="1"/>
      <c r="AE122" s="1"/>
      <c r="AF122" s="1"/>
      <c r="AG122" s="1"/>
      <c r="AH122" s="1" t="s">
        <v>119</v>
      </c>
      <c r="AI122" s="1" t="s">
        <v>146</v>
      </c>
      <c r="AJ122" s="1" t="s">
        <v>958</v>
      </c>
      <c r="AK122" s="1" t="s">
        <v>959</v>
      </c>
      <c r="AL122" s="1"/>
      <c r="AM122" s="1"/>
      <c r="AN122" s="1"/>
      <c r="AO122" s="1" t="s">
        <v>51</v>
      </c>
      <c r="AP122" s="1" t="s">
        <v>51</v>
      </c>
      <c r="AQ122" s="1"/>
      <c r="AR122" s="1"/>
      <c r="AS122" s="1"/>
      <c r="AT122" s="1"/>
      <c r="AU122" s="1"/>
      <c r="AV122" s="1" t="s">
        <v>112</v>
      </c>
      <c r="AW122" s="1" t="s">
        <v>100</v>
      </c>
      <c r="AX122" s="1" t="s">
        <v>101</v>
      </c>
      <c r="AY122" s="1" t="s">
        <v>101</v>
      </c>
      <c r="AZ122" s="1"/>
      <c r="BA122" s="1"/>
      <c r="BB122" s="1"/>
      <c r="BC122" s="1"/>
      <c r="BD122" s="1"/>
      <c r="BE122" s="1"/>
      <c r="BF122" s="1"/>
      <c r="BG122" s="1" t="s">
        <v>630</v>
      </c>
      <c r="BH122" s="1" t="s">
        <v>75</v>
      </c>
      <c r="BI122" s="1" t="s">
        <v>1048</v>
      </c>
      <c r="BJ122" s="1" t="s">
        <v>1044</v>
      </c>
      <c r="BK122" s="1" t="s">
        <v>1049</v>
      </c>
      <c r="BL122" s="1" t="s">
        <v>1045</v>
      </c>
      <c r="BM122" s="1"/>
      <c r="BN122" s="1"/>
      <c r="BO122" s="1"/>
      <c r="BP122" s="1"/>
      <c r="BQ122" s="1" t="s">
        <v>56</v>
      </c>
      <c r="BR122" s="1" t="s">
        <v>77</v>
      </c>
      <c r="BS122" s="1" t="s">
        <v>77</v>
      </c>
      <c r="BT122" s="1"/>
      <c r="BU122" s="1"/>
      <c r="BV122" s="1"/>
      <c r="BW122" s="1"/>
      <c r="BX122" s="1"/>
      <c r="BY122" s="1"/>
      <c r="BZ122" s="1">
        <v>0</v>
      </c>
      <c r="CA122" s="1" t="s">
        <v>92</v>
      </c>
      <c r="CB122" s="1" t="s">
        <v>441</v>
      </c>
      <c r="CC122" s="1" t="s">
        <v>441</v>
      </c>
      <c r="CD122" s="1"/>
      <c r="CE122" s="1"/>
      <c r="CF122" s="1"/>
      <c r="CG122" s="1"/>
      <c r="CH122" s="1"/>
      <c r="CI122" s="1"/>
      <c r="CJ122" s="1">
        <v>2</v>
      </c>
      <c r="CK122" s="1" t="s">
        <v>631</v>
      </c>
      <c r="CL122" s="1" t="s">
        <v>181</v>
      </c>
      <c r="CM122" s="1" t="s">
        <v>1098</v>
      </c>
      <c r="CN122" s="1"/>
      <c r="CO122" s="1"/>
      <c r="CP122" s="1"/>
      <c r="CQ122" s="1"/>
      <c r="CR122" s="1"/>
    </row>
    <row r="123" spans="1:97" x14ac:dyDescent="0.25">
      <c r="A123" s="2">
        <v>45157.558721956018</v>
      </c>
      <c r="B123" s="1" t="s">
        <v>258</v>
      </c>
      <c r="C123" s="1" t="s">
        <v>62</v>
      </c>
      <c r="D123" s="1" t="s">
        <v>35</v>
      </c>
      <c r="E123" s="1" t="s">
        <v>36</v>
      </c>
      <c r="F123" s="1" t="s">
        <v>37</v>
      </c>
      <c r="G123" s="1" t="s">
        <v>320</v>
      </c>
      <c r="H123" s="1" t="s">
        <v>130</v>
      </c>
      <c r="I123" s="1"/>
      <c r="J123" s="1"/>
      <c r="K123" s="1"/>
      <c r="L123" s="1" t="s">
        <v>40</v>
      </c>
      <c r="M123" s="1" t="s">
        <v>41</v>
      </c>
      <c r="N123" s="1"/>
      <c r="O123" s="1">
        <v>1200</v>
      </c>
      <c r="P123" s="1" t="s">
        <v>42</v>
      </c>
      <c r="Q123" s="1" t="s">
        <v>65</v>
      </c>
      <c r="R123" s="1" t="s">
        <v>66</v>
      </c>
      <c r="S123" s="1" t="s">
        <v>67</v>
      </c>
      <c r="T123" s="1" t="s">
        <v>134</v>
      </c>
      <c r="U123" s="1" t="s">
        <v>632</v>
      </c>
      <c r="V123" s="1" t="s">
        <v>145</v>
      </c>
      <c r="W123" s="1" t="s">
        <v>459</v>
      </c>
      <c r="X123" s="1" t="s">
        <v>459</v>
      </c>
      <c r="Y123" s="1"/>
      <c r="Z123" s="1"/>
      <c r="AA123" s="1"/>
      <c r="AB123" s="1"/>
      <c r="AC123" s="1"/>
      <c r="AD123" s="1"/>
      <c r="AE123" s="1"/>
      <c r="AF123" s="1"/>
      <c r="AG123" s="1"/>
      <c r="AH123" s="1" t="s">
        <v>633</v>
      </c>
      <c r="AI123" s="1" t="s">
        <v>633</v>
      </c>
      <c r="AJ123" s="1"/>
      <c r="AK123" s="1"/>
      <c r="AL123" s="1"/>
      <c r="AM123" s="1"/>
      <c r="AN123" s="1"/>
      <c r="AO123" s="1" t="s">
        <v>51</v>
      </c>
      <c r="AP123" s="1" t="s">
        <v>51</v>
      </c>
      <c r="AQ123" s="1"/>
      <c r="AR123" s="1"/>
      <c r="AS123" s="1"/>
      <c r="AT123" s="1"/>
      <c r="AU123" s="1"/>
      <c r="AV123" s="1" t="s">
        <v>65</v>
      </c>
      <c r="AW123" s="1" t="s">
        <v>53</v>
      </c>
      <c r="AX123" s="1" t="s">
        <v>101</v>
      </c>
      <c r="AY123" s="1" t="s">
        <v>101</v>
      </c>
      <c r="AZ123" s="1"/>
      <c r="BA123" s="1"/>
      <c r="BB123" s="1"/>
      <c r="BC123" s="1"/>
      <c r="BD123" s="1"/>
      <c r="BE123" s="1"/>
      <c r="BF123" s="1"/>
      <c r="BG123" s="1" t="s">
        <v>114</v>
      </c>
      <c r="BH123" s="1" t="s">
        <v>114</v>
      </c>
      <c r="BI123" s="1"/>
      <c r="BJ123" s="1"/>
      <c r="BK123" s="1"/>
      <c r="BL123" s="1"/>
      <c r="BM123" s="1"/>
      <c r="BN123" s="1"/>
      <c r="BO123" s="1"/>
      <c r="BP123" s="1"/>
      <c r="BQ123" s="1" t="s">
        <v>76</v>
      </c>
      <c r="BR123" s="1" t="s">
        <v>136</v>
      </c>
      <c r="BS123" s="1" t="s">
        <v>136</v>
      </c>
      <c r="BT123" s="1"/>
      <c r="BU123" s="1"/>
      <c r="BV123" s="1"/>
      <c r="BW123" s="1"/>
      <c r="BX123" s="1"/>
      <c r="BY123" s="1"/>
      <c r="BZ123" s="1">
        <v>0</v>
      </c>
      <c r="CA123" s="1" t="s">
        <v>228</v>
      </c>
      <c r="CB123" s="1" t="s">
        <v>198</v>
      </c>
      <c r="CC123" s="1" t="s">
        <v>198</v>
      </c>
      <c r="CD123" s="1"/>
      <c r="CE123" s="1"/>
      <c r="CF123" s="1"/>
      <c r="CG123" s="1"/>
      <c r="CH123" s="1"/>
      <c r="CI123" s="1"/>
      <c r="CJ123" s="1">
        <v>1</v>
      </c>
      <c r="CK123" s="1" t="s">
        <v>634</v>
      </c>
      <c r="CL123" s="1" t="s">
        <v>634</v>
      </c>
      <c r="CM123" s="1"/>
      <c r="CN123" s="1"/>
      <c r="CO123" s="1"/>
      <c r="CP123" s="1"/>
      <c r="CQ123" s="1"/>
      <c r="CR123" s="1"/>
    </row>
    <row r="124" spans="1:97" x14ac:dyDescent="0.25">
      <c r="A124" s="2">
        <v>45157.560597303236</v>
      </c>
      <c r="B124" s="1" t="s">
        <v>258</v>
      </c>
      <c r="C124" s="1" t="s">
        <v>62</v>
      </c>
      <c r="D124" s="1" t="s">
        <v>35</v>
      </c>
      <c r="E124" s="1" t="s">
        <v>36</v>
      </c>
      <c r="F124" s="1" t="s">
        <v>37</v>
      </c>
      <c r="G124" s="1" t="s">
        <v>123</v>
      </c>
      <c r="H124" s="1" t="s">
        <v>130</v>
      </c>
      <c r="I124" s="1" t="s">
        <v>854</v>
      </c>
      <c r="J124" s="1" t="s">
        <v>853</v>
      </c>
      <c r="K124" s="1" t="s">
        <v>852</v>
      </c>
      <c r="L124" s="1" t="s">
        <v>40</v>
      </c>
      <c r="M124" s="1" t="s">
        <v>41</v>
      </c>
      <c r="N124" s="1" t="s">
        <v>862</v>
      </c>
      <c r="O124" s="1">
        <v>1191</v>
      </c>
      <c r="P124" s="1" t="s">
        <v>42</v>
      </c>
      <c r="Q124" s="1" t="s">
        <v>43</v>
      </c>
      <c r="R124" s="1" t="s">
        <v>66</v>
      </c>
      <c r="S124" s="1" t="s">
        <v>45</v>
      </c>
      <c r="T124" s="1" t="s">
        <v>117</v>
      </c>
      <c r="U124" s="1" t="s">
        <v>635</v>
      </c>
      <c r="V124" s="1" t="s">
        <v>145</v>
      </c>
      <c r="W124" s="1" t="s">
        <v>636</v>
      </c>
      <c r="X124" s="1" t="s">
        <v>158</v>
      </c>
      <c r="Y124" s="1" t="s">
        <v>894</v>
      </c>
      <c r="Z124" s="1"/>
      <c r="AA124" s="1"/>
      <c r="AB124" s="1"/>
      <c r="AC124" s="1"/>
      <c r="AD124" s="1"/>
      <c r="AE124" s="1"/>
      <c r="AF124" s="1"/>
      <c r="AG124" s="1"/>
      <c r="AH124" s="1" t="s">
        <v>72</v>
      </c>
      <c r="AI124" s="1" t="s">
        <v>146</v>
      </c>
      <c r="AJ124" s="1" t="s">
        <v>958</v>
      </c>
      <c r="AK124" s="1" t="s">
        <v>959</v>
      </c>
      <c r="AL124" s="1" t="s">
        <v>957</v>
      </c>
      <c r="AM124" s="1"/>
      <c r="AN124" s="1"/>
      <c r="AO124" s="1" t="s">
        <v>73</v>
      </c>
      <c r="AP124" s="1" t="s">
        <v>51</v>
      </c>
      <c r="AQ124" s="1" t="s">
        <v>975</v>
      </c>
      <c r="AR124" s="1"/>
      <c r="AS124" s="1"/>
      <c r="AT124" s="1"/>
      <c r="AU124" s="1"/>
      <c r="AV124" s="1" t="s">
        <v>112</v>
      </c>
      <c r="AW124" s="1" t="s">
        <v>100</v>
      </c>
      <c r="AX124" s="1" t="s">
        <v>261</v>
      </c>
      <c r="AY124" s="1" t="s">
        <v>101</v>
      </c>
      <c r="AZ124" s="1" t="s">
        <v>992</v>
      </c>
      <c r="BA124" s="1" t="s">
        <v>991</v>
      </c>
      <c r="BB124" s="1"/>
      <c r="BC124" s="1"/>
      <c r="BD124" s="1"/>
      <c r="BE124" s="1"/>
      <c r="BF124" s="1"/>
      <c r="BG124" s="1" t="s">
        <v>544</v>
      </c>
      <c r="BH124" s="1" t="s">
        <v>75</v>
      </c>
      <c r="BI124" s="1" t="s">
        <v>1045</v>
      </c>
      <c r="BJ124" s="1"/>
      <c r="BK124" s="1"/>
      <c r="BL124" s="1"/>
      <c r="BM124" s="1"/>
      <c r="BN124" s="1"/>
      <c r="BO124" s="1"/>
      <c r="BP124" s="1"/>
      <c r="BQ124" s="1" t="s">
        <v>76</v>
      </c>
      <c r="BR124" s="1" t="s">
        <v>342</v>
      </c>
      <c r="BS124" s="1" t="s">
        <v>342</v>
      </c>
      <c r="BT124" s="1"/>
      <c r="BU124" s="1"/>
      <c r="BV124" s="1"/>
      <c r="BW124" s="1"/>
      <c r="BX124" s="1"/>
      <c r="BY124" s="1"/>
      <c r="BZ124" s="1">
        <v>0</v>
      </c>
      <c r="CA124" s="1" t="s">
        <v>142</v>
      </c>
      <c r="CB124" s="1" t="s">
        <v>408</v>
      </c>
      <c r="CC124" s="1" t="s">
        <v>147</v>
      </c>
      <c r="CD124" s="1" t="s">
        <v>1073</v>
      </c>
      <c r="CE124" s="1" t="s">
        <v>1074</v>
      </c>
      <c r="CF124" s="1" t="s">
        <v>1075</v>
      </c>
      <c r="CG124" s="1" t="s">
        <v>1077</v>
      </c>
      <c r="CH124" s="1" t="s">
        <v>1078</v>
      </c>
      <c r="CI124" s="1" t="s">
        <v>1076</v>
      </c>
      <c r="CJ124" s="1">
        <v>3</v>
      </c>
      <c r="CK124" s="1" t="s">
        <v>637</v>
      </c>
      <c r="CL124" s="1" t="s">
        <v>106</v>
      </c>
      <c r="CM124" s="1" t="s">
        <v>1096</v>
      </c>
      <c r="CN124" s="1" t="s">
        <v>1102</v>
      </c>
      <c r="CO124" s="1" t="s">
        <v>1101</v>
      </c>
      <c r="CP124" s="1" t="s">
        <v>1105</v>
      </c>
      <c r="CQ124" s="1"/>
      <c r="CR124" s="1"/>
      <c r="CS124" s="1" t="s">
        <v>638</v>
      </c>
    </row>
    <row r="125" spans="1:97" x14ac:dyDescent="0.25">
      <c r="A125" s="2">
        <v>45157.567964085647</v>
      </c>
      <c r="B125" s="1" t="s">
        <v>258</v>
      </c>
      <c r="C125" s="1" t="s">
        <v>62</v>
      </c>
      <c r="D125" s="1" t="s">
        <v>35</v>
      </c>
      <c r="E125" s="1" t="s">
        <v>36</v>
      </c>
      <c r="F125" s="1" t="s">
        <v>201</v>
      </c>
      <c r="G125" s="1" t="s">
        <v>320</v>
      </c>
      <c r="H125" s="1" t="s">
        <v>130</v>
      </c>
      <c r="I125" s="1"/>
      <c r="J125" s="1"/>
      <c r="K125" s="1"/>
      <c r="L125" s="1" t="s">
        <v>40</v>
      </c>
      <c r="M125" s="1" t="s">
        <v>41</v>
      </c>
      <c r="N125" s="1"/>
      <c r="O125" s="1">
        <v>1096</v>
      </c>
      <c r="P125" s="1" t="s">
        <v>83</v>
      </c>
      <c r="Q125" s="1" t="s">
        <v>65</v>
      </c>
      <c r="R125" s="1" t="s">
        <v>44</v>
      </c>
      <c r="S125" s="1" t="s">
        <v>67</v>
      </c>
      <c r="T125" s="1" t="s">
        <v>117</v>
      </c>
      <c r="U125" s="1" t="s">
        <v>639</v>
      </c>
      <c r="V125" s="1" t="s">
        <v>179</v>
      </c>
      <c r="W125" s="1" t="s">
        <v>459</v>
      </c>
      <c r="X125" s="1" t="s">
        <v>459</v>
      </c>
      <c r="Y125" s="1"/>
      <c r="Z125" s="1"/>
      <c r="AA125" s="1"/>
      <c r="AB125" s="1"/>
      <c r="AC125" s="1"/>
      <c r="AD125" s="1"/>
      <c r="AE125" s="1"/>
      <c r="AF125" s="1"/>
      <c r="AG125" s="1"/>
      <c r="AH125" s="1" t="s">
        <v>174</v>
      </c>
      <c r="AI125" s="1" t="s">
        <v>174</v>
      </c>
      <c r="AJ125" s="1"/>
      <c r="AK125" s="1"/>
      <c r="AL125" s="1"/>
      <c r="AM125" s="1"/>
      <c r="AN125" s="1"/>
      <c r="AO125" s="1" t="s">
        <v>51</v>
      </c>
      <c r="AP125" s="1" t="s">
        <v>51</v>
      </c>
      <c r="AQ125" s="1"/>
      <c r="AR125" s="1"/>
      <c r="AS125" s="1"/>
      <c r="AT125" s="1"/>
      <c r="AU125" s="1"/>
      <c r="AV125" s="1" t="s">
        <v>65</v>
      </c>
      <c r="AW125" s="1" t="s">
        <v>100</v>
      </c>
      <c r="AX125" s="1" t="s">
        <v>101</v>
      </c>
      <c r="AY125" s="1" t="s">
        <v>101</v>
      </c>
      <c r="AZ125" s="1"/>
      <c r="BA125" s="1"/>
      <c r="BB125" s="1"/>
      <c r="BC125" s="1"/>
      <c r="BD125" s="1"/>
      <c r="BE125" s="1"/>
      <c r="BF125" s="1"/>
      <c r="BG125" s="1" t="s">
        <v>640</v>
      </c>
      <c r="BH125" s="1" t="s">
        <v>640</v>
      </c>
      <c r="BI125" s="1"/>
      <c r="BJ125" s="1"/>
      <c r="BK125" s="1"/>
      <c r="BL125" s="1"/>
      <c r="BM125" s="1"/>
      <c r="BN125" s="1"/>
      <c r="BO125" s="1"/>
      <c r="BP125" s="1"/>
      <c r="BQ125" s="1" t="s">
        <v>76</v>
      </c>
      <c r="BR125" s="1" t="s">
        <v>77</v>
      </c>
      <c r="BS125" s="1" t="s">
        <v>77</v>
      </c>
      <c r="BT125" s="1"/>
      <c r="BU125" s="1"/>
      <c r="BV125" s="1"/>
      <c r="BW125" s="1"/>
      <c r="BX125" s="1"/>
      <c r="BY125" s="1"/>
      <c r="BZ125" s="1">
        <v>0</v>
      </c>
      <c r="CA125" s="1" t="s">
        <v>92</v>
      </c>
      <c r="CB125" s="1" t="s">
        <v>318</v>
      </c>
      <c r="CC125" s="1" t="s">
        <v>318</v>
      </c>
      <c r="CD125" s="1"/>
      <c r="CE125" s="1"/>
      <c r="CF125" s="1"/>
      <c r="CG125" s="1"/>
      <c r="CH125" s="1"/>
      <c r="CI125" s="1"/>
      <c r="CJ125" s="1">
        <v>3</v>
      </c>
      <c r="CK125" s="1" t="s">
        <v>106</v>
      </c>
      <c r="CL125" s="1" t="s">
        <v>106</v>
      </c>
      <c r="CM125" s="1"/>
      <c r="CN125" s="1"/>
      <c r="CO125" s="1"/>
      <c r="CP125" s="1"/>
      <c r="CQ125" s="1"/>
      <c r="CR125" s="1"/>
    </row>
    <row r="126" spans="1:97" x14ac:dyDescent="0.25">
      <c r="A126" s="2">
        <v>45157.572670555557</v>
      </c>
      <c r="B126" s="1" t="s">
        <v>330</v>
      </c>
      <c r="C126" s="1" t="s">
        <v>62</v>
      </c>
      <c r="D126" s="1" t="s">
        <v>35</v>
      </c>
      <c r="E126" s="1" t="s">
        <v>36</v>
      </c>
      <c r="F126" s="1" t="s">
        <v>201</v>
      </c>
      <c r="G126" s="1" t="s">
        <v>148</v>
      </c>
      <c r="H126" s="1" t="s">
        <v>130</v>
      </c>
      <c r="I126" s="1" t="s">
        <v>854</v>
      </c>
      <c r="J126" s="1" t="s">
        <v>853</v>
      </c>
      <c r="K126" s="1"/>
      <c r="L126" s="1" t="s">
        <v>40</v>
      </c>
      <c r="M126" s="1" t="s">
        <v>41</v>
      </c>
      <c r="N126" s="1"/>
      <c r="O126" s="1">
        <v>1120</v>
      </c>
      <c r="P126" s="1" t="s">
        <v>83</v>
      </c>
      <c r="Q126" s="1" t="s">
        <v>65</v>
      </c>
      <c r="R126" s="1" t="s">
        <v>66</v>
      </c>
      <c r="S126" s="1" t="s">
        <v>156</v>
      </c>
      <c r="T126" s="1" t="s">
        <v>117</v>
      </c>
      <c r="U126" s="1" t="s">
        <v>641</v>
      </c>
      <c r="V126" s="1" t="s">
        <v>145</v>
      </c>
      <c r="W126" s="1" t="s">
        <v>136</v>
      </c>
      <c r="X126" s="1" t="s">
        <v>136</v>
      </c>
      <c r="Y126" s="1"/>
      <c r="Z126" s="1"/>
      <c r="AA126" s="1"/>
      <c r="AB126" s="1"/>
      <c r="AC126" s="1"/>
      <c r="AD126" s="1"/>
      <c r="AE126" s="1"/>
      <c r="AF126" s="1"/>
      <c r="AG126" s="1"/>
      <c r="AH126" s="1" t="s">
        <v>642</v>
      </c>
      <c r="AI126" s="1" t="s">
        <v>174</v>
      </c>
      <c r="AJ126" s="1" t="s">
        <v>958</v>
      </c>
      <c r="AK126" s="1" t="s">
        <v>963</v>
      </c>
      <c r="AL126" s="1" t="s">
        <v>964</v>
      </c>
      <c r="AM126" s="1" t="s">
        <v>966</v>
      </c>
      <c r="AN126" s="1"/>
      <c r="AO126" s="1" t="s">
        <v>51</v>
      </c>
      <c r="AP126" s="1" t="s">
        <v>51</v>
      </c>
      <c r="AQ126" s="1"/>
      <c r="AR126" s="1"/>
      <c r="AS126" s="1"/>
      <c r="AT126" s="1"/>
      <c r="AU126" s="1"/>
      <c r="AV126" s="1" t="s">
        <v>52</v>
      </c>
      <c r="AW126" s="1" t="s">
        <v>100</v>
      </c>
      <c r="AX126" s="1" t="s">
        <v>101</v>
      </c>
      <c r="AY126" s="1" t="s">
        <v>101</v>
      </c>
      <c r="AZ126" s="1"/>
      <c r="BA126" s="1"/>
      <c r="BB126" s="1"/>
      <c r="BC126" s="1"/>
      <c r="BD126" s="1"/>
      <c r="BE126" s="1"/>
      <c r="BF126" s="1"/>
      <c r="BG126" s="1" t="s">
        <v>102</v>
      </c>
      <c r="BH126" s="1" t="s">
        <v>102</v>
      </c>
      <c r="BI126" s="1"/>
      <c r="BJ126" s="1"/>
      <c r="BK126" s="1"/>
      <c r="BL126" s="1"/>
      <c r="BM126" s="1"/>
      <c r="BN126" s="1"/>
      <c r="BO126" s="1"/>
      <c r="BP126" s="1"/>
      <c r="BQ126" s="1" t="s">
        <v>76</v>
      </c>
      <c r="BR126" s="1" t="s">
        <v>136</v>
      </c>
      <c r="BS126" s="1" t="s">
        <v>136</v>
      </c>
      <c r="BT126" s="1"/>
      <c r="BU126" s="1"/>
      <c r="BV126" s="1"/>
      <c r="BW126" s="1"/>
      <c r="BX126" s="1"/>
      <c r="BY126" s="1"/>
      <c r="BZ126" s="1" t="s">
        <v>440</v>
      </c>
      <c r="CA126" s="1" t="s">
        <v>92</v>
      </c>
      <c r="CB126" s="1" t="s">
        <v>494</v>
      </c>
      <c r="CC126" s="1" t="s">
        <v>147</v>
      </c>
      <c r="CD126" s="1" t="s">
        <v>1074</v>
      </c>
      <c r="CE126" s="1"/>
      <c r="CF126" s="1"/>
      <c r="CG126" s="1"/>
      <c r="CH126" s="1"/>
      <c r="CI126" s="1"/>
      <c r="CJ126" s="1">
        <v>5</v>
      </c>
      <c r="CK126" s="1" t="s">
        <v>106</v>
      </c>
      <c r="CL126" s="1" t="s">
        <v>106</v>
      </c>
      <c r="CM126" s="1"/>
      <c r="CN126" s="1"/>
      <c r="CO126" s="1"/>
      <c r="CP126" s="1"/>
      <c r="CQ126" s="1"/>
      <c r="CR126" s="1"/>
    </row>
    <row r="127" spans="1:97" x14ac:dyDescent="0.25">
      <c r="A127" s="2">
        <v>45157.612593842598</v>
      </c>
      <c r="B127" s="1" t="s">
        <v>330</v>
      </c>
      <c r="C127" s="1" t="s">
        <v>62</v>
      </c>
      <c r="D127" s="1" t="s">
        <v>35</v>
      </c>
      <c r="E127" s="1" t="s">
        <v>36</v>
      </c>
      <c r="F127" s="1" t="s">
        <v>37</v>
      </c>
      <c r="G127" s="1" t="s">
        <v>320</v>
      </c>
      <c r="H127" s="1" t="s">
        <v>130</v>
      </c>
      <c r="I127" s="1" t="s">
        <v>854</v>
      </c>
      <c r="J127" s="1" t="s">
        <v>852</v>
      </c>
      <c r="K127" s="1"/>
      <c r="L127" s="1" t="s">
        <v>40</v>
      </c>
      <c r="M127" s="1" t="s">
        <v>41</v>
      </c>
      <c r="N127" s="1"/>
      <c r="O127" s="1">
        <v>1299</v>
      </c>
      <c r="P127" s="1" t="s">
        <v>42</v>
      </c>
      <c r="Q127" s="1" t="s">
        <v>65</v>
      </c>
      <c r="R127" s="1" t="s">
        <v>44</v>
      </c>
      <c r="S127" s="1" t="s">
        <v>108</v>
      </c>
      <c r="T127" s="1" t="s">
        <v>134</v>
      </c>
      <c r="U127" s="1" t="s">
        <v>643</v>
      </c>
      <c r="V127" s="1" t="s">
        <v>179</v>
      </c>
      <c r="W127" s="1" t="s">
        <v>644</v>
      </c>
      <c r="X127" s="1" t="s">
        <v>136</v>
      </c>
      <c r="Y127" s="1" t="s">
        <v>895</v>
      </c>
      <c r="Z127" s="1" t="s">
        <v>885</v>
      </c>
      <c r="AA127" s="1" t="s">
        <v>888</v>
      </c>
      <c r="AB127" s="1"/>
      <c r="AC127" s="1"/>
      <c r="AD127" s="1"/>
      <c r="AE127" s="1"/>
      <c r="AF127" s="1"/>
      <c r="AG127" s="1"/>
      <c r="AH127" s="1" t="s">
        <v>645</v>
      </c>
      <c r="AI127" s="1" t="s">
        <v>174</v>
      </c>
      <c r="AJ127" s="1" t="s">
        <v>961</v>
      </c>
      <c r="AK127" s="1" t="s">
        <v>958</v>
      </c>
      <c r="AL127" s="1"/>
      <c r="AM127" s="1"/>
      <c r="AN127" s="1"/>
      <c r="AO127" s="1" t="s">
        <v>73</v>
      </c>
      <c r="AP127" s="1" t="s">
        <v>51</v>
      </c>
      <c r="AQ127" s="1" t="s">
        <v>975</v>
      </c>
      <c r="AR127" s="1"/>
      <c r="AS127" s="1"/>
      <c r="AT127" s="1"/>
      <c r="AU127" s="1"/>
      <c r="AV127" s="1" t="s">
        <v>52</v>
      </c>
      <c r="AW127" s="1" t="s">
        <v>100</v>
      </c>
      <c r="AX127" s="1" t="s">
        <v>139</v>
      </c>
      <c r="AY127" s="1" t="s">
        <v>101</v>
      </c>
      <c r="AZ127" s="1" t="s">
        <v>991</v>
      </c>
      <c r="BA127" s="1" t="s">
        <v>989</v>
      </c>
      <c r="BB127" s="1"/>
      <c r="BC127" s="1"/>
      <c r="BD127" s="1"/>
      <c r="BE127" s="1"/>
      <c r="BF127" s="1"/>
      <c r="BG127" s="1" t="s">
        <v>646</v>
      </c>
      <c r="BH127" s="1" t="s">
        <v>102</v>
      </c>
      <c r="BI127" s="1" t="s">
        <v>1046</v>
      </c>
      <c r="BJ127" s="1" t="s">
        <v>1048</v>
      </c>
      <c r="BK127" s="1" t="s">
        <v>1049</v>
      </c>
      <c r="BL127" s="1" t="s">
        <v>1045</v>
      </c>
      <c r="BM127" s="1" t="s">
        <v>1050</v>
      </c>
      <c r="BN127" s="1"/>
      <c r="BO127" s="1"/>
      <c r="BP127" s="1"/>
      <c r="BQ127" s="1" t="s">
        <v>76</v>
      </c>
      <c r="BR127" s="1" t="s">
        <v>77</v>
      </c>
      <c r="BS127" s="1" t="s">
        <v>77</v>
      </c>
      <c r="BT127" s="1"/>
      <c r="BU127" s="1"/>
      <c r="BV127" s="1"/>
      <c r="BW127" s="1"/>
      <c r="BX127" s="1"/>
      <c r="BY127" s="1"/>
      <c r="BZ127" s="1">
        <v>0</v>
      </c>
      <c r="CA127" s="1" t="s">
        <v>58</v>
      </c>
      <c r="CB127" s="1" t="s">
        <v>115</v>
      </c>
      <c r="CC127" s="1" t="s">
        <v>147</v>
      </c>
      <c r="CD127" s="1" t="s">
        <v>1078</v>
      </c>
      <c r="CE127" s="1" t="s">
        <v>1076</v>
      </c>
      <c r="CF127" s="1"/>
      <c r="CG127" s="1"/>
      <c r="CH127" s="1"/>
      <c r="CI127" s="1"/>
      <c r="CJ127" s="1">
        <v>4</v>
      </c>
      <c r="CK127" s="1" t="s">
        <v>647</v>
      </c>
      <c r="CL127" s="1" t="s">
        <v>106</v>
      </c>
      <c r="CM127" s="1" t="s">
        <v>1103</v>
      </c>
      <c r="CN127" s="1" t="s">
        <v>1095</v>
      </c>
      <c r="CO127" s="1" t="s">
        <v>1101</v>
      </c>
      <c r="CP127" s="1" t="s">
        <v>1098</v>
      </c>
      <c r="CQ127" s="1"/>
      <c r="CR127" s="1"/>
      <c r="CS127" s="1" t="s">
        <v>648</v>
      </c>
    </row>
    <row r="128" spans="1:97" x14ac:dyDescent="0.25">
      <c r="A128" s="2">
        <v>45157.642291851851</v>
      </c>
      <c r="B128" s="1" t="s">
        <v>397</v>
      </c>
      <c r="C128" s="1" t="s">
        <v>34</v>
      </c>
      <c r="D128" s="1" t="s">
        <v>35</v>
      </c>
      <c r="E128" s="1" t="s">
        <v>36</v>
      </c>
      <c r="F128" s="1" t="s">
        <v>416</v>
      </c>
      <c r="G128" s="1" t="s">
        <v>123</v>
      </c>
      <c r="H128" s="1" t="s">
        <v>130</v>
      </c>
      <c r="I128" s="1"/>
      <c r="J128" s="1"/>
      <c r="K128" s="1"/>
      <c r="L128" s="1" t="s">
        <v>40</v>
      </c>
      <c r="M128" s="1" t="s">
        <v>41</v>
      </c>
      <c r="N128" s="1" t="s">
        <v>862</v>
      </c>
      <c r="O128" s="1">
        <v>310</v>
      </c>
      <c r="P128" s="1" t="s">
        <v>83</v>
      </c>
      <c r="Q128" s="1" t="s">
        <v>65</v>
      </c>
      <c r="R128" s="1" t="s">
        <v>66</v>
      </c>
      <c r="S128" s="1" t="s">
        <v>67</v>
      </c>
      <c r="T128" s="1" t="s">
        <v>117</v>
      </c>
      <c r="U128" s="1" t="s">
        <v>649</v>
      </c>
      <c r="V128" s="1" t="s">
        <v>399</v>
      </c>
      <c r="W128" s="1" t="s">
        <v>77</v>
      </c>
      <c r="X128" s="1" t="s">
        <v>77</v>
      </c>
      <c r="Y128" s="1"/>
      <c r="Z128" s="1"/>
      <c r="AA128" s="1"/>
      <c r="AB128" s="1"/>
      <c r="AC128" s="1"/>
      <c r="AD128" s="1"/>
      <c r="AE128" s="1"/>
      <c r="AF128" s="1"/>
      <c r="AG128" s="1"/>
      <c r="AH128" s="1" t="s">
        <v>650</v>
      </c>
      <c r="AI128" s="1" t="s">
        <v>174</v>
      </c>
      <c r="AJ128" s="1" t="s">
        <v>957</v>
      </c>
      <c r="AK128" s="1"/>
      <c r="AL128" s="1"/>
      <c r="AM128" s="1"/>
      <c r="AN128" s="1"/>
      <c r="AO128" s="1" t="s">
        <v>73</v>
      </c>
      <c r="AP128" s="1" t="s">
        <v>51</v>
      </c>
      <c r="AQ128" s="1" t="s">
        <v>975</v>
      </c>
      <c r="AR128" s="1"/>
      <c r="AS128" s="1"/>
      <c r="AT128" s="1"/>
      <c r="AU128" s="1"/>
      <c r="AV128" s="1" t="s">
        <v>112</v>
      </c>
      <c r="AW128" s="1" t="s">
        <v>53</v>
      </c>
      <c r="AX128" s="1" t="s">
        <v>528</v>
      </c>
      <c r="AY128" s="1" t="s">
        <v>101</v>
      </c>
      <c r="AZ128" s="1" t="s">
        <v>992</v>
      </c>
      <c r="BA128" s="1" t="s">
        <v>991</v>
      </c>
      <c r="BB128" s="1" t="s">
        <v>990</v>
      </c>
      <c r="BC128" s="1"/>
      <c r="BD128" s="1"/>
      <c r="BE128" s="1"/>
      <c r="BF128" s="1"/>
      <c r="BG128" s="1" t="s">
        <v>1002</v>
      </c>
      <c r="BH128" s="1" t="s">
        <v>1002</v>
      </c>
      <c r="BI128" s="1"/>
      <c r="BJ128" s="1"/>
      <c r="BK128" s="1"/>
      <c r="BL128" s="1"/>
      <c r="BM128" s="1"/>
      <c r="BN128" s="1"/>
      <c r="BO128" s="1"/>
      <c r="BP128" s="1"/>
      <c r="BQ128" s="1" t="s">
        <v>161</v>
      </c>
      <c r="BR128" s="1" t="s">
        <v>77</v>
      </c>
      <c r="BS128" s="1" t="s">
        <v>77</v>
      </c>
      <c r="BT128" s="1"/>
      <c r="BU128" s="1"/>
      <c r="BV128" s="1"/>
      <c r="BW128" s="1"/>
      <c r="BX128" s="1"/>
      <c r="BY128" s="1"/>
      <c r="BZ128" s="1">
        <v>0</v>
      </c>
      <c r="CA128" s="1" t="s">
        <v>92</v>
      </c>
      <c r="CB128" s="1" t="s">
        <v>392</v>
      </c>
      <c r="CC128" s="1" t="s">
        <v>147</v>
      </c>
      <c r="CD128" s="1" t="s">
        <v>1073</v>
      </c>
      <c r="CE128" s="1" t="s">
        <v>1074</v>
      </c>
      <c r="CF128" s="1" t="s">
        <v>1078</v>
      </c>
      <c r="CG128" s="1"/>
      <c r="CH128" s="1"/>
      <c r="CI128" s="1"/>
      <c r="CJ128" s="1">
        <v>3</v>
      </c>
      <c r="CK128" s="1" t="s">
        <v>651</v>
      </c>
      <c r="CL128" s="1" t="s">
        <v>345</v>
      </c>
      <c r="CM128" s="1" t="s">
        <v>1096</v>
      </c>
      <c r="CN128" s="1" t="s">
        <v>1097</v>
      </c>
      <c r="CO128" s="1" t="s">
        <v>1100</v>
      </c>
      <c r="CP128" s="1" t="s">
        <v>1098</v>
      </c>
      <c r="CQ128" s="1"/>
      <c r="CR128" s="1"/>
      <c r="CS128" s="1" t="s">
        <v>652</v>
      </c>
    </row>
    <row r="129" spans="1:97" x14ac:dyDescent="0.25">
      <c r="A129" s="2">
        <v>45157.702201365741</v>
      </c>
      <c r="B129" s="1" t="s">
        <v>172</v>
      </c>
      <c r="C129" s="1" t="s">
        <v>34</v>
      </c>
      <c r="D129" s="1" t="s">
        <v>35</v>
      </c>
      <c r="E129" s="1" t="s">
        <v>36</v>
      </c>
      <c r="F129" s="1" t="s">
        <v>201</v>
      </c>
      <c r="G129" s="1" t="s">
        <v>212</v>
      </c>
      <c r="H129" s="1" t="s">
        <v>130</v>
      </c>
      <c r="I129" s="1"/>
      <c r="J129" s="1"/>
      <c r="K129" s="1"/>
      <c r="L129" s="1" t="s">
        <v>40</v>
      </c>
      <c r="M129" s="1" t="s">
        <v>41</v>
      </c>
      <c r="N129" s="1"/>
      <c r="O129" s="1">
        <v>761</v>
      </c>
      <c r="P129" s="1" t="s">
        <v>232</v>
      </c>
      <c r="Q129" s="1" t="s">
        <v>65</v>
      </c>
      <c r="R129" s="1" t="s">
        <v>44</v>
      </c>
      <c r="S129" s="1" t="s">
        <v>156</v>
      </c>
      <c r="T129" s="1" t="s">
        <v>117</v>
      </c>
      <c r="U129" s="1" t="s">
        <v>653</v>
      </c>
      <c r="V129" s="1" t="s">
        <v>145</v>
      </c>
      <c r="W129" s="1" t="s">
        <v>136</v>
      </c>
      <c r="X129" s="1" t="s">
        <v>136</v>
      </c>
      <c r="Y129" s="1"/>
      <c r="Z129" s="1"/>
      <c r="AA129" s="1"/>
      <c r="AB129" s="1"/>
      <c r="AC129" s="1"/>
      <c r="AD129" s="1"/>
      <c r="AE129" s="1"/>
      <c r="AF129" s="1"/>
      <c r="AG129" s="1"/>
      <c r="AH129" s="1" t="s">
        <v>146</v>
      </c>
      <c r="AI129" s="1" t="s">
        <v>146</v>
      </c>
      <c r="AJ129" s="1"/>
      <c r="AK129" s="1"/>
      <c r="AL129" s="1"/>
      <c r="AM129" s="1"/>
      <c r="AN129" s="1"/>
      <c r="AO129" s="1" t="s">
        <v>51</v>
      </c>
      <c r="AP129" s="1" t="s">
        <v>51</v>
      </c>
      <c r="AQ129" s="1"/>
      <c r="AR129" s="1"/>
      <c r="AS129" s="1"/>
      <c r="AT129" s="1"/>
      <c r="AU129" s="1"/>
      <c r="AV129" s="1" t="s">
        <v>112</v>
      </c>
      <c r="AW129" s="1" t="s">
        <v>100</v>
      </c>
      <c r="AX129" s="1" t="s">
        <v>423</v>
      </c>
      <c r="AY129" s="1" t="s">
        <v>423</v>
      </c>
      <c r="AZ129" s="1"/>
      <c r="BA129" s="1"/>
      <c r="BB129" s="1"/>
      <c r="BC129" s="1"/>
      <c r="BD129" s="1"/>
      <c r="BE129" s="1"/>
      <c r="BF129" s="1"/>
      <c r="BG129" s="1" t="s">
        <v>75</v>
      </c>
      <c r="BH129" s="1" t="s">
        <v>75</v>
      </c>
      <c r="BI129" s="1"/>
      <c r="BJ129" s="1"/>
      <c r="BK129" s="1"/>
      <c r="BL129" s="1"/>
      <c r="BM129" s="1"/>
      <c r="BN129" s="1"/>
      <c r="BO129" s="1"/>
      <c r="BP129" s="1"/>
      <c r="BQ129" s="1" t="s">
        <v>161</v>
      </c>
      <c r="BR129" s="1" t="s">
        <v>77</v>
      </c>
      <c r="BS129" s="1" t="s">
        <v>77</v>
      </c>
      <c r="BT129" s="1"/>
      <c r="BU129" s="1"/>
      <c r="BV129" s="1"/>
      <c r="BW129" s="1"/>
      <c r="BX129" s="1"/>
      <c r="BY129" s="1"/>
      <c r="BZ129" s="1">
        <v>0</v>
      </c>
      <c r="CA129" s="1" t="s">
        <v>58</v>
      </c>
      <c r="CB129" s="1" t="s">
        <v>654</v>
      </c>
      <c r="CC129" s="1" t="s">
        <v>210</v>
      </c>
      <c r="CD129" s="1" t="s">
        <v>1078</v>
      </c>
      <c r="CE129" s="1"/>
      <c r="CF129" s="1"/>
      <c r="CG129" s="1"/>
      <c r="CH129" s="1"/>
      <c r="CI129" s="1"/>
      <c r="CJ129" s="1">
        <v>1</v>
      </c>
      <c r="CK129" s="1" t="s">
        <v>106</v>
      </c>
      <c r="CL129" s="1" t="s">
        <v>106</v>
      </c>
      <c r="CM129" s="1"/>
      <c r="CN129" s="1"/>
      <c r="CO129" s="1"/>
      <c r="CP129" s="1"/>
      <c r="CQ129" s="1"/>
      <c r="CR129" s="1"/>
    </row>
    <row r="130" spans="1:97" x14ac:dyDescent="0.25">
      <c r="A130" s="2">
        <v>45157.767793113424</v>
      </c>
      <c r="B130" s="1" t="s">
        <v>397</v>
      </c>
      <c r="C130" s="1" t="s">
        <v>34</v>
      </c>
      <c r="D130" s="1" t="s">
        <v>35</v>
      </c>
      <c r="E130" s="1" t="s">
        <v>36</v>
      </c>
      <c r="F130" s="1" t="s">
        <v>416</v>
      </c>
      <c r="G130" s="1" t="s">
        <v>190</v>
      </c>
      <c r="H130" s="1" t="s">
        <v>130</v>
      </c>
      <c r="I130" s="1"/>
      <c r="J130" s="1"/>
      <c r="K130" s="1"/>
      <c r="L130" s="1" t="s">
        <v>40</v>
      </c>
      <c r="M130" s="1" t="s">
        <v>41</v>
      </c>
      <c r="N130" s="1"/>
      <c r="O130" s="1">
        <v>458</v>
      </c>
      <c r="P130" s="1" t="s">
        <v>232</v>
      </c>
      <c r="Q130" s="1" t="s">
        <v>43</v>
      </c>
      <c r="R130" s="1" t="s">
        <v>44</v>
      </c>
      <c r="S130" s="1" t="s">
        <v>156</v>
      </c>
      <c r="T130" s="1" t="s">
        <v>134</v>
      </c>
      <c r="U130" s="1" t="s">
        <v>655</v>
      </c>
      <c r="V130" s="1" t="s">
        <v>70</v>
      </c>
      <c r="W130" s="1" t="s">
        <v>77</v>
      </c>
      <c r="X130" s="1" t="s">
        <v>77</v>
      </c>
      <c r="Y130" s="1"/>
      <c r="Z130" s="1"/>
      <c r="AA130" s="1"/>
      <c r="AB130" s="1"/>
      <c r="AC130" s="1"/>
      <c r="AD130" s="1"/>
      <c r="AE130" s="1"/>
      <c r="AF130" s="1"/>
      <c r="AG130" s="1"/>
      <c r="AH130" s="1" t="s">
        <v>656</v>
      </c>
      <c r="AI130" s="1" t="s">
        <v>656</v>
      </c>
      <c r="AJ130" s="1"/>
      <c r="AK130" s="1"/>
      <c r="AL130" s="1"/>
      <c r="AM130" s="1"/>
      <c r="AN130" s="1"/>
      <c r="AO130" s="1" t="s">
        <v>51</v>
      </c>
      <c r="AP130" s="1" t="s">
        <v>51</v>
      </c>
      <c r="AQ130" s="1"/>
      <c r="AR130" s="1"/>
      <c r="AS130" s="1"/>
      <c r="AT130" s="1"/>
      <c r="AU130" s="1"/>
      <c r="AV130" s="1" t="s">
        <v>312</v>
      </c>
      <c r="AW130" s="1" t="s">
        <v>87</v>
      </c>
      <c r="AX130" s="1" t="s">
        <v>313</v>
      </c>
      <c r="AY130" s="1" t="s">
        <v>313</v>
      </c>
      <c r="AZ130" s="1"/>
      <c r="BA130" s="1"/>
      <c r="BB130" s="1"/>
      <c r="BC130" s="1"/>
      <c r="BD130" s="1"/>
      <c r="BE130" s="1"/>
      <c r="BF130" s="1"/>
      <c r="BG130" s="1" t="s">
        <v>313</v>
      </c>
      <c r="BH130" s="1" t="s">
        <v>313</v>
      </c>
      <c r="BI130" s="1"/>
      <c r="BJ130" s="1"/>
      <c r="BK130" s="1"/>
      <c r="BL130" s="1"/>
      <c r="BM130" s="1"/>
      <c r="BN130" s="1"/>
      <c r="BO130" s="1"/>
      <c r="BP130" s="1"/>
      <c r="BQ130" s="1" t="s">
        <v>161</v>
      </c>
      <c r="BR130" s="1" t="s">
        <v>657</v>
      </c>
      <c r="BS130" s="1" t="s">
        <v>657</v>
      </c>
      <c r="BT130" s="1"/>
      <c r="BU130" s="1"/>
      <c r="BV130" s="1"/>
      <c r="BW130" s="1"/>
      <c r="BX130" s="1"/>
      <c r="BY130" s="1"/>
      <c r="BZ130" s="1" t="s">
        <v>170</v>
      </c>
      <c r="CA130" s="1" t="s">
        <v>92</v>
      </c>
      <c r="CB130" s="1" t="s">
        <v>658</v>
      </c>
      <c r="CC130" s="1" t="s">
        <v>658</v>
      </c>
      <c r="CD130" s="1"/>
      <c r="CE130" s="1"/>
      <c r="CF130" s="1"/>
      <c r="CG130" s="1"/>
      <c r="CH130" s="1"/>
      <c r="CI130" s="1"/>
      <c r="CJ130" s="1">
        <v>3</v>
      </c>
      <c r="CK130" s="1" t="s">
        <v>659</v>
      </c>
      <c r="CL130" s="1" t="s">
        <v>659</v>
      </c>
      <c r="CM130" s="1"/>
      <c r="CN130" s="1"/>
      <c r="CO130" s="1"/>
      <c r="CP130" s="1"/>
      <c r="CQ130" s="1"/>
      <c r="CR130" s="1"/>
    </row>
    <row r="131" spans="1:97" x14ac:dyDescent="0.25">
      <c r="A131" s="2">
        <v>45157.7882340625</v>
      </c>
      <c r="B131" s="1" t="s">
        <v>397</v>
      </c>
      <c r="C131" s="1" t="s">
        <v>34</v>
      </c>
      <c r="D131" s="1" t="s">
        <v>35</v>
      </c>
      <c r="E131" s="1" t="s">
        <v>36</v>
      </c>
      <c r="F131" s="1" t="s">
        <v>416</v>
      </c>
      <c r="G131" s="1" t="s">
        <v>81</v>
      </c>
      <c r="H131" s="1" t="s">
        <v>130</v>
      </c>
      <c r="I131" s="1"/>
      <c r="J131" s="1"/>
      <c r="K131" s="1"/>
      <c r="L131" s="1" t="s">
        <v>411</v>
      </c>
      <c r="M131" s="1" t="s">
        <v>125</v>
      </c>
      <c r="N131" s="1"/>
      <c r="O131" s="1">
        <v>466</v>
      </c>
      <c r="P131" s="1" t="s">
        <v>42</v>
      </c>
      <c r="Q131" s="1" t="s">
        <v>65</v>
      </c>
      <c r="R131" s="1" t="s">
        <v>44</v>
      </c>
      <c r="S131" s="1" t="s">
        <v>156</v>
      </c>
      <c r="T131" s="1" t="s">
        <v>117</v>
      </c>
      <c r="U131" s="1" t="s">
        <v>660</v>
      </c>
      <c r="V131" s="1" t="s">
        <v>48</v>
      </c>
      <c r="W131" s="1" t="s">
        <v>935</v>
      </c>
      <c r="X131" s="1" t="s">
        <v>136</v>
      </c>
      <c r="Y131" s="1" t="s">
        <v>941</v>
      </c>
      <c r="Z131" s="1" t="s">
        <v>896</v>
      </c>
      <c r="AA131" s="1"/>
      <c r="AB131" s="1"/>
      <c r="AC131" s="1"/>
      <c r="AD131" s="1"/>
      <c r="AE131" s="1"/>
      <c r="AF131" s="1"/>
      <c r="AG131" s="1"/>
      <c r="AH131" s="1" t="s">
        <v>633</v>
      </c>
      <c r="AI131" s="1" t="s">
        <v>633</v>
      </c>
      <c r="AJ131" s="1"/>
      <c r="AK131" s="1"/>
      <c r="AL131" s="1"/>
      <c r="AM131" s="1"/>
      <c r="AN131" s="1"/>
      <c r="AO131" s="1" t="s">
        <v>73</v>
      </c>
      <c r="AP131" s="1" t="s">
        <v>51</v>
      </c>
      <c r="AQ131" s="1" t="s">
        <v>975</v>
      </c>
      <c r="AR131" s="1"/>
      <c r="AS131" s="1"/>
      <c r="AT131" s="1"/>
      <c r="AU131" s="1"/>
      <c r="AV131" s="1" t="s">
        <v>112</v>
      </c>
      <c r="AW131" s="1" t="s">
        <v>53</v>
      </c>
      <c r="AX131" s="1" t="s">
        <v>216</v>
      </c>
      <c r="AY131" s="1" t="s">
        <v>101</v>
      </c>
      <c r="AZ131" s="1" t="s">
        <v>991</v>
      </c>
      <c r="BA131" s="1"/>
      <c r="BB131" s="1"/>
      <c r="BC131" s="1"/>
      <c r="BD131" s="1"/>
      <c r="BE131" s="1"/>
      <c r="BF131" s="1"/>
      <c r="BG131" s="1" t="s">
        <v>662</v>
      </c>
      <c r="BH131" s="1" t="s">
        <v>102</v>
      </c>
      <c r="BI131" s="1" t="s">
        <v>1044</v>
      </c>
      <c r="BJ131" s="1"/>
      <c r="BK131" s="1"/>
      <c r="BL131" s="1"/>
      <c r="BM131" s="1"/>
      <c r="BN131" s="1"/>
      <c r="BO131" s="1"/>
      <c r="BP131" s="1"/>
      <c r="BQ131" s="1" t="s">
        <v>161</v>
      </c>
      <c r="BR131" s="1" t="s">
        <v>136</v>
      </c>
      <c r="BS131" s="1" t="s">
        <v>136</v>
      </c>
      <c r="BT131" s="1"/>
      <c r="BU131" s="1"/>
      <c r="BV131" s="1"/>
      <c r="BW131" s="1"/>
      <c r="BX131" s="1"/>
      <c r="BY131" s="1"/>
      <c r="BZ131" s="1" t="s">
        <v>440</v>
      </c>
      <c r="CA131" s="1" t="s">
        <v>92</v>
      </c>
      <c r="CB131" s="1" t="s">
        <v>408</v>
      </c>
      <c r="CC131" s="1" t="s">
        <v>147</v>
      </c>
      <c r="CD131" s="1" t="s">
        <v>1073</v>
      </c>
      <c r="CE131" s="1" t="s">
        <v>1074</v>
      </c>
      <c r="CF131" s="1" t="s">
        <v>1075</v>
      </c>
      <c r="CG131" s="1" t="s">
        <v>1077</v>
      </c>
      <c r="CH131" s="1" t="s">
        <v>1078</v>
      </c>
      <c r="CI131" s="1" t="s">
        <v>1076</v>
      </c>
      <c r="CJ131" s="1">
        <v>3</v>
      </c>
      <c r="CK131" s="1" t="s">
        <v>106</v>
      </c>
      <c r="CL131" s="1" t="s">
        <v>106</v>
      </c>
      <c r="CM131" s="1"/>
      <c r="CN131" s="1"/>
      <c r="CO131" s="1"/>
      <c r="CP131" s="1"/>
      <c r="CQ131" s="1"/>
      <c r="CR131" s="1"/>
    </row>
    <row r="132" spans="1:97" x14ac:dyDescent="0.25">
      <c r="A132" s="2">
        <v>45157.821737685183</v>
      </c>
      <c r="B132" s="1" t="s">
        <v>258</v>
      </c>
      <c r="C132" s="1" t="s">
        <v>62</v>
      </c>
      <c r="D132" s="1" t="s">
        <v>35</v>
      </c>
      <c r="E132" s="1" t="s">
        <v>36</v>
      </c>
      <c r="F132" s="1" t="s">
        <v>201</v>
      </c>
      <c r="G132" s="1" t="s">
        <v>190</v>
      </c>
      <c r="H132" s="1" t="s">
        <v>130</v>
      </c>
      <c r="I132" s="1" t="s">
        <v>853</v>
      </c>
      <c r="J132" s="1"/>
      <c r="K132" s="1"/>
      <c r="L132" s="1" t="s">
        <v>40</v>
      </c>
      <c r="M132" s="1" t="s">
        <v>41</v>
      </c>
      <c r="N132" s="1"/>
      <c r="O132" s="1">
        <v>1066</v>
      </c>
      <c r="P132" s="1" t="s">
        <v>83</v>
      </c>
      <c r="Q132" s="1" t="s">
        <v>65</v>
      </c>
      <c r="R132" s="1" t="s">
        <v>131</v>
      </c>
      <c r="S132" s="1" t="s">
        <v>108</v>
      </c>
      <c r="T132" s="1" t="s">
        <v>134</v>
      </c>
      <c r="U132" s="1" t="s">
        <v>622</v>
      </c>
      <c r="V132" s="1" t="s">
        <v>399</v>
      </c>
      <c r="W132" s="1" t="s">
        <v>663</v>
      </c>
      <c r="X132" s="1" t="s">
        <v>663</v>
      </c>
      <c r="Y132" s="1"/>
      <c r="Z132" s="1"/>
      <c r="AA132" s="1"/>
      <c r="AB132" s="1"/>
      <c r="AC132" s="1"/>
      <c r="AD132" s="1"/>
      <c r="AE132" s="1"/>
      <c r="AF132" s="1"/>
      <c r="AG132" s="1"/>
      <c r="AH132" s="1" t="s">
        <v>146</v>
      </c>
      <c r="AI132" s="1" t="s">
        <v>146</v>
      </c>
      <c r="AJ132" s="1"/>
      <c r="AK132" s="1"/>
      <c r="AL132" s="1"/>
      <c r="AM132" s="1"/>
      <c r="AN132" s="1"/>
      <c r="AO132" s="1" t="s">
        <v>138</v>
      </c>
      <c r="AP132" s="1" t="s">
        <v>51</v>
      </c>
      <c r="AQ132" s="1" t="s">
        <v>976</v>
      </c>
      <c r="AR132" s="1"/>
      <c r="AS132" s="1"/>
      <c r="AT132" s="1"/>
      <c r="AU132" s="1"/>
      <c r="AV132" s="1" t="s">
        <v>65</v>
      </c>
      <c r="AW132" s="1" t="s">
        <v>100</v>
      </c>
      <c r="AX132" s="1" t="s">
        <v>88</v>
      </c>
      <c r="AY132" s="1" t="s">
        <v>101</v>
      </c>
      <c r="AZ132" s="1" t="s">
        <v>992</v>
      </c>
      <c r="BA132" s="1"/>
      <c r="BB132" s="1"/>
      <c r="BC132" s="1"/>
      <c r="BD132" s="1"/>
      <c r="BE132" s="1"/>
      <c r="BF132" s="1"/>
      <c r="BG132" s="1" t="s">
        <v>1030</v>
      </c>
      <c r="BH132" s="1" t="s">
        <v>75</v>
      </c>
      <c r="BI132" s="1" t="s">
        <v>1047</v>
      </c>
      <c r="BJ132" s="1" t="s">
        <v>1048</v>
      </c>
      <c r="BK132" s="1" t="s">
        <v>1044</v>
      </c>
      <c r="BL132" s="1" t="s">
        <v>1049</v>
      </c>
      <c r="BM132" s="1" t="s">
        <v>1045</v>
      </c>
      <c r="BN132" s="1"/>
      <c r="BO132" s="1"/>
      <c r="BP132" s="1"/>
      <c r="BQ132" s="1" t="s">
        <v>76</v>
      </c>
      <c r="BR132" s="1" t="s">
        <v>77</v>
      </c>
      <c r="BS132" s="1" t="s">
        <v>77</v>
      </c>
      <c r="BT132" s="1"/>
      <c r="BU132" s="1"/>
      <c r="BV132" s="1"/>
      <c r="BW132" s="1"/>
      <c r="BX132" s="1"/>
      <c r="BY132" s="1"/>
      <c r="BZ132" s="1">
        <v>0</v>
      </c>
      <c r="CA132" s="1" t="s">
        <v>92</v>
      </c>
      <c r="CB132" s="1" t="s">
        <v>622</v>
      </c>
      <c r="CC132" s="1" t="s">
        <v>622</v>
      </c>
      <c r="CD132" s="1"/>
      <c r="CE132" s="1"/>
      <c r="CF132" s="1"/>
      <c r="CG132" s="1"/>
      <c r="CH132" s="1"/>
      <c r="CI132" s="1"/>
      <c r="CJ132" s="1">
        <v>3</v>
      </c>
      <c r="CK132" s="1" t="s">
        <v>106</v>
      </c>
      <c r="CL132" s="1" t="s">
        <v>106</v>
      </c>
      <c r="CM132" s="1"/>
      <c r="CN132" s="1"/>
      <c r="CO132" s="1"/>
      <c r="CP132" s="1"/>
      <c r="CQ132" s="1"/>
      <c r="CR132" s="1"/>
    </row>
    <row r="133" spans="1:97" x14ac:dyDescent="0.25">
      <c r="A133" s="2">
        <v>45157.832607696764</v>
      </c>
      <c r="B133" s="1" t="s">
        <v>172</v>
      </c>
      <c r="C133" s="1" t="s">
        <v>62</v>
      </c>
      <c r="D133" s="1" t="s">
        <v>35</v>
      </c>
      <c r="E133" s="1" t="s">
        <v>36</v>
      </c>
      <c r="F133" s="1" t="s">
        <v>37</v>
      </c>
      <c r="G133" s="1" t="s">
        <v>212</v>
      </c>
      <c r="H133" s="1" t="s">
        <v>130</v>
      </c>
      <c r="I133" s="1" t="s">
        <v>854</v>
      </c>
      <c r="J133" s="1"/>
      <c r="K133" s="1"/>
      <c r="L133" s="1" t="s">
        <v>40</v>
      </c>
      <c r="M133" s="1" t="s">
        <v>41</v>
      </c>
      <c r="N133" s="1" t="s">
        <v>862</v>
      </c>
      <c r="O133" s="1">
        <v>582</v>
      </c>
      <c r="P133" s="1" t="s">
        <v>42</v>
      </c>
      <c r="Q133" s="1" t="s">
        <v>65</v>
      </c>
      <c r="R133" s="1" t="s">
        <v>44</v>
      </c>
      <c r="S133" s="1" t="s">
        <v>156</v>
      </c>
      <c r="T133" s="1" t="s">
        <v>117</v>
      </c>
      <c r="U133" s="1" t="s">
        <v>665</v>
      </c>
      <c r="V133" s="1" t="s">
        <v>145</v>
      </c>
      <c r="W133" s="1" t="s">
        <v>666</v>
      </c>
      <c r="X133" s="1" t="s">
        <v>136</v>
      </c>
      <c r="Y133" s="1" t="s">
        <v>883</v>
      </c>
      <c r="Z133" s="1" t="s">
        <v>889</v>
      </c>
      <c r="AA133" s="1" t="s">
        <v>894</v>
      </c>
      <c r="AB133" s="1" t="s">
        <v>890</v>
      </c>
      <c r="AC133" s="1"/>
      <c r="AD133" s="1"/>
      <c r="AE133" s="1"/>
      <c r="AF133" s="1"/>
      <c r="AG133" s="1"/>
      <c r="AH133" s="1" t="s">
        <v>166</v>
      </c>
      <c r="AI133" s="1" t="s">
        <v>174</v>
      </c>
      <c r="AJ133" s="1" t="s">
        <v>961</v>
      </c>
      <c r="AK133" s="1" t="s">
        <v>958</v>
      </c>
      <c r="AL133" s="1" t="s">
        <v>959</v>
      </c>
      <c r="AM133" s="1" t="s">
        <v>957</v>
      </c>
      <c r="AN133" s="1"/>
      <c r="AO133" s="1" t="s">
        <v>73</v>
      </c>
      <c r="AP133" s="1" t="s">
        <v>51</v>
      </c>
      <c r="AQ133" s="1" t="s">
        <v>975</v>
      </c>
      <c r="AR133" s="1"/>
      <c r="AS133" s="1"/>
      <c r="AT133" s="1"/>
      <c r="AU133" s="1"/>
      <c r="AV133" s="1" t="s">
        <v>112</v>
      </c>
      <c r="AW133" s="1" t="s">
        <v>100</v>
      </c>
      <c r="AX133" s="1" t="s">
        <v>261</v>
      </c>
      <c r="AY133" s="1" t="s">
        <v>101</v>
      </c>
      <c r="AZ133" s="1" t="s">
        <v>992</v>
      </c>
      <c r="BA133" s="1" t="s">
        <v>991</v>
      </c>
      <c r="BB133" s="1"/>
      <c r="BC133" s="1"/>
      <c r="BD133" s="1"/>
      <c r="BE133" s="1"/>
      <c r="BF133" s="1"/>
      <c r="BG133" s="1" t="s">
        <v>999</v>
      </c>
      <c r="BH133" s="1" t="s">
        <v>102</v>
      </c>
      <c r="BI133" s="1" t="s">
        <v>1046</v>
      </c>
      <c r="BJ133" s="1" t="s">
        <v>1047</v>
      </c>
      <c r="BK133" s="1" t="s">
        <v>1048</v>
      </c>
      <c r="BL133" s="1" t="s">
        <v>1044</v>
      </c>
      <c r="BM133" s="1" t="s">
        <v>1049</v>
      </c>
      <c r="BN133" s="1" t="s">
        <v>1045</v>
      </c>
      <c r="BO133" s="1"/>
      <c r="BP133" s="1"/>
      <c r="BQ133" s="1" t="s">
        <v>56</v>
      </c>
      <c r="BR133" s="1" t="s">
        <v>77</v>
      </c>
      <c r="BS133" s="1" t="s">
        <v>77</v>
      </c>
      <c r="BT133" s="1"/>
      <c r="BU133" s="1"/>
      <c r="BV133" s="1"/>
      <c r="BW133" s="1"/>
      <c r="BX133" s="1"/>
      <c r="BY133" s="1"/>
      <c r="BZ133" s="1">
        <v>0</v>
      </c>
      <c r="CA133" s="1" t="s">
        <v>92</v>
      </c>
      <c r="CB133" s="1" t="s">
        <v>667</v>
      </c>
      <c r="CC133" s="1" t="s">
        <v>147</v>
      </c>
      <c r="CD133" s="1" t="s">
        <v>1074</v>
      </c>
      <c r="CE133" s="1" t="s">
        <v>1077</v>
      </c>
      <c r="CF133" s="1" t="s">
        <v>1076</v>
      </c>
      <c r="CG133" s="1"/>
      <c r="CH133" s="1"/>
      <c r="CI133" s="1"/>
      <c r="CJ133" s="1">
        <v>1</v>
      </c>
      <c r="CK133" s="1" t="s">
        <v>106</v>
      </c>
      <c r="CL133" s="1" t="s">
        <v>106</v>
      </c>
      <c r="CM133" s="1"/>
      <c r="CN133" s="1"/>
      <c r="CO133" s="1"/>
      <c r="CP133" s="1"/>
      <c r="CQ133" s="1"/>
      <c r="CR133" s="1"/>
    </row>
    <row r="134" spans="1:97" x14ac:dyDescent="0.25">
      <c r="A134" s="2">
        <v>45157.841089178241</v>
      </c>
      <c r="B134" s="1" t="s">
        <v>258</v>
      </c>
      <c r="C134" s="1" t="s">
        <v>62</v>
      </c>
      <c r="D134" s="1" t="s">
        <v>35</v>
      </c>
      <c r="E134" s="1" t="s">
        <v>36</v>
      </c>
      <c r="F134" s="1" t="s">
        <v>37</v>
      </c>
      <c r="G134" s="1" t="s">
        <v>81</v>
      </c>
      <c r="H134" s="1" t="s">
        <v>130</v>
      </c>
      <c r="I134" s="1" t="s">
        <v>853</v>
      </c>
      <c r="J134" s="1"/>
      <c r="K134" s="1"/>
      <c r="L134" s="1" t="s">
        <v>40</v>
      </c>
      <c r="M134" s="1" t="s">
        <v>41</v>
      </c>
      <c r="N134" s="1"/>
      <c r="O134" s="1">
        <v>1191</v>
      </c>
      <c r="P134" s="1" t="s">
        <v>42</v>
      </c>
      <c r="Q134" s="1" t="s">
        <v>95</v>
      </c>
      <c r="R134" s="1" t="s">
        <v>66</v>
      </c>
      <c r="S134" s="1" t="s">
        <v>156</v>
      </c>
      <c r="T134" s="1" t="s">
        <v>117</v>
      </c>
      <c r="U134" s="1" t="s">
        <v>331</v>
      </c>
      <c r="V134" s="1" t="s">
        <v>70</v>
      </c>
      <c r="W134" s="1" t="s">
        <v>77</v>
      </c>
      <c r="X134" s="1" t="s">
        <v>77</v>
      </c>
      <c r="Y134" s="1"/>
      <c r="Z134" s="1"/>
      <c r="AA134" s="1"/>
      <c r="AB134" s="1"/>
      <c r="AC134" s="1"/>
      <c r="AD134" s="1"/>
      <c r="AE134" s="1"/>
      <c r="AF134" s="1"/>
      <c r="AG134" s="1"/>
      <c r="AH134" s="1" t="s">
        <v>111</v>
      </c>
      <c r="AI134" s="1" t="s">
        <v>111</v>
      </c>
      <c r="AJ134" s="1"/>
      <c r="AK134" s="1"/>
      <c r="AL134" s="1"/>
      <c r="AM134" s="1"/>
      <c r="AN134" s="1"/>
      <c r="AO134" s="1" t="s">
        <v>73</v>
      </c>
      <c r="AP134" s="1" t="s">
        <v>51</v>
      </c>
      <c r="AQ134" s="1" t="s">
        <v>975</v>
      </c>
      <c r="AR134" s="1"/>
      <c r="AS134" s="1"/>
      <c r="AT134" s="1"/>
      <c r="AU134" s="1"/>
      <c r="AV134" s="1" t="s">
        <v>112</v>
      </c>
      <c r="AW134" s="1" t="s">
        <v>100</v>
      </c>
      <c r="AX134" s="1" t="s">
        <v>216</v>
      </c>
      <c r="AY134" s="1" t="s">
        <v>101</v>
      </c>
      <c r="AZ134" s="1" t="s">
        <v>991</v>
      </c>
      <c r="BA134" s="1"/>
      <c r="BB134" s="1"/>
      <c r="BC134" s="1"/>
      <c r="BD134" s="1"/>
      <c r="BE134" s="1"/>
      <c r="BF134" s="1"/>
      <c r="BG134" s="1" t="s">
        <v>180</v>
      </c>
      <c r="BH134" s="1" t="s">
        <v>75</v>
      </c>
      <c r="BI134" s="1" t="s">
        <v>1049</v>
      </c>
      <c r="BJ134" s="1"/>
      <c r="BK134" s="1"/>
      <c r="BL134" s="1"/>
      <c r="BM134" s="1"/>
      <c r="BN134" s="1"/>
      <c r="BO134" s="1"/>
      <c r="BP134" s="1"/>
      <c r="BQ134" s="1" t="s">
        <v>196</v>
      </c>
      <c r="BR134" s="1" t="s">
        <v>77</v>
      </c>
      <c r="BS134" s="1" t="s">
        <v>77</v>
      </c>
      <c r="BT134" s="1"/>
      <c r="BU134" s="1"/>
      <c r="BV134" s="1"/>
      <c r="BW134" s="1"/>
      <c r="BX134" s="1"/>
      <c r="BY134" s="1"/>
      <c r="BZ134" s="1">
        <v>0</v>
      </c>
      <c r="CA134" s="1" t="s">
        <v>92</v>
      </c>
      <c r="CB134" s="1" t="s">
        <v>483</v>
      </c>
      <c r="CC134" s="1" t="s">
        <v>210</v>
      </c>
      <c r="CD134" s="1" t="s">
        <v>1077</v>
      </c>
      <c r="CE134" s="1" t="s">
        <v>1078</v>
      </c>
      <c r="CF134" s="1" t="s">
        <v>1076</v>
      </c>
      <c r="CG134" s="1"/>
      <c r="CH134" s="1"/>
      <c r="CI134" s="1"/>
      <c r="CJ134" s="1">
        <v>5</v>
      </c>
      <c r="CK134" s="1" t="s">
        <v>668</v>
      </c>
      <c r="CL134" s="1" t="s">
        <v>345</v>
      </c>
      <c r="CM134" s="1" t="s">
        <v>1099</v>
      </c>
      <c r="CN134" s="1" t="s">
        <v>1097</v>
      </c>
      <c r="CO134" s="1" t="s">
        <v>1100</v>
      </c>
      <c r="CP134" s="1" t="s">
        <v>1098</v>
      </c>
      <c r="CQ134" s="1"/>
      <c r="CR134" s="1"/>
    </row>
    <row r="135" spans="1:97" x14ac:dyDescent="0.25">
      <c r="A135" s="2">
        <v>45157.843499224538</v>
      </c>
      <c r="B135" s="1" t="s">
        <v>172</v>
      </c>
      <c r="C135" s="1" t="s">
        <v>62</v>
      </c>
      <c r="D135" s="1" t="s">
        <v>35</v>
      </c>
      <c r="E135" s="1" t="s">
        <v>36</v>
      </c>
      <c r="F135" s="1" t="s">
        <v>37</v>
      </c>
      <c r="G135" s="1" t="s">
        <v>212</v>
      </c>
      <c r="H135" s="1" t="s">
        <v>130</v>
      </c>
      <c r="I135" s="1"/>
      <c r="J135" s="1"/>
      <c r="K135" s="1"/>
      <c r="L135" s="1" t="s">
        <v>40</v>
      </c>
      <c r="M135" s="1" t="s">
        <v>41</v>
      </c>
      <c r="N135" s="1"/>
      <c r="O135" s="1">
        <v>573</v>
      </c>
      <c r="P135" s="1" t="s">
        <v>42</v>
      </c>
      <c r="Q135" s="1" t="s">
        <v>65</v>
      </c>
      <c r="R135" s="1" t="s">
        <v>44</v>
      </c>
      <c r="S135" s="1" t="s">
        <v>108</v>
      </c>
      <c r="T135" s="1" t="s">
        <v>134</v>
      </c>
      <c r="U135" s="1" t="s">
        <v>669</v>
      </c>
      <c r="V135" s="1" t="s">
        <v>145</v>
      </c>
      <c r="W135" s="1" t="s">
        <v>77</v>
      </c>
      <c r="X135" s="1" t="s">
        <v>77</v>
      </c>
      <c r="Y135" s="1"/>
      <c r="Z135" s="1"/>
      <c r="AA135" s="1"/>
      <c r="AB135" s="1"/>
      <c r="AC135" s="1"/>
      <c r="AD135" s="1"/>
      <c r="AE135" s="1"/>
      <c r="AF135" s="1"/>
      <c r="AG135" s="1"/>
      <c r="AH135" s="1" t="s">
        <v>137</v>
      </c>
      <c r="AI135" s="1" t="s">
        <v>111</v>
      </c>
      <c r="AJ135" s="1" t="s">
        <v>959</v>
      </c>
      <c r="AK135" s="1"/>
      <c r="AL135" s="1"/>
      <c r="AM135" s="1"/>
      <c r="AN135" s="1"/>
      <c r="AO135" s="1" t="s">
        <v>73</v>
      </c>
      <c r="AP135" s="1" t="s">
        <v>51</v>
      </c>
      <c r="AQ135" s="1" t="s">
        <v>975</v>
      </c>
      <c r="AR135" s="1"/>
      <c r="AS135" s="1"/>
      <c r="AT135" s="1"/>
      <c r="AU135" s="1"/>
      <c r="AV135" s="1" t="s">
        <v>112</v>
      </c>
      <c r="AW135" s="1" t="s">
        <v>87</v>
      </c>
      <c r="AX135" s="1" t="s">
        <v>670</v>
      </c>
      <c r="AY135" s="1" t="s">
        <v>418</v>
      </c>
      <c r="AZ135" s="1" t="s">
        <v>989</v>
      </c>
      <c r="BA135" s="1" t="s">
        <v>990</v>
      </c>
      <c r="BB135" s="1"/>
      <c r="BC135" s="1"/>
      <c r="BD135" s="1"/>
      <c r="BE135" s="1"/>
      <c r="BF135" s="1"/>
      <c r="BG135" s="1" t="s">
        <v>1031</v>
      </c>
      <c r="BH135" s="1" t="s">
        <v>1002</v>
      </c>
      <c r="BI135" s="1" t="s">
        <v>1045</v>
      </c>
      <c r="BJ135" s="1"/>
      <c r="BK135" s="1"/>
      <c r="BL135" s="1"/>
      <c r="BM135" s="1"/>
      <c r="BN135" s="1"/>
      <c r="BO135" s="1"/>
      <c r="BP135" s="1"/>
      <c r="BQ135" s="1" t="s">
        <v>56</v>
      </c>
      <c r="BR135" s="1" t="s">
        <v>77</v>
      </c>
      <c r="BS135" s="1" t="s">
        <v>77</v>
      </c>
      <c r="BT135" s="1"/>
      <c r="BU135" s="1"/>
      <c r="BV135" s="1"/>
      <c r="BW135" s="1"/>
      <c r="BX135" s="1"/>
      <c r="BY135" s="1"/>
      <c r="BZ135" s="1">
        <v>0</v>
      </c>
      <c r="CA135" s="1" t="s">
        <v>92</v>
      </c>
      <c r="CB135" s="1" t="s">
        <v>147</v>
      </c>
      <c r="CC135" s="1" t="s">
        <v>147</v>
      </c>
      <c r="CD135" s="1"/>
      <c r="CE135" s="1"/>
      <c r="CF135" s="1"/>
      <c r="CG135" s="1"/>
      <c r="CH135" s="1"/>
      <c r="CI135" s="1"/>
      <c r="CJ135" s="1">
        <v>1</v>
      </c>
      <c r="CK135" s="1" t="s">
        <v>106</v>
      </c>
      <c r="CL135" s="1" t="s">
        <v>106</v>
      </c>
      <c r="CM135" s="1"/>
      <c r="CN135" s="1"/>
      <c r="CO135" s="1"/>
      <c r="CP135" s="1"/>
      <c r="CQ135" s="1"/>
      <c r="CR135" s="1"/>
    </row>
    <row r="136" spans="1:97" x14ac:dyDescent="0.25">
      <c r="A136" s="2">
        <v>45157.845463877311</v>
      </c>
      <c r="B136" s="1" t="s">
        <v>172</v>
      </c>
      <c r="C136" s="1" t="s">
        <v>62</v>
      </c>
      <c r="D136" s="1" t="s">
        <v>35</v>
      </c>
      <c r="E136" s="1" t="s">
        <v>36</v>
      </c>
      <c r="F136" s="1" t="s">
        <v>37</v>
      </c>
      <c r="G136" s="1" t="s">
        <v>38</v>
      </c>
      <c r="H136" s="1" t="s">
        <v>213</v>
      </c>
      <c r="I136" s="1"/>
      <c r="J136" s="1"/>
      <c r="K136" s="1"/>
      <c r="L136" s="1" t="s">
        <v>40</v>
      </c>
      <c r="M136" s="1" t="s">
        <v>41</v>
      </c>
      <c r="N136" s="1"/>
      <c r="O136" s="1">
        <v>599</v>
      </c>
      <c r="P136" s="1" t="s">
        <v>42</v>
      </c>
      <c r="Q136" s="1" t="s">
        <v>65</v>
      </c>
      <c r="R136" s="1" t="s">
        <v>131</v>
      </c>
      <c r="S136" s="1" t="s">
        <v>156</v>
      </c>
      <c r="T136" s="1" t="s">
        <v>134</v>
      </c>
      <c r="U136" s="1" t="s">
        <v>672</v>
      </c>
      <c r="V136" s="1" t="s">
        <v>413</v>
      </c>
      <c r="W136" s="1" t="s">
        <v>193</v>
      </c>
      <c r="X136" s="1" t="s">
        <v>193</v>
      </c>
      <c r="Y136" s="1"/>
      <c r="Z136" s="1"/>
      <c r="AA136" s="1"/>
      <c r="AB136" s="1"/>
      <c r="AC136" s="1"/>
      <c r="AD136" s="1"/>
      <c r="AE136" s="1"/>
      <c r="AF136" s="1"/>
      <c r="AG136" s="1"/>
      <c r="AH136" s="1" t="s">
        <v>673</v>
      </c>
      <c r="AI136" s="1" t="s">
        <v>633</v>
      </c>
      <c r="AJ136" s="1" t="s">
        <v>961</v>
      </c>
      <c r="AK136" s="1" t="s">
        <v>958</v>
      </c>
      <c r="AL136" s="1" t="s">
        <v>959</v>
      </c>
      <c r="AM136" s="1" t="s">
        <v>957</v>
      </c>
      <c r="AN136" s="1"/>
      <c r="AO136" s="1" t="s">
        <v>51</v>
      </c>
      <c r="AP136" s="1" t="s">
        <v>51</v>
      </c>
      <c r="AQ136" s="1"/>
      <c r="AR136" s="1"/>
      <c r="AS136" s="1"/>
      <c r="AT136" s="1"/>
      <c r="AU136" s="1"/>
      <c r="AV136" s="1" t="s">
        <v>52</v>
      </c>
      <c r="AW136" s="1" t="s">
        <v>100</v>
      </c>
      <c r="AX136" s="1" t="s">
        <v>418</v>
      </c>
      <c r="AY136" s="1" t="s">
        <v>418</v>
      </c>
      <c r="AZ136" s="1"/>
      <c r="BA136" s="1"/>
      <c r="BB136" s="1"/>
      <c r="BC136" s="1"/>
      <c r="BD136" s="1"/>
      <c r="BE136" s="1"/>
      <c r="BF136" s="1"/>
      <c r="BG136" s="1" t="s">
        <v>1032</v>
      </c>
      <c r="BH136" s="1" t="s">
        <v>1002</v>
      </c>
      <c r="BI136" s="1" t="s">
        <v>1051</v>
      </c>
      <c r="BJ136" s="1" t="s">
        <v>1045</v>
      </c>
      <c r="BK136" s="1" t="s">
        <v>1050</v>
      </c>
      <c r="BL136" s="1"/>
      <c r="BM136" s="1"/>
      <c r="BN136" s="1"/>
      <c r="BO136" s="1"/>
      <c r="BP136" s="1"/>
      <c r="BQ136" s="1" t="s">
        <v>76</v>
      </c>
      <c r="BR136" s="1" t="s">
        <v>266</v>
      </c>
      <c r="BS136" s="1" t="s">
        <v>136</v>
      </c>
      <c r="BT136" s="1" t="s">
        <v>893</v>
      </c>
      <c r="BU136" s="1"/>
      <c r="BV136" s="1"/>
      <c r="BW136" s="1"/>
      <c r="BX136" s="1"/>
      <c r="BY136" s="1"/>
      <c r="BZ136" s="1" t="s">
        <v>170</v>
      </c>
      <c r="CA136" s="1" t="s">
        <v>58</v>
      </c>
      <c r="CB136" s="1" t="s">
        <v>675</v>
      </c>
      <c r="CC136" s="1" t="s">
        <v>147</v>
      </c>
      <c r="CD136" s="1" t="s">
        <v>1074</v>
      </c>
      <c r="CE136" s="1" t="s">
        <v>1077</v>
      </c>
      <c r="CF136" s="1"/>
      <c r="CG136" s="1"/>
      <c r="CH136" s="1"/>
      <c r="CI136" s="1"/>
      <c r="CJ136" s="1">
        <v>4</v>
      </c>
      <c r="CK136" s="1" t="s">
        <v>676</v>
      </c>
      <c r="CL136" s="1" t="s">
        <v>345</v>
      </c>
      <c r="CM136" s="1" t="s">
        <v>1099</v>
      </c>
      <c r="CN136" s="1" t="s">
        <v>1095</v>
      </c>
      <c r="CO136" s="1" t="s">
        <v>1100</v>
      </c>
      <c r="CP136" s="1" t="s">
        <v>1105</v>
      </c>
      <c r="CQ136" s="1"/>
      <c r="CR136" s="1"/>
    </row>
    <row r="137" spans="1:97" x14ac:dyDescent="0.25">
      <c r="A137" s="2">
        <v>45157.845799722221</v>
      </c>
      <c r="B137" s="1" t="s">
        <v>172</v>
      </c>
      <c r="C137" s="1" t="s">
        <v>62</v>
      </c>
      <c r="D137" s="1" t="s">
        <v>35</v>
      </c>
      <c r="E137" s="1" t="s">
        <v>36</v>
      </c>
      <c r="F137" s="1" t="s">
        <v>37</v>
      </c>
      <c r="G137" s="1" t="s">
        <v>212</v>
      </c>
      <c r="H137" s="1" t="s">
        <v>107</v>
      </c>
      <c r="I137" s="1"/>
      <c r="J137" s="1"/>
      <c r="K137" s="1"/>
      <c r="L137" s="1" t="s">
        <v>40</v>
      </c>
      <c r="M137" s="1" t="s">
        <v>41</v>
      </c>
      <c r="N137" s="1"/>
      <c r="O137" s="1">
        <v>569</v>
      </c>
      <c r="P137" s="1" t="s">
        <v>42</v>
      </c>
      <c r="Q137" s="1" t="s">
        <v>95</v>
      </c>
      <c r="R137" s="1" t="s">
        <v>66</v>
      </c>
      <c r="S137" s="1" t="s">
        <v>67</v>
      </c>
      <c r="T137" s="1" t="s">
        <v>134</v>
      </c>
      <c r="U137" s="1" t="s">
        <v>677</v>
      </c>
      <c r="V137" s="1" t="s">
        <v>145</v>
      </c>
      <c r="W137" s="1" t="s">
        <v>136</v>
      </c>
      <c r="X137" s="1" t="s">
        <v>136</v>
      </c>
      <c r="Y137" s="1"/>
      <c r="Z137" s="1"/>
      <c r="AA137" s="1"/>
      <c r="AB137" s="1"/>
      <c r="AC137" s="1"/>
      <c r="AD137" s="1"/>
      <c r="AE137" s="1"/>
      <c r="AF137" s="1"/>
      <c r="AG137" s="1"/>
      <c r="AH137" s="1" t="s">
        <v>119</v>
      </c>
      <c r="AI137" s="1" t="s">
        <v>146</v>
      </c>
      <c r="AJ137" s="1" t="s">
        <v>958</v>
      </c>
      <c r="AK137" s="1" t="s">
        <v>959</v>
      </c>
      <c r="AL137" s="1"/>
      <c r="AM137" s="1"/>
      <c r="AN137" s="1"/>
      <c r="AO137" s="1" t="s">
        <v>51</v>
      </c>
      <c r="AP137" s="1" t="s">
        <v>51</v>
      </c>
      <c r="AQ137" s="1"/>
      <c r="AR137" s="1"/>
      <c r="AS137" s="1"/>
      <c r="AT137" s="1"/>
      <c r="AU137" s="1"/>
      <c r="AV137" s="1" t="s">
        <v>52</v>
      </c>
      <c r="AW137" s="1" t="s">
        <v>87</v>
      </c>
      <c r="AX137" s="1" t="s">
        <v>428</v>
      </c>
      <c r="AY137" s="1" t="s">
        <v>428</v>
      </c>
      <c r="AZ137" s="1"/>
      <c r="BA137" s="1"/>
      <c r="BB137" s="1"/>
      <c r="BC137" s="1"/>
      <c r="BD137" s="1"/>
      <c r="BE137" s="1"/>
      <c r="BF137" s="1"/>
      <c r="BG137" s="1" t="s">
        <v>678</v>
      </c>
      <c r="BH137" s="1" t="s">
        <v>640</v>
      </c>
      <c r="BI137" s="1" t="s">
        <v>1051</v>
      </c>
      <c r="BJ137" s="1" t="s">
        <v>1045</v>
      </c>
      <c r="BK137" s="1"/>
      <c r="BL137" s="1"/>
      <c r="BM137" s="1"/>
      <c r="BN137" s="1"/>
      <c r="BO137" s="1"/>
      <c r="BP137" s="1"/>
      <c r="BQ137" s="1" t="s">
        <v>56</v>
      </c>
      <c r="BR137" s="1" t="s">
        <v>679</v>
      </c>
      <c r="BS137" s="1" t="s">
        <v>679</v>
      </c>
      <c r="BT137" s="1"/>
      <c r="BU137" s="1"/>
      <c r="BV137" s="1"/>
      <c r="BW137" s="1"/>
      <c r="BX137" s="1"/>
      <c r="BY137" s="1"/>
      <c r="BZ137" s="1">
        <v>0</v>
      </c>
      <c r="CA137" s="1" t="s">
        <v>92</v>
      </c>
      <c r="CB137" s="1" t="s">
        <v>680</v>
      </c>
      <c r="CC137" s="1" t="s">
        <v>198</v>
      </c>
      <c r="CD137" s="1" t="s">
        <v>1074</v>
      </c>
      <c r="CE137" s="1"/>
      <c r="CF137" s="1"/>
      <c r="CG137" s="1"/>
      <c r="CH137" s="1"/>
      <c r="CI137" s="1"/>
      <c r="CJ137" s="1">
        <v>4</v>
      </c>
      <c r="CK137" s="1" t="s">
        <v>681</v>
      </c>
      <c r="CL137" s="1" t="s">
        <v>659</v>
      </c>
      <c r="CM137" s="1" t="s">
        <v>1105</v>
      </c>
      <c r="CN137" s="1"/>
      <c r="CO137" s="1"/>
      <c r="CP137" s="1"/>
      <c r="CQ137" s="1"/>
      <c r="CR137" s="1"/>
    </row>
    <row r="138" spans="1:97" x14ac:dyDescent="0.25">
      <c r="A138" s="2">
        <v>45157.880823587962</v>
      </c>
      <c r="B138" s="1" t="s">
        <v>172</v>
      </c>
      <c r="C138" s="1" t="s">
        <v>62</v>
      </c>
      <c r="D138" s="1" t="s">
        <v>35</v>
      </c>
      <c r="E138" s="1" t="s">
        <v>36</v>
      </c>
      <c r="F138" s="1" t="s">
        <v>37</v>
      </c>
      <c r="G138" s="1" t="s">
        <v>212</v>
      </c>
      <c r="H138" s="1" t="s">
        <v>484</v>
      </c>
      <c r="I138" s="1"/>
      <c r="J138" s="1"/>
      <c r="K138" s="1"/>
      <c r="L138" s="1" t="s">
        <v>40</v>
      </c>
      <c r="M138" s="1" t="s">
        <v>41</v>
      </c>
      <c r="N138" s="1"/>
      <c r="O138" s="1">
        <v>528</v>
      </c>
      <c r="P138" s="1" t="s">
        <v>42</v>
      </c>
      <c r="Q138" s="1" t="s">
        <v>65</v>
      </c>
      <c r="R138" s="1" t="s">
        <v>44</v>
      </c>
      <c r="S138" s="1" t="s">
        <v>156</v>
      </c>
      <c r="T138" s="1" t="s">
        <v>117</v>
      </c>
      <c r="U138" s="1" t="s">
        <v>682</v>
      </c>
      <c r="V138" s="1" t="s">
        <v>70</v>
      </c>
      <c r="W138" s="1" t="s">
        <v>77</v>
      </c>
      <c r="X138" s="1" t="s">
        <v>77</v>
      </c>
      <c r="Y138" s="1"/>
      <c r="Z138" s="1"/>
      <c r="AA138" s="1"/>
      <c r="AB138" s="1"/>
      <c r="AC138" s="1"/>
      <c r="AD138" s="1"/>
      <c r="AE138" s="1"/>
      <c r="AF138" s="1"/>
      <c r="AG138" s="1"/>
      <c r="AH138" s="1" t="s">
        <v>111</v>
      </c>
      <c r="AI138" s="1" t="s">
        <v>111</v>
      </c>
      <c r="AJ138" s="1"/>
      <c r="AK138" s="1"/>
      <c r="AL138" s="1"/>
      <c r="AM138" s="1"/>
      <c r="AN138" s="1"/>
      <c r="AO138" s="1" t="s">
        <v>311</v>
      </c>
      <c r="AP138" s="1" t="s">
        <v>311</v>
      </c>
      <c r="AQ138" s="1"/>
      <c r="AR138" s="1"/>
      <c r="AS138" s="1"/>
      <c r="AT138" s="1"/>
      <c r="AU138" s="1"/>
      <c r="AV138" s="1" t="s">
        <v>312</v>
      </c>
      <c r="AW138" s="1" t="s">
        <v>100</v>
      </c>
      <c r="AX138" s="1" t="s">
        <v>423</v>
      </c>
      <c r="AY138" s="1" t="s">
        <v>423</v>
      </c>
      <c r="AZ138" s="1"/>
      <c r="BA138" s="1"/>
      <c r="BB138" s="1"/>
      <c r="BC138" s="1"/>
      <c r="BD138" s="1"/>
      <c r="BE138" s="1"/>
      <c r="BF138" s="1"/>
      <c r="BG138" s="1" t="s">
        <v>313</v>
      </c>
      <c r="BH138" s="1" t="s">
        <v>313</v>
      </c>
      <c r="BI138" s="1"/>
      <c r="BJ138" s="1"/>
      <c r="BK138" s="1"/>
      <c r="BL138" s="1"/>
      <c r="BM138" s="1"/>
      <c r="BN138" s="1"/>
      <c r="BO138" s="1"/>
      <c r="BP138" s="1"/>
      <c r="BQ138" s="1" t="s">
        <v>56</v>
      </c>
      <c r="BR138" s="1" t="s">
        <v>683</v>
      </c>
      <c r="BS138" s="1" t="s">
        <v>683</v>
      </c>
      <c r="BT138" s="1"/>
      <c r="BU138" s="1"/>
      <c r="BV138" s="1"/>
      <c r="BW138" s="1"/>
      <c r="BX138" s="1"/>
      <c r="BY138" s="1"/>
      <c r="BZ138" s="1">
        <v>0</v>
      </c>
      <c r="CA138" s="1" t="s">
        <v>209</v>
      </c>
      <c r="CB138" s="1" t="s">
        <v>210</v>
      </c>
      <c r="CC138" s="1" t="s">
        <v>210</v>
      </c>
      <c r="CD138" s="1"/>
      <c r="CE138" s="1"/>
      <c r="CF138" s="1"/>
      <c r="CG138" s="1"/>
      <c r="CH138" s="1"/>
      <c r="CI138" s="1"/>
      <c r="CJ138" s="1">
        <v>3</v>
      </c>
      <c r="CK138" s="1" t="s">
        <v>420</v>
      </c>
      <c r="CL138" s="1" t="s">
        <v>420</v>
      </c>
      <c r="CM138" s="1"/>
      <c r="CN138" s="1"/>
      <c r="CO138" s="1"/>
      <c r="CP138" s="1"/>
      <c r="CQ138" s="1"/>
      <c r="CR138" s="1"/>
    </row>
    <row r="139" spans="1:97" x14ac:dyDescent="0.25">
      <c r="A139" s="2">
        <v>45157.979482696755</v>
      </c>
      <c r="B139" s="1" t="s">
        <v>397</v>
      </c>
      <c r="C139" s="1" t="s">
        <v>34</v>
      </c>
      <c r="D139" s="1" t="s">
        <v>35</v>
      </c>
      <c r="E139" s="1" t="s">
        <v>36</v>
      </c>
      <c r="F139" s="1" t="s">
        <v>416</v>
      </c>
      <c r="G139" s="1" t="s">
        <v>123</v>
      </c>
      <c r="H139" s="1" t="s">
        <v>130</v>
      </c>
      <c r="I139" s="1" t="s">
        <v>854</v>
      </c>
      <c r="J139" s="1" t="s">
        <v>852</v>
      </c>
      <c r="K139" s="1"/>
      <c r="L139" s="1" t="s">
        <v>40</v>
      </c>
      <c r="M139" s="1" t="s">
        <v>41</v>
      </c>
      <c r="N139" s="1" t="s">
        <v>862</v>
      </c>
      <c r="O139" s="1">
        <v>658</v>
      </c>
      <c r="P139" s="1" t="s">
        <v>232</v>
      </c>
      <c r="Q139" s="1" t="s">
        <v>65</v>
      </c>
      <c r="R139" s="1" t="s">
        <v>44</v>
      </c>
      <c r="S139" s="1" t="s">
        <v>156</v>
      </c>
      <c r="T139" s="1" t="s">
        <v>117</v>
      </c>
      <c r="U139" s="1" t="s">
        <v>684</v>
      </c>
      <c r="V139" s="1" t="s">
        <v>70</v>
      </c>
      <c r="W139" s="1" t="s">
        <v>77</v>
      </c>
      <c r="X139" s="1" t="s">
        <v>77</v>
      </c>
      <c r="Y139" s="1"/>
      <c r="Z139" s="1"/>
      <c r="AA139" s="1"/>
      <c r="AB139" s="1"/>
      <c r="AC139" s="1"/>
      <c r="AD139" s="1"/>
      <c r="AE139" s="1"/>
      <c r="AF139" s="1"/>
      <c r="AG139" s="1"/>
      <c r="AH139" s="1" t="s">
        <v>685</v>
      </c>
      <c r="AI139" s="1" t="s">
        <v>146</v>
      </c>
      <c r="AJ139" s="1" t="s">
        <v>969</v>
      </c>
      <c r="AK139" s="1"/>
      <c r="AL139" s="1"/>
      <c r="AM139" s="1"/>
      <c r="AN139" s="1"/>
      <c r="AO139" s="1" t="s">
        <v>51</v>
      </c>
      <c r="AP139" s="1" t="s">
        <v>51</v>
      </c>
      <c r="AQ139" s="1"/>
      <c r="AR139" s="1"/>
      <c r="AS139" s="1"/>
      <c r="AT139" s="1"/>
      <c r="AU139" s="1"/>
      <c r="AV139" s="1" t="s">
        <v>112</v>
      </c>
      <c r="AW139" s="1" t="s">
        <v>87</v>
      </c>
      <c r="AX139" s="1" t="s">
        <v>88</v>
      </c>
      <c r="AY139" s="1" t="s">
        <v>101</v>
      </c>
      <c r="AZ139" s="1" t="s">
        <v>992</v>
      </c>
      <c r="BA139" s="1"/>
      <c r="BB139" s="1"/>
      <c r="BC139" s="1"/>
      <c r="BD139" s="1"/>
      <c r="BE139" s="1"/>
      <c r="BF139" s="1"/>
      <c r="BG139" s="1" t="s">
        <v>1031</v>
      </c>
      <c r="BH139" s="1" t="s">
        <v>1002</v>
      </c>
      <c r="BI139" s="1" t="s">
        <v>1045</v>
      </c>
      <c r="BJ139" s="1"/>
      <c r="BK139" s="1"/>
      <c r="BL139" s="1"/>
      <c r="BM139" s="1"/>
      <c r="BN139" s="1"/>
      <c r="BO139" s="1"/>
      <c r="BP139" s="1"/>
      <c r="BQ139" s="1" t="s">
        <v>196</v>
      </c>
      <c r="BR139" s="1" t="s">
        <v>136</v>
      </c>
      <c r="BS139" s="1" t="s">
        <v>136</v>
      </c>
      <c r="BT139" s="1"/>
      <c r="BU139" s="1"/>
      <c r="BV139" s="1"/>
      <c r="BW139" s="1"/>
      <c r="BX139" s="1"/>
      <c r="BY139" s="1"/>
      <c r="BZ139" s="1" t="s">
        <v>78</v>
      </c>
      <c r="CA139" s="1" t="s">
        <v>92</v>
      </c>
      <c r="CB139" s="1" t="s">
        <v>162</v>
      </c>
      <c r="CC139" s="1" t="s">
        <v>162</v>
      </c>
      <c r="CD139" s="1"/>
      <c r="CE139" s="1"/>
      <c r="CF139" s="1"/>
      <c r="CG139" s="1"/>
      <c r="CH139" s="1"/>
      <c r="CI139" s="1"/>
      <c r="CJ139" s="1">
        <v>3</v>
      </c>
      <c r="CK139" s="1" t="s">
        <v>106</v>
      </c>
      <c r="CL139" s="1" t="s">
        <v>106</v>
      </c>
      <c r="CM139" s="1"/>
      <c r="CN139" s="1"/>
      <c r="CO139" s="1"/>
      <c r="CP139" s="1"/>
      <c r="CQ139" s="1"/>
      <c r="CR139" s="1"/>
    </row>
    <row r="140" spans="1:97" x14ac:dyDescent="0.25">
      <c r="A140" s="2">
        <v>45158.595431249996</v>
      </c>
      <c r="B140" s="1" t="s">
        <v>397</v>
      </c>
      <c r="C140" s="1" t="s">
        <v>34</v>
      </c>
      <c r="D140" s="1" t="s">
        <v>35</v>
      </c>
      <c r="E140" s="1" t="s">
        <v>36</v>
      </c>
      <c r="F140" s="1" t="s">
        <v>416</v>
      </c>
      <c r="G140" s="1" t="s">
        <v>81</v>
      </c>
      <c r="H140" s="1" t="s">
        <v>213</v>
      </c>
      <c r="I140" s="1"/>
      <c r="J140" s="1"/>
      <c r="K140" s="1"/>
      <c r="L140" s="1" t="s">
        <v>40</v>
      </c>
      <c r="M140" s="1" t="s">
        <v>41</v>
      </c>
      <c r="N140" s="1"/>
      <c r="O140" s="1">
        <v>765</v>
      </c>
      <c r="P140" s="1" t="s">
        <v>232</v>
      </c>
      <c r="Q140" s="1" t="s">
        <v>65</v>
      </c>
      <c r="R140" s="1" t="s">
        <v>131</v>
      </c>
      <c r="S140" s="1" t="s">
        <v>67</v>
      </c>
      <c r="T140" s="1" t="s">
        <v>96</v>
      </c>
      <c r="U140" s="1" t="s">
        <v>686</v>
      </c>
      <c r="V140" s="1" t="s">
        <v>48</v>
      </c>
      <c r="W140" s="1" t="s">
        <v>936</v>
      </c>
      <c r="X140" s="1" t="s">
        <v>922</v>
      </c>
      <c r="Y140" s="1" t="s">
        <v>903</v>
      </c>
      <c r="Z140" s="1" t="s">
        <v>904</v>
      </c>
      <c r="AA140" s="1"/>
      <c r="AB140" s="1"/>
      <c r="AC140" s="1"/>
      <c r="AD140" s="1"/>
      <c r="AE140" s="1"/>
      <c r="AF140" s="1"/>
      <c r="AG140" s="1"/>
      <c r="AH140" s="1" t="s">
        <v>460</v>
      </c>
      <c r="AI140" s="1" t="s">
        <v>111</v>
      </c>
      <c r="AJ140" s="1" t="s">
        <v>959</v>
      </c>
      <c r="AK140" s="1" t="s">
        <v>957</v>
      </c>
      <c r="AL140" s="1"/>
      <c r="AM140" s="1"/>
      <c r="AN140" s="1"/>
      <c r="AO140" s="1" t="s">
        <v>225</v>
      </c>
      <c r="AP140" s="1" t="s">
        <v>225</v>
      </c>
      <c r="AQ140" s="1"/>
      <c r="AR140" s="1"/>
      <c r="AS140" s="1"/>
      <c r="AT140" s="1"/>
      <c r="AU140" s="1"/>
      <c r="AV140" s="1" t="s">
        <v>112</v>
      </c>
      <c r="AW140" s="1" t="s">
        <v>87</v>
      </c>
      <c r="AX140" s="1" t="s">
        <v>216</v>
      </c>
      <c r="AY140" s="1" t="s">
        <v>101</v>
      </c>
      <c r="AZ140" s="1" t="s">
        <v>991</v>
      </c>
      <c r="BA140" s="1"/>
      <c r="BB140" s="1"/>
      <c r="BC140" s="1"/>
      <c r="BD140" s="1"/>
      <c r="BE140" s="1"/>
      <c r="BF140" s="1"/>
      <c r="BG140" s="1" t="s">
        <v>140</v>
      </c>
      <c r="BH140" s="1" t="s">
        <v>102</v>
      </c>
      <c r="BI140" s="1" t="s">
        <v>1046</v>
      </c>
      <c r="BJ140" s="1" t="s">
        <v>1048</v>
      </c>
      <c r="BK140" s="1" t="s">
        <v>1044</v>
      </c>
      <c r="BL140" s="1" t="s">
        <v>1049</v>
      </c>
      <c r="BM140" s="1" t="s">
        <v>1045</v>
      </c>
      <c r="BN140" s="1"/>
      <c r="BO140" s="1"/>
      <c r="BP140" s="1"/>
      <c r="BQ140" s="1" t="s">
        <v>76</v>
      </c>
      <c r="BR140" s="1" t="s">
        <v>622</v>
      </c>
      <c r="BS140" s="1" t="s">
        <v>622</v>
      </c>
      <c r="BT140" s="1"/>
      <c r="BU140" s="1"/>
      <c r="BV140" s="1"/>
      <c r="BW140" s="1"/>
      <c r="BX140" s="1"/>
      <c r="BY140" s="1"/>
      <c r="BZ140" s="1">
        <v>0</v>
      </c>
      <c r="CA140" s="1" t="s">
        <v>142</v>
      </c>
      <c r="CB140" s="1" t="s">
        <v>622</v>
      </c>
      <c r="CC140" s="1" t="s">
        <v>622</v>
      </c>
      <c r="CD140" s="1"/>
      <c r="CE140" s="1"/>
      <c r="CF140" s="1"/>
      <c r="CG140" s="1"/>
      <c r="CH140" s="1"/>
      <c r="CI140" s="1"/>
      <c r="CJ140" s="1">
        <v>2</v>
      </c>
      <c r="CK140" s="1" t="s">
        <v>688</v>
      </c>
      <c r="CL140" s="1" t="s">
        <v>688</v>
      </c>
      <c r="CM140" s="1"/>
      <c r="CN140" s="1"/>
      <c r="CO140" s="1"/>
      <c r="CP140" s="1"/>
      <c r="CQ140" s="1"/>
      <c r="CR140" s="1"/>
    </row>
    <row r="141" spans="1:97" x14ac:dyDescent="0.25">
      <c r="A141" s="2">
        <v>45158.643102835646</v>
      </c>
      <c r="B141" s="1" t="s">
        <v>188</v>
      </c>
      <c r="C141" s="1" t="s">
        <v>34</v>
      </c>
      <c r="D141" s="1" t="s">
        <v>35</v>
      </c>
      <c r="E141" s="1" t="s">
        <v>36</v>
      </c>
      <c r="F141" s="1" t="s">
        <v>416</v>
      </c>
      <c r="G141" s="1" t="s">
        <v>148</v>
      </c>
      <c r="H141" s="1" t="s">
        <v>130</v>
      </c>
      <c r="I141" s="1" t="s">
        <v>854</v>
      </c>
      <c r="J141" s="1"/>
      <c r="K141" s="1"/>
      <c r="L141" s="1" t="s">
        <v>40</v>
      </c>
      <c r="M141" s="1" t="s">
        <v>41</v>
      </c>
      <c r="N141" s="1" t="s">
        <v>862</v>
      </c>
      <c r="O141" s="1">
        <v>630</v>
      </c>
      <c r="P141" s="1" t="s">
        <v>232</v>
      </c>
      <c r="Q141" s="1" t="s">
        <v>95</v>
      </c>
      <c r="R141" s="1" t="s">
        <v>44</v>
      </c>
      <c r="S141" s="1" t="s">
        <v>45</v>
      </c>
      <c r="T141" s="1" t="s">
        <v>134</v>
      </c>
      <c r="U141" s="1" t="s">
        <v>689</v>
      </c>
      <c r="V141" s="1" t="s">
        <v>70</v>
      </c>
      <c r="W141" s="1" t="s">
        <v>937</v>
      </c>
      <c r="X141" s="1" t="s">
        <v>136</v>
      </c>
      <c r="Y141" s="1" t="s">
        <v>888</v>
      </c>
      <c r="Z141" s="1" t="s">
        <v>890</v>
      </c>
      <c r="AA141" s="1" t="s">
        <v>891</v>
      </c>
      <c r="AB141" s="1" t="s">
        <v>941</v>
      </c>
      <c r="AC141" s="1"/>
      <c r="AD141" s="1"/>
      <c r="AE141" s="1"/>
      <c r="AF141" s="1"/>
      <c r="AG141" s="1"/>
      <c r="AH141" s="1" t="s">
        <v>691</v>
      </c>
      <c r="AI141" s="1" t="s">
        <v>174</v>
      </c>
      <c r="AJ141" s="1" t="s">
        <v>961</v>
      </c>
      <c r="AK141" s="1" t="s">
        <v>963</v>
      </c>
      <c r="AL141" s="1" t="s">
        <v>964</v>
      </c>
      <c r="AM141" s="1"/>
      <c r="AN141" s="1"/>
      <c r="AO141" s="1" t="s">
        <v>692</v>
      </c>
      <c r="AP141" s="1" t="s">
        <v>51</v>
      </c>
      <c r="AQ141" s="1" t="s">
        <v>979</v>
      </c>
      <c r="AR141" s="1"/>
      <c r="AS141" s="1"/>
      <c r="AT141" s="1"/>
      <c r="AU141" s="1"/>
      <c r="AV141" s="1" t="s">
        <v>65</v>
      </c>
      <c r="AW141" s="1" t="s">
        <v>100</v>
      </c>
      <c r="AX141" s="1" t="s">
        <v>216</v>
      </c>
      <c r="AY141" s="1" t="s">
        <v>101</v>
      </c>
      <c r="AZ141" s="1" t="s">
        <v>991</v>
      </c>
      <c r="BA141" s="1"/>
      <c r="BB141" s="1"/>
      <c r="BC141" s="1"/>
      <c r="BD141" s="1"/>
      <c r="BE141" s="1"/>
      <c r="BF141" s="1"/>
      <c r="BG141" s="1" t="s">
        <v>693</v>
      </c>
      <c r="BH141" s="1" t="s">
        <v>75</v>
      </c>
      <c r="BI141" s="1" t="s">
        <v>1044</v>
      </c>
      <c r="BJ141" s="1"/>
      <c r="BK141" s="1"/>
      <c r="BL141" s="1"/>
      <c r="BM141" s="1"/>
      <c r="BN141" s="1"/>
      <c r="BO141" s="1"/>
      <c r="BP141" s="1"/>
      <c r="BQ141" s="1" t="s">
        <v>56</v>
      </c>
      <c r="BR141" s="1" t="s">
        <v>694</v>
      </c>
      <c r="BS141" s="1" t="s">
        <v>136</v>
      </c>
      <c r="BT141" s="1" t="s">
        <v>1067</v>
      </c>
      <c r="BU141" s="1" t="s">
        <v>885</v>
      </c>
      <c r="BV141" s="1" t="s">
        <v>894</v>
      </c>
      <c r="BW141" s="1"/>
      <c r="BX141" s="1"/>
      <c r="BY141" s="1"/>
      <c r="BZ141" s="1" t="s">
        <v>170</v>
      </c>
      <c r="CA141" s="1" t="s">
        <v>92</v>
      </c>
      <c r="CB141" s="1" t="s">
        <v>695</v>
      </c>
      <c r="CC141" s="1" t="s">
        <v>198</v>
      </c>
      <c r="CD141" s="1" t="s">
        <v>1075</v>
      </c>
      <c r="CE141" s="1" t="s">
        <v>1078</v>
      </c>
      <c r="CF141" s="1"/>
      <c r="CG141" s="1"/>
      <c r="CH141" s="1"/>
      <c r="CI141" s="1"/>
      <c r="CJ141" s="1">
        <v>5</v>
      </c>
      <c r="CK141" s="1" t="s">
        <v>696</v>
      </c>
      <c r="CL141" s="1" t="s">
        <v>345</v>
      </c>
      <c r="CM141" s="1" t="s">
        <v>1095</v>
      </c>
      <c r="CN141" s="1" t="s">
        <v>1101</v>
      </c>
      <c r="CO141" s="1" t="s">
        <v>1097</v>
      </c>
      <c r="CP141" s="1" t="s">
        <v>1100</v>
      </c>
      <c r="CQ141" s="1"/>
      <c r="CR141" s="1"/>
    </row>
    <row r="142" spans="1:97" x14ac:dyDescent="0.25">
      <c r="A142" s="2">
        <v>45158.65115237268</v>
      </c>
      <c r="B142" s="1" t="s">
        <v>33</v>
      </c>
      <c r="C142" s="1" t="s">
        <v>62</v>
      </c>
      <c r="D142" s="1" t="s">
        <v>35</v>
      </c>
      <c r="E142" s="1" t="s">
        <v>36</v>
      </c>
      <c r="F142" s="1" t="s">
        <v>37</v>
      </c>
      <c r="G142" s="1" t="s">
        <v>123</v>
      </c>
      <c r="H142" s="1" t="s">
        <v>130</v>
      </c>
      <c r="I142" s="1"/>
      <c r="J142" s="1"/>
      <c r="K142" s="1"/>
      <c r="L142" s="1" t="s">
        <v>40</v>
      </c>
      <c r="M142" s="1" t="s">
        <v>41</v>
      </c>
      <c r="N142" s="1"/>
      <c r="O142" s="1">
        <v>1250</v>
      </c>
      <c r="P142" s="1" t="s">
        <v>42</v>
      </c>
      <c r="Q142" s="1" t="s">
        <v>95</v>
      </c>
      <c r="R142" s="1" t="s">
        <v>44</v>
      </c>
      <c r="S142" s="1" t="s">
        <v>108</v>
      </c>
      <c r="T142" s="1" t="s">
        <v>117</v>
      </c>
      <c r="U142" s="1" t="s">
        <v>697</v>
      </c>
      <c r="V142" s="1" t="s">
        <v>413</v>
      </c>
      <c r="W142" s="1" t="s">
        <v>77</v>
      </c>
      <c r="X142" s="1" t="s">
        <v>77</v>
      </c>
      <c r="Y142" s="1"/>
      <c r="Z142" s="1"/>
      <c r="AA142" s="1"/>
      <c r="AB142" s="1"/>
      <c r="AC142" s="1"/>
      <c r="AD142" s="1"/>
      <c r="AE142" s="1"/>
      <c r="AF142" s="1"/>
      <c r="AG142" s="1"/>
      <c r="AH142" s="1" t="s">
        <v>698</v>
      </c>
      <c r="AI142" s="1" t="s">
        <v>698</v>
      </c>
      <c r="AJ142" s="1"/>
      <c r="AK142" s="1"/>
      <c r="AL142" s="1"/>
      <c r="AM142" s="1"/>
      <c r="AN142" s="1"/>
      <c r="AO142" s="1" t="s">
        <v>311</v>
      </c>
      <c r="AP142" s="1" t="s">
        <v>311</v>
      </c>
      <c r="AQ142" s="1"/>
      <c r="AR142" s="1"/>
      <c r="AS142" s="1"/>
      <c r="AT142" s="1"/>
      <c r="AU142" s="1"/>
      <c r="AV142" s="1" t="s">
        <v>312</v>
      </c>
      <c r="AW142" s="1" t="s">
        <v>87</v>
      </c>
      <c r="AX142" s="1" t="s">
        <v>313</v>
      </c>
      <c r="AY142" s="1" t="s">
        <v>313</v>
      </c>
      <c r="AZ142" s="1"/>
      <c r="BA142" s="1"/>
      <c r="BB142" s="1"/>
      <c r="BC142" s="1"/>
      <c r="BD142" s="1"/>
      <c r="BE142" s="1"/>
      <c r="BF142" s="1"/>
      <c r="BG142" s="1" t="s">
        <v>313</v>
      </c>
      <c r="BH142" s="1" t="s">
        <v>313</v>
      </c>
      <c r="BI142" s="1"/>
      <c r="BJ142" s="1"/>
      <c r="BK142" s="1"/>
      <c r="BL142" s="1"/>
      <c r="BM142" s="1"/>
      <c r="BN142" s="1"/>
      <c r="BO142" s="1"/>
      <c r="BP142" s="1"/>
      <c r="BQ142" s="1" t="s">
        <v>161</v>
      </c>
      <c r="BR142" s="1" t="s">
        <v>77</v>
      </c>
      <c r="BS142" s="1" t="s">
        <v>77</v>
      </c>
      <c r="BT142" s="1"/>
      <c r="BU142" s="1"/>
      <c r="BV142" s="1"/>
      <c r="BW142" s="1"/>
      <c r="BX142" s="1"/>
      <c r="BY142" s="1"/>
      <c r="BZ142" s="1">
        <v>0</v>
      </c>
      <c r="CA142" s="1" t="s">
        <v>92</v>
      </c>
      <c r="CB142" s="1" t="s">
        <v>210</v>
      </c>
      <c r="CC142" s="1" t="s">
        <v>210</v>
      </c>
      <c r="CD142" s="1"/>
      <c r="CE142" s="1"/>
      <c r="CF142" s="1"/>
      <c r="CG142" s="1"/>
      <c r="CH142" s="1"/>
      <c r="CI142" s="1"/>
      <c r="CJ142" s="1">
        <v>5</v>
      </c>
      <c r="CK142" s="1" t="s">
        <v>106</v>
      </c>
      <c r="CL142" s="1" t="s">
        <v>106</v>
      </c>
      <c r="CM142" s="1"/>
      <c r="CN142" s="1"/>
      <c r="CO142" s="1"/>
      <c r="CP142" s="1"/>
      <c r="CQ142" s="1"/>
      <c r="CR142" s="1"/>
    </row>
    <row r="143" spans="1:97" x14ac:dyDescent="0.25">
      <c r="A143" s="2">
        <v>45158.828462893522</v>
      </c>
      <c r="B143" s="1" t="s">
        <v>258</v>
      </c>
      <c r="C143" s="1" t="s">
        <v>34</v>
      </c>
      <c r="D143" s="1" t="s">
        <v>35</v>
      </c>
      <c r="E143" s="1" t="s">
        <v>36</v>
      </c>
      <c r="F143" s="1" t="s">
        <v>201</v>
      </c>
      <c r="G143" s="1" t="s">
        <v>123</v>
      </c>
      <c r="H143" s="1" t="s">
        <v>130</v>
      </c>
      <c r="I143" s="1"/>
      <c r="J143" s="1"/>
      <c r="K143" s="1"/>
      <c r="L143" s="1" t="s">
        <v>40</v>
      </c>
      <c r="M143" s="1" t="s">
        <v>41</v>
      </c>
      <c r="N143" s="1" t="s">
        <v>862</v>
      </c>
      <c r="O143" s="1">
        <v>1260</v>
      </c>
      <c r="P143" s="1" t="s">
        <v>381</v>
      </c>
      <c r="Q143" s="1" t="s">
        <v>43</v>
      </c>
      <c r="R143" s="1" t="s">
        <v>44</v>
      </c>
      <c r="S143" s="1" t="s">
        <v>156</v>
      </c>
      <c r="T143" s="1" t="s">
        <v>134</v>
      </c>
      <c r="U143" s="1" t="s">
        <v>699</v>
      </c>
      <c r="V143" s="1" t="s">
        <v>70</v>
      </c>
      <c r="W143" s="1" t="s">
        <v>136</v>
      </c>
      <c r="X143" s="1" t="s">
        <v>136</v>
      </c>
      <c r="Y143" s="1"/>
      <c r="Z143" s="1"/>
      <c r="AA143" s="1"/>
      <c r="AB143" s="1"/>
      <c r="AC143" s="1"/>
      <c r="AD143" s="1"/>
      <c r="AE143" s="1"/>
      <c r="AF143" s="1"/>
      <c r="AG143" s="1"/>
      <c r="AH143" s="1" t="s">
        <v>174</v>
      </c>
      <c r="AI143" s="1" t="s">
        <v>174</v>
      </c>
      <c r="AJ143" s="1"/>
      <c r="AK143" s="1"/>
      <c r="AL143" s="1"/>
      <c r="AM143" s="1"/>
      <c r="AN143" s="1"/>
      <c r="AO143" s="1" t="s">
        <v>51</v>
      </c>
      <c r="AP143" s="1" t="s">
        <v>51</v>
      </c>
      <c r="AQ143" s="1"/>
      <c r="AR143" s="1"/>
      <c r="AS143" s="1"/>
      <c r="AT143" s="1"/>
      <c r="AU143" s="1"/>
      <c r="AV143" s="1" t="s">
        <v>112</v>
      </c>
      <c r="AW143" s="1" t="s">
        <v>100</v>
      </c>
      <c r="AX143" s="1" t="s">
        <v>261</v>
      </c>
      <c r="AY143" s="1" t="s">
        <v>101</v>
      </c>
      <c r="AZ143" s="1" t="s">
        <v>992</v>
      </c>
      <c r="BA143" s="1" t="s">
        <v>991</v>
      </c>
      <c r="BB143" s="1"/>
      <c r="BC143" s="1"/>
      <c r="BD143" s="1"/>
      <c r="BE143" s="1"/>
      <c r="BF143" s="1"/>
      <c r="BG143" s="1" t="s">
        <v>700</v>
      </c>
      <c r="BH143" s="1" t="s">
        <v>75</v>
      </c>
      <c r="BI143" s="1" t="s">
        <v>1048</v>
      </c>
      <c r="BJ143" s="1" t="s">
        <v>1044</v>
      </c>
      <c r="BK143" s="1" t="s">
        <v>1051</v>
      </c>
      <c r="BL143" s="1"/>
      <c r="BM143" s="1"/>
      <c r="BN143" s="1"/>
      <c r="BO143" s="1"/>
      <c r="BP143" s="1"/>
      <c r="BQ143" s="1" t="s">
        <v>56</v>
      </c>
      <c r="BR143" s="1" t="s">
        <v>701</v>
      </c>
      <c r="BS143" s="1" t="s">
        <v>136</v>
      </c>
      <c r="BT143" s="1" t="s">
        <v>893</v>
      </c>
      <c r="BU143" s="1" t="s">
        <v>1067</v>
      </c>
      <c r="BV143" s="1" t="s">
        <v>895</v>
      </c>
      <c r="BW143" s="1"/>
      <c r="BX143" s="1"/>
      <c r="BY143" s="1"/>
      <c r="BZ143" s="1">
        <v>0</v>
      </c>
      <c r="CA143" s="1" t="s">
        <v>92</v>
      </c>
      <c r="CB143" s="1" t="s">
        <v>461</v>
      </c>
      <c r="CC143" s="1" t="s">
        <v>461</v>
      </c>
      <c r="CD143" s="1"/>
      <c r="CE143" s="1"/>
      <c r="CF143" s="1"/>
      <c r="CG143" s="1"/>
      <c r="CH143" s="1"/>
      <c r="CI143" s="1"/>
      <c r="CJ143" s="1">
        <v>1</v>
      </c>
      <c r="CK143" s="1" t="s">
        <v>659</v>
      </c>
      <c r="CL143" s="1" t="s">
        <v>659</v>
      </c>
      <c r="CM143" s="1"/>
      <c r="CN143" s="1"/>
      <c r="CO143" s="1"/>
      <c r="CP143" s="1"/>
      <c r="CQ143" s="1"/>
      <c r="CR143" s="1"/>
    </row>
    <row r="144" spans="1:97" x14ac:dyDescent="0.25">
      <c r="A144" s="2">
        <v>45158.92052861111</v>
      </c>
      <c r="B144" s="1" t="s">
        <v>258</v>
      </c>
      <c r="C144" s="1" t="s">
        <v>62</v>
      </c>
      <c r="D144" s="1" t="s">
        <v>35</v>
      </c>
      <c r="E144" s="1" t="s">
        <v>36</v>
      </c>
      <c r="F144" s="1" t="s">
        <v>37</v>
      </c>
      <c r="G144" s="1" t="s">
        <v>81</v>
      </c>
      <c r="H144" s="1" t="s">
        <v>130</v>
      </c>
      <c r="I144" s="1" t="s">
        <v>853</v>
      </c>
      <c r="J144" s="1"/>
      <c r="K144" s="1"/>
      <c r="L144" s="1" t="s">
        <v>40</v>
      </c>
      <c r="M144" s="1" t="s">
        <v>41</v>
      </c>
      <c r="N144" s="1"/>
      <c r="O144" s="1">
        <v>1195</v>
      </c>
      <c r="P144" s="1" t="s">
        <v>42</v>
      </c>
      <c r="Q144" s="1" t="s">
        <v>65</v>
      </c>
      <c r="R144" s="1" t="s">
        <v>131</v>
      </c>
      <c r="S144" s="1" t="s">
        <v>156</v>
      </c>
      <c r="T144" s="1" t="s">
        <v>117</v>
      </c>
      <c r="U144" s="1" t="s">
        <v>628</v>
      </c>
      <c r="V144" s="1" t="s">
        <v>145</v>
      </c>
      <c r="W144" s="1" t="s">
        <v>103</v>
      </c>
      <c r="X144" s="1" t="s">
        <v>103</v>
      </c>
      <c r="Y144" s="1"/>
      <c r="Z144" s="1"/>
      <c r="AA144" s="1"/>
      <c r="AB144" s="1"/>
      <c r="AC144" s="1"/>
      <c r="AD144" s="1"/>
      <c r="AE144" s="1"/>
      <c r="AF144" s="1"/>
      <c r="AG144" s="1"/>
      <c r="AH144" s="1" t="s">
        <v>702</v>
      </c>
      <c r="AI144" s="1" t="s">
        <v>146</v>
      </c>
      <c r="AJ144" s="1" t="s">
        <v>958</v>
      </c>
      <c r="AK144" s="1" t="s">
        <v>959</v>
      </c>
      <c r="AL144" s="1" t="s">
        <v>957</v>
      </c>
      <c r="AM144" s="1" t="s">
        <v>970</v>
      </c>
      <c r="AN144" s="1"/>
      <c r="AO144" s="1" t="s">
        <v>73</v>
      </c>
      <c r="AP144" s="1" t="s">
        <v>51</v>
      </c>
      <c r="AQ144" s="1" t="s">
        <v>975</v>
      </c>
      <c r="AR144" s="1"/>
      <c r="AS144" s="1"/>
      <c r="AT144" s="1"/>
      <c r="AU144" s="1"/>
      <c r="AV144" s="1" t="s">
        <v>65</v>
      </c>
      <c r="AW144" s="1" t="s">
        <v>53</v>
      </c>
      <c r="AX144" s="1" t="s">
        <v>54</v>
      </c>
      <c r="AY144" s="1" t="s">
        <v>101</v>
      </c>
      <c r="AZ144" s="1" t="s">
        <v>989</v>
      </c>
      <c r="BA144" s="1" t="s">
        <v>990</v>
      </c>
      <c r="BB144" s="1"/>
      <c r="BC144" s="1"/>
      <c r="BD144" s="1"/>
      <c r="BE144" s="1"/>
      <c r="BF144" s="1"/>
      <c r="BG144" s="1" t="s">
        <v>552</v>
      </c>
      <c r="BH144" s="1" t="s">
        <v>102</v>
      </c>
      <c r="BI144" s="1" t="s">
        <v>1044</v>
      </c>
      <c r="BJ144" s="1" t="s">
        <v>1049</v>
      </c>
      <c r="BK144" s="1" t="s">
        <v>1045</v>
      </c>
      <c r="BL144" s="1"/>
      <c r="BM144" s="1"/>
      <c r="BN144" s="1"/>
      <c r="BO144" s="1"/>
      <c r="BP144" s="1"/>
      <c r="BQ144" s="1" t="s">
        <v>76</v>
      </c>
      <c r="BR144" s="1" t="s">
        <v>103</v>
      </c>
      <c r="BS144" s="1" t="s">
        <v>103</v>
      </c>
      <c r="BT144" s="1"/>
      <c r="BU144" s="1"/>
      <c r="BV144" s="1"/>
      <c r="BW144" s="1"/>
      <c r="BX144" s="1"/>
      <c r="BY144" s="1"/>
      <c r="BZ144" s="1" t="s">
        <v>170</v>
      </c>
      <c r="CA144" s="1" t="s">
        <v>142</v>
      </c>
      <c r="CB144" s="1" t="s">
        <v>703</v>
      </c>
      <c r="CC144" s="1" t="s">
        <v>703</v>
      </c>
      <c r="CD144" s="1"/>
      <c r="CE144" s="1"/>
      <c r="CF144" s="1"/>
      <c r="CG144" s="1"/>
      <c r="CH144" s="1"/>
      <c r="CI144" s="1"/>
      <c r="CJ144" s="1">
        <v>2</v>
      </c>
      <c r="CK144" s="1" t="s">
        <v>704</v>
      </c>
      <c r="CL144" s="1" t="s">
        <v>704</v>
      </c>
      <c r="CM144" s="1"/>
      <c r="CN144" s="1"/>
      <c r="CO144" s="1"/>
      <c r="CP144" s="1"/>
      <c r="CQ144" s="1"/>
      <c r="CR144" s="1"/>
      <c r="CS144" s="1" t="s">
        <v>622</v>
      </c>
    </row>
    <row r="145" spans="1:97" x14ac:dyDescent="0.25">
      <c r="A145" s="2">
        <v>45158.92836982639</v>
      </c>
      <c r="B145" s="1" t="s">
        <v>258</v>
      </c>
      <c r="C145" s="1" t="s">
        <v>62</v>
      </c>
      <c r="D145" s="1" t="s">
        <v>35</v>
      </c>
      <c r="E145" s="1" t="s">
        <v>36</v>
      </c>
      <c r="F145" s="1" t="s">
        <v>37</v>
      </c>
      <c r="G145" s="1" t="s">
        <v>38</v>
      </c>
      <c r="H145" s="1" t="s">
        <v>130</v>
      </c>
      <c r="I145" s="1" t="s">
        <v>853</v>
      </c>
      <c r="J145" s="1"/>
      <c r="K145" s="1"/>
      <c r="L145" s="1" t="s">
        <v>40</v>
      </c>
      <c r="M145" s="1" t="s">
        <v>41</v>
      </c>
      <c r="N145" s="1"/>
      <c r="O145" s="1">
        <v>1186</v>
      </c>
      <c r="P145" s="1" t="s">
        <v>42</v>
      </c>
      <c r="Q145" s="1" t="s">
        <v>65</v>
      </c>
      <c r="R145" s="1" t="s">
        <v>131</v>
      </c>
      <c r="S145" s="1" t="s">
        <v>156</v>
      </c>
      <c r="T145" s="1" t="s">
        <v>134</v>
      </c>
      <c r="U145" s="1" t="s">
        <v>705</v>
      </c>
      <c r="V145" s="1" t="s">
        <v>145</v>
      </c>
      <c r="W145" s="1" t="s">
        <v>706</v>
      </c>
      <c r="X145" s="1" t="s">
        <v>136</v>
      </c>
      <c r="Y145" s="1" t="s">
        <v>889</v>
      </c>
      <c r="Z145" s="1" t="s">
        <v>885</v>
      </c>
      <c r="AA145" s="1" t="s">
        <v>890</v>
      </c>
      <c r="AB145" s="1" t="s">
        <v>901</v>
      </c>
      <c r="AC145" s="1" t="s">
        <v>905</v>
      </c>
      <c r="AD145" s="1" t="s">
        <v>906</v>
      </c>
      <c r="AE145" s="1" t="s">
        <v>907</v>
      </c>
      <c r="AF145" s="1" t="s">
        <v>908</v>
      </c>
      <c r="AG145" s="1" t="s">
        <v>909</v>
      </c>
      <c r="AH145" s="1" t="s">
        <v>159</v>
      </c>
      <c r="AI145" s="1" t="s">
        <v>174</v>
      </c>
      <c r="AJ145" s="1" t="s">
        <v>960</v>
      </c>
      <c r="AK145" s="1" t="s">
        <v>961</v>
      </c>
      <c r="AL145" s="1" t="s">
        <v>958</v>
      </c>
      <c r="AM145" s="1" t="s">
        <v>959</v>
      </c>
      <c r="AN145" s="1" t="s">
        <v>957</v>
      </c>
      <c r="AO145" s="1" t="s">
        <v>51</v>
      </c>
      <c r="AP145" s="1" t="s">
        <v>51</v>
      </c>
      <c r="AQ145" s="1"/>
      <c r="AR145" s="1"/>
      <c r="AS145" s="1"/>
      <c r="AT145" s="1"/>
      <c r="AU145" s="1"/>
      <c r="AV145" s="1" t="s">
        <v>65</v>
      </c>
      <c r="AW145" s="1" t="s">
        <v>100</v>
      </c>
      <c r="AX145" s="1" t="s">
        <v>707</v>
      </c>
      <c r="AY145" s="1" t="s">
        <v>101</v>
      </c>
      <c r="AZ145" s="1" t="s">
        <v>992</v>
      </c>
      <c r="BA145" s="1" t="s">
        <v>989</v>
      </c>
      <c r="BB145" s="1" t="s">
        <v>990</v>
      </c>
      <c r="BC145" s="1" t="s">
        <v>995</v>
      </c>
      <c r="BD145" s="1" t="s">
        <v>996</v>
      </c>
      <c r="BE145" s="1" t="s">
        <v>997</v>
      </c>
      <c r="BF145" s="1" t="s">
        <v>998</v>
      </c>
      <c r="BG145" s="1" t="s">
        <v>999</v>
      </c>
      <c r="BH145" s="1" t="s">
        <v>102</v>
      </c>
      <c r="BI145" s="1" t="s">
        <v>1046</v>
      </c>
      <c r="BJ145" s="1" t="s">
        <v>1047</v>
      </c>
      <c r="BK145" s="1" t="s">
        <v>1048</v>
      </c>
      <c r="BL145" s="1" t="s">
        <v>1044</v>
      </c>
      <c r="BM145" s="1" t="s">
        <v>1049</v>
      </c>
      <c r="BN145" s="1" t="s">
        <v>1045</v>
      </c>
      <c r="BO145" s="1"/>
      <c r="BP145" s="1"/>
      <c r="BQ145" s="1" t="s">
        <v>161</v>
      </c>
      <c r="BR145" s="1" t="s">
        <v>708</v>
      </c>
      <c r="BS145" s="1" t="s">
        <v>103</v>
      </c>
      <c r="BT145" s="1" t="s">
        <v>901</v>
      </c>
      <c r="BU145" s="1"/>
      <c r="BV145" s="1"/>
      <c r="BW145" s="1"/>
      <c r="BX145" s="1"/>
      <c r="BY145" s="1"/>
      <c r="BZ145" s="1" t="s">
        <v>170</v>
      </c>
      <c r="CA145" s="1" t="s">
        <v>142</v>
      </c>
      <c r="CB145" s="1" t="s">
        <v>709</v>
      </c>
      <c r="CC145" s="1" t="s">
        <v>147</v>
      </c>
      <c r="CD145" s="1" t="s">
        <v>1083</v>
      </c>
      <c r="CE145" s="1"/>
      <c r="CF145" s="1"/>
      <c r="CG145" s="1"/>
      <c r="CH145" s="1"/>
      <c r="CI145" s="1"/>
      <c r="CJ145" s="1">
        <v>3</v>
      </c>
      <c r="CK145" s="1" t="s">
        <v>106</v>
      </c>
      <c r="CL145" s="1" t="s">
        <v>106</v>
      </c>
      <c r="CM145" s="1"/>
      <c r="CN145" s="1"/>
      <c r="CO145" s="1"/>
      <c r="CP145" s="1"/>
      <c r="CQ145" s="1"/>
      <c r="CR145" s="1"/>
      <c r="CS145" s="1" t="s">
        <v>710</v>
      </c>
    </row>
    <row r="146" spans="1:97" x14ac:dyDescent="0.25">
      <c r="A146" s="2">
        <v>45159.069809189816</v>
      </c>
      <c r="B146" s="1" t="s">
        <v>330</v>
      </c>
      <c r="C146" s="1" t="s">
        <v>62</v>
      </c>
      <c r="D146" s="1" t="s">
        <v>35</v>
      </c>
      <c r="E146" s="1" t="s">
        <v>36</v>
      </c>
      <c r="F146" s="1" t="s">
        <v>37</v>
      </c>
      <c r="G146" s="1" t="s">
        <v>190</v>
      </c>
      <c r="H146" s="1" t="s">
        <v>130</v>
      </c>
      <c r="I146" s="1" t="s">
        <v>853</v>
      </c>
      <c r="J146" s="1"/>
      <c r="K146" s="1"/>
      <c r="L146" s="1" t="s">
        <v>40</v>
      </c>
      <c r="M146" s="1" t="s">
        <v>41</v>
      </c>
      <c r="N146" s="1"/>
      <c r="O146" s="1">
        <v>1206</v>
      </c>
      <c r="P146" s="1" t="s">
        <v>42</v>
      </c>
      <c r="Q146" s="1" t="s">
        <v>95</v>
      </c>
      <c r="R146" s="1" t="s">
        <v>66</v>
      </c>
      <c r="S146" s="1" t="s">
        <v>156</v>
      </c>
      <c r="T146" s="1" t="s">
        <v>117</v>
      </c>
      <c r="U146" s="1" t="s">
        <v>339</v>
      </c>
      <c r="V146" s="1" t="s">
        <v>70</v>
      </c>
      <c r="W146" s="1" t="s">
        <v>926</v>
      </c>
      <c r="X146" s="1" t="s">
        <v>136</v>
      </c>
      <c r="Y146" s="1" t="s">
        <v>941</v>
      </c>
      <c r="Z146" s="1"/>
      <c r="AA146" s="1"/>
      <c r="AB146" s="1"/>
      <c r="AC146" s="1"/>
      <c r="AD146" s="1"/>
      <c r="AE146" s="1"/>
      <c r="AF146" s="1"/>
      <c r="AG146" s="1"/>
      <c r="AH146" s="1" t="s">
        <v>711</v>
      </c>
      <c r="AI146" s="1" t="s">
        <v>146</v>
      </c>
      <c r="AJ146" s="1" t="s">
        <v>963</v>
      </c>
      <c r="AK146" s="1" t="s">
        <v>964</v>
      </c>
      <c r="AL146" s="1"/>
      <c r="AM146" s="1"/>
      <c r="AN146" s="1"/>
      <c r="AO146" s="1" t="s">
        <v>73</v>
      </c>
      <c r="AP146" s="1" t="s">
        <v>51</v>
      </c>
      <c r="AQ146" s="1" t="s">
        <v>975</v>
      </c>
      <c r="AR146" s="1"/>
      <c r="AS146" s="1"/>
      <c r="AT146" s="1"/>
      <c r="AU146" s="1"/>
      <c r="AV146" s="1" t="s">
        <v>112</v>
      </c>
      <c r="AW146" s="1" t="s">
        <v>100</v>
      </c>
      <c r="AX146" s="1" t="s">
        <v>428</v>
      </c>
      <c r="AY146" s="1" t="s">
        <v>428</v>
      </c>
      <c r="AZ146" s="1"/>
      <c r="BA146" s="1"/>
      <c r="BB146" s="1"/>
      <c r="BC146" s="1"/>
      <c r="BD146" s="1"/>
      <c r="BE146" s="1"/>
      <c r="BF146" s="1"/>
      <c r="BG146" s="1" t="s">
        <v>712</v>
      </c>
      <c r="BH146" s="1" t="s">
        <v>102</v>
      </c>
      <c r="BI146" s="1" t="s">
        <v>1046</v>
      </c>
      <c r="BJ146" s="1" t="s">
        <v>1044</v>
      </c>
      <c r="BK146" s="1" t="s">
        <v>1045</v>
      </c>
      <c r="BL146" s="1"/>
      <c r="BM146" s="1"/>
      <c r="BN146" s="1"/>
      <c r="BO146" s="1"/>
      <c r="BP146" s="1"/>
      <c r="BQ146" s="1" t="s">
        <v>76</v>
      </c>
      <c r="BR146" s="1" t="s">
        <v>77</v>
      </c>
      <c r="BS146" s="1" t="s">
        <v>77</v>
      </c>
      <c r="BT146" s="1"/>
      <c r="BU146" s="1"/>
      <c r="BV146" s="1"/>
      <c r="BW146" s="1"/>
      <c r="BX146" s="1"/>
      <c r="BY146" s="1"/>
      <c r="BZ146" s="1">
        <v>0</v>
      </c>
      <c r="CA146" s="1" t="s">
        <v>142</v>
      </c>
      <c r="CB146" s="1" t="s">
        <v>713</v>
      </c>
      <c r="CC146" s="1" t="s">
        <v>198</v>
      </c>
      <c r="CD146" s="1" t="s">
        <v>1074</v>
      </c>
      <c r="CE146" s="1" t="s">
        <v>1078</v>
      </c>
      <c r="CF146" s="1" t="s">
        <v>1076</v>
      </c>
      <c r="CG146" s="1"/>
      <c r="CH146" s="1"/>
      <c r="CI146" s="1"/>
      <c r="CJ146" s="1">
        <v>3</v>
      </c>
      <c r="CK146" s="1" t="s">
        <v>106</v>
      </c>
      <c r="CL146" s="1" t="s">
        <v>106</v>
      </c>
      <c r="CM146" s="1"/>
      <c r="CN146" s="1"/>
      <c r="CO146" s="1"/>
      <c r="CP146" s="1"/>
      <c r="CQ146" s="1"/>
      <c r="CR146" s="1"/>
    </row>
    <row r="147" spans="1:97" x14ac:dyDescent="0.25">
      <c r="A147" s="2">
        <v>45159.581525844907</v>
      </c>
      <c r="B147" s="1" t="s">
        <v>172</v>
      </c>
      <c r="C147" s="1" t="s">
        <v>62</v>
      </c>
      <c r="D147" s="1" t="s">
        <v>35</v>
      </c>
      <c r="E147" s="1" t="s">
        <v>36</v>
      </c>
      <c r="F147" s="1" t="s">
        <v>37</v>
      </c>
      <c r="G147" s="1" t="s">
        <v>212</v>
      </c>
      <c r="H147" s="1" t="s">
        <v>130</v>
      </c>
      <c r="I147" s="1"/>
      <c r="J147" s="1"/>
      <c r="K147" s="1"/>
      <c r="L147" s="1" t="s">
        <v>40</v>
      </c>
      <c r="M147" s="1" t="s">
        <v>41</v>
      </c>
      <c r="N147" s="1" t="s">
        <v>862</v>
      </c>
      <c r="O147" s="1">
        <v>527</v>
      </c>
      <c r="P147" s="1" t="s">
        <v>42</v>
      </c>
      <c r="Q147" s="1" t="s">
        <v>65</v>
      </c>
      <c r="R147" s="1" t="s">
        <v>44</v>
      </c>
      <c r="S147" s="1" t="s">
        <v>45</v>
      </c>
      <c r="T147" s="1" t="s">
        <v>134</v>
      </c>
      <c r="U147" s="1" t="s">
        <v>714</v>
      </c>
      <c r="V147" s="1" t="s">
        <v>70</v>
      </c>
      <c r="W147" s="1" t="s">
        <v>136</v>
      </c>
      <c r="X147" s="1" t="s">
        <v>136</v>
      </c>
      <c r="Y147" s="1"/>
      <c r="Z147" s="1"/>
      <c r="AA147" s="1"/>
      <c r="AB147" s="1"/>
      <c r="AC147" s="1"/>
      <c r="AD147" s="1"/>
      <c r="AE147" s="1"/>
      <c r="AF147" s="1"/>
      <c r="AG147" s="1"/>
      <c r="AH147" s="1" t="s">
        <v>460</v>
      </c>
      <c r="AI147" s="1" t="s">
        <v>111</v>
      </c>
      <c r="AJ147" s="1" t="s">
        <v>959</v>
      </c>
      <c r="AK147" s="1" t="s">
        <v>957</v>
      </c>
      <c r="AL147" s="1"/>
      <c r="AM147" s="1"/>
      <c r="AN147" s="1"/>
      <c r="AO147" s="1" t="s">
        <v>51</v>
      </c>
      <c r="AP147" s="1" t="s">
        <v>51</v>
      </c>
      <c r="AQ147" s="1"/>
      <c r="AR147" s="1"/>
      <c r="AS147" s="1"/>
      <c r="AT147" s="1"/>
      <c r="AU147" s="1"/>
      <c r="AV147" s="1" t="s">
        <v>112</v>
      </c>
      <c r="AW147" s="1" t="s">
        <v>87</v>
      </c>
      <c r="AX147" s="1" t="s">
        <v>195</v>
      </c>
      <c r="AY147" s="1" t="s">
        <v>195</v>
      </c>
      <c r="AZ147" s="1"/>
      <c r="BA147" s="1"/>
      <c r="BB147" s="1"/>
      <c r="BC147" s="1"/>
      <c r="BD147" s="1"/>
      <c r="BE147" s="1"/>
      <c r="BF147" s="1"/>
      <c r="BG147" s="1" t="s">
        <v>715</v>
      </c>
      <c r="BH147" s="1" t="s">
        <v>160</v>
      </c>
      <c r="BI147" s="1" t="s">
        <v>1049</v>
      </c>
      <c r="BJ147" s="1"/>
      <c r="BK147" s="1"/>
      <c r="BL147" s="1"/>
      <c r="BM147" s="1"/>
      <c r="BN147" s="1"/>
      <c r="BO147" s="1"/>
      <c r="BP147" s="1"/>
      <c r="BQ147" s="1" t="s">
        <v>56</v>
      </c>
      <c r="BR147" s="1" t="s">
        <v>136</v>
      </c>
      <c r="BS147" s="1" t="s">
        <v>136</v>
      </c>
      <c r="BT147" s="1"/>
      <c r="BU147" s="1"/>
      <c r="BV147" s="1"/>
      <c r="BW147" s="1"/>
      <c r="BX147" s="1"/>
      <c r="BY147" s="1"/>
      <c r="BZ147" s="1">
        <v>0</v>
      </c>
      <c r="CA147" s="1" t="s">
        <v>92</v>
      </c>
      <c r="CB147" s="1" t="s">
        <v>210</v>
      </c>
      <c r="CC147" s="1" t="s">
        <v>210</v>
      </c>
      <c r="CD147" s="1"/>
      <c r="CE147" s="1"/>
      <c r="CF147" s="1"/>
      <c r="CG147" s="1"/>
      <c r="CH147" s="1"/>
      <c r="CI147" s="1"/>
      <c r="CJ147" s="1">
        <v>2</v>
      </c>
      <c r="CK147" s="1" t="s">
        <v>716</v>
      </c>
      <c r="CL147" s="1" t="s">
        <v>634</v>
      </c>
      <c r="CM147" s="1" t="s">
        <v>1102</v>
      </c>
      <c r="CN147" s="1" t="s">
        <v>1098</v>
      </c>
      <c r="CO147" s="1"/>
      <c r="CP147" s="1"/>
      <c r="CQ147" s="1"/>
      <c r="CR147" s="1"/>
    </row>
    <row r="148" spans="1:97" x14ac:dyDescent="0.25">
      <c r="A148" s="2">
        <v>45159.701036053244</v>
      </c>
      <c r="B148" s="1" t="s">
        <v>172</v>
      </c>
      <c r="C148" s="1" t="s">
        <v>62</v>
      </c>
      <c r="D148" s="1" t="s">
        <v>505</v>
      </c>
      <c r="E148" s="1" t="s">
        <v>155</v>
      </c>
      <c r="F148" s="1" t="s">
        <v>221</v>
      </c>
      <c r="G148" s="1" t="s">
        <v>148</v>
      </c>
      <c r="H148" s="1" t="s">
        <v>107</v>
      </c>
      <c r="I148" s="1"/>
      <c r="J148" s="1"/>
      <c r="K148" s="1"/>
      <c r="L148" s="1" t="s">
        <v>411</v>
      </c>
      <c r="M148" s="1" t="s">
        <v>125</v>
      </c>
      <c r="N148" s="1"/>
      <c r="O148" s="1">
        <v>650</v>
      </c>
      <c r="P148" s="1" t="s">
        <v>717</v>
      </c>
      <c r="Q148" s="1" t="s">
        <v>281</v>
      </c>
      <c r="R148" s="1" t="s">
        <v>44</v>
      </c>
      <c r="S148" s="1" t="s">
        <v>191</v>
      </c>
      <c r="T148" s="1" t="s">
        <v>134</v>
      </c>
      <c r="U148" s="1" t="s">
        <v>718</v>
      </c>
      <c r="V148" s="1" t="s">
        <v>179</v>
      </c>
      <c r="W148" s="1" t="s">
        <v>77</v>
      </c>
      <c r="X148" s="1" t="s">
        <v>77</v>
      </c>
      <c r="Y148" s="1"/>
      <c r="Z148" s="1"/>
      <c r="AA148" s="1"/>
      <c r="AB148" s="1"/>
      <c r="AC148" s="1"/>
      <c r="AD148" s="1"/>
      <c r="AE148" s="1"/>
      <c r="AF148" s="1"/>
      <c r="AG148" s="1"/>
      <c r="AH148" s="1" t="s">
        <v>633</v>
      </c>
      <c r="AI148" s="1" t="s">
        <v>633</v>
      </c>
      <c r="AJ148" s="1"/>
      <c r="AK148" s="1"/>
      <c r="AL148" s="1"/>
      <c r="AM148" s="1"/>
      <c r="AN148" s="1"/>
      <c r="AO148" s="1" t="s">
        <v>51</v>
      </c>
      <c r="AP148" s="1" t="s">
        <v>51</v>
      </c>
      <c r="AQ148" s="1"/>
      <c r="AR148" s="1"/>
      <c r="AS148" s="1"/>
      <c r="AT148" s="1"/>
      <c r="AU148" s="1"/>
      <c r="AV148" s="1" t="s">
        <v>112</v>
      </c>
      <c r="AW148" s="1" t="s">
        <v>87</v>
      </c>
      <c r="AX148" s="1" t="s">
        <v>313</v>
      </c>
      <c r="AY148" s="1" t="s">
        <v>313</v>
      </c>
      <c r="AZ148" s="1"/>
      <c r="BA148" s="1"/>
      <c r="BB148" s="1"/>
      <c r="BC148" s="1"/>
      <c r="BD148" s="1"/>
      <c r="BE148" s="1"/>
      <c r="BF148" s="1"/>
      <c r="BG148" s="1" t="s">
        <v>313</v>
      </c>
      <c r="BH148" s="1" t="s">
        <v>313</v>
      </c>
      <c r="BI148" s="1"/>
      <c r="BJ148" s="1"/>
      <c r="BK148" s="1"/>
      <c r="BL148" s="1"/>
      <c r="BM148" s="1"/>
      <c r="BN148" s="1"/>
      <c r="BO148" s="1"/>
      <c r="BP148" s="1"/>
      <c r="BQ148" s="1" t="s">
        <v>56</v>
      </c>
      <c r="BR148" s="1" t="s">
        <v>77</v>
      </c>
      <c r="BS148" s="1" t="s">
        <v>77</v>
      </c>
      <c r="BT148" s="1"/>
      <c r="BU148" s="1"/>
      <c r="BV148" s="1"/>
      <c r="BW148" s="1"/>
      <c r="BX148" s="1"/>
      <c r="BY148" s="1"/>
      <c r="BZ148" s="1">
        <v>0</v>
      </c>
      <c r="CA148" s="1" t="s">
        <v>92</v>
      </c>
      <c r="CB148" s="1" t="s">
        <v>198</v>
      </c>
      <c r="CC148" s="1" t="s">
        <v>198</v>
      </c>
      <c r="CD148" s="1"/>
      <c r="CE148" s="1"/>
      <c r="CF148" s="1"/>
      <c r="CG148" s="1"/>
      <c r="CH148" s="1"/>
      <c r="CI148" s="1"/>
      <c r="CJ148" s="1">
        <v>1</v>
      </c>
      <c r="CK148" s="1" t="s">
        <v>94</v>
      </c>
      <c r="CL148" s="1" t="s">
        <v>94</v>
      </c>
      <c r="CM148" s="1"/>
      <c r="CN148" s="1"/>
      <c r="CO148" s="1"/>
      <c r="CP148" s="1"/>
      <c r="CQ148" s="1"/>
      <c r="CR148" s="1"/>
    </row>
    <row r="149" spans="1:97" x14ac:dyDescent="0.25">
      <c r="A149" s="2">
        <v>45159.705488460648</v>
      </c>
      <c r="B149" s="1" t="s">
        <v>172</v>
      </c>
      <c r="C149" s="1" t="s">
        <v>62</v>
      </c>
      <c r="D149" s="1" t="s">
        <v>505</v>
      </c>
      <c r="E149" s="1" t="s">
        <v>155</v>
      </c>
      <c r="F149" s="1" t="s">
        <v>37</v>
      </c>
      <c r="G149" s="1" t="s">
        <v>38</v>
      </c>
      <c r="H149" s="1" t="s">
        <v>130</v>
      </c>
      <c r="I149" s="1"/>
      <c r="J149" s="1"/>
      <c r="K149" s="1"/>
      <c r="L149" s="1" t="s">
        <v>40</v>
      </c>
      <c r="M149" s="1" t="s">
        <v>41</v>
      </c>
      <c r="N149" s="1"/>
      <c r="O149" s="1">
        <v>570</v>
      </c>
      <c r="P149" s="1" t="s">
        <v>83</v>
      </c>
      <c r="Q149" s="1" t="s">
        <v>65</v>
      </c>
      <c r="R149" s="1" t="s">
        <v>66</v>
      </c>
      <c r="S149" s="1" t="s">
        <v>156</v>
      </c>
      <c r="T149" s="1" t="s">
        <v>96</v>
      </c>
      <c r="U149" s="1" t="s">
        <v>718</v>
      </c>
      <c r="V149" s="1" t="s">
        <v>179</v>
      </c>
      <c r="W149" s="1" t="s">
        <v>136</v>
      </c>
      <c r="X149" s="1" t="s">
        <v>136</v>
      </c>
      <c r="Y149" s="1"/>
      <c r="Z149" s="1"/>
      <c r="AA149" s="1"/>
      <c r="AB149" s="1"/>
      <c r="AC149" s="1"/>
      <c r="AD149" s="1"/>
      <c r="AE149" s="1"/>
      <c r="AF149" s="1"/>
      <c r="AG149" s="1"/>
      <c r="AH149" s="1" t="s">
        <v>146</v>
      </c>
      <c r="AI149" s="1" t="s">
        <v>146</v>
      </c>
      <c r="AJ149" s="1"/>
      <c r="AK149" s="1"/>
      <c r="AL149" s="1"/>
      <c r="AM149" s="1"/>
      <c r="AN149" s="1"/>
      <c r="AO149" s="1" t="s">
        <v>194</v>
      </c>
      <c r="AP149" s="1" t="s">
        <v>194</v>
      </c>
      <c r="AQ149" s="1"/>
      <c r="AR149" s="1"/>
      <c r="AS149" s="1"/>
      <c r="AT149" s="1"/>
      <c r="AU149" s="1"/>
      <c r="AV149" s="1" t="s">
        <v>112</v>
      </c>
      <c r="AW149" s="1" t="s">
        <v>100</v>
      </c>
      <c r="AX149" s="1" t="s">
        <v>101</v>
      </c>
      <c r="AY149" s="1" t="s">
        <v>101</v>
      </c>
      <c r="AZ149" s="1"/>
      <c r="BA149" s="1"/>
      <c r="BB149" s="1"/>
      <c r="BC149" s="1"/>
      <c r="BD149" s="1"/>
      <c r="BE149" s="1"/>
      <c r="BF149" s="1"/>
      <c r="BG149" s="1" t="s">
        <v>102</v>
      </c>
      <c r="BH149" s="1" t="s">
        <v>102</v>
      </c>
      <c r="BI149" s="1"/>
      <c r="BJ149" s="1"/>
      <c r="BK149" s="1"/>
      <c r="BL149" s="1"/>
      <c r="BM149" s="1"/>
      <c r="BN149" s="1"/>
      <c r="BO149" s="1"/>
      <c r="BP149" s="1"/>
      <c r="BQ149" s="1" t="s">
        <v>56</v>
      </c>
      <c r="BR149" s="1" t="s">
        <v>77</v>
      </c>
      <c r="BS149" s="1" t="s">
        <v>77</v>
      </c>
      <c r="BT149" s="1"/>
      <c r="BU149" s="1"/>
      <c r="BV149" s="1"/>
      <c r="BW149" s="1"/>
      <c r="BX149" s="1"/>
      <c r="BY149" s="1"/>
      <c r="BZ149" s="1">
        <v>0</v>
      </c>
      <c r="CA149" s="1" t="s">
        <v>92</v>
      </c>
      <c r="CB149" s="1" t="s">
        <v>210</v>
      </c>
      <c r="CC149" s="1" t="s">
        <v>210</v>
      </c>
      <c r="CD149" s="1"/>
      <c r="CE149" s="1"/>
      <c r="CF149" s="1"/>
      <c r="CG149" s="1"/>
      <c r="CH149" s="1"/>
      <c r="CI149" s="1"/>
      <c r="CJ149" s="1">
        <v>5</v>
      </c>
      <c r="CK149" s="1" t="s">
        <v>659</v>
      </c>
      <c r="CL149" s="1" t="s">
        <v>659</v>
      </c>
      <c r="CM149" s="1"/>
      <c r="CN149" s="1"/>
      <c r="CO149" s="1"/>
      <c r="CP149" s="1"/>
      <c r="CQ149" s="1"/>
      <c r="CR149" s="1"/>
    </row>
    <row r="150" spans="1:97" x14ac:dyDescent="0.25">
      <c r="A150" s="2">
        <v>45159.732567025465</v>
      </c>
      <c r="B150" s="1" t="s">
        <v>330</v>
      </c>
      <c r="C150" s="1" t="s">
        <v>34</v>
      </c>
      <c r="D150" s="1" t="s">
        <v>35</v>
      </c>
      <c r="E150" s="1" t="s">
        <v>36</v>
      </c>
      <c r="F150" s="1" t="s">
        <v>37</v>
      </c>
      <c r="G150" s="1" t="s">
        <v>320</v>
      </c>
      <c r="H150" s="1" t="s">
        <v>130</v>
      </c>
      <c r="I150" s="1" t="s">
        <v>854</v>
      </c>
      <c r="J150" s="1" t="s">
        <v>852</v>
      </c>
      <c r="K150" s="1"/>
      <c r="L150" s="1" t="s">
        <v>40</v>
      </c>
      <c r="M150" s="1" t="s">
        <v>41</v>
      </c>
      <c r="N150" s="1"/>
      <c r="O150" s="1">
        <v>1230</v>
      </c>
      <c r="P150" s="1" t="s">
        <v>42</v>
      </c>
      <c r="Q150" s="1" t="s">
        <v>95</v>
      </c>
      <c r="R150" s="1" t="s">
        <v>131</v>
      </c>
      <c r="S150" s="1" t="s">
        <v>67</v>
      </c>
      <c r="T150" s="1" t="s">
        <v>96</v>
      </c>
      <c r="U150" s="1" t="s">
        <v>719</v>
      </c>
      <c r="V150" s="1" t="s">
        <v>48</v>
      </c>
      <c r="W150" s="1" t="s">
        <v>77</v>
      </c>
      <c r="X150" s="1" t="s">
        <v>77</v>
      </c>
      <c r="Y150" s="1"/>
      <c r="Z150" s="1"/>
      <c r="AA150" s="1"/>
      <c r="AB150" s="1"/>
      <c r="AC150" s="1"/>
      <c r="AD150" s="1"/>
      <c r="AE150" s="1"/>
      <c r="AF150" s="1"/>
      <c r="AG150" s="1"/>
      <c r="AH150" s="1" t="s">
        <v>460</v>
      </c>
      <c r="AI150" s="1" t="s">
        <v>111</v>
      </c>
      <c r="AJ150" s="1" t="s">
        <v>959</v>
      </c>
      <c r="AK150" s="1" t="s">
        <v>957</v>
      </c>
      <c r="AL150" s="1"/>
      <c r="AM150" s="1"/>
      <c r="AN150" s="1"/>
      <c r="AO150" s="1" t="s">
        <v>51</v>
      </c>
      <c r="AP150" s="1" t="s">
        <v>51</v>
      </c>
      <c r="AQ150" s="1"/>
      <c r="AR150" s="1"/>
      <c r="AS150" s="1"/>
      <c r="AT150" s="1"/>
      <c r="AU150" s="1"/>
      <c r="AV150" s="1" t="s">
        <v>112</v>
      </c>
      <c r="AW150" s="1" t="s">
        <v>87</v>
      </c>
      <c r="AX150" s="1" t="s">
        <v>167</v>
      </c>
      <c r="AY150" s="1" t="s">
        <v>101</v>
      </c>
      <c r="AZ150" s="1" t="s">
        <v>989</v>
      </c>
      <c r="BA150" s="1"/>
      <c r="BB150" s="1"/>
      <c r="BC150" s="1"/>
      <c r="BD150" s="1"/>
      <c r="BE150" s="1"/>
      <c r="BF150" s="1"/>
      <c r="BG150" s="1" t="s">
        <v>1033</v>
      </c>
      <c r="BH150" s="1" t="s">
        <v>1002</v>
      </c>
      <c r="BI150" s="1" t="s">
        <v>1044</v>
      </c>
      <c r="BJ150" s="1" t="s">
        <v>1049</v>
      </c>
      <c r="BK150" s="1"/>
      <c r="BL150" s="1"/>
      <c r="BM150" s="1"/>
      <c r="BN150" s="1"/>
      <c r="BO150" s="1"/>
      <c r="BP150" s="1"/>
      <c r="BQ150" s="1" t="s">
        <v>161</v>
      </c>
      <c r="BR150" s="1" t="s">
        <v>77</v>
      </c>
      <c r="BS150" s="1" t="s">
        <v>77</v>
      </c>
      <c r="BT150" s="1"/>
      <c r="BU150" s="1"/>
      <c r="BV150" s="1"/>
      <c r="BW150" s="1"/>
      <c r="BX150" s="1"/>
      <c r="BY150" s="1"/>
      <c r="BZ150" s="1">
        <v>0</v>
      </c>
      <c r="CA150" s="1" t="s">
        <v>92</v>
      </c>
      <c r="CB150" s="1" t="s">
        <v>680</v>
      </c>
      <c r="CC150" s="1" t="s">
        <v>198</v>
      </c>
      <c r="CD150" s="1" t="s">
        <v>1074</v>
      </c>
      <c r="CE150" s="1"/>
      <c r="CF150" s="1"/>
      <c r="CG150" s="1"/>
      <c r="CH150" s="1"/>
      <c r="CI150" s="1"/>
      <c r="CJ150" s="1">
        <v>5</v>
      </c>
      <c r="CK150" s="1" t="s">
        <v>659</v>
      </c>
      <c r="CL150" s="1" t="s">
        <v>659</v>
      </c>
      <c r="CM150" s="1"/>
      <c r="CN150" s="1"/>
      <c r="CO150" s="1"/>
      <c r="CP150" s="1"/>
      <c r="CQ150" s="1"/>
      <c r="CR150" s="1"/>
    </row>
    <row r="151" spans="1:97" x14ac:dyDescent="0.25">
      <c r="A151" s="2">
        <v>45159.952772175922</v>
      </c>
      <c r="B151" s="1" t="s">
        <v>172</v>
      </c>
      <c r="C151" s="1" t="s">
        <v>62</v>
      </c>
      <c r="D151" s="1" t="s">
        <v>35</v>
      </c>
      <c r="E151" s="1" t="s">
        <v>36</v>
      </c>
      <c r="F151" s="1" t="s">
        <v>37</v>
      </c>
      <c r="G151" s="1" t="s">
        <v>148</v>
      </c>
      <c r="H151" s="1" t="s">
        <v>130</v>
      </c>
      <c r="I151" s="1" t="s">
        <v>854</v>
      </c>
      <c r="J151" s="1"/>
      <c r="K151" s="1"/>
      <c r="L151" s="1" t="s">
        <v>411</v>
      </c>
      <c r="M151" s="1" t="s">
        <v>125</v>
      </c>
      <c r="N151" s="1"/>
      <c r="O151" s="1">
        <v>578</v>
      </c>
      <c r="P151" s="1" t="s">
        <v>42</v>
      </c>
      <c r="Q151" s="1" t="s">
        <v>95</v>
      </c>
      <c r="R151" s="1" t="s">
        <v>66</v>
      </c>
      <c r="S151" s="1" t="s">
        <v>191</v>
      </c>
      <c r="T151" s="1" t="s">
        <v>117</v>
      </c>
      <c r="U151" s="1" t="s">
        <v>721</v>
      </c>
      <c r="V151" s="1" t="s">
        <v>70</v>
      </c>
      <c r="W151" s="1" t="s">
        <v>938</v>
      </c>
      <c r="X151" s="1" t="s">
        <v>136</v>
      </c>
      <c r="Y151" s="1" t="s">
        <v>893</v>
      </c>
      <c r="Z151" s="1" t="s">
        <v>883</v>
      </c>
      <c r="AA151" s="1" t="s">
        <v>886</v>
      </c>
      <c r="AB151" s="1" t="s">
        <v>885</v>
      </c>
      <c r="AC151" s="1" t="s">
        <v>888</v>
      </c>
      <c r="AD151" s="1" t="s">
        <v>894</v>
      </c>
      <c r="AE151" s="1" t="s">
        <v>941</v>
      </c>
      <c r="AF151" s="1"/>
      <c r="AG151" s="1"/>
      <c r="AH151" s="1" t="s">
        <v>673</v>
      </c>
      <c r="AI151" s="1" t="s">
        <v>633</v>
      </c>
      <c r="AJ151" s="1" t="s">
        <v>961</v>
      </c>
      <c r="AK151" s="1" t="s">
        <v>958</v>
      </c>
      <c r="AL151" s="1" t="s">
        <v>959</v>
      </c>
      <c r="AM151" s="1" t="s">
        <v>957</v>
      </c>
      <c r="AN151" s="1"/>
      <c r="AO151" s="1" t="s">
        <v>283</v>
      </c>
      <c r="AP151" s="1" t="s">
        <v>51</v>
      </c>
      <c r="AQ151" s="1" t="s">
        <v>975</v>
      </c>
      <c r="AR151" s="1" t="s">
        <v>977</v>
      </c>
      <c r="AS151" s="1"/>
      <c r="AT151" s="1"/>
      <c r="AU151" s="1"/>
      <c r="AV151" s="1" t="s">
        <v>112</v>
      </c>
      <c r="AW151" s="1" t="s">
        <v>87</v>
      </c>
      <c r="AX151" s="1" t="s">
        <v>195</v>
      </c>
      <c r="AY151" s="1" t="s">
        <v>195</v>
      </c>
      <c r="AZ151" s="1"/>
      <c r="BA151" s="1"/>
      <c r="BB151" s="1"/>
      <c r="BC151" s="1"/>
      <c r="BD151" s="1"/>
      <c r="BE151" s="1"/>
      <c r="BF151" s="1"/>
      <c r="BG151" s="1" t="s">
        <v>723</v>
      </c>
      <c r="BH151" s="1" t="s">
        <v>75</v>
      </c>
      <c r="BI151" s="1" t="s">
        <v>1044</v>
      </c>
      <c r="BJ151" s="1" t="s">
        <v>1051</v>
      </c>
      <c r="BK151" s="1" t="s">
        <v>1050</v>
      </c>
      <c r="BL151" s="1"/>
      <c r="BM151" s="1"/>
      <c r="BN151" s="1"/>
      <c r="BO151" s="1"/>
      <c r="BP151" s="1"/>
      <c r="BQ151" s="1" t="s">
        <v>76</v>
      </c>
      <c r="BR151" s="1" t="s">
        <v>724</v>
      </c>
      <c r="BS151" s="1" t="s">
        <v>136</v>
      </c>
      <c r="BT151" s="1" t="s">
        <v>893</v>
      </c>
      <c r="BU151" s="1" t="s">
        <v>889</v>
      </c>
      <c r="BV151" s="1" t="s">
        <v>886</v>
      </c>
      <c r="BW151" s="1" t="s">
        <v>885</v>
      </c>
      <c r="BX151" s="1" t="s">
        <v>1066</v>
      </c>
      <c r="BY151" s="1" t="s">
        <v>891</v>
      </c>
      <c r="BZ151" s="1" t="s">
        <v>91</v>
      </c>
      <c r="CA151" s="1" t="s">
        <v>58</v>
      </c>
      <c r="CB151" s="1" t="s">
        <v>725</v>
      </c>
      <c r="CC151" s="1" t="s">
        <v>147</v>
      </c>
      <c r="CD151" s="1" t="s">
        <v>1073</v>
      </c>
      <c r="CE151" s="1" t="s">
        <v>1074</v>
      </c>
      <c r="CF151" s="1" t="s">
        <v>1075</v>
      </c>
      <c r="CG151" s="1" t="s">
        <v>1077</v>
      </c>
      <c r="CH151" s="1"/>
      <c r="CI151" s="1"/>
      <c r="CJ151" s="1">
        <v>3</v>
      </c>
      <c r="CK151" s="1" t="s">
        <v>726</v>
      </c>
      <c r="CL151" s="1" t="s">
        <v>634</v>
      </c>
      <c r="CM151" s="1" t="s">
        <v>1095</v>
      </c>
      <c r="CN151" s="1" t="s">
        <v>1096</v>
      </c>
      <c r="CO151" s="1" t="s">
        <v>1097</v>
      </c>
      <c r="CP151" s="1" t="s">
        <v>1098</v>
      </c>
      <c r="CQ151" s="1" t="s">
        <v>1105</v>
      </c>
      <c r="CR151" s="1"/>
    </row>
    <row r="152" spans="1:97" x14ac:dyDescent="0.25">
      <c r="A152" s="2">
        <v>45159.959028611112</v>
      </c>
      <c r="B152" s="1" t="s">
        <v>330</v>
      </c>
      <c r="C152" s="1" t="s">
        <v>34</v>
      </c>
      <c r="D152" s="1" t="s">
        <v>35</v>
      </c>
      <c r="E152" s="1" t="s">
        <v>36</v>
      </c>
      <c r="F152" s="1" t="s">
        <v>201</v>
      </c>
      <c r="G152" s="1" t="s">
        <v>320</v>
      </c>
      <c r="H152" s="1" t="s">
        <v>130</v>
      </c>
      <c r="I152" s="1"/>
      <c r="J152" s="1"/>
      <c r="K152" s="1"/>
      <c r="L152" s="1" t="s">
        <v>40</v>
      </c>
      <c r="M152" s="1" t="s">
        <v>41</v>
      </c>
      <c r="N152" s="1"/>
      <c r="O152" s="1">
        <v>1043</v>
      </c>
      <c r="P152" s="1" t="s">
        <v>83</v>
      </c>
      <c r="Q152" s="1" t="s">
        <v>43</v>
      </c>
      <c r="R152" s="1" t="s">
        <v>66</v>
      </c>
      <c r="S152" s="1" t="s">
        <v>67</v>
      </c>
      <c r="T152" s="1" t="s">
        <v>134</v>
      </c>
      <c r="U152" s="1" t="s">
        <v>727</v>
      </c>
      <c r="V152" s="1" t="s">
        <v>70</v>
      </c>
      <c r="W152" s="1" t="s">
        <v>136</v>
      </c>
      <c r="X152" s="1" t="s">
        <v>136</v>
      </c>
      <c r="Y152" s="1"/>
      <c r="Z152" s="1"/>
      <c r="AA152" s="1"/>
      <c r="AB152" s="1"/>
      <c r="AC152" s="1"/>
      <c r="AD152" s="1"/>
      <c r="AE152" s="1"/>
      <c r="AF152" s="1"/>
      <c r="AG152" s="1"/>
      <c r="AH152" s="1" t="s">
        <v>633</v>
      </c>
      <c r="AI152" s="1" t="s">
        <v>633</v>
      </c>
      <c r="AJ152" s="1"/>
      <c r="AK152" s="1"/>
      <c r="AL152" s="1"/>
      <c r="AM152" s="1"/>
      <c r="AN152" s="1"/>
      <c r="AO152" s="1" t="s">
        <v>51</v>
      </c>
      <c r="AP152" s="1" t="s">
        <v>51</v>
      </c>
      <c r="AQ152" s="1"/>
      <c r="AR152" s="1"/>
      <c r="AS152" s="1"/>
      <c r="AT152" s="1"/>
      <c r="AU152" s="1"/>
      <c r="AV152" s="1" t="s">
        <v>312</v>
      </c>
      <c r="AW152" s="1" t="s">
        <v>100</v>
      </c>
      <c r="AX152" s="1" t="s">
        <v>101</v>
      </c>
      <c r="AY152" s="1" t="s">
        <v>101</v>
      </c>
      <c r="AZ152" s="1"/>
      <c r="BA152" s="1"/>
      <c r="BB152" s="1"/>
      <c r="BC152" s="1"/>
      <c r="BD152" s="1"/>
      <c r="BE152" s="1"/>
      <c r="BF152" s="1"/>
      <c r="BG152" s="1" t="s">
        <v>160</v>
      </c>
      <c r="BH152" s="1" t="s">
        <v>160</v>
      </c>
      <c r="BI152" s="1"/>
      <c r="BJ152" s="1"/>
      <c r="BK152" s="1"/>
      <c r="BL152" s="1"/>
      <c r="BM152" s="1"/>
      <c r="BN152" s="1"/>
      <c r="BO152" s="1"/>
      <c r="BP152" s="1"/>
      <c r="BQ152" s="1" t="s">
        <v>56</v>
      </c>
      <c r="BR152" s="1" t="s">
        <v>77</v>
      </c>
      <c r="BS152" s="1" t="s">
        <v>77</v>
      </c>
      <c r="BT152" s="1"/>
      <c r="BU152" s="1"/>
      <c r="BV152" s="1"/>
      <c r="BW152" s="1"/>
      <c r="BX152" s="1"/>
      <c r="BY152" s="1"/>
      <c r="BZ152" s="1">
        <v>0</v>
      </c>
      <c r="CA152" s="1" t="s">
        <v>92</v>
      </c>
      <c r="CB152" s="1" t="s">
        <v>424</v>
      </c>
      <c r="CC152" s="1" t="s">
        <v>147</v>
      </c>
      <c r="CD152" s="1" t="s">
        <v>1073</v>
      </c>
      <c r="CE152" s="1" t="s">
        <v>1074</v>
      </c>
      <c r="CF152" s="1"/>
      <c r="CG152" s="1"/>
      <c r="CH152" s="1"/>
      <c r="CI152" s="1"/>
      <c r="CJ152" s="1">
        <v>5</v>
      </c>
      <c r="CK152" s="1" t="s">
        <v>728</v>
      </c>
      <c r="CL152" s="1" t="s">
        <v>345</v>
      </c>
      <c r="CM152" s="1" t="s">
        <v>1101</v>
      </c>
      <c r="CN152" s="1" t="s">
        <v>1097</v>
      </c>
      <c r="CO152" s="1"/>
      <c r="CP152" s="1"/>
      <c r="CQ152" s="1"/>
      <c r="CR152" s="1"/>
    </row>
    <row r="153" spans="1:97" x14ac:dyDescent="0.25">
      <c r="A153" s="2">
        <v>45160.904230127315</v>
      </c>
      <c r="B153" s="1" t="s">
        <v>172</v>
      </c>
      <c r="C153" s="1" t="s">
        <v>62</v>
      </c>
      <c r="D153" s="1" t="s">
        <v>35</v>
      </c>
      <c r="E153" s="1" t="s">
        <v>36</v>
      </c>
      <c r="F153" s="1" t="s">
        <v>201</v>
      </c>
      <c r="G153" s="1" t="s">
        <v>81</v>
      </c>
      <c r="H153" s="1" t="s">
        <v>130</v>
      </c>
      <c r="I153" s="1" t="s">
        <v>854</v>
      </c>
      <c r="J153" s="1"/>
      <c r="K153" s="1"/>
      <c r="L153" s="1" t="s">
        <v>40</v>
      </c>
      <c r="M153" s="1" t="s">
        <v>41</v>
      </c>
      <c r="N153" s="1"/>
      <c r="O153" s="1">
        <v>328</v>
      </c>
      <c r="P153" s="1" t="s">
        <v>240</v>
      </c>
      <c r="Q153" s="1" t="s">
        <v>65</v>
      </c>
      <c r="R153" s="1" t="s">
        <v>44</v>
      </c>
      <c r="S153" s="1" t="s">
        <v>108</v>
      </c>
      <c r="T153" s="1" t="s">
        <v>117</v>
      </c>
      <c r="U153" s="1" t="s">
        <v>729</v>
      </c>
      <c r="V153" s="1" t="s">
        <v>70</v>
      </c>
      <c r="W153" s="1" t="s">
        <v>266</v>
      </c>
      <c r="X153" s="1" t="s">
        <v>136</v>
      </c>
      <c r="Y153" s="1" t="s">
        <v>893</v>
      </c>
      <c r="Z153" s="1"/>
      <c r="AA153" s="1"/>
      <c r="AB153" s="1"/>
      <c r="AC153" s="1"/>
      <c r="AD153" s="1"/>
      <c r="AE153" s="1"/>
      <c r="AF153" s="1"/>
      <c r="AG153" s="1"/>
      <c r="AH153" s="1" t="s">
        <v>567</v>
      </c>
      <c r="AI153" s="1" t="s">
        <v>174</v>
      </c>
      <c r="AJ153" s="1" t="s">
        <v>961</v>
      </c>
      <c r="AK153" s="1"/>
      <c r="AL153" s="1"/>
      <c r="AM153" s="1"/>
      <c r="AN153" s="1"/>
      <c r="AO153" s="1" t="s">
        <v>51</v>
      </c>
      <c r="AP153" s="1" t="s">
        <v>51</v>
      </c>
      <c r="AQ153" s="1"/>
      <c r="AR153" s="1"/>
      <c r="AS153" s="1"/>
      <c r="AT153" s="1"/>
      <c r="AU153" s="1"/>
      <c r="AV153" s="1" t="s">
        <v>65</v>
      </c>
      <c r="AW153" s="1" t="s">
        <v>100</v>
      </c>
      <c r="AX153" s="1" t="s">
        <v>261</v>
      </c>
      <c r="AY153" s="1" t="s">
        <v>101</v>
      </c>
      <c r="AZ153" s="1" t="s">
        <v>992</v>
      </c>
      <c r="BA153" s="1" t="s">
        <v>991</v>
      </c>
      <c r="BB153" s="1"/>
      <c r="BC153" s="1"/>
      <c r="BD153" s="1"/>
      <c r="BE153" s="1"/>
      <c r="BF153" s="1"/>
      <c r="BG153" s="1" t="s">
        <v>1029</v>
      </c>
      <c r="BH153" s="1" t="s">
        <v>102</v>
      </c>
      <c r="BI153" s="1" t="s">
        <v>1046</v>
      </c>
      <c r="BJ153" s="1" t="s">
        <v>1047</v>
      </c>
      <c r="BK153" s="1"/>
      <c r="BL153" s="1"/>
      <c r="BM153" s="1"/>
      <c r="BN153" s="1"/>
      <c r="BO153" s="1"/>
      <c r="BP153" s="1"/>
      <c r="BQ153" s="1" t="s">
        <v>76</v>
      </c>
      <c r="BR153" s="1" t="s">
        <v>266</v>
      </c>
      <c r="BS153" s="1" t="s">
        <v>136</v>
      </c>
      <c r="BT153" s="1" t="s">
        <v>893</v>
      </c>
      <c r="BU153" s="1"/>
      <c r="BV153" s="1"/>
      <c r="BW153" s="1"/>
      <c r="BX153" s="1"/>
      <c r="BY153" s="1"/>
      <c r="BZ153" s="1">
        <v>0</v>
      </c>
      <c r="CA153" s="1" t="s">
        <v>142</v>
      </c>
      <c r="CB153" s="1" t="s">
        <v>494</v>
      </c>
      <c r="CC153" s="1" t="s">
        <v>147</v>
      </c>
      <c r="CD153" s="1" t="s">
        <v>1074</v>
      </c>
      <c r="CE153" s="1"/>
      <c r="CF153" s="1"/>
      <c r="CG153" s="1"/>
      <c r="CH153" s="1"/>
      <c r="CI153" s="1"/>
      <c r="CJ153" s="1">
        <v>1</v>
      </c>
      <c r="CK153" s="1" t="s">
        <v>129</v>
      </c>
      <c r="CL153" s="1" t="s">
        <v>129</v>
      </c>
      <c r="CM153" s="1"/>
      <c r="CN153" s="1"/>
      <c r="CO153" s="1"/>
      <c r="CP153" s="1"/>
      <c r="CQ153" s="1"/>
      <c r="CR153" s="1"/>
      <c r="CS153" s="1" t="s">
        <v>730</v>
      </c>
    </row>
    <row r="154" spans="1:97" x14ac:dyDescent="0.25">
      <c r="A154" s="2">
        <v>45163.829178530097</v>
      </c>
      <c r="B154" s="1" t="s">
        <v>330</v>
      </c>
      <c r="C154" s="1" t="s">
        <v>34</v>
      </c>
      <c r="D154" s="1" t="s">
        <v>35</v>
      </c>
      <c r="E154" s="1" t="s">
        <v>36</v>
      </c>
      <c r="F154" s="1" t="s">
        <v>37</v>
      </c>
      <c r="G154" s="1" t="s">
        <v>38</v>
      </c>
      <c r="H154" s="1" t="s">
        <v>130</v>
      </c>
      <c r="I154" s="1" t="s">
        <v>854</v>
      </c>
      <c r="J154" s="1"/>
      <c r="K154" s="1"/>
      <c r="L154" s="1" t="s">
        <v>40</v>
      </c>
      <c r="M154" s="1" t="s">
        <v>41</v>
      </c>
      <c r="N154" s="1" t="s">
        <v>862</v>
      </c>
      <c r="O154" s="1">
        <v>1175</v>
      </c>
      <c r="P154" s="1" t="s">
        <v>42</v>
      </c>
      <c r="Q154" s="1" t="s">
        <v>65</v>
      </c>
      <c r="R154" s="1" t="s">
        <v>44</v>
      </c>
      <c r="S154" s="1" t="s">
        <v>108</v>
      </c>
      <c r="T154" s="1" t="s">
        <v>134</v>
      </c>
      <c r="U154" s="1" t="s">
        <v>731</v>
      </c>
      <c r="V154" s="1" t="s">
        <v>48</v>
      </c>
      <c r="W154" s="1" t="s">
        <v>732</v>
      </c>
      <c r="X154" s="1" t="s">
        <v>136</v>
      </c>
      <c r="Y154" s="1" t="s">
        <v>889</v>
      </c>
      <c r="Z154" s="1" t="s">
        <v>901</v>
      </c>
      <c r="AA154" s="1"/>
      <c r="AB154" s="1"/>
      <c r="AC154" s="1"/>
      <c r="AD154" s="1"/>
      <c r="AE154" s="1"/>
      <c r="AF154" s="1"/>
      <c r="AG154" s="1"/>
      <c r="AH154" s="1" t="s">
        <v>733</v>
      </c>
      <c r="AI154" s="1" t="s">
        <v>174</v>
      </c>
      <c r="AJ154" s="1" t="s">
        <v>959</v>
      </c>
      <c r="AK154" s="1" t="s">
        <v>957</v>
      </c>
      <c r="AL154" s="1"/>
      <c r="AM154" s="1"/>
      <c r="AN154" s="1"/>
      <c r="AO154" s="1" t="s">
        <v>73</v>
      </c>
      <c r="AP154" s="1" t="s">
        <v>51</v>
      </c>
      <c r="AQ154" s="1" t="s">
        <v>975</v>
      </c>
      <c r="AR154" s="1"/>
      <c r="AS154" s="1"/>
      <c r="AT154" s="1"/>
      <c r="AU154" s="1"/>
      <c r="AV154" s="1" t="s">
        <v>65</v>
      </c>
      <c r="AW154" s="1" t="s">
        <v>100</v>
      </c>
      <c r="AX154" s="1" t="s">
        <v>151</v>
      </c>
      <c r="AY154" s="1" t="s">
        <v>101</v>
      </c>
      <c r="AZ154" s="1" t="s">
        <v>992</v>
      </c>
      <c r="BA154" s="1" t="s">
        <v>991</v>
      </c>
      <c r="BB154" s="1" t="s">
        <v>989</v>
      </c>
      <c r="BC154" s="1" t="s">
        <v>990</v>
      </c>
      <c r="BD154" s="1"/>
      <c r="BE154" s="1"/>
      <c r="BF154" s="1"/>
      <c r="BG154" s="1" t="s">
        <v>1034</v>
      </c>
      <c r="BH154" s="1" t="s">
        <v>75</v>
      </c>
      <c r="BI154" s="1" t="s">
        <v>1047</v>
      </c>
      <c r="BJ154" s="1" t="s">
        <v>1049</v>
      </c>
      <c r="BK154" s="1" t="s">
        <v>1045</v>
      </c>
      <c r="BL154" s="1"/>
      <c r="BM154" s="1"/>
      <c r="BN154" s="1"/>
      <c r="BO154" s="1"/>
      <c r="BP154" s="1"/>
      <c r="BQ154" s="1" t="s">
        <v>56</v>
      </c>
      <c r="BR154" s="1" t="s">
        <v>158</v>
      </c>
      <c r="BS154" s="1" t="s">
        <v>158</v>
      </c>
      <c r="BT154" s="1"/>
      <c r="BU154" s="1"/>
      <c r="BV154" s="1"/>
      <c r="BW154" s="1"/>
      <c r="BX154" s="1"/>
      <c r="BY154" s="1"/>
      <c r="BZ154" s="1" t="s">
        <v>78</v>
      </c>
      <c r="CA154" s="1" t="s">
        <v>58</v>
      </c>
      <c r="CB154" s="1" t="s">
        <v>115</v>
      </c>
      <c r="CC154" s="1" t="s">
        <v>147</v>
      </c>
      <c r="CD154" s="1" t="s">
        <v>1078</v>
      </c>
      <c r="CE154" s="1" t="s">
        <v>1076</v>
      </c>
      <c r="CF154" s="1"/>
      <c r="CG154" s="1"/>
      <c r="CH154" s="1"/>
      <c r="CI154" s="1"/>
      <c r="CJ154" s="1">
        <v>1</v>
      </c>
      <c r="CK154" s="1" t="s">
        <v>106</v>
      </c>
      <c r="CL154" s="1" t="s">
        <v>106</v>
      </c>
      <c r="CM154" s="1"/>
      <c r="CN154" s="1"/>
      <c r="CO154" s="1"/>
      <c r="CP154" s="1"/>
      <c r="CQ154" s="1"/>
      <c r="CR154" s="1"/>
      <c r="CS154" s="1" t="s">
        <v>735</v>
      </c>
    </row>
    <row r="155" spans="1:97" x14ac:dyDescent="0.25">
      <c r="A155" s="2">
        <v>45163.836519178236</v>
      </c>
      <c r="B155" s="1" t="s">
        <v>172</v>
      </c>
      <c r="C155" s="1" t="s">
        <v>34</v>
      </c>
      <c r="D155" s="1" t="s">
        <v>35</v>
      </c>
      <c r="E155" s="1" t="s">
        <v>36</v>
      </c>
      <c r="F155" s="1" t="s">
        <v>37</v>
      </c>
      <c r="G155" s="1" t="s">
        <v>148</v>
      </c>
      <c r="H155" s="1" t="s">
        <v>130</v>
      </c>
      <c r="I155" s="1" t="s">
        <v>854</v>
      </c>
      <c r="J155" s="1"/>
      <c r="K155" s="1"/>
      <c r="L155" s="1" t="s">
        <v>40</v>
      </c>
      <c r="M155" s="1" t="s">
        <v>41</v>
      </c>
      <c r="N155" s="1" t="s">
        <v>862</v>
      </c>
      <c r="O155" s="1">
        <v>1000</v>
      </c>
      <c r="P155" s="1" t="s">
        <v>83</v>
      </c>
      <c r="Q155" s="1" t="s">
        <v>65</v>
      </c>
      <c r="R155" s="1" t="s">
        <v>66</v>
      </c>
      <c r="S155" s="1" t="s">
        <v>156</v>
      </c>
      <c r="T155" s="1" t="s">
        <v>117</v>
      </c>
      <c r="U155" s="1" t="s">
        <v>736</v>
      </c>
      <c r="V155" s="1" t="s">
        <v>70</v>
      </c>
      <c r="W155" s="1" t="s">
        <v>737</v>
      </c>
      <c r="X155" s="1" t="s">
        <v>136</v>
      </c>
      <c r="Y155" s="1" t="s">
        <v>889</v>
      </c>
      <c r="Z155" s="1" t="s">
        <v>894</v>
      </c>
      <c r="AA155" s="1" t="s">
        <v>890</v>
      </c>
      <c r="AB155" s="1"/>
      <c r="AC155" s="1"/>
      <c r="AD155" s="1"/>
      <c r="AE155" s="1"/>
      <c r="AF155" s="1"/>
      <c r="AG155" s="1"/>
      <c r="AH155" s="1" t="s">
        <v>624</v>
      </c>
      <c r="AI155" s="1" t="s">
        <v>174</v>
      </c>
      <c r="AJ155" s="1" t="s">
        <v>958</v>
      </c>
      <c r="AK155" s="1" t="s">
        <v>959</v>
      </c>
      <c r="AL155" s="1"/>
      <c r="AM155" s="1"/>
      <c r="AN155" s="1"/>
      <c r="AO155" s="1" t="s">
        <v>51</v>
      </c>
      <c r="AP155" s="1" t="s">
        <v>51</v>
      </c>
      <c r="AQ155" s="1"/>
      <c r="AR155" s="1"/>
      <c r="AS155" s="1"/>
      <c r="AT155" s="1"/>
      <c r="AU155" s="1"/>
      <c r="AV155" s="1" t="s">
        <v>52</v>
      </c>
      <c r="AW155" s="1" t="s">
        <v>100</v>
      </c>
      <c r="AX155" s="1" t="s">
        <v>528</v>
      </c>
      <c r="AY155" s="1" t="s">
        <v>101</v>
      </c>
      <c r="AZ155" s="1" t="s">
        <v>992</v>
      </c>
      <c r="BA155" s="1" t="s">
        <v>991</v>
      </c>
      <c r="BB155" s="1" t="s">
        <v>990</v>
      </c>
      <c r="BC155" s="1"/>
      <c r="BD155" s="1"/>
      <c r="BE155" s="1"/>
      <c r="BF155" s="1"/>
      <c r="BG155" s="1" t="s">
        <v>75</v>
      </c>
      <c r="BH155" s="1" t="s">
        <v>75</v>
      </c>
      <c r="BI155" s="1"/>
      <c r="BJ155" s="1"/>
      <c r="BK155" s="1"/>
      <c r="BL155" s="1"/>
      <c r="BM155" s="1"/>
      <c r="BN155" s="1"/>
      <c r="BO155" s="1"/>
      <c r="BP155" s="1"/>
      <c r="BQ155" s="1" t="s">
        <v>56</v>
      </c>
      <c r="BR155" s="1" t="s">
        <v>77</v>
      </c>
      <c r="BS155" s="1" t="s">
        <v>77</v>
      </c>
      <c r="BT155" s="1"/>
      <c r="BU155" s="1"/>
      <c r="BV155" s="1"/>
      <c r="BW155" s="1"/>
      <c r="BX155" s="1"/>
      <c r="BY155" s="1"/>
      <c r="BZ155" s="1">
        <v>0</v>
      </c>
      <c r="CA155" s="1" t="s">
        <v>58</v>
      </c>
      <c r="CB155" s="1" t="s">
        <v>79</v>
      </c>
      <c r="CC155" s="1" t="s">
        <v>147</v>
      </c>
      <c r="CD155" s="1" t="s">
        <v>1076</v>
      </c>
      <c r="CE155" s="1"/>
      <c r="CF155" s="1"/>
      <c r="CG155" s="1"/>
      <c r="CH155" s="1"/>
      <c r="CI155" s="1"/>
      <c r="CJ155" s="1">
        <v>1</v>
      </c>
      <c r="CK155" s="1" t="s">
        <v>106</v>
      </c>
      <c r="CL155" s="1" t="s">
        <v>106</v>
      </c>
      <c r="CM155" s="1"/>
      <c r="CN155" s="1"/>
      <c r="CO155" s="1"/>
      <c r="CP155" s="1"/>
      <c r="CQ155" s="1"/>
      <c r="CR155" s="1"/>
    </row>
    <row r="156" spans="1:97" x14ac:dyDescent="0.25">
      <c r="A156" s="2">
        <v>45164.691042719904</v>
      </c>
      <c r="B156" s="1" t="s">
        <v>289</v>
      </c>
      <c r="C156" s="1" t="s">
        <v>34</v>
      </c>
      <c r="D156" s="1" t="s">
        <v>35</v>
      </c>
      <c r="E156" s="1" t="s">
        <v>36</v>
      </c>
      <c r="F156" s="1" t="s">
        <v>201</v>
      </c>
      <c r="G156" s="1" t="s">
        <v>81</v>
      </c>
      <c r="H156" s="1" t="s">
        <v>484</v>
      </c>
      <c r="I156" s="1"/>
      <c r="J156" s="1"/>
      <c r="K156" s="1"/>
      <c r="L156" s="1" t="s">
        <v>40</v>
      </c>
      <c r="M156" s="1" t="s">
        <v>41</v>
      </c>
      <c r="N156" s="1"/>
      <c r="O156" s="1">
        <v>460</v>
      </c>
      <c r="P156" s="1" t="s">
        <v>83</v>
      </c>
      <c r="Q156" s="1" t="s">
        <v>95</v>
      </c>
      <c r="R156" s="1" t="s">
        <v>44</v>
      </c>
      <c r="S156" s="1" t="s">
        <v>45</v>
      </c>
      <c r="T156" s="1" t="s">
        <v>96</v>
      </c>
      <c r="U156" s="1" t="s">
        <v>738</v>
      </c>
      <c r="V156" s="1" t="s">
        <v>70</v>
      </c>
      <c r="W156" s="1" t="s">
        <v>136</v>
      </c>
      <c r="X156" s="1" t="s">
        <v>136</v>
      </c>
      <c r="Y156" s="1"/>
      <c r="Z156" s="1"/>
      <c r="AA156" s="1"/>
      <c r="AB156" s="1"/>
      <c r="AC156" s="1"/>
      <c r="AD156" s="1"/>
      <c r="AE156" s="1"/>
      <c r="AF156" s="1"/>
      <c r="AG156" s="1"/>
      <c r="AH156" s="1" t="s">
        <v>146</v>
      </c>
      <c r="AI156" s="1" t="s">
        <v>146</v>
      </c>
      <c r="AJ156" s="1"/>
      <c r="AK156" s="1"/>
      <c r="AL156" s="1"/>
      <c r="AM156" s="1"/>
      <c r="AN156" s="1"/>
      <c r="AO156" s="1" t="s">
        <v>194</v>
      </c>
      <c r="AP156" s="1" t="s">
        <v>194</v>
      </c>
      <c r="AQ156" s="1"/>
      <c r="AR156" s="1"/>
      <c r="AS156" s="1"/>
      <c r="AT156" s="1"/>
      <c r="AU156" s="1"/>
      <c r="AV156" s="1" t="s">
        <v>112</v>
      </c>
      <c r="AW156" s="1" t="s">
        <v>53</v>
      </c>
      <c r="AX156" s="1" t="s">
        <v>101</v>
      </c>
      <c r="AY156" s="1" t="s">
        <v>101</v>
      </c>
      <c r="AZ156" s="1"/>
      <c r="BA156" s="1"/>
      <c r="BB156" s="1"/>
      <c r="BC156" s="1"/>
      <c r="BD156" s="1"/>
      <c r="BE156" s="1"/>
      <c r="BF156" s="1"/>
      <c r="BG156" s="1" t="s">
        <v>75</v>
      </c>
      <c r="BH156" s="1" t="s">
        <v>75</v>
      </c>
      <c r="BI156" s="1"/>
      <c r="BJ156" s="1"/>
      <c r="BK156" s="1"/>
      <c r="BL156" s="1"/>
      <c r="BM156" s="1"/>
      <c r="BN156" s="1"/>
      <c r="BO156" s="1"/>
      <c r="BP156" s="1"/>
      <c r="BQ156" s="1" t="s">
        <v>196</v>
      </c>
      <c r="BR156" s="1" t="s">
        <v>77</v>
      </c>
      <c r="BS156" s="1" t="s">
        <v>77</v>
      </c>
      <c r="BT156" s="1"/>
      <c r="BU156" s="1"/>
      <c r="BV156" s="1"/>
      <c r="BW156" s="1"/>
      <c r="BX156" s="1"/>
      <c r="BY156" s="1"/>
      <c r="BZ156" s="1">
        <v>0</v>
      </c>
      <c r="CA156" s="1" t="s">
        <v>92</v>
      </c>
      <c r="CB156" s="1" t="s">
        <v>237</v>
      </c>
      <c r="CC156" s="1" t="s">
        <v>147</v>
      </c>
      <c r="CD156" s="1" t="s">
        <v>1074</v>
      </c>
      <c r="CE156" s="1" t="s">
        <v>1075</v>
      </c>
      <c r="CF156" s="1"/>
      <c r="CG156" s="1"/>
      <c r="CH156" s="1"/>
      <c r="CI156" s="1"/>
      <c r="CJ156" s="1">
        <v>3</v>
      </c>
      <c r="CK156" s="1" t="s">
        <v>739</v>
      </c>
      <c r="CL156" s="1" t="s">
        <v>181</v>
      </c>
      <c r="CM156" s="1" t="s">
        <v>1101</v>
      </c>
      <c r="CN156" s="1" t="s">
        <v>1097</v>
      </c>
      <c r="CO156" s="1"/>
      <c r="CP156" s="1"/>
      <c r="CQ156" s="1"/>
      <c r="CR156" s="1"/>
    </row>
    <row r="157" spans="1:97" x14ac:dyDescent="0.25">
      <c r="A157" s="2">
        <v>45164.705451134258</v>
      </c>
      <c r="B157" s="1" t="s">
        <v>258</v>
      </c>
      <c r="C157" s="1" t="s">
        <v>34</v>
      </c>
      <c r="D157" s="1" t="s">
        <v>35</v>
      </c>
      <c r="E157" s="1" t="s">
        <v>36</v>
      </c>
      <c r="F157" s="1" t="s">
        <v>37</v>
      </c>
      <c r="G157" s="1" t="s">
        <v>123</v>
      </c>
      <c r="H157" s="1" t="s">
        <v>130</v>
      </c>
      <c r="I157" s="1"/>
      <c r="J157" s="1"/>
      <c r="K157" s="1"/>
      <c r="L157" s="1" t="s">
        <v>40</v>
      </c>
      <c r="M157" s="1" t="s">
        <v>41</v>
      </c>
      <c r="N157" s="1"/>
      <c r="O157" s="1">
        <v>1182</v>
      </c>
      <c r="P157" s="1" t="s">
        <v>42</v>
      </c>
      <c r="Q157" s="1" t="s">
        <v>95</v>
      </c>
      <c r="R157" s="1" t="s">
        <v>66</v>
      </c>
      <c r="S157" s="1" t="s">
        <v>108</v>
      </c>
      <c r="T157" s="1" t="s">
        <v>96</v>
      </c>
      <c r="U157" s="1" t="s">
        <v>740</v>
      </c>
      <c r="V157" s="1" t="s">
        <v>413</v>
      </c>
      <c r="W157" s="1" t="s">
        <v>741</v>
      </c>
      <c r="X157" s="1" t="s">
        <v>136</v>
      </c>
      <c r="Y157" s="1" t="s">
        <v>895</v>
      </c>
      <c r="Z157" s="1" t="s">
        <v>885</v>
      </c>
      <c r="AA157" s="1" t="s">
        <v>894</v>
      </c>
      <c r="AB157" s="1"/>
      <c r="AC157" s="1"/>
      <c r="AD157" s="1"/>
      <c r="AE157" s="1"/>
      <c r="AF157" s="1"/>
      <c r="AG157" s="1"/>
      <c r="AH157" s="1" t="s">
        <v>742</v>
      </c>
      <c r="AI157" s="1" t="s">
        <v>633</v>
      </c>
      <c r="AJ157" s="1" t="s">
        <v>958</v>
      </c>
      <c r="AK157" s="1" t="s">
        <v>957</v>
      </c>
      <c r="AL157" s="1"/>
      <c r="AM157" s="1"/>
      <c r="AN157" s="1"/>
      <c r="AO157" s="1" t="s">
        <v>51</v>
      </c>
      <c r="AP157" s="1" t="s">
        <v>51</v>
      </c>
      <c r="AQ157" s="1"/>
      <c r="AR157" s="1"/>
      <c r="AS157" s="1"/>
      <c r="AT157" s="1"/>
      <c r="AU157" s="1"/>
      <c r="AV157" s="1" t="s">
        <v>112</v>
      </c>
      <c r="AW157" s="1" t="s">
        <v>53</v>
      </c>
      <c r="AX157" s="1" t="s">
        <v>261</v>
      </c>
      <c r="AY157" s="1" t="s">
        <v>101</v>
      </c>
      <c r="AZ157" s="1" t="s">
        <v>992</v>
      </c>
      <c r="BA157" s="1" t="s">
        <v>991</v>
      </c>
      <c r="BB157" s="1"/>
      <c r="BC157" s="1"/>
      <c r="BD157" s="1"/>
      <c r="BE157" s="1"/>
      <c r="BF157" s="1"/>
      <c r="BG157" s="1" t="s">
        <v>1003</v>
      </c>
      <c r="BH157" s="1" t="s">
        <v>75</v>
      </c>
      <c r="BI157" s="1" t="s">
        <v>1047</v>
      </c>
      <c r="BJ157" s="1"/>
      <c r="BK157" s="1"/>
      <c r="BL157" s="1"/>
      <c r="BM157" s="1"/>
      <c r="BN157" s="1"/>
      <c r="BO157" s="1"/>
      <c r="BP157" s="1"/>
      <c r="BQ157" s="1" t="s">
        <v>56</v>
      </c>
      <c r="BR157" s="1" t="s">
        <v>77</v>
      </c>
      <c r="BS157" s="1" t="s">
        <v>77</v>
      </c>
      <c r="BT157" s="1"/>
      <c r="BU157" s="1"/>
      <c r="BV157" s="1"/>
      <c r="BW157" s="1"/>
      <c r="BX157" s="1"/>
      <c r="BY157" s="1"/>
      <c r="BZ157" s="1">
        <v>0</v>
      </c>
      <c r="CA157" s="1" t="s">
        <v>58</v>
      </c>
      <c r="CB157" s="1" t="s">
        <v>79</v>
      </c>
      <c r="CC157" s="1" t="s">
        <v>147</v>
      </c>
      <c r="CD157" s="1" t="s">
        <v>1076</v>
      </c>
      <c r="CE157" s="1"/>
      <c r="CF157" s="1"/>
      <c r="CG157" s="1"/>
      <c r="CH157" s="1"/>
      <c r="CI157" s="1"/>
      <c r="CJ157" s="1">
        <v>3</v>
      </c>
      <c r="CK157" s="1" t="s">
        <v>106</v>
      </c>
      <c r="CL157" s="1" t="s">
        <v>106</v>
      </c>
      <c r="CM157" s="1"/>
      <c r="CN157" s="1"/>
      <c r="CO157" s="1"/>
      <c r="CP157" s="1"/>
      <c r="CQ157" s="1"/>
      <c r="CR157" s="1"/>
    </row>
    <row r="158" spans="1:97" x14ac:dyDescent="0.25">
      <c r="A158" s="2">
        <v>45164.730448726856</v>
      </c>
      <c r="B158" s="1" t="s">
        <v>33</v>
      </c>
      <c r="C158" s="1" t="s">
        <v>62</v>
      </c>
      <c r="D158" s="1" t="s">
        <v>35</v>
      </c>
      <c r="E158" s="1" t="s">
        <v>36</v>
      </c>
      <c r="F158" s="1" t="s">
        <v>201</v>
      </c>
      <c r="G158" s="1" t="s">
        <v>81</v>
      </c>
      <c r="H158" s="1" t="s">
        <v>130</v>
      </c>
      <c r="I158" s="1" t="s">
        <v>853</v>
      </c>
      <c r="J158" s="1"/>
      <c r="K158" s="1"/>
      <c r="L158" s="1" t="s">
        <v>40</v>
      </c>
      <c r="M158" s="1" t="s">
        <v>41</v>
      </c>
      <c r="N158" s="1" t="s">
        <v>862</v>
      </c>
      <c r="O158" s="1">
        <v>1100</v>
      </c>
      <c r="P158" s="1" t="s">
        <v>232</v>
      </c>
      <c r="Q158" s="1" t="s">
        <v>95</v>
      </c>
      <c r="R158" s="1" t="s">
        <v>66</v>
      </c>
      <c r="S158" s="1" t="s">
        <v>67</v>
      </c>
      <c r="T158" s="1" t="s">
        <v>117</v>
      </c>
      <c r="U158" s="1" t="s">
        <v>743</v>
      </c>
      <c r="V158" s="1" t="s">
        <v>48</v>
      </c>
      <c r="W158" s="1" t="s">
        <v>98</v>
      </c>
      <c r="X158" s="1" t="s">
        <v>98</v>
      </c>
      <c r="Y158" s="1"/>
      <c r="Z158" s="1"/>
      <c r="AA158" s="1"/>
      <c r="AB158" s="1"/>
      <c r="AC158" s="1"/>
      <c r="AD158" s="1"/>
      <c r="AE158" s="1"/>
      <c r="AF158" s="1"/>
      <c r="AG158" s="1"/>
      <c r="AH158" s="1" t="s">
        <v>744</v>
      </c>
      <c r="AI158" s="1" t="s">
        <v>174</v>
      </c>
      <c r="AJ158" s="1" t="s">
        <v>960</v>
      </c>
      <c r="AK158" s="1" t="s">
        <v>963</v>
      </c>
      <c r="AL158" s="1" t="s">
        <v>964</v>
      </c>
      <c r="AM158" s="1" t="s">
        <v>966</v>
      </c>
      <c r="AN158" s="1"/>
      <c r="AO158" s="1" t="s">
        <v>51</v>
      </c>
      <c r="AP158" s="1" t="s">
        <v>51</v>
      </c>
      <c r="AQ158" s="1"/>
      <c r="AR158" s="1"/>
      <c r="AS158" s="1"/>
      <c r="AT158" s="1"/>
      <c r="AU158" s="1"/>
      <c r="AV158" s="1" t="s">
        <v>112</v>
      </c>
      <c r="AW158" s="1" t="s">
        <v>100</v>
      </c>
      <c r="AX158" s="1" t="s">
        <v>195</v>
      </c>
      <c r="AY158" s="1" t="s">
        <v>195</v>
      </c>
      <c r="AZ158" s="1"/>
      <c r="BA158" s="1"/>
      <c r="BB158" s="1"/>
      <c r="BC158" s="1"/>
      <c r="BD158" s="1"/>
      <c r="BE158" s="1"/>
      <c r="BF158" s="1"/>
      <c r="BG158" s="1" t="s">
        <v>102</v>
      </c>
      <c r="BH158" s="1" t="s">
        <v>102</v>
      </c>
      <c r="BI158" s="1"/>
      <c r="BJ158" s="1"/>
      <c r="BK158" s="1"/>
      <c r="BL158" s="1"/>
      <c r="BM158" s="1"/>
      <c r="BN158" s="1"/>
      <c r="BO158" s="1"/>
      <c r="BP158" s="1"/>
      <c r="BQ158" s="1" t="s">
        <v>56</v>
      </c>
      <c r="BR158" s="1" t="s">
        <v>77</v>
      </c>
      <c r="BS158" s="1" t="s">
        <v>77</v>
      </c>
      <c r="BT158" s="1"/>
      <c r="BU158" s="1"/>
      <c r="BV158" s="1"/>
      <c r="BW158" s="1"/>
      <c r="BX158" s="1"/>
      <c r="BY158" s="1"/>
      <c r="BZ158" s="1" t="s">
        <v>57</v>
      </c>
      <c r="CA158" s="1" t="s">
        <v>92</v>
      </c>
      <c r="CB158" s="1" t="s">
        <v>494</v>
      </c>
      <c r="CC158" s="1" t="s">
        <v>147</v>
      </c>
      <c r="CD158" s="1" t="s">
        <v>1074</v>
      </c>
      <c r="CE158" s="1"/>
      <c r="CF158" s="1"/>
      <c r="CG158" s="1"/>
      <c r="CH158" s="1"/>
      <c r="CI158" s="1"/>
      <c r="CJ158" s="1">
        <v>2</v>
      </c>
      <c r="CK158" s="1" t="s">
        <v>106</v>
      </c>
      <c r="CL158" s="1" t="s">
        <v>106</v>
      </c>
      <c r="CM158" s="1"/>
      <c r="CN158" s="1"/>
      <c r="CO158" s="1"/>
      <c r="CP158" s="1"/>
      <c r="CQ158" s="1"/>
      <c r="CR158" s="1"/>
    </row>
    <row r="159" spans="1:97" x14ac:dyDescent="0.25">
      <c r="A159" s="2">
        <v>45164.928651666662</v>
      </c>
      <c r="B159" s="1" t="s">
        <v>397</v>
      </c>
      <c r="C159" s="1" t="s">
        <v>62</v>
      </c>
      <c r="D159" s="1" t="s">
        <v>35</v>
      </c>
      <c r="E159" s="1" t="s">
        <v>36</v>
      </c>
      <c r="F159" s="1" t="s">
        <v>416</v>
      </c>
      <c r="G159" s="1" t="s">
        <v>81</v>
      </c>
      <c r="H159" s="1" t="s">
        <v>130</v>
      </c>
      <c r="I159" s="1" t="s">
        <v>854</v>
      </c>
      <c r="J159" s="1"/>
      <c r="K159" s="1"/>
      <c r="L159" s="1" t="s">
        <v>40</v>
      </c>
      <c r="M159" s="1" t="s">
        <v>41</v>
      </c>
      <c r="N159" s="1" t="s">
        <v>862</v>
      </c>
      <c r="O159" s="1">
        <v>684</v>
      </c>
      <c r="P159" s="1" t="s">
        <v>83</v>
      </c>
      <c r="Q159" s="1" t="s">
        <v>65</v>
      </c>
      <c r="R159" s="1" t="s">
        <v>44</v>
      </c>
      <c r="S159" s="1" t="s">
        <v>45</v>
      </c>
      <c r="T159" s="1" t="s">
        <v>134</v>
      </c>
      <c r="U159" s="1" t="s">
        <v>745</v>
      </c>
      <c r="V159" s="1" t="s">
        <v>413</v>
      </c>
      <c r="W159" s="1" t="s">
        <v>922</v>
      </c>
      <c r="X159" s="1" t="s">
        <v>922</v>
      </c>
      <c r="Y159" s="1"/>
      <c r="Z159" s="1"/>
      <c r="AA159" s="1"/>
      <c r="AB159" s="1"/>
      <c r="AC159" s="1"/>
      <c r="AD159" s="1"/>
      <c r="AE159" s="1"/>
      <c r="AF159" s="1"/>
      <c r="AG159" s="1"/>
      <c r="AH159" s="1" t="s">
        <v>746</v>
      </c>
      <c r="AI159" s="1" t="s">
        <v>111</v>
      </c>
      <c r="AJ159" s="1" t="s">
        <v>957</v>
      </c>
      <c r="AK159" s="1"/>
      <c r="AL159" s="1"/>
      <c r="AM159" s="1"/>
      <c r="AN159" s="1"/>
      <c r="AO159" s="1" t="s">
        <v>206</v>
      </c>
      <c r="AP159" s="1" t="s">
        <v>311</v>
      </c>
      <c r="AQ159" s="1" t="s">
        <v>976</v>
      </c>
      <c r="AR159" s="1"/>
      <c r="AS159" s="1"/>
      <c r="AT159" s="1"/>
      <c r="AU159" s="1"/>
      <c r="AV159" s="1" t="s">
        <v>112</v>
      </c>
      <c r="AW159" s="1" t="s">
        <v>87</v>
      </c>
      <c r="AX159" s="1" t="s">
        <v>428</v>
      </c>
      <c r="AY159" s="1" t="s">
        <v>428</v>
      </c>
      <c r="AZ159" s="1"/>
      <c r="BA159" s="1"/>
      <c r="BB159" s="1"/>
      <c r="BC159" s="1"/>
      <c r="BD159" s="1"/>
      <c r="BE159" s="1"/>
      <c r="BF159" s="1"/>
      <c r="BG159" s="1" t="s">
        <v>693</v>
      </c>
      <c r="BH159" s="1" t="s">
        <v>75</v>
      </c>
      <c r="BI159" s="1" t="s">
        <v>1044</v>
      </c>
      <c r="BJ159" s="1"/>
      <c r="BK159" s="1"/>
      <c r="BL159" s="1"/>
      <c r="BM159" s="1"/>
      <c r="BN159" s="1"/>
      <c r="BO159" s="1"/>
      <c r="BP159" s="1"/>
      <c r="BQ159" s="1" t="s">
        <v>56</v>
      </c>
      <c r="BR159" s="1" t="s">
        <v>77</v>
      </c>
      <c r="BS159" s="1" t="s">
        <v>77</v>
      </c>
      <c r="BT159" s="1"/>
      <c r="BU159" s="1"/>
      <c r="BV159" s="1"/>
      <c r="BW159" s="1"/>
      <c r="BX159" s="1"/>
      <c r="BY159" s="1"/>
      <c r="BZ159" s="1">
        <v>0</v>
      </c>
      <c r="CA159" s="1" t="s">
        <v>92</v>
      </c>
      <c r="CB159" s="1" t="s">
        <v>747</v>
      </c>
      <c r="CC159" s="1" t="s">
        <v>210</v>
      </c>
      <c r="CD159" s="1" t="s">
        <v>1077</v>
      </c>
      <c r="CE159" s="1"/>
      <c r="CF159" s="1"/>
      <c r="CG159" s="1"/>
      <c r="CH159" s="1"/>
      <c r="CI159" s="1"/>
      <c r="CJ159" s="1">
        <v>4</v>
      </c>
      <c r="CK159" s="1" t="s">
        <v>314</v>
      </c>
      <c r="CL159" s="1" t="s">
        <v>314</v>
      </c>
      <c r="CM159" s="1"/>
      <c r="CN159" s="1"/>
      <c r="CO159" s="1"/>
      <c r="CP159" s="1"/>
      <c r="CQ159" s="1"/>
      <c r="CR159" s="1"/>
    </row>
    <row r="160" spans="1:97" x14ac:dyDescent="0.25">
      <c r="A160" s="2">
        <v>45166.347179826393</v>
      </c>
      <c r="B160" s="1" t="s">
        <v>330</v>
      </c>
      <c r="C160" s="1" t="s">
        <v>62</v>
      </c>
      <c r="D160" s="1" t="s">
        <v>35</v>
      </c>
      <c r="E160" s="1" t="s">
        <v>36</v>
      </c>
      <c r="F160" s="1" t="s">
        <v>37</v>
      </c>
      <c r="G160" s="1" t="s">
        <v>212</v>
      </c>
      <c r="H160" s="1" t="s">
        <v>130</v>
      </c>
      <c r="I160" s="1"/>
      <c r="J160" s="1"/>
      <c r="K160" s="1"/>
      <c r="L160" s="1" t="s">
        <v>40</v>
      </c>
      <c r="M160" s="1" t="s">
        <v>41</v>
      </c>
      <c r="N160" s="1"/>
      <c r="O160" s="1">
        <v>958</v>
      </c>
      <c r="P160" s="1" t="s">
        <v>232</v>
      </c>
      <c r="Q160" s="1" t="s">
        <v>95</v>
      </c>
      <c r="R160" s="1" t="s">
        <v>44</v>
      </c>
      <c r="S160" s="1" t="s">
        <v>108</v>
      </c>
      <c r="T160" s="1" t="s">
        <v>134</v>
      </c>
      <c r="U160" s="1" t="s">
        <v>748</v>
      </c>
      <c r="V160" s="1" t="s">
        <v>145</v>
      </c>
      <c r="W160" s="1" t="s">
        <v>136</v>
      </c>
      <c r="X160" s="1" t="s">
        <v>136</v>
      </c>
      <c r="Y160" s="1"/>
      <c r="Z160" s="1"/>
      <c r="AA160" s="1"/>
      <c r="AB160" s="1"/>
      <c r="AC160" s="1"/>
      <c r="AD160" s="1"/>
      <c r="AE160" s="1"/>
      <c r="AF160" s="1"/>
      <c r="AG160" s="1"/>
      <c r="AH160" s="1" t="s">
        <v>557</v>
      </c>
      <c r="AI160" s="1" t="s">
        <v>174</v>
      </c>
      <c r="AJ160" s="1" t="s">
        <v>961</v>
      </c>
      <c r="AK160" s="1" t="s">
        <v>958</v>
      </c>
      <c r="AL160" s="1" t="s">
        <v>959</v>
      </c>
      <c r="AM160" s="1"/>
      <c r="AN160" s="1"/>
      <c r="AO160" s="1" t="s">
        <v>51</v>
      </c>
      <c r="AP160" s="1" t="s">
        <v>51</v>
      </c>
      <c r="AQ160" s="1"/>
      <c r="AR160" s="1"/>
      <c r="AS160" s="1"/>
      <c r="AT160" s="1"/>
      <c r="AU160" s="1"/>
      <c r="AV160" s="1" t="s">
        <v>112</v>
      </c>
      <c r="AW160" s="1" t="s">
        <v>53</v>
      </c>
      <c r="AX160" s="1" t="s">
        <v>423</v>
      </c>
      <c r="AY160" s="1" t="s">
        <v>423</v>
      </c>
      <c r="AZ160" s="1"/>
      <c r="BA160" s="1"/>
      <c r="BB160" s="1"/>
      <c r="BC160" s="1"/>
      <c r="BD160" s="1"/>
      <c r="BE160" s="1"/>
      <c r="BF160" s="1"/>
      <c r="BG160" s="1" t="s">
        <v>75</v>
      </c>
      <c r="BH160" s="1" t="s">
        <v>75</v>
      </c>
      <c r="BI160" s="1"/>
      <c r="BJ160" s="1"/>
      <c r="BK160" s="1"/>
      <c r="BL160" s="1"/>
      <c r="BM160" s="1"/>
      <c r="BN160" s="1"/>
      <c r="BO160" s="1"/>
      <c r="BP160" s="1"/>
      <c r="BQ160" s="1" t="s">
        <v>56</v>
      </c>
      <c r="BR160" s="1" t="s">
        <v>77</v>
      </c>
      <c r="BS160" s="1" t="s">
        <v>77</v>
      </c>
      <c r="BT160" s="1"/>
      <c r="BU160" s="1"/>
      <c r="BV160" s="1"/>
      <c r="BW160" s="1"/>
      <c r="BX160" s="1"/>
      <c r="BY160" s="1"/>
      <c r="BZ160" s="1">
        <v>0</v>
      </c>
      <c r="CA160" s="1" t="s">
        <v>58</v>
      </c>
      <c r="CB160" s="1" t="s">
        <v>162</v>
      </c>
      <c r="CC160" s="1" t="s">
        <v>162</v>
      </c>
      <c r="CD160" s="1"/>
      <c r="CE160" s="1"/>
      <c r="CF160" s="1"/>
      <c r="CG160" s="1"/>
      <c r="CH160" s="1"/>
      <c r="CI160" s="1"/>
      <c r="CJ160" s="1">
        <v>2</v>
      </c>
      <c r="CK160" s="1" t="s">
        <v>106</v>
      </c>
      <c r="CL160" s="1" t="s">
        <v>106</v>
      </c>
      <c r="CM160" s="1"/>
      <c r="CN160" s="1"/>
      <c r="CO160" s="1"/>
      <c r="CP160" s="1"/>
      <c r="CQ160" s="1"/>
      <c r="CR160" s="1"/>
    </row>
    <row r="161" spans="1:97" x14ac:dyDescent="0.25">
      <c r="A161" s="2">
        <v>45168.093344641209</v>
      </c>
      <c r="B161" s="1" t="s">
        <v>397</v>
      </c>
      <c r="C161" s="1" t="s">
        <v>62</v>
      </c>
      <c r="D161" s="1" t="s">
        <v>35</v>
      </c>
      <c r="E161" s="1" t="s">
        <v>36</v>
      </c>
      <c r="F161" s="1" t="s">
        <v>416</v>
      </c>
      <c r="G161" s="1" t="s">
        <v>38</v>
      </c>
      <c r="H161" s="1" t="s">
        <v>130</v>
      </c>
      <c r="I161" s="1"/>
      <c r="J161" s="1"/>
      <c r="K161" s="1"/>
      <c r="L161" s="1" t="s">
        <v>40</v>
      </c>
      <c r="M161" s="1" t="s">
        <v>41</v>
      </c>
      <c r="N161" s="1"/>
      <c r="O161" s="1">
        <v>648</v>
      </c>
      <c r="P161" s="1" t="s">
        <v>83</v>
      </c>
      <c r="Q161" s="1" t="s">
        <v>65</v>
      </c>
      <c r="R161" s="1" t="s">
        <v>44</v>
      </c>
      <c r="S161" s="1" t="s">
        <v>108</v>
      </c>
      <c r="T161" s="1" t="s">
        <v>117</v>
      </c>
      <c r="U161" s="1" t="s">
        <v>749</v>
      </c>
      <c r="V161" s="1" t="s">
        <v>179</v>
      </c>
      <c r="W161" s="1" t="s">
        <v>922</v>
      </c>
      <c r="X161" s="1" t="s">
        <v>922</v>
      </c>
      <c r="Y161" s="1"/>
      <c r="Z161" s="1"/>
      <c r="AA161" s="1"/>
      <c r="AB161" s="1"/>
      <c r="AC161" s="1"/>
      <c r="AD161" s="1"/>
      <c r="AE161" s="1"/>
      <c r="AF161" s="1"/>
      <c r="AG161" s="1"/>
      <c r="AH161" s="1" t="s">
        <v>99</v>
      </c>
      <c r="AI161" s="1" t="s">
        <v>99</v>
      </c>
      <c r="AJ161" s="1"/>
      <c r="AK161" s="1"/>
      <c r="AL161" s="1"/>
      <c r="AM161" s="1"/>
      <c r="AN161" s="1"/>
      <c r="AO161" s="1" t="s">
        <v>194</v>
      </c>
      <c r="AP161" s="1" t="s">
        <v>194</v>
      </c>
      <c r="AQ161" s="1"/>
      <c r="AR161" s="1"/>
      <c r="AS161" s="1"/>
      <c r="AT161" s="1"/>
      <c r="AU161" s="1"/>
      <c r="AV161" s="1" t="s">
        <v>112</v>
      </c>
      <c r="AW161" s="1" t="s">
        <v>53</v>
      </c>
      <c r="AX161" s="1" t="s">
        <v>101</v>
      </c>
      <c r="AY161" s="1" t="s">
        <v>101</v>
      </c>
      <c r="AZ161" s="1"/>
      <c r="BA161" s="1"/>
      <c r="BB161" s="1"/>
      <c r="BC161" s="1"/>
      <c r="BD161" s="1"/>
      <c r="BE161" s="1"/>
      <c r="BF161" s="1"/>
      <c r="BG161" s="1" t="s">
        <v>75</v>
      </c>
      <c r="BH161" s="1" t="s">
        <v>75</v>
      </c>
      <c r="BI161" s="1"/>
      <c r="BJ161" s="1"/>
      <c r="BK161" s="1"/>
      <c r="BL161" s="1"/>
      <c r="BM161" s="1"/>
      <c r="BN161" s="1"/>
      <c r="BO161" s="1"/>
      <c r="BP161" s="1"/>
      <c r="BQ161" s="1" t="s">
        <v>56</v>
      </c>
      <c r="BR161" s="1" t="s">
        <v>77</v>
      </c>
      <c r="BS161" s="1" t="s">
        <v>77</v>
      </c>
      <c r="BT161" s="1"/>
      <c r="BU161" s="1"/>
      <c r="BV161" s="1"/>
      <c r="BW161" s="1"/>
      <c r="BX161" s="1"/>
      <c r="BY161" s="1"/>
      <c r="BZ161" s="1">
        <v>0</v>
      </c>
      <c r="CA161" s="1" t="s">
        <v>92</v>
      </c>
      <c r="CB161" s="1" t="s">
        <v>210</v>
      </c>
      <c r="CC161" s="1" t="s">
        <v>210</v>
      </c>
      <c r="CD161" s="1"/>
      <c r="CE161" s="1"/>
      <c r="CF161" s="1"/>
      <c r="CG161" s="1"/>
      <c r="CH161" s="1"/>
      <c r="CI161" s="1"/>
      <c r="CJ161" s="1">
        <v>5</v>
      </c>
      <c r="CK161" s="1" t="s">
        <v>420</v>
      </c>
      <c r="CL161" s="1" t="s">
        <v>420</v>
      </c>
      <c r="CM161" s="1"/>
      <c r="CN161" s="1"/>
      <c r="CO161" s="1"/>
      <c r="CP161" s="1"/>
      <c r="CQ161" s="1"/>
      <c r="CR161" s="1"/>
    </row>
    <row r="162" spans="1:97" x14ac:dyDescent="0.25">
      <c r="A162" s="2">
        <v>45170.398785173616</v>
      </c>
      <c r="B162" s="1" t="s">
        <v>397</v>
      </c>
      <c r="C162" s="1" t="s">
        <v>34</v>
      </c>
      <c r="D162" s="1" t="s">
        <v>231</v>
      </c>
      <c r="E162" s="1" t="s">
        <v>189</v>
      </c>
      <c r="F162" s="1" t="s">
        <v>37</v>
      </c>
      <c r="G162" s="1" t="s">
        <v>81</v>
      </c>
      <c r="H162" s="1" t="s">
        <v>130</v>
      </c>
      <c r="I162" s="1"/>
      <c r="J162" s="1"/>
      <c r="K162" s="1"/>
      <c r="L162" s="1" t="s">
        <v>40</v>
      </c>
      <c r="M162" s="1" t="s">
        <v>125</v>
      </c>
      <c r="N162" s="1"/>
      <c r="O162" s="1">
        <v>1170</v>
      </c>
      <c r="P162" s="1" t="s">
        <v>381</v>
      </c>
      <c r="Q162" s="1" t="s">
        <v>95</v>
      </c>
      <c r="R162" s="1" t="s">
        <v>66</v>
      </c>
      <c r="S162" s="1" t="s">
        <v>67</v>
      </c>
      <c r="T162" s="1" t="s">
        <v>96</v>
      </c>
      <c r="U162" s="1" t="s">
        <v>502</v>
      </c>
      <c r="V162" s="1" t="s">
        <v>70</v>
      </c>
      <c r="W162" s="1" t="s">
        <v>750</v>
      </c>
      <c r="X162" s="1" t="s">
        <v>77</v>
      </c>
      <c r="Y162" s="1" t="s">
        <v>894</v>
      </c>
      <c r="Z162" s="1"/>
      <c r="AA162" s="1"/>
      <c r="AB162" s="1"/>
      <c r="AC162" s="1"/>
      <c r="AD162" s="1"/>
      <c r="AE162" s="1"/>
      <c r="AF162" s="1"/>
      <c r="AG162" s="1"/>
      <c r="AH162" s="1" t="s">
        <v>300</v>
      </c>
      <c r="AI162" s="1" t="s">
        <v>174</v>
      </c>
      <c r="AJ162" s="1" t="s">
        <v>960</v>
      </c>
      <c r="AK162" s="1"/>
      <c r="AL162" s="1"/>
      <c r="AM162" s="1"/>
      <c r="AN162" s="1"/>
      <c r="AO162" s="1" t="s">
        <v>138</v>
      </c>
      <c r="AP162" s="1" t="s">
        <v>51</v>
      </c>
      <c r="AQ162" s="1" t="s">
        <v>976</v>
      </c>
      <c r="AR162" s="1"/>
      <c r="AS162" s="1"/>
      <c r="AT162" s="1"/>
      <c r="AU162" s="1"/>
      <c r="AV162" s="1" t="s">
        <v>112</v>
      </c>
      <c r="AW162" s="1" t="s">
        <v>53</v>
      </c>
      <c r="AX162" s="1" t="s">
        <v>313</v>
      </c>
      <c r="AY162" s="1" t="s">
        <v>313</v>
      </c>
      <c r="AZ162" s="1"/>
      <c r="BA162" s="1"/>
      <c r="BB162" s="1"/>
      <c r="BC162" s="1"/>
      <c r="BD162" s="1"/>
      <c r="BE162" s="1"/>
      <c r="BF162" s="1"/>
      <c r="BG162" s="1" t="s">
        <v>160</v>
      </c>
      <c r="BH162" s="1" t="s">
        <v>160</v>
      </c>
      <c r="BI162" s="1"/>
      <c r="BJ162" s="1"/>
      <c r="BK162" s="1"/>
      <c r="BL162" s="1"/>
      <c r="BM162" s="1"/>
      <c r="BN162" s="1"/>
      <c r="BO162" s="1"/>
      <c r="BP162" s="1"/>
      <c r="BQ162" s="1" t="s">
        <v>56</v>
      </c>
      <c r="BR162" s="1" t="s">
        <v>751</v>
      </c>
      <c r="BS162" s="1" t="s">
        <v>77</v>
      </c>
      <c r="BT162" s="1" t="s">
        <v>893</v>
      </c>
      <c r="BU162" s="1"/>
      <c r="BV162" s="1"/>
      <c r="BW162" s="1"/>
      <c r="BX162" s="1"/>
      <c r="BY162" s="1"/>
      <c r="BZ162" s="1" t="s">
        <v>57</v>
      </c>
      <c r="CA162" s="1" t="s">
        <v>142</v>
      </c>
      <c r="CB162" s="1" t="s">
        <v>752</v>
      </c>
      <c r="CC162" s="1" t="s">
        <v>441</v>
      </c>
      <c r="CD162" s="1" t="s">
        <v>896</v>
      </c>
      <c r="CE162" s="1"/>
      <c r="CF162" s="1"/>
      <c r="CG162" s="1"/>
      <c r="CH162" s="1"/>
      <c r="CI162" s="1"/>
      <c r="CJ162" s="1">
        <v>3</v>
      </c>
      <c r="CK162" s="1" t="s">
        <v>753</v>
      </c>
      <c r="CL162" s="1" t="s">
        <v>420</v>
      </c>
      <c r="CM162" s="1" t="s">
        <v>1102</v>
      </c>
      <c r="CN162" s="1"/>
      <c r="CO162" s="1"/>
      <c r="CP162" s="1"/>
      <c r="CQ162" s="1"/>
      <c r="CR162" s="1"/>
      <c r="CS162" s="1" t="s">
        <v>754</v>
      </c>
    </row>
    <row r="163" spans="1:97" x14ac:dyDescent="0.25">
      <c r="A163" s="2">
        <v>45170.432294953702</v>
      </c>
      <c r="B163" s="1" t="s">
        <v>172</v>
      </c>
      <c r="C163" s="1" t="s">
        <v>62</v>
      </c>
      <c r="D163" s="1" t="s">
        <v>35</v>
      </c>
      <c r="E163" s="1" t="s">
        <v>36</v>
      </c>
      <c r="F163" s="1" t="s">
        <v>37</v>
      </c>
      <c r="G163" s="1" t="s">
        <v>38</v>
      </c>
      <c r="H163" s="1" t="s">
        <v>130</v>
      </c>
      <c r="I163" s="1"/>
      <c r="J163" s="1"/>
      <c r="K163" s="1"/>
      <c r="L163" s="1" t="s">
        <v>40</v>
      </c>
      <c r="M163" s="1" t="s">
        <v>41</v>
      </c>
      <c r="N163" s="1"/>
      <c r="O163" s="1">
        <v>945</v>
      </c>
      <c r="P163" s="1" t="s">
        <v>83</v>
      </c>
      <c r="Q163" s="1" t="s">
        <v>65</v>
      </c>
      <c r="R163" s="1" t="s">
        <v>44</v>
      </c>
      <c r="S163" s="1" t="s">
        <v>156</v>
      </c>
      <c r="T163" s="1" t="s">
        <v>117</v>
      </c>
      <c r="U163" s="1" t="s">
        <v>755</v>
      </c>
      <c r="V163" s="1" t="s">
        <v>145</v>
      </c>
      <c r="W163" s="1" t="s">
        <v>756</v>
      </c>
      <c r="X163" s="1" t="s">
        <v>136</v>
      </c>
      <c r="Y163" s="1" t="s">
        <v>894</v>
      </c>
      <c r="Z163" s="1"/>
      <c r="AA163" s="1"/>
      <c r="AB163" s="1"/>
      <c r="AC163" s="1"/>
      <c r="AD163" s="1"/>
      <c r="AE163" s="1"/>
      <c r="AF163" s="1"/>
      <c r="AG163" s="1"/>
      <c r="AH163" s="1" t="s">
        <v>350</v>
      </c>
      <c r="AI163" s="1" t="s">
        <v>174</v>
      </c>
      <c r="AJ163" s="1" t="s">
        <v>958</v>
      </c>
      <c r="AK163" s="1" t="s">
        <v>959</v>
      </c>
      <c r="AL163" s="1" t="s">
        <v>957</v>
      </c>
      <c r="AM163" s="1"/>
      <c r="AN163" s="1"/>
      <c r="AO163" s="1" t="s">
        <v>51</v>
      </c>
      <c r="AP163" s="1" t="s">
        <v>51</v>
      </c>
      <c r="AQ163" s="1"/>
      <c r="AR163" s="1"/>
      <c r="AS163" s="1"/>
      <c r="AT163" s="1"/>
      <c r="AU163" s="1"/>
      <c r="AV163" s="1" t="s">
        <v>112</v>
      </c>
      <c r="AW163" s="1" t="s">
        <v>100</v>
      </c>
      <c r="AX163" s="1" t="s">
        <v>185</v>
      </c>
      <c r="AY163" s="1" t="s">
        <v>101</v>
      </c>
      <c r="AZ163" s="1" t="s">
        <v>990</v>
      </c>
      <c r="BA163" s="1"/>
      <c r="BB163" s="1"/>
      <c r="BC163" s="1"/>
      <c r="BD163" s="1"/>
      <c r="BE163" s="1"/>
      <c r="BF163" s="1"/>
      <c r="BG163" s="1" t="s">
        <v>75</v>
      </c>
      <c r="BH163" s="1" t="s">
        <v>75</v>
      </c>
      <c r="BI163" s="1"/>
      <c r="BJ163" s="1"/>
      <c r="BK163" s="1"/>
      <c r="BL163" s="1"/>
      <c r="BM163" s="1"/>
      <c r="BN163" s="1"/>
      <c r="BO163" s="1"/>
      <c r="BP163" s="1"/>
      <c r="BQ163" s="1" t="s">
        <v>56</v>
      </c>
      <c r="BR163" s="1" t="s">
        <v>77</v>
      </c>
      <c r="BS163" s="1" t="s">
        <v>77</v>
      </c>
      <c r="BT163" s="1"/>
      <c r="BU163" s="1"/>
      <c r="BV163" s="1"/>
      <c r="BW163" s="1"/>
      <c r="BX163" s="1"/>
      <c r="BY163" s="1"/>
      <c r="BZ163" s="1">
        <v>0</v>
      </c>
      <c r="CA163" s="1" t="s">
        <v>58</v>
      </c>
      <c r="CB163" s="1" t="s">
        <v>757</v>
      </c>
      <c r="CC163" s="1" t="s">
        <v>147</v>
      </c>
      <c r="CD163" s="1" t="s">
        <v>1074</v>
      </c>
      <c r="CE163" s="1" t="s">
        <v>1078</v>
      </c>
      <c r="CF163" s="1" t="s">
        <v>1076</v>
      </c>
      <c r="CG163" s="1"/>
      <c r="CH163" s="1"/>
      <c r="CI163" s="1"/>
      <c r="CJ163" s="1">
        <v>3</v>
      </c>
      <c r="CK163" s="1" t="s">
        <v>758</v>
      </c>
      <c r="CL163" s="1" t="s">
        <v>199</v>
      </c>
      <c r="CM163" s="1" t="s">
        <v>1097</v>
      </c>
      <c r="CN163" s="1"/>
      <c r="CO163" s="1"/>
      <c r="CP163" s="1"/>
      <c r="CQ163" s="1"/>
      <c r="CR163" s="1"/>
    </row>
    <row r="164" spans="1:97" x14ac:dyDescent="0.25">
      <c r="A164" s="2">
        <v>45170.452699756948</v>
      </c>
      <c r="B164" s="1" t="s">
        <v>258</v>
      </c>
      <c r="C164" s="1" t="s">
        <v>34</v>
      </c>
      <c r="D164" s="1" t="s">
        <v>35</v>
      </c>
      <c r="E164" s="1" t="s">
        <v>36</v>
      </c>
      <c r="F164" s="1" t="s">
        <v>201</v>
      </c>
      <c r="G164" s="1" t="s">
        <v>123</v>
      </c>
      <c r="H164" s="1" t="s">
        <v>130</v>
      </c>
      <c r="I164" s="1"/>
      <c r="J164" s="1"/>
      <c r="K164" s="1"/>
      <c r="L164" s="1" t="s">
        <v>40</v>
      </c>
      <c r="M164" s="1" t="s">
        <v>41</v>
      </c>
      <c r="N164" s="1"/>
      <c r="O164" s="1">
        <v>1130</v>
      </c>
      <c r="P164" s="1" t="s">
        <v>42</v>
      </c>
      <c r="Q164" s="1" t="s">
        <v>95</v>
      </c>
      <c r="R164" s="1" t="s">
        <v>131</v>
      </c>
      <c r="S164" s="1" t="s">
        <v>67</v>
      </c>
      <c r="T164" s="1" t="s">
        <v>117</v>
      </c>
      <c r="U164" s="1" t="s">
        <v>759</v>
      </c>
      <c r="V164" s="1" t="s">
        <v>48</v>
      </c>
      <c r="W164" s="1" t="s">
        <v>77</v>
      </c>
      <c r="X164" s="1" t="s">
        <v>77</v>
      </c>
      <c r="Y164" s="1"/>
      <c r="Z164" s="1"/>
      <c r="AA164" s="1"/>
      <c r="AB164" s="1"/>
      <c r="AC164" s="1"/>
      <c r="AD164" s="1"/>
      <c r="AE164" s="1"/>
      <c r="AF164" s="1"/>
      <c r="AG164" s="1"/>
      <c r="AH164" s="1" t="s">
        <v>427</v>
      </c>
      <c r="AI164" s="1" t="s">
        <v>427</v>
      </c>
      <c r="AJ164" s="1"/>
      <c r="AK164" s="1"/>
      <c r="AL164" s="1"/>
      <c r="AM164" s="1"/>
      <c r="AN164" s="1"/>
      <c r="AO164" s="1" t="s">
        <v>194</v>
      </c>
      <c r="AP164" s="1" t="s">
        <v>194</v>
      </c>
      <c r="AQ164" s="1"/>
      <c r="AR164" s="1"/>
      <c r="AS164" s="1"/>
      <c r="AT164" s="1"/>
      <c r="AU164" s="1"/>
      <c r="AV164" s="1" t="s">
        <v>52</v>
      </c>
      <c r="AW164" s="1" t="s">
        <v>100</v>
      </c>
      <c r="AX164" s="1" t="s">
        <v>423</v>
      </c>
      <c r="AY164" s="1" t="s">
        <v>423</v>
      </c>
      <c r="AZ164" s="1"/>
      <c r="BA164" s="1"/>
      <c r="BB164" s="1"/>
      <c r="BC164" s="1"/>
      <c r="BD164" s="1"/>
      <c r="BE164" s="1"/>
      <c r="BF164" s="1"/>
      <c r="BG164" s="1" t="s">
        <v>577</v>
      </c>
      <c r="BH164" s="1" t="s">
        <v>577</v>
      </c>
      <c r="BI164" s="1"/>
      <c r="BJ164" s="1"/>
      <c r="BK164" s="1"/>
      <c r="BL164" s="1"/>
      <c r="BM164" s="1"/>
      <c r="BN164" s="1"/>
      <c r="BO164" s="1"/>
      <c r="BP164" s="1"/>
      <c r="BQ164" s="1" t="s">
        <v>56</v>
      </c>
      <c r="BR164" s="1" t="s">
        <v>136</v>
      </c>
      <c r="BS164" s="1" t="s">
        <v>136</v>
      </c>
      <c r="BT164" s="1"/>
      <c r="BU164" s="1"/>
      <c r="BV164" s="1"/>
      <c r="BW164" s="1"/>
      <c r="BX164" s="1"/>
      <c r="BY164" s="1"/>
      <c r="BZ164" s="1" t="s">
        <v>440</v>
      </c>
      <c r="CA164" s="1" t="s">
        <v>58</v>
      </c>
      <c r="CB164" s="1" t="s">
        <v>760</v>
      </c>
      <c r="CC164" s="1" t="s">
        <v>147</v>
      </c>
      <c r="CD164" s="1" t="s">
        <v>896</v>
      </c>
      <c r="CE164" s="1"/>
      <c r="CF164" s="1"/>
      <c r="CG164" s="1"/>
      <c r="CH164" s="1"/>
      <c r="CI164" s="1"/>
      <c r="CJ164" s="1">
        <v>1</v>
      </c>
      <c r="CK164" s="1" t="s">
        <v>314</v>
      </c>
      <c r="CL164" s="1" t="s">
        <v>314</v>
      </c>
      <c r="CM164" s="1"/>
      <c r="CN164" s="1"/>
      <c r="CO164" s="1"/>
      <c r="CP164" s="1"/>
      <c r="CQ164" s="1"/>
      <c r="CR164" s="1"/>
    </row>
    <row r="165" spans="1:97" x14ac:dyDescent="0.25">
      <c r="A165" s="2">
        <v>45170.462815127314</v>
      </c>
      <c r="B165" s="1" t="s">
        <v>330</v>
      </c>
      <c r="C165" s="1" t="s">
        <v>62</v>
      </c>
      <c r="D165" s="1" t="s">
        <v>35</v>
      </c>
      <c r="E165" s="1" t="s">
        <v>36</v>
      </c>
      <c r="F165" s="1" t="s">
        <v>37</v>
      </c>
      <c r="G165" s="1" t="s">
        <v>81</v>
      </c>
      <c r="H165" s="1" t="s">
        <v>130</v>
      </c>
      <c r="I165" s="1" t="s">
        <v>853</v>
      </c>
      <c r="J165" s="1"/>
      <c r="K165" s="1"/>
      <c r="L165" s="1" t="s">
        <v>40</v>
      </c>
      <c r="M165" s="1" t="s">
        <v>41</v>
      </c>
      <c r="N165" s="1"/>
      <c r="O165" s="1">
        <v>1185</v>
      </c>
      <c r="P165" s="1" t="s">
        <v>42</v>
      </c>
      <c r="Q165" s="1" t="s">
        <v>95</v>
      </c>
      <c r="R165" s="1" t="s">
        <v>44</v>
      </c>
      <c r="S165" s="1" t="s">
        <v>108</v>
      </c>
      <c r="T165" s="1" t="s">
        <v>117</v>
      </c>
      <c r="U165" s="1" t="s">
        <v>761</v>
      </c>
      <c r="V165" s="1" t="s">
        <v>145</v>
      </c>
      <c r="W165" s="1" t="s">
        <v>433</v>
      </c>
      <c r="X165" s="1" t="s">
        <v>433</v>
      </c>
      <c r="Y165" s="1"/>
      <c r="Z165" s="1"/>
      <c r="AA165" s="1"/>
      <c r="AB165" s="1"/>
      <c r="AC165" s="1"/>
      <c r="AD165" s="1"/>
      <c r="AE165" s="1"/>
      <c r="AF165" s="1"/>
      <c r="AG165" s="1"/>
      <c r="AH165" s="1" t="s">
        <v>119</v>
      </c>
      <c r="AI165" s="1" t="s">
        <v>146</v>
      </c>
      <c r="AJ165" s="1" t="s">
        <v>958</v>
      </c>
      <c r="AK165" s="1" t="s">
        <v>959</v>
      </c>
      <c r="AL165" s="1"/>
      <c r="AM165" s="1"/>
      <c r="AN165" s="1"/>
      <c r="AO165" s="1" t="s">
        <v>194</v>
      </c>
      <c r="AP165" s="1" t="s">
        <v>194</v>
      </c>
      <c r="AQ165" s="1"/>
      <c r="AR165" s="1"/>
      <c r="AS165" s="1"/>
      <c r="AT165" s="1"/>
      <c r="AU165" s="1"/>
      <c r="AV165" s="1" t="s">
        <v>112</v>
      </c>
      <c r="AW165" s="1" t="s">
        <v>100</v>
      </c>
      <c r="AX165" s="1" t="s">
        <v>88</v>
      </c>
      <c r="AY165" s="1" t="s">
        <v>101</v>
      </c>
      <c r="AZ165" s="1" t="s">
        <v>992</v>
      </c>
      <c r="BA165" s="1"/>
      <c r="BB165" s="1"/>
      <c r="BC165" s="1"/>
      <c r="BD165" s="1"/>
      <c r="BE165" s="1"/>
      <c r="BF165" s="1"/>
      <c r="BG165" s="1" t="s">
        <v>114</v>
      </c>
      <c r="BH165" s="1" t="s">
        <v>114</v>
      </c>
      <c r="BI165" s="1"/>
      <c r="BJ165" s="1"/>
      <c r="BK165" s="1"/>
      <c r="BL165" s="1"/>
      <c r="BM165" s="1"/>
      <c r="BN165" s="1"/>
      <c r="BO165" s="1"/>
      <c r="BP165" s="1"/>
      <c r="BQ165" s="1" t="s">
        <v>56</v>
      </c>
      <c r="BR165" s="1" t="s">
        <v>77</v>
      </c>
      <c r="BS165" s="1" t="s">
        <v>77</v>
      </c>
      <c r="BT165" s="1"/>
      <c r="BU165" s="1"/>
      <c r="BV165" s="1"/>
      <c r="BW165" s="1"/>
      <c r="BX165" s="1"/>
      <c r="BY165" s="1"/>
      <c r="BZ165" s="1">
        <v>0</v>
      </c>
      <c r="CA165" s="1" t="s">
        <v>92</v>
      </c>
      <c r="CB165" s="1" t="s">
        <v>334</v>
      </c>
      <c r="CC165" s="1" t="s">
        <v>147</v>
      </c>
      <c r="CD165" s="1" t="s">
        <v>1073</v>
      </c>
      <c r="CE165" s="1" t="s">
        <v>1074</v>
      </c>
      <c r="CF165" s="1" t="s">
        <v>1078</v>
      </c>
      <c r="CG165" s="1" t="s">
        <v>1076</v>
      </c>
      <c r="CH165" s="1"/>
      <c r="CI165" s="1"/>
      <c r="CJ165" s="1">
        <v>4</v>
      </c>
      <c r="CK165" s="1" t="s">
        <v>319</v>
      </c>
      <c r="CL165" s="1" t="s">
        <v>345</v>
      </c>
      <c r="CM165" s="1" t="s">
        <v>1098</v>
      </c>
      <c r="CN165" s="1"/>
      <c r="CO165" s="1"/>
      <c r="CP165" s="1"/>
      <c r="CQ165" s="1"/>
      <c r="CR165" s="1"/>
    </row>
    <row r="166" spans="1:97" x14ac:dyDescent="0.25">
      <c r="A166" s="2">
        <v>45170.489006944445</v>
      </c>
      <c r="B166" s="1" t="s">
        <v>33</v>
      </c>
      <c r="C166" s="1" t="s">
        <v>62</v>
      </c>
      <c r="D166" s="1" t="s">
        <v>35</v>
      </c>
      <c r="E166" s="1" t="s">
        <v>36</v>
      </c>
      <c r="F166" s="1" t="s">
        <v>37</v>
      </c>
      <c r="G166" s="1" t="s">
        <v>38</v>
      </c>
      <c r="H166" s="1" t="s">
        <v>130</v>
      </c>
      <c r="I166" s="1" t="s">
        <v>854</v>
      </c>
      <c r="J166" s="1"/>
      <c r="K166" s="1"/>
      <c r="L166" s="1" t="s">
        <v>40</v>
      </c>
      <c r="M166" s="1" t="s">
        <v>41</v>
      </c>
      <c r="N166" s="1"/>
      <c r="O166" s="1">
        <v>1191</v>
      </c>
      <c r="P166" s="1" t="s">
        <v>42</v>
      </c>
      <c r="Q166" s="1" t="s">
        <v>95</v>
      </c>
      <c r="R166" s="1" t="s">
        <v>131</v>
      </c>
      <c r="S166" s="1" t="s">
        <v>108</v>
      </c>
      <c r="T166" s="1" t="s">
        <v>117</v>
      </c>
      <c r="U166" s="1" t="s">
        <v>178</v>
      </c>
      <c r="V166" s="1" t="s">
        <v>179</v>
      </c>
      <c r="W166" s="1" t="s">
        <v>762</v>
      </c>
      <c r="X166" s="1" t="s">
        <v>158</v>
      </c>
      <c r="Y166" s="1" t="s">
        <v>885</v>
      </c>
      <c r="Z166" s="1" t="s">
        <v>910</v>
      </c>
      <c r="AA166" s="1" t="s">
        <v>911</v>
      </c>
      <c r="AB166" s="1" t="s">
        <v>912</v>
      </c>
      <c r="AC166" s="1" t="s">
        <v>913</v>
      </c>
      <c r="AD166" s="1"/>
      <c r="AE166" s="1"/>
      <c r="AF166" s="1"/>
      <c r="AG166" s="1"/>
      <c r="AH166" s="1" t="s">
        <v>72</v>
      </c>
      <c r="AI166" s="1" t="s">
        <v>146</v>
      </c>
      <c r="AJ166" s="1" t="s">
        <v>958</v>
      </c>
      <c r="AK166" s="1" t="s">
        <v>959</v>
      </c>
      <c r="AL166" s="1" t="s">
        <v>957</v>
      </c>
      <c r="AM166" s="1"/>
      <c r="AN166" s="1"/>
      <c r="AO166" s="1" t="s">
        <v>73</v>
      </c>
      <c r="AP166" s="1" t="s">
        <v>51</v>
      </c>
      <c r="AQ166" s="1" t="s">
        <v>975</v>
      </c>
      <c r="AR166" s="1"/>
      <c r="AS166" s="1"/>
      <c r="AT166" s="1"/>
      <c r="AU166" s="1"/>
      <c r="AV166" s="1" t="s">
        <v>65</v>
      </c>
      <c r="AW166" s="1" t="s">
        <v>87</v>
      </c>
      <c r="AX166" s="1" t="s">
        <v>88</v>
      </c>
      <c r="AY166" s="1" t="s">
        <v>101</v>
      </c>
      <c r="AZ166" s="1" t="s">
        <v>992</v>
      </c>
      <c r="BA166" s="1"/>
      <c r="BB166" s="1"/>
      <c r="BC166" s="1"/>
      <c r="BD166" s="1"/>
      <c r="BE166" s="1"/>
      <c r="BF166" s="1"/>
      <c r="BG166" s="1" t="s">
        <v>1020</v>
      </c>
      <c r="BH166" s="1" t="s">
        <v>102</v>
      </c>
      <c r="BI166" s="1" t="s">
        <v>1046</v>
      </c>
      <c r="BJ166" s="1" t="s">
        <v>1047</v>
      </c>
      <c r="BK166" s="1" t="s">
        <v>1048</v>
      </c>
      <c r="BL166" s="1" t="s">
        <v>1044</v>
      </c>
      <c r="BM166" s="1" t="s">
        <v>1049</v>
      </c>
      <c r="BN166" s="1" t="s">
        <v>1045</v>
      </c>
      <c r="BO166" s="1" t="s">
        <v>1050</v>
      </c>
      <c r="BP166" s="1"/>
      <c r="BQ166" s="1" t="s">
        <v>76</v>
      </c>
      <c r="BR166" s="1" t="s">
        <v>103</v>
      </c>
      <c r="BS166" s="1" t="s">
        <v>103</v>
      </c>
      <c r="BT166" s="1"/>
      <c r="BU166" s="1"/>
      <c r="BV166" s="1"/>
      <c r="BW166" s="1"/>
      <c r="BX166" s="1"/>
      <c r="BY166" s="1"/>
      <c r="BZ166" s="1" t="s">
        <v>297</v>
      </c>
      <c r="CA166" s="1" t="s">
        <v>142</v>
      </c>
      <c r="CB166" s="1" t="s">
        <v>348</v>
      </c>
      <c r="CC166" s="1" t="s">
        <v>147</v>
      </c>
      <c r="CD166" s="1" t="s">
        <v>1073</v>
      </c>
      <c r="CE166" s="1" t="s">
        <v>1078</v>
      </c>
      <c r="CF166" s="1" t="s">
        <v>1076</v>
      </c>
      <c r="CG166" s="1"/>
      <c r="CH166" s="1"/>
      <c r="CI166" s="1"/>
      <c r="CJ166" s="1">
        <v>1</v>
      </c>
      <c r="CK166" s="1" t="s">
        <v>763</v>
      </c>
      <c r="CL166" s="1" t="s">
        <v>106</v>
      </c>
      <c r="CM166" s="1" t="s">
        <v>1103</v>
      </c>
      <c r="CN166" s="1" t="s">
        <v>1098</v>
      </c>
      <c r="CO166" s="1"/>
      <c r="CP166" s="1"/>
      <c r="CQ166" s="1"/>
      <c r="CR166" s="1"/>
    </row>
    <row r="167" spans="1:97" x14ac:dyDescent="0.25">
      <c r="A167" s="2">
        <v>45170.490231898148</v>
      </c>
      <c r="B167" s="1" t="s">
        <v>330</v>
      </c>
      <c r="C167" s="1" t="s">
        <v>62</v>
      </c>
      <c r="D167" s="1" t="s">
        <v>35</v>
      </c>
      <c r="E167" s="1" t="s">
        <v>36</v>
      </c>
      <c r="F167" s="1" t="s">
        <v>37</v>
      </c>
      <c r="G167" s="1" t="s">
        <v>148</v>
      </c>
      <c r="H167" s="1" t="s">
        <v>130</v>
      </c>
      <c r="I167" s="1"/>
      <c r="J167" s="1"/>
      <c r="K167" s="1"/>
      <c r="L167" s="1" t="s">
        <v>40</v>
      </c>
      <c r="M167" s="1" t="s">
        <v>125</v>
      </c>
      <c r="N167" s="1"/>
      <c r="O167" s="1">
        <v>1197</v>
      </c>
      <c r="P167" s="1" t="s">
        <v>42</v>
      </c>
      <c r="Q167" s="1" t="s">
        <v>43</v>
      </c>
      <c r="R167" s="1" t="s">
        <v>131</v>
      </c>
      <c r="S167" s="1" t="s">
        <v>108</v>
      </c>
      <c r="T167" s="1" t="s">
        <v>117</v>
      </c>
      <c r="U167" s="1" t="s">
        <v>178</v>
      </c>
      <c r="V167" s="1" t="s">
        <v>179</v>
      </c>
      <c r="W167" s="1" t="s">
        <v>594</v>
      </c>
      <c r="X167" s="1" t="s">
        <v>136</v>
      </c>
      <c r="Y167" s="1" t="s">
        <v>883</v>
      </c>
      <c r="Z167" s="1" t="s">
        <v>885</v>
      </c>
      <c r="AA167" s="1"/>
      <c r="AB167" s="1"/>
      <c r="AC167" s="1"/>
      <c r="AD167" s="1"/>
      <c r="AE167" s="1"/>
      <c r="AF167" s="1"/>
      <c r="AG167" s="1"/>
      <c r="AH167" s="1" t="s">
        <v>159</v>
      </c>
      <c r="AI167" s="1" t="s">
        <v>174</v>
      </c>
      <c r="AJ167" s="1" t="s">
        <v>960</v>
      </c>
      <c r="AK167" s="1" t="s">
        <v>961</v>
      </c>
      <c r="AL167" s="1" t="s">
        <v>958</v>
      </c>
      <c r="AM167" s="1" t="s">
        <v>959</v>
      </c>
      <c r="AN167" s="1" t="s">
        <v>957</v>
      </c>
      <c r="AO167" s="1" t="s">
        <v>73</v>
      </c>
      <c r="AP167" s="1" t="s">
        <v>51</v>
      </c>
      <c r="AQ167" s="1" t="s">
        <v>975</v>
      </c>
      <c r="AR167" s="1"/>
      <c r="AS167" s="1"/>
      <c r="AT167" s="1"/>
      <c r="AU167" s="1"/>
      <c r="AV167" s="1" t="s">
        <v>112</v>
      </c>
      <c r="AW167" s="1" t="s">
        <v>53</v>
      </c>
      <c r="AX167" s="1" t="s">
        <v>357</v>
      </c>
      <c r="AY167" s="1" t="s">
        <v>101</v>
      </c>
      <c r="AZ167" s="1" t="s">
        <v>991</v>
      </c>
      <c r="BA167" s="1" t="s">
        <v>989</v>
      </c>
      <c r="BB167" s="1" t="s">
        <v>990</v>
      </c>
      <c r="BC167" s="1"/>
      <c r="BD167" s="1"/>
      <c r="BE167" s="1"/>
      <c r="BF167" s="1"/>
      <c r="BG167" s="1" t="s">
        <v>1024</v>
      </c>
      <c r="BH167" s="1" t="s">
        <v>102</v>
      </c>
      <c r="BI167" s="1" t="s">
        <v>1046</v>
      </c>
      <c r="BJ167" s="1" t="s">
        <v>1047</v>
      </c>
      <c r="BK167" s="1" t="s">
        <v>1048</v>
      </c>
      <c r="BL167" s="1" t="s">
        <v>1044</v>
      </c>
      <c r="BM167" s="1" t="s">
        <v>1049</v>
      </c>
      <c r="BN167" s="1" t="s">
        <v>1051</v>
      </c>
      <c r="BO167" s="1" t="s">
        <v>1045</v>
      </c>
      <c r="BP167" s="1"/>
      <c r="BQ167" s="1" t="s">
        <v>56</v>
      </c>
      <c r="BR167" s="1" t="s">
        <v>450</v>
      </c>
      <c r="BS167" s="1" t="s">
        <v>136</v>
      </c>
      <c r="BT167" s="1" t="s">
        <v>885</v>
      </c>
      <c r="BU167" s="1"/>
      <c r="BV167" s="1"/>
      <c r="BW167" s="1"/>
      <c r="BX167" s="1"/>
      <c r="BY167" s="1"/>
      <c r="BZ167" s="1" t="s">
        <v>104</v>
      </c>
      <c r="CA167" s="1" t="s">
        <v>58</v>
      </c>
      <c r="CB167" s="1" t="s">
        <v>473</v>
      </c>
      <c r="CC167" s="1" t="s">
        <v>147</v>
      </c>
      <c r="CD167" s="1" t="s">
        <v>1073</v>
      </c>
      <c r="CE167" s="1" t="s">
        <v>1078</v>
      </c>
      <c r="CF167" s="1"/>
      <c r="CG167" s="1"/>
      <c r="CH167" s="1"/>
      <c r="CI167" s="1"/>
      <c r="CJ167" s="1">
        <v>1</v>
      </c>
      <c r="CK167" s="1" t="s">
        <v>106</v>
      </c>
      <c r="CL167" s="1" t="s">
        <v>106</v>
      </c>
      <c r="CM167" s="1"/>
      <c r="CN167" s="1"/>
      <c r="CO167" s="1"/>
      <c r="CP167" s="1"/>
      <c r="CQ167" s="1"/>
      <c r="CR167" s="1"/>
      <c r="CS167" s="1" t="s">
        <v>764</v>
      </c>
    </row>
    <row r="168" spans="1:97" x14ac:dyDescent="0.25">
      <c r="A168" s="2">
        <v>45170.505074710643</v>
      </c>
      <c r="B168" s="1" t="s">
        <v>172</v>
      </c>
      <c r="C168" s="1" t="s">
        <v>62</v>
      </c>
      <c r="D168" s="1" t="s">
        <v>35</v>
      </c>
      <c r="E168" s="1" t="s">
        <v>36</v>
      </c>
      <c r="F168" s="1" t="s">
        <v>37</v>
      </c>
      <c r="G168" s="1" t="s">
        <v>38</v>
      </c>
      <c r="H168" s="1" t="s">
        <v>130</v>
      </c>
      <c r="I168" s="1" t="s">
        <v>854</v>
      </c>
      <c r="J168" s="1"/>
      <c r="K168" s="1"/>
      <c r="L168" s="1" t="s">
        <v>40</v>
      </c>
      <c r="M168" s="1" t="s">
        <v>41</v>
      </c>
      <c r="N168" s="1" t="s">
        <v>862</v>
      </c>
      <c r="O168" s="1">
        <v>1100</v>
      </c>
      <c r="P168" s="1" t="s">
        <v>42</v>
      </c>
      <c r="Q168" s="1" t="s">
        <v>65</v>
      </c>
      <c r="R168" s="1" t="s">
        <v>66</v>
      </c>
      <c r="S168" s="1" t="s">
        <v>156</v>
      </c>
      <c r="T168" s="1" t="s">
        <v>134</v>
      </c>
      <c r="U168" s="1" t="s">
        <v>765</v>
      </c>
      <c r="V168" s="1" t="s">
        <v>70</v>
      </c>
      <c r="W168" s="1" t="s">
        <v>459</v>
      </c>
      <c r="X168" s="1" t="s">
        <v>459</v>
      </c>
      <c r="Y168" s="1"/>
      <c r="Z168" s="1"/>
      <c r="AA168" s="1"/>
      <c r="AB168" s="1"/>
      <c r="AC168" s="1"/>
      <c r="AD168" s="1"/>
      <c r="AE168" s="1"/>
      <c r="AF168" s="1"/>
      <c r="AG168" s="1"/>
      <c r="AH168" s="1" t="s">
        <v>72</v>
      </c>
      <c r="AI168" s="1" t="s">
        <v>146</v>
      </c>
      <c r="AJ168" s="1" t="s">
        <v>958</v>
      </c>
      <c r="AK168" s="1" t="s">
        <v>959</v>
      </c>
      <c r="AL168" s="1" t="s">
        <v>957</v>
      </c>
      <c r="AM168" s="1"/>
      <c r="AN168" s="1"/>
      <c r="AO168" s="1" t="s">
        <v>51</v>
      </c>
      <c r="AP168" s="1" t="s">
        <v>51</v>
      </c>
      <c r="AQ168" s="1"/>
      <c r="AR168" s="1"/>
      <c r="AS168" s="1"/>
      <c r="AT168" s="1"/>
      <c r="AU168" s="1"/>
      <c r="AV168" s="1" t="s">
        <v>52</v>
      </c>
      <c r="AW168" s="1" t="s">
        <v>87</v>
      </c>
      <c r="AX168" s="1" t="s">
        <v>151</v>
      </c>
      <c r="AY168" s="1" t="s">
        <v>101</v>
      </c>
      <c r="AZ168" s="1" t="s">
        <v>992</v>
      </c>
      <c r="BA168" s="1" t="s">
        <v>991</v>
      </c>
      <c r="BB168" s="1" t="s">
        <v>989</v>
      </c>
      <c r="BC168" s="1" t="s">
        <v>990</v>
      </c>
      <c r="BD168" s="1"/>
      <c r="BE168" s="1"/>
      <c r="BF168" s="1"/>
      <c r="BG168" s="1" t="s">
        <v>1020</v>
      </c>
      <c r="BH168" s="1" t="s">
        <v>102</v>
      </c>
      <c r="BI168" s="1" t="s">
        <v>1046</v>
      </c>
      <c r="BJ168" s="1" t="s">
        <v>1047</v>
      </c>
      <c r="BK168" s="1" t="s">
        <v>1048</v>
      </c>
      <c r="BL168" s="1" t="s">
        <v>1044</v>
      </c>
      <c r="BM168" s="1" t="s">
        <v>1049</v>
      </c>
      <c r="BN168" s="1" t="s">
        <v>1045</v>
      </c>
      <c r="BO168" s="1" t="s">
        <v>1050</v>
      </c>
      <c r="BP168" s="1"/>
      <c r="BQ168" s="1" t="s">
        <v>56</v>
      </c>
      <c r="BR168" s="1" t="s">
        <v>750</v>
      </c>
      <c r="BS168" s="1" t="s">
        <v>77</v>
      </c>
      <c r="BT168" s="1" t="s">
        <v>894</v>
      </c>
      <c r="BU168" s="1"/>
      <c r="BV168" s="1"/>
      <c r="BW168" s="1"/>
      <c r="BX168" s="1"/>
      <c r="BY168" s="1"/>
      <c r="BZ168" s="1" t="s">
        <v>154</v>
      </c>
      <c r="CA168" s="1" t="s">
        <v>58</v>
      </c>
      <c r="CB168" s="1" t="s">
        <v>375</v>
      </c>
      <c r="CC168" s="1" t="s">
        <v>147</v>
      </c>
      <c r="CD168" s="1" t="s">
        <v>1073</v>
      </c>
      <c r="CE168" s="1" t="s">
        <v>1074</v>
      </c>
      <c r="CF168" s="1" t="s">
        <v>1077</v>
      </c>
      <c r="CG168" s="1" t="s">
        <v>1078</v>
      </c>
      <c r="CH168" s="1" t="s">
        <v>1076</v>
      </c>
      <c r="CI168" s="1"/>
      <c r="CJ168" s="1">
        <v>4</v>
      </c>
      <c r="CK168" s="1" t="s">
        <v>106</v>
      </c>
      <c r="CL168" s="1" t="s">
        <v>106</v>
      </c>
      <c r="CM168" s="1"/>
      <c r="CN168" s="1"/>
      <c r="CO168" s="1"/>
      <c r="CP168" s="1"/>
      <c r="CQ168" s="1"/>
      <c r="CR168" s="1"/>
    </row>
    <row r="169" spans="1:97" x14ac:dyDescent="0.25">
      <c r="A169" s="2">
        <v>45170.515562789355</v>
      </c>
      <c r="B169" s="1" t="s">
        <v>258</v>
      </c>
      <c r="C169" s="1" t="s">
        <v>34</v>
      </c>
      <c r="D169" s="1" t="s">
        <v>35</v>
      </c>
      <c r="E169" s="1" t="s">
        <v>36</v>
      </c>
      <c r="F169" s="1" t="s">
        <v>201</v>
      </c>
      <c r="G169" s="1" t="s">
        <v>81</v>
      </c>
      <c r="H169" s="1" t="s">
        <v>130</v>
      </c>
      <c r="I169" s="1"/>
      <c r="J169" s="1"/>
      <c r="K169" s="1"/>
      <c r="L169" s="1" t="s">
        <v>40</v>
      </c>
      <c r="M169" s="1" t="s">
        <v>41</v>
      </c>
      <c r="N169" s="1"/>
      <c r="O169" s="1">
        <v>1135</v>
      </c>
      <c r="P169" s="1" t="s">
        <v>83</v>
      </c>
      <c r="Q169" s="1" t="s">
        <v>43</v>
      </c>
      <c r="R169" s="1" t="s">
        <v>66</v>
      </c>
      <c r="S169" s="1" t="s">
        <v>108</v>
      </c>
      <c r="T169" s="1" t="s">
        <v>96</v>
      </c>
      <c r="U169" s="1" t="s">
        <v>766</v>
      </c>
      <c r="V169" s="1" t="s">
        <v>48</v>
      </c>
      <c r="W169" s="1" t="s">
        <v>77</v>
      </c>
      <c r="X169" s="1" t="s">
        <v>77</v>
      </c>
      <c r="Y169" s="1"/>
      <c r="Z169" s="1"/>
      <c r="AA169" s="1"/>
      <c r="AB169" s="1"/>
      <c r="AC169" s="1"/>
      <c r="AD169" s="1"/>
      <c r="AE169" s="1"/>
      <c r="AF169" s="1"/>
      <c r="AG169" s="1"/>
      <c r="AH169" s="1" t="s">
        <v>633</v>
      </c>
      <c r="AI169" s="1" t="s">
        <v>633</v>
      </c>
      <c r="AJ169" s="1"/>
      <c r="AK169" s="1"/>
      <c r="AL169" s="1"/>
      <c r="AM169" s="1"/>
      <c r="AN169" s="1"/>
      <c r="AO169" s="1" t="s">
        <v>311</v>
      </c>
      <c r="AP169" s="1" t="s">
        <v>311</v>
      </c>
      <c r="AQ169" s="1"/>
      <c r="AR169" s="1"/>
      <c r="AS169" s="1"/>
      <c r="AT169" s="1"/>
      <c r="AU169" s="1"/>
      <c r="AV169" s="1" t="s">
        <v>112</v>
      </c>
      <c r="AW169" s="1" t="s">
        <v>87</v>
      </c>
      <c r="AX169" s="1" t="s">
        <v>423</v>
      </c>
      <c r="AY169" s="1" t="s">
        <v>423</v>
      </c>
      <c r="AZ169" s="1"/>
      <c r="BA169" s="1"/>
      <c r="BB169" s="1"/>
      <c r="BC169" s="1"/>
      <c r="BD169" s="1"/>
      <c r="BE169" s="1"/>
      <c r="BF169" s="1"/>
      <c r="BG169" s="1" t="s">
        <v>102</v>
      </c>
      <c r="BH169" s="1" t="s">
        <v>102</v>
      </c>
      <c r="BI169" s="1"/>
      <c r="BJ169" s="1"/>
      <c r="BK169" s="1"/>
      <c r="BL169" s="1"/>
      <c r="BM169" s="1"/>
      <c r="BN169" s="1"/>
      <c r="BO169" s="1"/>
      <c r="BP169" s="1"/>
      <c r="BQ169" s="1" t="s">
        <v>56</v>
      </c>
      <c r="BR169" s="1" t="s">
        <v>342</v>
      </c>
      <c r="BS169" s="1" t="s">
        <v>342</v>
      </c>
      <c r="BT169" s="1"/>
      <c r="BU169" s="1"/>
      <c r="BV169" s="1"/>
      <c r="BW169" s="1"/>
      <c r="BX169" s="1"/>
      <c r="BY169" s="1"/>
      <c r="BZ169" s="1">
        <v>0</v>
      </c>
      <c r="CA169" s="1" t="s">
        <v>92</v>
      </c>
      <c r="CB169" s="1" t="s">
        <v>147</v>
      </c>
      <c r="CC169" s="1" t="s">
        <v>147</v>
      </c>
      <c r="CD169" s="1"/>
      <c r="CE169" s="1"/>
      <c r="CF169" s="1"/>
      <c r="CG169" s="1"/>
      <c r="CH169" s="1"/>
      <c r="CI169" s="1"/>
      <c r="CJ169" s="1">
        <v>5</v>
      </c>
      <c r="CK169" s="1" t="s">
        <v>94</v>
      </c>
      <c r="CL169" s="1" t="s">
        <v>94</v>
      </c>
      <c r="CM169" s="1"/>
      <c r="CN169" s="1"/>
      <c r="CO169" s="1"/>
      <c r="CP169" s="1"/>
      <c r="CQ169" s="1"/>
      <c r="CR169" s="1"/>
    </row>
    <row r="170" spans="1:97" x14ac:dyDescent="0.25">
      <c r="A170" s="2">
        <v>45170.516230983798</v>
      </c>
      <c r="B170" s="1" t="s">
        <v>33</v>
      </c>
      <c r="C170" s="1" t="s">
        <v>62</v>
      </c>
      <c r="D170" s="1" t="s">
        <v>35</v>
      </c>
      <c r="E170" s="1" t="s">
        <v>36</v>
      </c>
      <c r="F170" s="1" t="s">
        <v>37</v>
      </c>
      <c r="G170" s="1" t="s">
        <v>148</v>
      </c>
      <c r="H170" s="1" t="s">
        <v>484</v>
      </c>
      <c r="I170" s="1"/>
      <c r="J170" s="1"/>
      <c r="K170" s="1"/>
      <c r="L170" s="1" t="s">
        <v>40</v>
      </c>
      <c r="M170" s="1" t="s">
        <v>41</v>
      </c>
      <c r="N170" s="1"/>
      <c r="O170" s="1">
        <v>580</v>
      </c>
      <c r="P170" s="1" t="s">
        <v>42</v>
      </c>
      <c r="Q170" s="1" t="s">
        <v>65</v>
      </c>
      <c r="R170" s="1" t="s">
        <v>44</v>
      </c>
      <c r="S170" s="1" t="s">
        <v>108</v>
      </c>
      <c r="T170" s="1" t="s">
        <v>134</v>
      </c>
      <c r="U170" s="1" t="s">
        <v>767</v>
      </c>
      <c r="V170" s="1" t="s">
        <v>70</v>
      </c>
      <c r="W170" s="1" t="s">
        <v>136</v>
      </c>
      <c r="X170" s="1" t="s">
        <v>136</v>
      </c>
      <c r="Y170" s="1"/>
      <c r="Z170" s="1"/>
      <c r="AA170" s="1"/>
      <c r="AB170" s="1"/>
      <c r="AC170" s="1"/>
      <c r="AD170" s="1"/>
      <c r="AE170" s="1"/>
      <c r="AF170" s="1"/>
      <c r="AG170" s="1"/>
      <c r="AH170" s="1" t="s">
        <v>146</v>
      </c>
      <c r="AI170" s="1" t="s">
        <v>146</v>
      </c>
      <c r="AJ170" s="1"/>
      <c r="AK170" s="1"/>
      <c r="AL170" s="1"/>
      <c r="AM170" s="1"/>
      <c r="AN170" s="1"/>
      <c r="AO170" s="1" t="s">
        <v>51</v>
      </c>
      <c r="AP170" s="1" t="s">
        <v>51</v>
      </c>
      <c r="AQ170" s="1"/>
      <c r="AR170" s="1"/>
      <c r="AS170" s="1"/>
      <c r="AT170" s="1"/>
      <c r="AU170" s="1"/>
      <c r="AV170" s="1" t="s">
        <v>112</v>
      </c>
      <c r="AW170" s="1" t="s">
        <v>87</v>
      </c>
      <c r="AX170" s="1" t="s">
        <v>423</v>
      </c>
      <c r="AY170" s="1" t="s">
        <v>423</v>
      </c>
      <c r="AZ170" s="1"/>
      <c r="BA170" s="1"/>
      <c r="BB170" s="1"/>
      <c r="BC170" s="1"/>
      <c r="BD170" s="1"/>
      <c r="BE170" s="1"/>
      <c r="BF170" s="1"/>
      <c r="BG170" s="1" t="s">
        <v>102</v>
      </c>
      <c r="BH170" s="1" t="s">
        <v>102</v>
      </c>
      <c r="BI170" s="1"/>
      <c r="BJ170" s="1"/>
      <c r="BK170" s="1"/>
      <c r="BL170" s="1"/>
      <c r="BM170" s="1"/>
      <c r="BN170" s="1"/>
      <c r="BO170" s="1"/>
      <c r="BP170" s="1"/>
      <c r="BQ170" s="1" t="s">
        <v>161</v>
      </c>
      <c r="BR170" s="1" t="s">
        <v>77</v>
      </c>
      <c r="BS170" s="1" t="s">
        <v>77</v>
      </c>
      <c r="BT170" s="1"/>
      <c r="BU170" s="1"/>
      <c r="BV170" s="1"/>
      <c r="BW170" s="1"/>
      <c r="BX170" s="1"/>
      <c r="BY170" s="1"/>
      <c r="BZ170" s="1">
        <v>0</v>
      </c>
      <c r="CA170" s="1" t="s">
        <v>92</v>
      </c>
      <c r="CB170" s="1" t="s">
        <v>147</v>
      </c>
      <c r="CC170" s="1" t="s">
        <v>147</v>
      </c>
      <c r="CD170" s="1"/>
      <c r="CE170" s="1"/>
      <c r="CF170" s="1"/>
      <c r="CG170" s="1"/>
      <c r="CH170" s="1"/>
      <c r="CI170" s="1"/>
      <c r="CJ170" s="1">
        <v>5</v>
      </c>
      <c r="CK170" s="1" t="s">
        <v>345</v>
      </c>
      <c r="CL170" s="1" t="s">
        <v>345</v>
      </c>
      <c r="CM170" s="1"/>
      <c r="CN170" s="1"/>
      <c r="CO170" s="1"/>
      <c r="CP170" s="1"/>
      <c r="CQ170" s="1"/>
      <c r="CR170" s="1"/>
    </row>
    <row r="171" spans="1:97" x14ac:dyDescent="0.25">
      <c r="A171" s="2">
        <v>45170.53296809028</v>
      </c>
      <c r="B171" s="1" t="s">
        <v>330</v>
      </c>
      <c r="C171" s="1" t="s">
        <v>34</v>
      </c>
      <c r="D171" s="1" t="s">
        <v>35</v>
      </c>
      <c r="E171" s="1" t="s">
        <v>36</v>
      </c>
      <c r="F171" s="1" t="s">
        <v>37</v>
      </c>
      <c r="G171" s="1" t="s">
        <v>123</v>
      </c>
      <c r="H171" s="1" t="s">
        <v>130</v>
      </c>
      <c r="I171" s="1" t="s">
        <v>853</v>
      </c>
      <c r="J171" s="1"/>
      <c r="K171" s="1"/>
      <c r="L171" s="1" t="s">
        <v>40</v>
      </c>
      <c r="M171" s="1" t="s">
        <v>41</v>
      </c>
      <c r="N171" s="1" t="s">
        <v>862</v>
      </c>
      <c r="O171" s="1">
        <v>1180</v>
      </c>
      <c r="P171" s="1" t="s">
        <v>42</v>
      </c>
      <c r="Q171" s="1" t="s">
        <v>95</v>
      </c>
      <c r="R171" s="1" t="s">
        <v>131</v>
      </c>
      <c r="S171" s="1" t="s">
        <v>67</v>
      </c>
      <c r="T171" s="1" t="s">
        <v>134</v>
      </c>
      <c r="U171" s="1" t="s">
        <v>768</v>
      </c>
      <c r="V171" s="1" t="s">
        <v>145</v>
      </c>
      <c r="W171" s="1" t="s">
        <v>939</v>
      </c>
      <c r="X171" s="1" t="s">
        <v>103</v>
      </c>
      <c r="Y171" s="1" t="s">
        <v>901</v>
      </c>
      <c r="Z171" s="1" t="s">
        <v>941</v>
      </c>
      <c r="AA171" s="1"/>
      <c r="AB171" s="1"/>
      <c r="AC171" s="1"/>
      <c r="AD171" s="1"/>
      <c r="AE171" s="1"/>
      <c r="AF171" s="1"/>
      <c r="AG171" s="1"/>
      <c r="AH171" s="1" t="s">
        <v>350</v>
      </c>
      <c r="AI171" s="1" t="s">
        <v>174</v>
      </c>
      <c r="AJ171" s="1" t="s">
        <v>958</v>
      </c>
      <c r="AK171" s="1" t="s">
        <v>959</v>
      </c>
      <c r="AL171" s="1" t="s">
        <v>957</v>
      </c>
      <c r="AM171" s="1"/>
      <c r="AN171" s="1"/>
      <c r="AO171" s="1" t="s">
        <v>51</v>
      </c>
      <c r="AP171" s="1" t="s">
        <v>51</v>
      </c>
      <c r="AQ171" s="1"/>
      <c r="AR171" s="1"/>
      <c r="AS171" s="1"/>
      <c r="AT171" s="1"/>
      <c r="AU171" s="1"/>
      <c r="AV171" s="1" t="s">
        <v>65</v>
      </c>
      <c r="AW171" s="1" t="s">
        <v>100</v>
      </c>
      <c r="AX171" s="1" t="s">
        <v>151</v>
      </c>
      <c r="AY171" s="1" t="s">
        <v>101</v>
      </c>
      <c r="AZ171" s="1" t="s">
        <v>992</v>
      </c>
      <c r="BA171" s="1" t="s">
        <v>991</v>
      </c>
      <c r="BB171" s="1" t="s">
        <v>989</v>
      </c>
      <c r="BC171" s="1" t="s">
        <v>990</v>
      </c>
      <c r="BD171" s="1"/>
      <c r="BE171" s="1"/>
      <c r="BF171" s="1"/>
      <c r="BG171" s="1" t="s">
        <v>1035</v>
      </c>
      <c r="BH171" s="1" t="s">
        <v>102</v>
      </c>
      <c r="BI171" s="1" t="s">
        <v>1046</v>
      </c>
      <c r="BJ171" s="1" t="s">
        <v>1047</v>
      </c>
      <c r="BK171" s="1" t="s">
        <v>1044</v>
      </c>
      <c r="BL171" s="1" t="s">
        <v>1045</v>
      </c>
      <c r="BM171" s="1"/>
      <c r="BN171" s="1"/>
      <c r="BO171" s="1"/>
      <c r="BP171" s="1"/>
      <c r="BQ171" s="1" t="s">
        <v>76</v>
      </c>
      <c r="BR171" s="1" t="s">
        <v>708</v>
      </c>
      <c r="BS171" s="1" t="s">
        <v>103</v>
      </c>
      <c r="BT171" s="1" t="s">
        <v>901</v>
      </c>
      <c r="BU171" s="1"/>
      <c r="BV171" s="1"/>
      <c r="BW171" s="1"/>
      <c r="BX171" s="1"/>
      <c r="BY171" s="1"/>
      <c r="BZ171" s="1" t="s">
        <v>170</v>
      </c>
      <c r="CA171" s="1" t="s">
        <v>228</v>
      </c>
      <c r="CB171" s="1" t="s">
        <v>473</v>
      </c>
      <c r="CC171" s="1" t="s">
        <v>147</v>
      </c>
      <c r="CD171" s="1" t="s">
        <v>1073</v>
      </c>
      <c r="CE171" s="1" t="s">
        <v>1078</v>
      </c>
      <c r="CF171" s="1"/>
      <c r="CG171" s="1"/>
      <c r="CH171" s="1"/>
      <c r="CI171" s="1"/>
      <c r="CJ171" s="1">
        <v>3</v>
      </c>
      <c r="CK171" s="1" t="s">
        <v>106</v>
      </c>
      <c r="CL171" s="1" t="s">
        <v>106</v>
      </c>
      <c r="CM171" s="1"/>
      <c r="CN171" s="1"/>
      <c r="CO171" s="1"/>
      <c r="CP171" s="1"/>
      <c r="CQ171" s="1"/>
      <c r="CR171" s="1"/>
    </row>
    <row r="172" spans="1:97" x14ac:dyDescent="0.25">
      <c r="A172" s="2">
        <v>45170.540391643517</v>
      </c>
      <c r="B172" s="1" t="s">
        <v>172</v>
      </c>
      <c r="C172" s="1" t="s">
        <v>62</v>
      </c>
      <c r="D172" s="1" t="s">
        <v>35</v>
      </c>
      <c r="E172" s="1" t="s">
        <v>36</v>
      </c>
      <c r="F172" s="1" t="s">
        <v>37</v>
      </c>
      <c r="G172" s="1" t="s">
        <v>148</v>
      </c>
      <c r="H172" s="1" t="s">
        <v>130</v>
      </c>
      <c r="I172" s="1"/>
      <c r="J172" s="1"/>
      <c r="K172" s="1"/>
      <c r="L172" s="1" t="s">
        <v>40</v>
      </c>
      <c r="M172" s="1" t="s">
        <v>41</v>
      </c>
      <c r="N172" s="1"/>
      <c r="O172" s="1">
        <v>5547</v>
      </c>
      <c r="P172" s="1" t="s">
        <v>42</v>
      </c>
      <c r="Q172" s="1" t="s">
        <v>65</v>
      </c>
      <c r="R172" s="1" t="s">
        <v>66</v>
      </c>
      <c r="S172" s="1" t="s">
        <v>108</v>
      </c>
      <c r="T172" s="1" t="s">
        <v>117</v>
      </c>
      <c r="U172" s="1" t="s">
        <v>394</v>
      </c>
      <c r="V172" s="1" t="s">
        <v>70</v>
      </c>
      <c r="W172" s="1" t="s">
        <v>737</v>
      </c>
      <c r="X172" s="1" t="s">
        <v>136</v>
      </c>
      <c r="Y172" s="1" t="s">
        <v>889</v>
      </c>
      <c r="Z172" s="1" t="s">
        <v>894</v>
      </c>
      <c r="AA172" s="1" t="s">
        <v>890</v>
      </c>
      <c r="AB172" s="1"/>
      <c r="AC172" s="1"/>
      <c r="AD172" s="1"/>
      <c r="AE172" s="1"/>
      <c r="AF172" s="1"/>
      <c r="AG172" s="1"/>
      <c r="AH172" s="1" t="s">
        <v>119</v>
      </c>
      <c r="AI172" s="1" t="s">
        <v>146</v>
      </c>
      <c r="AJ172" s="1" t="s">
        <v>958</v>
      </c>
      <c r="AK172" s="1" t="s">
        <v>959</v>
      </c>
      <c r="AL172" s="1"/>
      <c r="AM172" s="1"/>
      <c r="AN172" s="1"/>
      <c r="AO172" s="1" t="s">
        <v>254</v>
      </c>
      <c r="AP172" s="1" t="s">
        <v>51</v>
      </c>
      <c r="AQ172" s="1" t="s">
        <v>975</v>
      </c>
      <c r="AR172" s="1" t="s">
        <v>976</v>
      </c>
      <c r="AS172" s="1"/>
      <c r="AT172" s="1"/>
      <c r="AU172" s="1"/>
      <c r="AV172" s="1" t="s">
        <v>52</v>
      </c>
      <c r="AW172" s="1" t="s">
        <v>53</v>
      </c>
      <c r="AX172" s="1" t="s">
        <v>101</v>
      </c>
      <c r="AY172" s="1" t="s">
        <v>101</v>
      </c>
      <c r="AZ172" s="1"/>
      <c r="BA172" s="1"/>
      <c r="BB172" s="1"/>
      <c r="BC172" s="1"/>
      <c r="BD172" s="1"/>
      <c r="BE172" s="1"/>
      <c r="BF172" s="1"/>
      <c r="BG172" s="1" t="s">
        <v>333</v>
      </c>
      <c r="BH172" s="1" t="s">
        <v>102</v>
      </c>
      <c r="BI172" s="1" t="s">
        <v>1046</v>
      </c>
      <c r="BJ172" s="1" t="s">
        <v>1045</v>
      </c>
      <c r="BK172" s="1"/>
      <c r="BL172" s="1"/>
      <c r="BM172" s="1"/>
      <c r="BN172" s="1"/>
      <c r="BO172" s="1"/>
      <c r="BP172" s="1"/>
      <c r="BQ172" s="1" t="s">
        <v>56</v>
      </c>
      <c r="BR172" s="1" t="s">
        <v>342</v>
      </c>
      <c r="BS172" s="1" t="s">
        <v>342</v>
      </c>
      <c r="BT172" s="1"/>
      <c r="BU172" s="1"/>
      <c r="BV172" s="1"/>
      <c r="BW172" s="1"/>
      <c r="BX172" s="1"/>
      <c r="BY172" s="1"/>
      <c r="BZ172" s="1" t="s">
        <v>297</v>
      </c>
      <c r="CA172" s="1" t="s">
        <v>58</v>
      </c>
      <c r="CB172" s="1" t="s">
        <v>771</v>
      </c>
      <c r="CC172" s="1" t="s">
        <v>147</v>
      </c>
      <c r="CD172" s="1" t="s">
        <v>1074</v>
      </c>
      <c r="CE172" s="1" t="s">
        <v>1077</v>
      </c>
      <c r="CF172" s="1" t="s">
        <v>1078</v>
      </c>
      <c r="CG172" s="1" t="s">
        <v>1076</v>
      </c>
      <c r="CH172" s="1"/>
      <c r="CI172" s="1"/>
      <c r="CJ172" s="1">
        <v>1</v>
      </c>
      <c r="CK172" s="1" t="s">
        <v>772</v>
      </c>
      <c r="CL172" s="1" t="s">
        <v>420</v>
      </c>
      <c r="CM172" s="1" t="s">
        <v>1097</v>
      </c>
      <c r="CN172" s="1"/>
      <c r="CO172" s="1"/>
      <c r="CP172" s="1"/>
      <c r="CQ172" s="1"/>
      <c r="CR172" s="1"/>
    </row>
    <row r="173" spans="1:97" x14ac:dyDescent="0.25">
      <c r="A173" s="2">
        <v>45170.664837152777</v>
      </c>
      <c r="B173" s="1" t="s">
        <v>33</v>
      </c>
      <c r="C173" s="1" t="s">
        <v>62</v>
      </c>
      <c r="D173" s="1" t="s">
        <v>35</v>
      </c>
      <c r="E173" s="1" t="s">
        <v>36</v>
      </c>
      <c r="F173" s="1" t="s">
        <v>37</v>
      </c>
      <c r="G173" s="1" t="s">
        <v>38</v>
      </c>
      <c r="H173" s="1" t="s">
        <v>130</v>
      </c>
      <c r="I173" s="1" t="s">
        <v>854</v>
      </c>
      <c r="J173" s="1" t="s">
        <v>853</v>
      </c>
      <c r="K173" s="1" t="s">
        <v>852</v>
      </c>
      <c r="L173" s="1" t="s">
        <v>40</v>
      </c>
      <c r="M173" s="1" t="s">
        <v>41</v>
      </c>
      <c r="N173" s="1" t="s">
        <v>862</v>
      </c>
      <c r="O173" s="1">
        <v>1200</v>
      </c>
      <c r="P173" s="1" t="s">
        <v>42</v>
      </c>
      <c r="Q173" s="1" t="s">
        <v>95</v>
      </c>
      <c r="R173" s="1" t="s">
        <v>131</v>
      </c>
      <c r="S173" s="1" t="s">
        <v>45</v>
      </c>
      <c r="T173" s="1" t="s">
        <v>134</v>
      </c>
      <c r="U173" s="1">
        <v>99</v>
      </c>
      <c r="V173" s="1" t="s">
        <v>48</v>
      </c>
      <c r="W173" s="1" t="s">
        <v>533</v>
      </c>
      <c r="X173" s="1" t="s">
        <v>158</v>
      </c>
      <c r="Y173" s="1" t="s">
        <v>885</v>
      </c>
      <c r="Z173" s="1"/>
      <c r="AA173" s="1"/>
      <c r="AB173" s="1"/>
      <c r="AC173" s="1"/>
      <c r="AD173" s="1"/>
      <c r="AE173" s="1"/>
      <c r="AF173" s="1"/>
      <c r="AG173" s="1"/>
      <c r="AH173" s="1" t="s">
        <v>159</v>
      </c>
      <c r="AI173" s="1" t="s">
        <v>174</v>
      </c>
      <c r="AJ173" s="1" t="s">
        <v>960</v>
      </c>
      <c r="AK173" s="1" t="s">
        <v>961</v>
      </c>
      <c r="AL173" s="1" t="s">
        <v>958</v>
      </c>
      <c r="AM173" s="1" t="s">
        <v>959</v>
      </c>
      <c r="AN173" s="1" t="s">
        <v>957</v>
      </c>
      <c r="AO173" s="1" t="s">
        <v>51</v>
      </c>
      <c r="AP173" s="1" t="s">
        <v>51</v>
      </c>
      <c r="AQ173" s="1"/>
      <c r="AR173" s="1"/>
      <c r="AS173" s="1"/>
      <c r="AT173" s="1"/>
      <c r="AU173" s="1"/>
      <c r="AV173" s="1" t="s">
        <v>65</v>
      </c>
      <c r="AW173" s="1" t="s">
        <v>53</v>
      </c>
      <c r="AX173" s="1" t="s">
        <v>113</v>
      </c>
      <c r="AY173" s="1" t="s">
        <v>101</v>
      </c>
      <c r="AZ173" s="1" t="s">
        <v>992</v>
      </c>
      <c r="BA173" s="1" t="s">
        <v>989</v>
      </c>
      <c r="BB173" s="1"/>
      <c r="BC173" s="1"/>
      <c r="BD173" s="1"/>
      <c r="BE173" s="1"/>
      <c r="BF173" s="1"/>
      <c r="BG173" s="1" t="s">
        <v>140</v>
      </c>
      <c r="BH173" s="1" t="s">
        <v>102</v>
      </c>
      <c r="BI173" s="1" t="s">
        <v>1046</v>
      </c>
      <c r="BJ173" s="1" t="s">
        <v>1048</v>
      </c>
      <c r="BK173" s="1" t="s">
        <v>1044</v>
      </c>
      <c r="BL173" s="1" t="s">
        <v>1049</v>
      </c>
      <c r="BM173" s="1" t="s">
        <v>1045</v>
      </c>
      <c r="BN173" s="1"/>
      <c r="BO173" s="1"/>
      <c r="BP173" s="1"/>
      <c r="BQ173" s="1" t="s">
        <v>76</v>
      </c>
      <c r="BR173" s="1" t="s">
        <v>121</v>
      </c>
      <c r="BS173" s="1" t="s">
        <v>77</v>
      </c>
      <c r="BT173" s="1" t="s">
        <v>885</v>
      </c>
      <c r="BU173" s="1"/>
      <c r="BV173" s="1"/>
      <c r="BW173" s="1"/>
      <c r="BX173" s="1"/>
      <c r="BY173" s="1"/>
      <c r="BZ173" s="1" t="s">
        <v>57</v>
      </c>
      <c r="CA173" s="1" t="s">
        <v>142</v>
      </c>
      <c r="CB173" s="1" t="s">
        <v>122</v>
      </c>
      <c r="CC173" s="1" t="s">
        <v>147</v>
      </c>
      <c r="CD173" s="1" t="s">
        <v>1073</v>
      </c>
      <c r="CE173" s="1"/>
      <c r="CF173" s="1"/>
      <c r="CG173" s="1"/>
      <c r="CH173" s="1"/>
      <c r="CI173" s="1"/>
      <c r="CJ173" s="1">
        <v>1</v>
      </c>
      <c r="CK173" s="1" t="s">
        <v>181</v>
      </c>
      <c r="CL173" s="1" t="s">
        <v>181</v>
      </c>
      <c r="CM173" s="1"/>
      <c r="CN173" s="1"/>
      <c r="CO173" s="1"/>
      <c r="CP173" s="1"/>
      <c r="CQ173" s="1"/>
      <c r="CR173" s="1"/>
    </row>
    <row r="174" spans="1:97" x14ac:dyDescent="0.25">
      <c r="A174" s="2">
        <v>45170.667898530097</v>
      </c>
      <c r="B174" s="1" t="s">
        <v>33</v>
      </c>
      <c r="C174" s="1" t="s">
        <v>62</v>
      </c>
      <c r="D174" s="1" t="s">
        <v>35</v>
      </c>
      <c r="E174" s="1" t="s">
        <v>36</v>
      </c>
      <c r="F174" s="1" t="s">
        <v>37</v>
      </c>
      <c r="G174" s="1" t="s">
        <v>38</v>
      </c>
      <c r="H174" s="1" t="s">
        <v>130</v>
      </c>
      <c r="I174" s="1"/>
      <c r="J174" s="1"/>
      <c r="K174" s="1"/>
      <c r="L174" s="1" t="s">
        <v>40</v>
      </c>
      <c r="M174" s="1" t="s">
        <v>41</v>
      </c>
      <c r="N174" s="1" t="s">
        <v>862</v>
      </c>
      <c r="O174" s="1">
        <v>1057</v>
      </c>
      <c r="P174" s="1" t="s">
        <v>42</v>
      </c>
      <c r="Q174" s="1" t="s">
        <v>65</v>
      </c>
      <c r="R174" s="1" t="s">
        <v>44</v>
      </c>
      <c r="S174" s="1" t="s">
        <v>108</v>
      </c>
      <c r="T174" s="1" t="s">
        <v>96</v>
      </c>
      <c r="U174" s="1" t="s">
        <v>773</v>
      </c>
      <c r="V174" s="1" t="s">
        <v>48</v>
      </c>
      <c r="W174" s="1" t="s">
        <v>774</v>
      </c>
      <c r="X174" s="1" t="s">
        <v>136</v>
      </c>
      <c r="Y174" s="1" t="s">
        <v>893</v>
      </c>
      <c r="Z174" s="1" t="s">
        <v>883</v>
      </c>
      <c r="AA174" s="1" t="s">
        <v>889</v>
      </c>
      <c r="AB174" s="1"/>
      <c r="AC174" s="1"/>
      <c r="AD174" s="1"/>
      <c r="AE174" s="1"/>
      <c r="AF174" s="1"/>
      <c r="AG174" s="1"/>
      <c r="AH174" s="1" t="s">
        <v>174</v>
      </c>
      <c r="AI174" s="1" t="s">
        <v>174</v>
      </c>
      <c r="AJ174" s="1"/>
      <c r="AK174" s="1"/>
      <c r="AL174" s="1"/>
      <c r="AM174" s="1"/>
      <c r="AN174" s="1"/>
      <c r="AO174" s="1" t="s">
        <v>51</v>
      </c>
      <c r="AP174" s="1" t="s">
        <v>51</v>
      </c>
      <c r="AQ174" s="1"/>
      <c r="AR174" s="1"/>
      <c r="AS174" s="1"/>
      <c r="AT174" s="1"/>
      <c r="AU174" s="1"/>
      <c r="AV174" s="1" t="s">
        <v>112</v>
      </c>
      <c r="AW174" s="1" t="s">
        <v>53</v>
      </c>
      <c r="AX174" s="1" t="s">
        <v>418</v>
      </c>
      <c r="AY174" s="1" t="s">
        <v>418</v>
      </c>
      <c r="AZ174" s="1"/>
      <c r="BA174" s="1"/>
      <c r="BB174" s="1"/>
      <c r="BC174" s="1"/>
      <c r="BD174" s="1"/>
      <c r="BE174" s="1"/>
      <c r="BF174" s="1"/>
      <c r="BG174" s="1" t="s">
        <v>160</v>
      </c>
      <c r="BH174" s="1" t="s">
        <v>160</v>
      </c>
      <c r="BI174" s="1"/>
      <c r="BJ174" s="1"/>
      <c r="BK174" s="1"/>
      <c r="BL174" s="1"/>
      <c r="BM174" s="1"/>
      <c r="BN174" s="1"/>
      <c r="BO174" s="1"/>
      <c r="BP174" s="1"/>
      <c r="BQ174" s="1" t="s">
        <v>56</v>
      </c>
      <c r="BR174" s="1" t="s">
        <v>136</v>
      </c>
      <c r="BS174" s="1" t="s">
        <v>136</v>
      </c>
      <c r="BT174" s="1"/>
      <c r="BU174" s="1"/>
      <c r="BV174" s="1"/>
      <c r="BW174" s="1"/>
      <c r="BX174" s="1"/>
      <c r="BY174" s="1"/>
      <c r="BZ174" s="1" t="s">
        <v>91</v>
      </c>
      <c r="CA174" s="1" t="s">
        <v>92</v>
      </c>
      <c r="CB174" s="1" t="s">
        <v>147</v>
      </c>
      <c r="CC174" s="1" t="s">
        <v>147</v>
      </c>
      <c r="CD174" s="1"/>
      <c r="CE174" s="1"/>
      <c r="CF174" s="1"/>
      <c r="CG174" s="1"/>
      <c r="CH174" s="1"/>
      <c r="CI174" s="1"/>
      <c r="CJ174" s="1">
        <v>2</v>
      </c>
      <c r="CK174" s="1" t="s">
        <v>181</v>
      </c>
      <c r="CL174" s="1" t="s">
        <v>181</v>
      </c>
      <c r="CM174" s="1"/>
      <c r="CN174" s="1"/>
      <c r="CO174" s="1"/>
      <c r="CP174" s="1"/>
      <c r="CQ174" s="1"/>
      <c r="CR174" s="1"/>
    </row>
    <row r="175" spans="1:97" x14ac:dyDescent="0.25">
      <c r="A175" s="2">
        <v>45170.670248668983</v>
      </c>
      <c r="B175" s="1" t="s">
        <v>33</v>
      </c>
      <c r="C175" s="1" t="s">
        <v>62</v>
      </c>
      <c r="D175" s="1" t="s">
        <v>35</v>
      </c>
      <c r="E175" s="1" t="s">
        <v>36</v>
      </c>
      <c r="F175" s="1" t="s">
        <v>37</v>
      </c>
      <c r="G175" s="1" t="s">
        <v>212</v>
      </c>
      <c r="H175" s="1" t="s">
        <v>130</v>
      </c>
      <c r="I175" s="1"/>
      <c r="J175" s="1"/>
      <c r="K175" s="1"/>
      <c r="L175" s="1" t="s">
        <v>40</v>
      </c>
      <c r="M175" s="1" t="s">
        <v>41</v>
      </c>
      <c r="N175" s="1"/>
      <c r="O175" s="1">
        <v>1105</v>
      </c>
      <c r="P175" s="1" t="s">
        <v>42</v>
      </c>
      <c r="Q175" s="1" t="s">
        <v>95</v>
      </c>
      <c r="R175" s="1" t="s">
        <v>131</v>
      </c>
      <c r="S175" s="1" t="s">
        <v>108</v>
      </c>
      <c r="T175" s="1" t="s">
        <v>117</v>
      </c>
      <c r="U175" s="1" t="s">
        <v>775</v>
      </c>
      <c r="V175" s="1" t="s">
        <v>399</v>
      </c>
      <c r="W175" s="1" t="s">
        <v>776</v>
      </c>
      <c r="X175" s="1" t="s">
        <v>776</v>
      </c>
      <c r="Y175" s="1"/>
      <c r="Z175" s="1"/>
      <c r="AA175" s="1"/>
      <c r="AB175" s="1"/>
      <c r="AC175" s="1"/>
      <c r="AD175" s="1"/>
      <c r="AE175" s="1"/>
      <c r="AF175" s="1"/>
      <c r="AG175" s="1"/>
      <c r="AH175" s="1" t="s">
        <v>146</v>
      </c>
      <c r="AI175" s="1" t="s">
        <v>146</v>
      </c>
      <c r="AJ175" s="1"/>
      <c r="AK175" s="1"/>
      <c r="AL175" s="1"/>
      <c r="AM175" s="1"/>
      <c r="AN175" s="1"/>
      <c r="AO175" s="1" t="s">
        <v>51</v>
      </c>
      <c r="AP175" s="1" t="s">
        <v>51</v>
      </c>
      <c r="AQ175" s="1"/>
      <c r="AR175" s="1"/>
      <c r="AS175" s="1"/>
      <c r="AT175" s="1"/>
      <c r="AU175" s="1"/>
      <c r="AV175" s="1" t="s">
        <v>65</v>
      </c>
      <c r="AW175" s="1" t="s">
        <v>100</v>
      </c>
      <c r="AX175" s="1" t="s">
        <v>101</v>
      </c>
      <c r="AY175" s="1" t="s">
        <v>101</v>
      </c>
      <c r="AZ175" s="1"/>
      <c r="BA175" s="1"/>
      <c r="BB175" s="1"/>
      <c r="BC175" s="1"/>
      <c r="BD175" s="1"/>
      <c r="BE175" s="1"/>
      <c r="BF175" s="1"/>
      <c r="BG175" s="1" t="s">
        <v>640</v>
      </c>
      <c r="BH175" s="1" t="s">
        <v>640</v>
      </c>
      <c r="BI175" s="1"/>
      <c r="BJ175" s="1"/>
      <c r="BK175" s="1"/>
      <c r="BL175" s="1"/>
      <c r="BM175" s="1"/>
      <c r="BN175" s="1"/>
      <c r="BO175" s="1"/>
      <c r="BP175" s="1"/>
      <c r="BQ175" s="1" t="s">
        <v>56</v>
      </c>
      <c r="BR175" s="1" t="s">
        <v>103</v>
      </c>
      <c r="BS175" s="1" t="s">
        <v>103</v>
      </c>
      <c r="BT175" s="1"/>
      <c r="BU175" s="1"/>
      <c r="BV175" s="1"/>
      <c r="BW175" s="1"/>
      <c r="BX175" s="1"/>
      <c r="BY175" s="1"/>
      <c r="BZ175" s="1" t="s">
        <v>154</v>
      </c>
      <c r="CA175" s="1" t="s">
        <v>58</v>
      </c>
      <c r="CB175" s="1" t="s">
        <v>441</v>
      </c>
      <c r="CC175" s="1" t="s">
        <v>441</v>
      </c>
      <c r="CD175" s="1"/>
      <c r="CE175" s="1"/>
      <c r="CF175" s="1"/>
      <c r="CG175" s="1"/>
      <c r="CH175" s="1"/>
      <c r="CI175" s="1"/>
      <c r="CJ175" s="1">
        <v>1</v>
      </c>
      <c r="CK175" s="1" t="s">
        <v>106</v>
      </c>
      <c r="CL175" s="1" t="s">
        <v>106</v>
      </c>
      <c r="CM175" s="1"/>
      <c r="CN175" s="1"/>
      <c r="CO175" s="1"/>
      <c r="CP175" s="1"/>
      <c r="CQ175" s="1"/>
      <c r="CR175" s="1"/>
    </row>
    <row r="176" spans="1:97" x14ac:dyDescent="0.25">
      <c r="A176" s="2">
        <v>45170.670701932875</v>
      </c>
      <c r="B176" s="1" t="s">
        <v>33</v>
      </c>
      <c r="C176" s="1" t="s">
        <v>62</v>
      </c>
      <c r="D176" s="1" t="s">
        <v>35</v>
      </c>
      <c r="E176" s="1" t="s">
        <v>36</v>
      </c>
      <c r="F176" s="1" t="s">
        <v>37</v>
      </c>
      <c r="G176" s="1" t="s">
        <v>148</v>
      </c>
      <c r="H176" s="1" t="s">
        <v>130</v>
      </c>
      <c r="I176" s="1" t="s">
        <v>854</v>
      </c>
      <c r="J176" s="1"/>
      <c r="K176" s="1"/>
      <c r="L176" s="1" t="s">
        <v>40</v>
      </c>
      <c r="M176" s="1" t="s">
        <v>41</v>
      </c>
      <c r="N176" s="1"/>
      <c r="O176" s="1">
        <v>1063</v>
      </c>
      <c r="P176" s="1" t="s">
        <v>42</v>
      </c>
      <c r="Q176" s="1" t="s">
        <v>65</v>
      </c>
      <c r="R176" s="1" t="s">
        <v>66</v>
      </c>
      <c r="S176" s="1" t="s">
        <v>108</v>
      </c>
      <c r="T176" s="1" t="s">
        <v>134</v>
      </c>
      <c r="U176" s="1" t="s">
        <v>777</v>
      </c>
      <c r="V176" s="1" t="s">
        <v>48</v>
      </c>
      <c r="W176" s="1" t="s">
        <v>136</v>
      </c>
      <c r="X176" s="1" t="s">
        <v>136</v>
      </c>
      <c r="Y176" s="1"/>
      <c r="Z176" s="1"/>
      <c r="AA176" s="1"/>
      <c r="AB176" s="1"/>
      <c r="AC176" s="1"/>
      <c r="AD176" s="1"/>
      <c r="AE176" s="1"/>
      <c r="AF176" s="1"/>
      <c r="AG176" s="1"/>
      <c r="AH176" s="1" t="s">
        <v>242</v>
      </c>
      <c r="AI176" s="1" t="s">
        <v>174</v>
      </c>
      <c r="AJ176" s="1" t="s">
        <v>960</v>
      </c>
      <c r="AK176" s="1" t="s">
        <v>958</v>
      </c>
      <c r="AL176" s="1"/>
      <c r="AM176" s="1"/>
      <c r="AN176" s="1"/>
      <c r="AO176" s="1" t="s">
        <v>311</v>
      </c>
      <c r="AP176" s="1" t="s">
        <v>311</v>
      </c>
      <c r="AQ176" s="1"/>
      <c r="AR176" s="1"/>
      <c r="AS176" s="1"/>
      <c r="AT176" s="1"/>
      <c r="AU176" s="1"/>
      <c r="AV176" s="1" t="s">
        <v>112</v>
      </c>
      <c r="AW176" s="1" t="s">
        <v>87</v>
      </c>
      <c r="AX176" s="1" t="s">
        <v>151</v>
      </c>
      <c r="AY176" s="1" t="s">
        <v>101</v>
      </c>
      <c r="AZ176" s="1" t="s">
        <v>992</v>
      </c>
      <c r="BA176" s="1" t="s">
        <v>991</v>
      </c>
      <c r="BB176" s="1" t="s">
        <v>989</v>
      </c>
      <c r="BC176" s="1" t="s">
        <v>990</v>
      </c>
      <c r="BD176" s="1"/>
      <c r="BE176" s="1"/>
      <c r="BF176" s="1"/>
      <c r="BG176" s="1" t="s">
        <v>347</v>
      </c>
      <c r="BH176" s="1" t="s">
        <v>75</v>
      </c>
      <c r="BI176" s="1" t="s">
        <v>1044</v>
      </c>
      <c r="BJ176" s="1" t="s">
        <v>1049</v>
      </c>
      <c r="BK176" s="1"/>
      <c r="BL176" s="1"/>
      <c r="BM176" s="1"/>
      <c r="BN176" s="1"/>
      <c r="BO176" s="1"/>
      <c r="BP176" s="1"/>
      <c r="BQ176" s="1" t="s">
        <v>56</v>
      </c>
      <c r="BR176" s="1" t="s">
        <v>450</v>
      </c>
      <c r="BS176" s="1" t="s">
        <v>136</v>
      </c>
      <c r="BT176" s="1" t="s">
        <v>885</v>
      </c>
      <c r="BU176" s="1"/>
      <c r="BV176" s="1"/>
      <c r="BW176" s="1"/>
      <c r="BX176" s="1"/>
      <c r="BY176" s="1"/>
      <c r="BZ176" s="1" t="s">
        <v>154</v>
      </c>
      <c r="CA176" s="1" t="s">
        <v>58</v>
      </c>
      <c r="CB176" s="1" t="s">
        <v>771</v>
      </c>
      <c r="CC176" s="1" t="s">
        <v>147</v>
      </c>
      <c r="CD176" s="1" t="s">
        <v>1074</v>
      </c>
      <c r="CE176" s="1" t="s">
        <v>1077</v>
      </c>
      <c r="CF176" s="1" t="s">
        <v>1078</v>
      </c>
      <c r="CG176" s="1" t="s">
        <v>1076</v>
      </c>
      <c r="CH176" s="1"/>
      <c r="CI176" s="1"/>
      <c r="CJ176" s="1">
        <v>1</v>
      </c>
      <c r="CK176" s="1" t="s">
        <v>778</v>
      </c>
      <c r="CL176" s="1" t="s">
        <v>345</v>
      </c>
      <c r="CM176" s="1" t="s">
        <v>1095</v>
      </c>
      <c r="CN176" s="1" t="s">
        <v>1101</v>
      </c>
      <c r="CO176" s="1"/>
      <c r="CP176" s="1"/>
      <c r="CQ176" s="1"/>
      <c r="CR176" s="1"/>
    </row>
    <row r="177" spans="1:97" x14ac:dyDescent="0.25">
      <c r="A177" s="2">
        <v>45170.676587442125</v>
      </c>
      <c r="B177" s="1" t="s">
        <v>330</v>
      </c>
      <c r="C177" s="1" t="s">
        <v>62</v>
      </c>
      <c r="D177" s="1" t="s">
        <v>35</v>
      </c>
      <c r="E177" s="1" t="s">
        <v>36</v>
      </c>
      <c r="F177" s="1" t="s">
        <v>201</v>
      </c>
      <c r="G177" s="1" t="s">
        <v>123</v>
      </c>
      <c r="H177" s="1" t="s">
        <v>130</v>
      </c>
      <c r="I177" s="1" t="s">
        <v>854</v>
      </c>
      <c r="J177" s="1"/>
      <c r="K177" s="1"/>
      <c r="L177" s="1" t="s">
        <v>40</v>
      </c>
      <c r="M177" s="1" t="s">
        <v>41</v>
      </c>
      <c r="N177" s="1" t="s">
        <v>862</v>
      </c>
      <c r="O177" s="1">
        <v>1100</v>
      </c>
      <c r="P177" s="1" t="s">
        <v>42</v>
      </c>
      <c r="Q177" s="1" t="s">
        <v>43</v>
      </c>
      <c r="R177" s="1" t="s">
        <v>66</v>
      </c>
      <c r="S177" s="1" t="s">
        <v>108</v>
      </c>
      <c r="T177" s="1" t="s">
        <v>117</v>
      </c>
      <c r="U177" s="1" t="s">
        <v>331</v>
      </c>
      <c r="V177" s="1" t="s">
        <v>145</v>
      </c>
      <c r="W177" s="1" t="s">
        <v>266</v>
      </c>
      <c r="X177" s="1" t="s">
        <v>136</v>
      </c>
      <c r="Y177" s="1" t="s">
        <v>893</v>
      </c>
      <c r="Z177" s="1"/>
      <c r="AA177" s="1"/>
      <c r="AB177" s="1"/>
      <c r="AC177" s="1"/>
      <c r="AD177" s="1"/>
      <c r="AE177" s="1"/>
      <c r="AF177" s="1"/>
      <c r="AG177" s="1"/>
      <c r="AH177" s="1" t="s">
        <v>779</v>
      </c>
      <c r="AI177" s="1" t="s">
        <v>427</v>
      </c>
      <c r="AJ177" s="1" t="s">
        <v>964</v>
      </c>
      <c r="AK177" s="1"/>
      <c r="AL177" s="1"/>
      <c r="AM177" s="1"/>
      <c r="AN177" s="1"/>
      <c r="AO177" s="1" t="s">
        <v>73</v>
      </c>
      <c r="AP177" s="1" t="s">
        <v>51</v>
      </c>
      <c r="AQ177" s="1" t="s">
        <v>975</v>
      </c>
      <c r="AR177" s="1"/>
      <c r="AS177" s="1"/>
      <c r="AT177" s="1"/>
      <c r="AU177" s="1"/>
      <c r="AV177" s="1" t="s">
        <v>112</v>
      </c>
      <c r="AW177" s="1" t="s">
        <v>100</v>
      </c>
      <c r="AX177" s="1" t="s">
        <v>151</v>
      </c>
      <c r="AY177" s="1" t="s">
        <v>101</v>
      </c>
      <c r="AZ177" s="1" t="s">
        <v>992</v>
      </c>
      <c r="BA177" s="1" t="s">
        <v>991</v>
      </c>
      <c r="BB177" s="1" t="s">
        <v>989</v>
      </c>
      <c r="BC177" s="1" t="s">
        <v>990</v>
      </c>
      <c r="BD177" s="1"/>
      <c r="BE177" s="1"/>
      <c r="BF177" s="1"/>
      <c r="BG177" s="1" t="s">
        <v>525</v>
      </c>
      <c r="BH177" s="1" t="s">
        <v>102</v>
      </c>
      <c r="BI177" s="1" t="s">
        <v>1046</v>
      </c>
      <c r="BJ177" s="1" t="s">
        <v>1048</v>
      </c>
      <c r="BK177" s="1"/>
      <c r="BL177" s="1"/>
      <c r="BM177" s="1"/>
      <c r="BN177" s="1"/>
      <c r="BO177" s="1"/>
      <c r="BP177" s="1"/>
      <c r="BQ177" s="1" t="s">
        <v>56</v>
      </c>
      <c r="BR177" s="1" t="s">
        <v>77</v>
      </c>
      <c r="BS177" s="1" t="s">
        <v>77</v>
      </c>
      <c r="BT177" s="1"/>
      <c r="BU177" s="1"/>
      <c r="BV177" s="1"/>
      <c r="BW177" s="1"/>
      <c r="BX177" s="1"/>
      <c r="BY177" s="1"/>
      <c r="BZ177" s="1">
        <v>0</v>
      </c>
      <c r="CA177" s="1" t="s">
        <v>142</v>
      </c>
      <c r="CB177" s="1" t="s">
        <v>147</v>
      </c>
      <c r="CC177" s="1" t="s">
        <v>147</v>
      </c>
      <c r="CD177" s="1"/>
      <c r="CE177" s="1"/>
      <c r="CF177" s="1"/>
      <c r="CG177" s="1"/>
      <c r="CH177" s="1"/>
      <c r="CI177" s="1"/>
      <c r="CJ177" s="1">
        <v>5</v>
      </c>
      <c r="CK177" s="1" t="s">
        <v>106</v>
      </c>
      <c r="CL177" s="1" t="s">
        <v>106</v>
      </c>
      <c r="CM177" s="1"/>
      <c r="CN177" s="1"/>
      <c r="CO177" s="1"/>
      <c r="CP177" s="1"/>
      <c r="CQ177" s="1"/>
      <c r="CR177" s="1"/>
    </row>
    <row r="178" spans="1:97" x14ac:dyDescent="0.25">
      <c r="A178" s="2">
        <v>45170.676966655097</v>
      </c>
      <c r="B178" s="1" t="s">
        <v>330</v>
      </c>
      <c r="C178" s="1" t="s">
        <v>62</v>
      </c>
      <c r="D178" s="1" t="s">
        <v>35</v>
      </c>
      <c r="E178" s="1" t="s">
        <v>36</v>
      </c>
      <c r="F178" s="1" t="s">
        <v>37</v>
      </c>
      <c r="G178" s="1" t="s">
        <v>38</v>
      </c>
      <c r="H178" s="1" t="s">
        <v>130</v>
      </c>
      <c r="I178" s="1"/>
      <c r="J178" s="1"/>
      <c r="K178" s="1"/>
      <c r="L178" s="1" t="s">
        <v>40</v>
      </c>
      <c r="M178" s="1" t="s">
        <v>41</v>
      </c>
      <c r="N178" s="1"/>
      <c r="O178" s="1">
        <v>999</v>
      </c>
      <c r="P178" s="1" t="s">
        <v>83</v>
      </c>
      <c r="Q178" s="1" t="s">
        <v>65</v>
      </c>
      <c r="R178" s="1" t="s">
        <v>44</v>
      </c>
      <c r="S178" s="1" t="s">
        <v>67</v>
      </c>
      <c r="T178" s="1" t="s">
        <v>134</v>
      </c>
      <c r="U178" s="1" t="s">
        <v>780</v>
      </c>
      <c r="V178" s="1" t="s">
        <v>48</v>
      </c>
      <c r="W178" s="1" t="s">
        <v>77</v>
      </c>
      <c r="X178" s="1" t="s">
        <v>77</v>
      </c>
      <c r="Y178" s="1"/>
      <c r="Z178" s="1"/>
      <c r="AA178" s="1"/>
      <c r="AB178" s="1"/>
      <c r="AC178" s="1"/>
      <c r="AD178" s="1"/>
      <c r="AE178" s="1"/>
      <c r="AF178" s="1"/>
      <c r="AG178" s="1"/>
      <c r="AH178" s="1" t="s">
        <v>460</v>
      </c>
      <c r="AI178" s="1" t="s">
        <v>111</v>
      </c>
      <c r="AJ178" s="1" t="s">
        <v>959</v>
      </c>
      <c r="AK178" s="1" t="s">
        <v>957</v>
      </c>
      <c r="AL178" s="1"/>
      <c r="AM178" s="1"/>
      <c r="AN178" s="1"/>
      <c r="AO178" s="1" t="s">
        <v>51</v>
      </c>
      <c r="AP178" s="1" t="s">
        <v>51</v>
      </c>
      <c r="AQ178" s="1"/>
      <c r="AR178" s="1"/>
      <c r="AS178" s="1"/>
      <c r="AT178" s="1"/>
      <c r="AU178" s="1"/>
      <c r="AV178" s="1" t="s">
        <v>52</v>
      </c>
      <c r="AW178" s="1" t="s">
        <v>87</v>
      </c>
      <c r="AX178" s="1" t="s">
        <v>101</v>
      </c>
      <c r="AY178" s="1" t="s">
        <v>101</v>
      </c>
      <c r="AZ178" s="1"/>
      <c r="BA178" s="1"/>
      <c r="BB178" s="1"/>
      <c r="BC178" s="1"/>
      <c r="BD178" s="1"/>
      <c r="BE178" s="1"/>
      <c r="BF178" s="1"/>
      <c r="BG178" s="1" t="s">
        <v>102</v>
      </c>
      <c r="BH178" s="1" t="s">
        <v>102</v>
      </c>
      <c r="BI178" s="1"/>
      <c r="BJ178" s="1"/>
      <c r="BK178" s="1"/>
      <c r="BL178" s="1"/>
      <c r="BM178" s="1"/>
      <c r="BN178" s="1"/>
      <c r="BO178" s="1"/>
      <c r="BP178" s="1"/>
      <c r="BQ178" s="1" t="s">
        <v>196</v>
      </c>
      <c r="BR178" s="1" t="s">
        <v>781</v>
      </c>
      <c r="BS178" s="1" t="s">
        <v>781</v>
      </c>
      <c r="BT178" s="1"/>
      <c r="BU178" s="1"/>
      <c r="BV178" s="1"/>
      <c r="BW178" s="1"/>
      <c r="BX178" s="1"/>
      <c r="BY178" s="1"/>
      <c r="BZ178" s="1">
        <v>0</v>
      </c>
      <c r="CA178" s="1" t="s">
        <v>92</v>
      </c>
      <c r="CB178" s="1" t="s">
        <v>147</v>
      </c>
      <c r="CC178" s="1" t="s">
        <v>147</v>
      </c>
      <c r="CD178" s="1"/>
      <c r="CE178" s="1"/>
      <c r="CF178" s="1"/>
      <c r="CG178" s="1"/>
      <c r="CH178" s="1"/>
      <c r="CI178" s="1"/>
      <c r="CJ178" s="1">
        <v>1</v>
      </c>
      <c r="CK178" s="1" t="s">
        <v>106</v>
      </c>
      <c r="CL178" s="1" t="s">
        <v>106</v>
      </c>
      <c r="CM178" s="1"/>
      <c r="CN178" s="1"/>
      <c r="CO178" s="1"/>
      <c r="CP178" s="1"/>
      <c r="CQ178" s="1"/>
      <c r="CR178" s="1"/>
      <c r="CS178" s="1" t="s">
        <v>782</v>
      </c>
    </row>
    <row r="179" spans="1:97" x14ac:dyDescent="0.25">
      <c r="A179" s="2">
        <v>45170.683707048607</v>
      </c>
      <c r="B179" s="1" t="s">
        <v>330</v>
      </c>
      <c r="C179" s="1" t="s">
        <v>34</v>
      </c>
      <c r="D179" s="1" t="s">
        <v>35</v>
      </c>
      <c r="E179" s="1" t="s">
        <v>36</v>
      </c>
      <c r="F179" s="1" t="s">
        <v>37</v>
      </c>
      <c r="G179" s="1" t="s">
        <v>81</v>
      </c>
      <c r="H179" s="1" t="s">
        <v>130</v>
      </c>
      <c r="I179" s="1" t="s">
        <v>854</v>
      </c>
      <c r="J179" s="1" t="s">
        <v>853</v>
      </c>
      <c r="K179" s="1"/>
      <c r="L179" s="1" t="s">
        <v>40</v>
      </c>
      <c r="M179" s="1" t="s">
        <v>41</v>
      </c>
      <c r="N179" s="1" t="s">
        <v>862</v>
      </c>
      <c r="O179" s="1">
        <v>1203</v>
      </c>
      <c r="P179" s="1" t="s">
        <v>42</v>
      </c>
      <c r="Q179" s="1" t="s">
        <v>65</v>
      </c>
      <c r="R179" s="1" t="s">
        <v>66</v>
      </c>
      <c r="S179" s="1" t="s">
        <v>67</v>
      </c>
      <c r="T179" s="1" t="s">
        <v>96</v>
      </c>
      <c r="U179" s="1" t="s">
        <v>783</v>
      </c>
      <c r="V179" s="1" t="s">
        <v>48</v>
      </c>
      <c r="W179" s="1" t="s">
        <v>940</v>
      </c>
      <c r="X179" s="1" t="s">
        <v>136</v>
      </c>
      <c r="Y179" s="1" t="s">
        <v>883</v>
      </c>
      <c r="Z179" s="1" t="s">
        <v>889</v>
      </c>
      <c r="AA179" s="1" t="s">
        <v>895</v>
      </c>
      <c r="AB179" s="1" t="s">
        <v>891</v>
      </c>
      <c r="AC179" s="1" t="s">
        <v>901</v>
      </c>
      <c r="AD179" s="1" t="s">
        <v>941</v>
      </c>
      <c r="AE179" s="1"/>
      <c r="AF179" s="1"/>
      <c r="AG179" s="1"/>
      <c r="AH179" s="1" t="s">
        <v>72</v>
      </c>
      <c r="AI179" s="1" t="s">
        <v>146</v>
      </c>
      <c r="AJ179" s="1" t="s">
        <v>958</v>
      </c>
      <c r="AK179" s="1" t="s">
        <v>959</v>
      </c>
      <c r="AL179" s="1" t="s">
        <v>957</v>
      </c>
      <c r="AM179" s="1"/>
      <c r="AN179" s="1"/>
      <c r="AO179" s="1" t="s">
        <v>73</v>
      </c>
      <c r="AP179" s="1" t="s">
        <v>51</v>
      </c>
      <c r="AQ179" s="1" t="s">
        <v>975</v>
      </c>
      <c r="AR179" s="1"/>
      <c r="AS179" s="1"/>
      <c r="AT179" s="1"/>
      <c r="AU179" s="1"/>
      <c r="AV179" s="1" t="s">
        <v>52</v>
      </c>
      <c r="AW179" s="1" t="s">
        <v>100</v>
      </c>
      <c r="AX179" s="1" t="s">
        <v>151</v>
      </c>
      <c r="AY179" s="1" t="s">
        <v>101</v>
      </c>
      <c r="AZ179" s="1" t="s">
        <v>992</v>
      </c>
      <c r="BA179" s="1" t="s">
        <v>991</v>
      </c>
      <c r="BB179" s="1" t="s">
        <v>989</v>
      </c>
      <c r="BC179" s="1" t="s">
        <v>990</v>
      </c>
      <c r="BD179" s="1"/>
      <c r="BE179" s="1"/>
      <c r="BF179" s="1"/>
      <c r="BG179" s="1" t="s">
        <v>1014</v>
      </c>
      <c r="BH179" s="1" t="s">
        <v>102</v>
      </c>
      <c r="BI179" s="1" t="s">
        <v>1046</v>
      </c>
      <c r="BJ179" s="1" t="s">
        <v>1047</v>
      </c>
      <c r="BK179" s="1" t="s">
        <v>1044</v>
      </c>
      <c r="BL179" s="1" t="s">
        <v>1049</v>
      </c>
      <c r="BM179" s="1" t="s">
        <v>1045</v>
      </c>
      <c r="BN179" s="1"/>
      <c r="BO179" s="1"/>
      <c r="BP179" s="1"/>
      <c r="BQ179" s="1" t="s">
        <v>76</v>
      </c>
      <c r="BR179" s="1" t="s">
        <v>785</v>
      </c>
      <c r="BS179" s="1" t="s">
        <v>136</v>
      </c>
      <c r="BT179" s="1" t="s">
        <v>885</v>
      </c>
      <c r="BU179" s="1" t="s">
        <v>896</v>
      </c>
      <c r="BV179" s="1"/>
      <c r="BW179" s="1"/>
      <c r="BX179" s="1"/>
      <c r="BY179" s="1"/>
      <c r="BZ179" s="1" t="s">
        <v>78</v>
      </c>
      <c r="CA179" s="1" t="s">
        <v>58</v>
      </c>
      <c r="CB179" s="1" t="s">
        <v>348</v>
      </c>
      <c r="CC179" s="1" t="s">
        <v>147</v>
      </c>
      <c r="CD179" s="1" t="s">
        <v>1073</v>
      </c>
      <c r="CE179" s="1" t="s">
        <v>1078</v>
      </c>
      <c r="CF179" s="1" t="s">
        <v>1076</v>
      </c>
      <c r="CG179" s="1"/>
      <c r="CH179" s="1"/>
      <c r="CI179" s="1"/>
      <c r="CJ179" s="1">
        <v>4</v>
      </c>
      <c r="CK179" s="1" t="s">
        <v>106</v>
      </c>
      <c r="CL179" s="1" t="s">
        <v>106</v>
      </c>
      <c r="CM179" s="1"/>
      <c r="CN179" s="1"/>
      <c r="CO179" s="1"/>
      <c r="CP179" s="1"/>
      <c r="CQ179" s="1"/>
      <c r="CR179" s="1"/>
    </row>
    <row r="180" spans="1:97" x14ac:dyDescent="0.25">
      <c r="A180" s="2">
        <v>45170.703813472224</v>
      </c>
      <c r="B180" s="1" t="s">
        <v>33</v>
      </c>
      <c r="C180" s="1" t="s">
        <v>62</v>
      </c>
      <c r="D180" s="1" t="s">
        <v>35</v>
      </c>
      <c r="E180" s="1" t="s">
        <v>36</v>
      </c>
      <c r="F180" s="1" t="s">
        <v>201</v>
      </c>
      <c r="G180" s="1" t="s">
        <v>123</v>
      </c>
      <c r="H180" s="1" t="s">
        <v>130</v>
      </c>
      <c r="I180" s="1" t="s">
        <v>852</v>
      </c>
      <c r="J180" s="1"/>
      <c r="K180" s="1"/>
      <c r="L180" s="1" t="s">
        <v>40</v>
      </c>
      <c r="M180" s="1" t="s">
        <v>41</v>
      </c>
      <c r="N180" s="1" t="s">
        <v>862</v>
      </c>
      <c r="O180" s="1">
        <v>1080</v>
      </c>
      <c r="P180" s="1" t="s">
        <v>42</v>
      </c>
      <c r="Q180" s="1" t="s">
        <v>65</v>
      </c>
      <c r="R180" s="1" t="s">
        <v>44</v>
      </c>
      <c r="S180" s="1" t="s">
        <v>67</v>
      </c>
      <c r="T180" s="1" t="s">
        <v>117</v>
      </c>
      <c r="U180" s="1" t="s">
        <v>382</v>
      </c>
      <c r="V180" s="1" t="s">
        <v>399</v>
      </c>
      <c r="W180" s="1" t="s">
        <v>786</v>
      </c>
      <c r="X180" s="1" t="s">
        <v>914</v>
      </c>
      <c r="Y180" s="1" t="s">
        <v>915</v>
      </c>
      <c r="Z180" s="1"/>
      <c r="AA180" s="1"/>
      <c r="AB180" s="1"/>
      <c r="AC180" s="1"/>
      <c r="AD180" s="1"/>
      <c r="AE180" s="1"/>
      <c r="AF180" s="1"/>
      <c r="AG180" s="1"/>
      <c r="AH180" s="1" t="s">
        <v>787</v>
      </c>
      <c r="AI180" s="1" t="s">
        <v>633</v>
      </c>
      <c r="AJ180" s="1" t="s">
        <v>963</v>
      </c>
      <c r="AK180" s="1"/>
      <c r="AL180" s="1"/>
      <c r="AM180" s="1"/>
      <c r="AN180" s="1"/>
      <c r="AO180" s="1" t="s">
        <v>51</v>
      </c>
      <c r="AP180" s="1" t="s">
        <v>51</v>
      </c>
      <c r="AQ180" s="1"/>
      <c r="AR180" s="1"/>
      <c r="AS180" s="1"/>
      <c r="AT180" s="1"/>
      <c r="AU180" s="1"/>
      <c r="AV180" s="1" t="s">
        <v>52</v>
      </c>
      <c r="AW180" s="1" t="s">
        <v>100</v>
      </c>
      <c r="AX180" s="1" t="s">
        <v>261</v>
      </c>
      <c r="AY180" s="1" t="s">
        <v>101</v>
      </c>
      <c r="AZ180" s="1" t="s">
        <v>992</v>
      </c>
      <c r="BA180" s="1" t="s">
        <v>991</v>
      </c>
      <c r="BB180" s="1"/>
      <c r="BC180" s="1"/>
      <c r="BD180" s="1"/>
      <c r="BE180" s="1"/>
      <c r="BF180" s="1"/>
      <c r="BG180" s="1" t="s">
        <v>1022</v>
      </c>
      <c r="BH180" s="1" t="s">
        <v>75</v>
      </c>
      <c r="BI180" s="1" t="s">
        <v>1047</v>
      </c>
      <c r="BJ180" s="1" t="s">
        <v>1045</v>
      </c>
      <c r="BK180" s="1"/>
      <c r="BL180" s="1"/>
      <c r="BM180" s="1"/>
      <c r="BN180" s="1"/>
      <c r="BO180" s="1"/>
      <c r="BP180" s="1"/>
      <c r="BQ180" s="1" t="s">
        <v>56</v>
      </c>
      <c r="BR180" s="1" t="s">
        <v>77</v>
      </c>
      <c r="BS180" s="1" t="s">
        <v>77</v>
      </c>
      <c r="BT180" s="1"/>
      <c r="BU180" s="1"/>
      <c r="BV180" s="1"/>
      <c r="BW180" s="1"/>
      <c r="BX180" s="1"/>
      <c r="BY180" s="1"/>
      <c r="BZ180" s="1">
        <v>0</v>
      </c>
      <c r="CA180" s="1" t="s">
        <v>58</v>
      </c>
      <c r="CB180" s="1" t="s">
        <v>143</v>
      </c>
      <c r="CC180" s="1" t="s">
        <v>210</v>
      </c>
      <c r="CD180" s="1" t="s">
        <v>1078</v>
      </c>
      <c r="CE180" s="1" t="s">
        <v>1076</v>
      </c>
      <c r="CF180" s="1"/>
      <c r="CG180" s="1"/>
      <c r="CH180" s="1"/>
      <c r="CI180" s="1"/>
      <c r="CJ180" s="1">
        <v>3</v>
      </c>
      <c r="CK180" s="1" t="s">
        <v>106</v>
      </c>
      <c r="CL180" s="1" t="s">
        <v>106</v>
      </c>
      <c r="CM180" s="1"/>
      <c r="CN180" s="1"/>
      <c r="CO180" s="1"/>
      <c r="CP180" s="1"/>
      <c r="CQ180" s="1"/>
      <c r="CR180" s="1"/>
    </row>
    <row r="181" spans="1:97" x14ac:dyDescent="0.25">
      <c r="A181" s="2">
        <v>45170.707117824073</v>
      </c>
      <c r="B181" s="1" t="s">
        <v>258</v>
      </c>
      <c r="C181" s="1" t="s">
        <v>62</v>
      </c>
      <c r="D181" s="1" t="s">
        <v>35</v>
      </c>
      <c r="E181" s="1" t="s">
        <v>36</v>
      </c>
      <c r="F181" s="1" t="s">
        <v>37</v>
      </c>
      <c r="G181" s="1" t="s">
        <v>320</v>
      </c>
      <c r="H181" s="1" t="s">
        <v>130</v>
      </c>
      <c r="I181" s="1" t="s">
        <v>854</v>
      </c>
      <c r="J181" s="1" t="s">
        <v>853</v>
      </c>
      <c r="K181" s="1"/>
      <c r="L181" s="1" t="s">
        <v>40</v>
      </c>
      <c r="M181" s="1" t="s">
        <v>41</v>
      </c>
      <c r="N181" s="1" t="s">
        <v>862</v>
      </c>
      <c r="O181" s="1">
        <v>1183</v>
      </c>
      <c r="P181" s="1" t="s">
        <v>42</v>
      </c>
      <c r="Q181" s="1" t="s">
        <v>95</v>
      </c>
      <c r="R181" s="1" t="s">
        <v>44</v>
      </c>
      <c r="S181" s="1" t="s">
        <v>67</v>
      </c>
      <c r="T181" s="1" t="s">
        <v>96</v>
      </c>
      <c r="U181" s="1" t="s">
        <v>788</v>
      </c>
      <c r="V181" s="1" t="s">
        <v>70</v>
      </c>
      <c r="W181" s="1" t="s">
        <v>227</v>
      </c>
      <c r="X181" s="1" t="s">
        <v>136</v>
      </c>
      <c r="Y181" s="1" t="s">
        <v>889</v>
      </c>
      <c r="Z181" s="1"/>
      <c r="AA181" s="1"/>
      <c r="AB181" s="1"/>
      <c r="AC181" s="1"/>
      <c r="AD181" s="1"/>
      <c r="AE181" s="1"/>
      <c r="AF181" s="1"/>
      <c r="AG181" s="1"/>
      <c r="AH181" s="1" t="s">
        <v>789</v>
      </c>
      <c r="AI181" s="1" t="s">
        <v>789</v>
      </c>
      <c r="AJ181" s="1"/>
      <c r="AK181" s="1"/>
      <c r="AL181" s="1"/>
      <c r="AM181" s="1"/>
      <c r="AN181" s="1"/>
      <c r="AO181" s="1" t="s">
        <v>51</v>
      </c>
      <c r="AP181" s="1" t="s">
        <v>51</v>
      </c>
      <c r="AQ181" s="1"/>
      <c r="AR181" s="1"/>
      <c r="AS181" s="1"/>
      <c r="AT181" s="1"/>
      <c r="AU181" s="1"/>
      <c r="AV181" s="1" t="s">
        <v>112</v>
      </c>
      <c r="AW181" s="1" t="s">
        <v>87</v>
      </c>
      <c r="AX181" s="1" t="s">
        <v>101</v>
      </c>
      <c r="AY181" s="1" t="s">
        <v>101</v>
      </c>
      <c r="AZ181" s="1"/>
      <c r="BA181" s="1"/>
      <c r="BB181" s="1"/>
      <c r="BC181" s="1"/>
      <c r="BD181" s="1"/>
      <c r="BE181" s="1"/>
      <c r="BF181" s="1"/>
      <c r="BG181" s="1" t="s">
        <v>75</v>
      </c>
      <c r="BH181" s="1" t="s">
        <v>75</v>
      </c>
      <c r="BI181" s="1"/>
      <c r="BJ181" s="1"/>
      <c r="BK181" s="1"/>
      <c r="BL181" s="1"/>
      <c r="BM181" s="1"/>
      <c r="BN181" s="1"/>
      <c r="BO181" s="1"/>
      <c r="BP181" s="1"/>
      <c r="BQ181" s="1" t="s">
        <v>56</v>
      </c>
      <c r="BR181" s="1" t="s">
        <v>77</v>
      </c>
      <c r="BS181" s="1" t="s">
        <v>77</v>
      </c>
      <c r="BT181" s="1"/>
      <c r="BU181" s="1"/>
      <c r="BV181" s="1"/>
      <c r="BW181" s="1"/>
      <c r="BX181" s="1"/>
      <c r="BY181" s="1"/>
      <c r="BZ181" s="1">
        <v>0</v>
      </c>
      <c r="CA181" s="1" t="s">
        <v>92</v>
      </c>
      <c r="CB181" s="1" t="s">
        <v>790</v>
      </c>
      <c r="CC181" s="1" t="s">
        <v>210</v>
      </c>
      <c r="CD181" s="1" t="s">
        <v>1077</v>
      </c>
      <c r="CE181" s="1" t="s">
        <v>1076</v>
      </c>
      <c r="CF181" s="1"/>
      <c r="CG181" s="1"/>
      <c r="CH181" s="1"/>
      <c r="CI181" s="1"/>
      <c r="CJ181" s="1">
        <v>5</v>
      </c>
      <c r="CK181" s="1" t="s">
        <v>345</v>
      </c>
      <c r="CL181" s="1" t="s">
        <v>345</v>
      </c>
      <c r="CM181" s="1"/>
      <c r="CN181" s="1"/>
      <c r="CO181" s="1"/>
      <c r="CP181" s="1"/>
      <c r="CQ181" s="1"/>
      <c r="CR181" s="1"/>
    </row>
    <row r="182" spans="1:97" x14ac:dyDescent="0.25">
      <c r="A182" s="2">
        <v>45170.720205972219</v>
      </c>
      <c r="B182" s="1" t="s">
        <v>330</v>
      </c>
      <c r="C182" s="1" t="s">
        <v>62</v>
      </c>
      <c r="D182" s="1" t="s">
        <v>35</v>
      </c>
      <c r="E182" s="1" t="s">
        <v>36</v>
      </c>
      <c r="F182" s="1" t="s">
        <v>37</v>
      </c>
      <c r="G182" s="1" t="s">
        <v>123</v>
      </c>
      <c r="H182" s="1" t="s">
        <v>130</v>
      </c>
      <c r="I182" s="1" t="s">
        <v>854</v>
      </c>
      <c r="J182" s="1" t="s">
        <v>853</v>
      </c>
      <c r="K182" s="1" t="s">
        <v>852</v>
      </c>
      <c r="L182" s="1" t="s">
        <v>40</v>
      </c>
      <c r="M182" s="1" t="s">
        <v>41</v>
      </c>
      <c r="N182" s="1" t="s">
        <v>862</v>
      </c>
      <c r="O182" s="1">
        <v>1200</v>
      </c>
      <c r="P182" s="1" t="s">
        <v>42</v>
      </c>
      <c r="Q182" s="1" t="s">
        <v>65</v>
      </c>
      <c r="R182" s="1" t="s">
        <v>66</v>
      </c>
      <c r="S182" s="1" t="s">
        <v>156</v>
      </c>
      <c r="T182" s="1" t="s">
        <v>117</v>
      </c>
      <c r="U182" s="1" t="s">
        <v>791</v>
      </c>
      <c r="V182" s="1" t="s">
        <v>179</v>
      </c>
      <c r="W182" s="1" t="s">
        <v>792</v>
      </c>
      <c r="X182" s="1" t="s">
        <v>136</v>
      </c>
      <c r="Y182" s="1" t="s">
        <v>885</v>
      </c>
      <c r="Z182" s="1" t="s">
        <v>901</v>
      </c>
      <c r="AA182" s="1"/>
      <c r="AB182" s="1"/>
      <c r="AC182" s="1"/>
      <c r="AD182" s="1"/>
      <c r="AE182" s="1"/>
      <c r="AF182" s="1"/>
      <c r="AG182" s="1"/>
      <c r="AH182" s="1" t="s">
        <v>166</v>
      </c>
      <c r="AI182" s="1" t="s">
        <v>174</v>
      </c>
      <c r="AJ182" s="1" t="s">
        <v>961</v>
      </c>
      <c r="AK182" s="1" t="s">
        <v>958</v>
      </c>
      <c r="AL182" s="1" t="s">
        <v>959</v>
      </c>
      <c r="AM182" s="1" t="s">
        <v>957</v>
      </c>
      <c r="AN182" s="1"/>
      <c r="AO182" s="1" t="s">
        <v>51</v>
      </c>
      <c r="AP182" s="1" t="s">
        <v>51</v>
      </c>
      <c r="AQ182" s="1"/>
      <c r="AR182" s="1"/>
      <c r="AS182" s="1"/>
      <c r="AT182" s="1"/>
      <c r="AU182" s="1"/>
      <c r="AV182" s="1" t="s">
        <v>65</v>
      </c>
      <c r="AW182" s="1" t="s">
        <v>53</v>
      </c>
      <c r="AX182" s="1" t="s">
        <v>151</v>
      </c>
      <c r="AY182" s="1" t="s">
        <v>101</v>
      </c>
      <c r="AZ182" s="1" t="s">
        <v>992</v>
      </c>
      <c r="BA182" s="1" t="s">
        <v>991</v>
      </c>
      <c r="BB182" s="1" t="s">
        <v>989</v>
      </c>
      <c r="BC182" s="1" t="s">
        <v>990</v>
      </c>
      <c r="BD182" s="1"/>
      <c r="BE182" s="1"/>
      <c r="BF182" s="1"/>
      <c r="BG182" s="1" t="s">
        <v>793</v>
      </c>
      <c r="BH182" s="1" t="s">
        <v>102</v>
      </c>
      <c r="BI182" s="1" t="s">
        <v>1046</v>
      </c>
      <c r="BJ182" s="1" t="s">
        <v>1048</v>
      </c>
      <c r="BK182" s="1" t="s">
        <v>1045</v>
      </c>
      <c r="BL182" s="1" t="s">
        <v>1050</v>
      </c>
      <c r="BM182" s="1"/>
      <c r="BN182" s="1"/>
      <c r="BO182" s="1"/>
      <c r="BP182" s="1"/>
      <c r="BQ182" s="1" t="s">
        <v>76</v>
      </c>
      <c r="BR182" s="1" t="s">
        <v>792</v>
      </c>
      <c r="BS182" s="1" t="s">
        <v>136</v>
      </c>
      <c r="BT182" s="1" t="s">
        <v>885</v>
      </c>
      <c r="BU182" s="1" t="s">
        <v>901</v>
      </c>
      <c r="BV182" s="1"/>
      <c r="BW182" s="1"/>
      <c r="BX182" s="1"/>
      <c r="BY182" s="1"/>
      <c r="BZ182" s="1" t="s">
        <v>170</v>
      </c>
      <c r="CA182" s="1" t="s">
        <v>58</v>
      </c>
      <c r="CB182" s="1" t="s">
        <v>147</v>
      </c>
      <c r="CC182" s="1" t="s">
        <v>147</v>
      </c>
      <c r="CD182" s="1"/>
      <c r="CE182" s="1"/>
      <c r="CF182" s="1"/>
      <c r="CG182" s="1"/>
      <c r="CH182" s="1"/>
      <c r="CI182" s="1"/>
      <c r="CJ182" s="1">
        <v>2</v>
      </c>
      <c r="CK182" s="1" t="s">
        <v>106</v>
      </c>
      <c r="CL182" s="1" t="s">
        <v>106</v>
      </c>
      <c r="CM182" s="1"/>
      <c r="CN182" s="1"/>
      <c r="CO182" s="1"/>
      <c r="CP182" s="1"/>
      <c r="CQ182" s="1"/>
      <c r="CR182" s="1"/>
    </row>
    <row r="183" spans="1:97" x14ac:dyDescent="0.25">
      <c r="A183" s="2">
        <v>45170.740005277781</v>
      </c>
      <c r="B183" s="1" t="s">
        <v>33</v>
      </c>
      <c r="C183" s="1" t="s">
        <v>62</v>
      </c>
      <c r="D183" s="1" t="s">
        <v>35</v>
      </c>
      <c r="E183" s="1" t="s">
        <v>36</v>
      </c>
      <c r="F183" s="1" t="s">
        <v>201</v>
      </c>
      <c r="G183" s="1" t="s">
        <v>81</v>
      </c>
      <c r="H183" s="1" t="s">
        <v>130</v>
      </c>
      <c r="I183" s="1" t="s">
        <v>854</v>
      </c>
      <c r="J183" s="1"/>
      <c r="K183" s="1"/>
      <c r="L183" s="1" t="s">
        <v>40</v>
      </c>
      <c r="M183" s="1" t="s">
        <v>41</v>
      </c>
      <c r="N183" s="1"/>
      <c r="O183" s="1">
        <v>1000</v>
      </c>
      <c r="P183" s="1" t="s">
        <v>83</v>
      </c>
      <c r="Q183" s="1" t="s">
        <v>95</v>
      </c>
      <c r="R183" s="1" t="s">
        <v>44</v>
      </c>
      <c r="S183" s="1" t="s">
        <v>45</v>
      </c>
      <c r="T183" s="1" t="s">
        <v>134</v>
      </c>
      <c r="U183" s="1" t="s">
        <v>794</v>
      </c>
      <c r="V183" s="1" t="s">
        <v>48</v>
      </c>
      <c r="W183" s="1" t="s">
        <v>136</v>
      </c>
      <c r="X183" s="1" t="s">
        <v>136</v>
      </c>
      <c r="Y183" s="1"/>
      <c r="Z183" s="1"/>
      <c r="AA183" s="1"/>
      <c r="AB183" s="1"/>
      <c r="AC183" s="1"/>
      <c r="AD183" s="1"/>
      <c r="AE183" s="1"/>
      <c r="AF183" s="1"/>
      <c r="AG183" s="1"/>
      <c r="AH183" s="1" t="s">
        <v>633</v>
      </c>
      <c r="AI183" s="1" t="s">
        <v>633</v>
      </c>
      <c r="AJ183" s="1"/>
      <c r="AK183" s="1"/>
      <c r="AL183" s="1"/>
      <c r="AM183" s="1"/>
      <c r="AN183" s="1"/>
      <c r="AO183" s="1" t="s">
        <v>51</v>
      </c>
      <c r="AP183" s="1" t="s">
        <v>51</v>
      </c>
      <c r="AQ183" s="1"/>
      <c r="AR183" s="1"/>
      <c r="AS183" s="1"/>
      <c r="AT183" s="1"/>
      <c r="AU183" s="1"/>
      <c r="AV183" s="1" t="s">
        <v>112</v>
      </c>
      <c r="AW183" s="1" t="s">
        <v>100</v>
      </c>
      <c r="AX183" s="1" t="s">
        <v>428</v>
      </c>
      <c r="AY183" s="1" t="s">
        <v>428</v>
      </c>
      <c r="AZ183" s="1"/>
      <c r="BA183" s="1"/>
      <c r="BB183" s="1"/>
      <c r="BC183" s="1"/>
      <c r="BD183" s="1"/>
      <c r="BE183" s="1"/>
      <c r="BF183" s="1"/>
      <c r="BG183" s="1" t="s">
        <v>795</v>
      </c>
      <c r="BH183" s="1" t="s">
        <v>75</v>
      </c>
      <c r="BI183" s="1" t="s">
        <v>1044</v>
      </c>
      <c r="BJ183" s="1" t="s">
        <v>1051</v>
      </c>
      <c r="BK183" s="1"/>
      <c r="BL183" s="1"/>
      <c r="BM183" s="1"/>
      <c r="BN183" s="1"/>
      <c r="BO183" s="1"/>
      <c r="BP183" s="1"/>
      <c r="BQ183" s="1" t="s">
        <v>196</v>
      </c>
      <c r="BR183" s="1" t="s">
        <v>136</v>
      </c>
      <c r="BS183" s="1" t="s">
        <v>136</v>
      </c>
      <c r="BT183" s="1"/>
      <c r="BU183" s="1"/>
      <c r="BV183" s="1"/>
      <c r="BW183" s="1"/>
      <c r="BX183" s="1"/>
      <c r="BY183" s="1"/>
      <c r="BZ183" s="1">
        <v>0</v>
      </c>
      <c r="CA183" s="1" t="s">
        <v>58</v>
      </c>
      <c r="CB183" s="1" t="s">
        <v>210</v>
      </c>
      <c r="CC183" s="1" t="s">
        <v>210</v>
      </c>
      <c r="CD183" s="1"/>
      <c r="CE183" s="1"/>
      <c r="CF183" s="1"/>
      <c r="CG183" s="1"/>
      <c r="CH183" s="1"/>
      <c r="CI183" s="1"/>
      <c r="CJ183" s="1">
        <v>3</v>
      </c>
      <c r="CK183" s="1" t="s">
        <v>94</v>
      </c>
      <c r="CL183" s="1" t="s">
        <v>94</v>
      </c>
      <c r="CM183" s="1"/>
      <c r="CN183" s="1"/>
      <c r="CO183" s="1"/>
      <c r="CP183" s="1"/>
      <c r="CQ183" s="1"/>
      <c r="CR183" s="1"/>
      <c r="CS183" s="1" t="s">
        <v>796</v>
      </c>
    </row>
    <row r="184" spans="1:97" x14ac:dyDescent="0.25">
      <c r="A184" s="2">
        <v>45170.752159224532</v>
      </c>
      <c r="B184" s="1" t="s">
        <v>330</v>
      </c>
      <c r="C184" s="1" t="s">
        <v>62</v>
      </c>
      <c r="D184" s="1" t="s">
        <v>35</v>
      </c>
      <c r="E184" s="1" t="s">
        <v>36</v>
      </c>
      <c r="F184" s="1" t="s">
        <v>37</v>
      </c>
      <c r="G184" s="1" t="s">
        <v>123</v>
      </c>
      <c r="H184" s="1" t="s">
        <v>130</v>
      </c>
      <c r="I184" s="1"/>
      <c r="J184" s="1"/>
      <c r="K184" s="1"/>
      <c r="L184" s="1" t="s">
        <v>40</v>
      </c>
      <c r="M184" s="1" t="s">
        <v>41</v>
      </c>
      <c r="N184" s="1"/>
      <c r="O184" s="1">
        <v>1100</v>
      </c>
      <c r="P184" s="1" t="s">
        <v>42</v>
      </c>
      <c r="Q184" s="1" t="s">
        <v>43</v>
      </c>
      <c r="R184" s="1" t="s">
        <v>131</v>
      </c>
      <c r="S184" s="1" t="s">
        <v>67</v>
      </c>
      <c r="T184" s="1" t="s">
        <v>134</v>
      </c>
      <c r="U184" s="1" t="s">
        <v>797</v>
      </c>
      <c r="V184" s="1" t="s">
        <v>399</v>
      </c>
      <c r="W184" s="1" t="s">
        <v>98</v>
      </c>
      <c r="X184" s="1" t="s">
        <v>98</v>
      </c>
      <c r="Y184" s="1"/>
      <c r="Z184" s="1"/>
      <c r="AA184" s="1"/>
      <c r="AB184" s="1"/>
      <c r="AC184" s="1"/>
      <c r="AD184" s="1"/>
      <c r="AE184" s="1"/>
      <c r="AF184" s="1"/>
      <c r="AG184" s="1"/>
      <c r="AH184" s="1" t="s">
        <v>174</v>
      </c>
      <c r="AI184" s="1" t="s">
        <v>174</v>
      </c>
      <c r="AJ184" s="1"/>
      <c r="AK184" s="1"/>
      <c r="AL184" s="1"/>
      <c r="AM184" s="1"/>
      <c r="AN184" s="1"/>
      <c r="AO184" s="1" t="s">
        <v>51</v>
      </c>
      <c r="AP184" s="1" t="s">
        <v>51</v>
      </c>
      <c r="AQ184" s="1"/>
      <c r="AR184" s="1"/>
      <c r="AS184" s="1"/>
      <c r="AT184" s="1"/>
      <c r="AU184" s="1"/>
      <c r="AV184" s="1" t="s">
        <v>112</v>
      </c>
      <c r="AW184" s="1" t="s">
        <v>100</v>
      </c>
      <c r="AX184" s="1" t="s">
        <v>428</v>
      </c>
      <c r="AY184" s="1" t="s">
        <v>428</v>
      </c>
      <c r="AZ184" s="1"/>
      <c r="BA184" s="1"/>
      <c r="BB184" s="1"/>
      <c r="BC184" s="1"/>
      <c r="BD184" s="1"/>
      <c r="BE184" s="1"/>
      <c r="BF184" s="1"/>
      <c r="BG184" s="1" t="s">
        <v>160</v>
      </c>
      <c r="BH184" s="1" t="s">
        <v>160</v>
      </c>
      <c r="BI184" s="1"/>
      <c r="BJ184" s="1"/>
      <c r="BK184" s="1"/>
      <c r="BL184" s="1"/>
      <c r="BM184" s="1"/>
      <c r="BN184" s="1"/>
      <c r="BO184" s="1"/>
      <c r="BP184" s="1"/>
      <c r="BQ184" s="1" t="s">
        <v>56</v>
      </c>
      <c r="BR184" s="1" t="s">
        <v>103</v>
      </c>
      <c r="BS184" s="1" t="s">
        <v>103</v>
      </c>
      <c r="BT184" s="1"/>
      <c r="BU184" s="1"/>
      <c r="BV184" s="1"/>
      <c r="BW184" s="1"/>
      <c r="BX184" s="1"/>
      <c r="BY184" s="1"/>
      <c r="BZ184" s="1" t="s">
        <v>104</v>
      </c>
      <c r="CA184" s="1" t="s">
        <v>58</v>
      </c>
      <c r="CB184" s="1" t="s">
        <v>318</v>
      </c>
      <c r="CC184" s="1" t="s">
        <v>318</v>
      </c>
      <c r="CD184" s="1"/>
      <c r="CE184" s="1"/>
      <c r="CF184" s="1"/>
      <c r="CG184" s="1"/>
      <c r="CH184" s="1"/>
      <c r="CI184" s="1"/>
      <c r="CJ184" s="1">
        <v>4</v>
      </c>
      <c r="CK184" s="1" t="s">
        <v>106</v>
      </c>
      <c r="CL184" s="1" t="s">
        <v>106</v>
      </c>
      <c r="CM184" s="1"/>
      <c r="CN184" s="1"/>
      <c r="CO184" s="1"/>
      <c r="CP184" s="1"/>
      <c r="CQ184" s="1"/>
      <c r="CR184" s="1"/>
    </row>
    <row r="185" spans="1:97" x14ac:dyDescent="0.25">
      <c r="A185" s="2">
        <v>45170.770656064815</v>
      </c>
      <c r="B185" s="1" t="s">
        <v>33</v>
      </c>
      <c r="C185" s="1" t="s">
        <v>62</v>
      </c>
      <c r="D185" s="1" t="s">
        <v>35</v>
      </c>
      <c r="E185" s="1" t="s">
        <v>36</v>
      </c>
      <c r="F185" s="1" t="s">
        <v>201</v>
      </c>
      <c r="G185" s="1" t="s">
        <v>81</v>
      </c>
      <c r="H185" s="1" t="s">
        <v>130</v>
      </c>
      <c r="I185" s="1" t="s">
        <v>854</v>
      </c>
      <c r="J185" s="1"/>
      <c r="K185" s="1"/>
      <c r="L185" s="1" t="s">
        <v>40</v>
      </c>
      <c r="M185" s="1" t="s">
        <v>41</v>
      </c>
      <c r="N185" s="1"/>
      <c r="O185" s="1">
        <v>300</v>
      </c>
      <c r="P185" s="1" t="s">
        <v>42</v>
      </c>
      <c r="Q185" s="1" t="s">
        <v>95</v>
      </c>
      <c r="R185" s="1" t="s">
        <v>131</v>
      </c>
      <c r="S185" s="1" t="s">
        <v>45</v>
      </c>
      <c r="T185" s="1" t="s">
        <v>117</v>
      </c>
      <c r="U185" s="1" t="s">
        <v>798</v>
      </c>
      <c r="V185" s="1" t="s">
        <v>413</v>
      </c>
      <c r="W185" s="1" t="s">
        <v>136</v>
      </c>
      <c r="X185" s="1" t="s">
        <v>136</v>
      </c>
      <c r="Y185" s="1"/>
      <c r="Z185" s="1"/>
      <c r="AA185" s="1"/>
      <c r="AB185" s="1"/>
      <c r="AC185" s="1"/>
      <c r="AD185" s="1"/>
      <c r="AE185" s="1"/>
      <c r="AF185" s="1"/>
      <c r="AG185" s="1"/>
      <c r="AH185" s="1" t="s">
        <v>799</v>
      </c>
      <c r="AI185" s="1" t="s">
        <v>174</v>
      </c>
      <c r="AJ185" s="1" t="s">
        <v>960</v>
      </c>
      <c r="AK185" s="1" t="s">
        <v>964</v>
      </c>
      <c r="AL185" s="1" t="s">
        <v>966</v>
      </c>
      <c r="AM185" s="1"/>
      <c r="AN185" s="1"/>
      <c r="AO185" s="1" t="s">
        <v>51</v>
      </c>
      <c r="AP185" s="1" t="s">
        <v>51</v>
      </c>
      <c r="AQ185" s="1"/>
      <c r="AR185" s="1"/>
      <c r="AS185" s="1"/>
      <c r="AT185" s="1"/>
      <c r="AU185" s="1"/>
      <c r="AV185" s="1" t="s">
        <v>52</v>
      </c>
      <c r="AW185" s="1" t="s">
        <v>100</v>
      </c>
      <c r="AX185" s="1" t="s">
        <v>308</v>
      </c>
      <c r="AY185" s="1" t="s">
        <v>418</v>
      </c>
      <c r="AZ185" s="1" t="s">
        <v>990</v>
      </c>
      <c r="BA185" s="1"/>
      <c r="BB185" s="1"/>
      <c r="BC185" s="1"/>
      <c r="BD185" s="1"/>
      <c r="BE185" s="1"/>
      <c r="BF185" s="1"/>
      <c r="BG185" s="1" t="s">
        <v>262</v>
      </c>
      <c r="BH185" s="1" t="s">
        <v>75</v>
      </c>
      <c r="BI185" s="1" t="s">
        <v>1044</v>
      </c>
      <c r="BJ185" s="1" t="s">
        <v>1049</v>
      </c>
      <c r="BK185" s="1" t="s">
        <v>1045</v>
      </c>
      <c r="BL185" s="1"/>
      <c r="BM185" s="1"/>
      <c r="BN185" s="1"/>
      <c r="BO185" s="1"/>
      <c r="BP185" s="1"/>
      <c r="BQ185" s="1" t="s">
        <v>56</v>
      </c>
      <c r="BR185" s="1" t="s">
        <v>77</v>
      </c>
      <c r="BS185" s="1" t="s">
        <v>77</v>
      </c>
      <c r="BT185" s="1"/>
      <c r="BU185" s="1"/>
      <c r="BV185" s="1"/>
      <c r="BW185" s="1"/>
      <c r="BX185" s="1"/>
      <c r="BY185" s="1"/>
      <c r="BZ185" s="1">
        <v>0</v>
      </c>
      <c r="CA185" s="1" t="s">
        <v>228</v>
      </c>
      <c r="CB185" s="1" t="s">
        <v>147</v>
      </c>
      <c r="CC185" s="1" t="s">
        <v>147</v>
      </c>
      <c r="CD185" s="1"/>
      <c r="CE185" s="1"/>
      <c r="CF185" s="1"/>
      <c r="CG185" s="1"/>
      <c r="CH185" s="1"/>
      <c r="CI185" s="1"/>
      <c r="CJ185" s="1">
        <v>1</v>
      </c>
      <c r="CK185" s="1" t="s">
        <v>584</v>
      </c>
      <c r="CL185" s="1" t="s">
        <v>345</v>
      </c>
      <c r="CM185" s="1" t="s">
        <v>1097</v>
      </c>
      <c r="CN185" s="1"/>
      <c r="CO185" s="1"/>
      <c r="CP185" s="1"/>
      <c r="CQ185" s="1"/>
      <c r="CR185" s="1"/>
      <c r="CS185" s="1" t="s">
        <v>800</v>
      </c>
    </row>
    <row r="186" spans="1:97" x14ac:dyDescent="0.25">
      <c r="A186" s="2">
        <v>45170.779749097223</v>
      </c>
      <c r="B186" s="1" t="s">
        <v>33</v>
      </c>
      <c r="C186" s="1" t="s">
        <v>62</v>
      </c>
      <c r="D186" s="1" t="s">
        <v>35</v>
      </c>
      <c r="E186" s="1" t="s">
        <v>36</v>
      </c>
      <c r="F186" s="1" t="s">
        <v>37</v>
      </c>
      <c r="G186" s="1" t="s">
        <v>148</v>
      </c>
      <c r="H186" s="1" t="s">
        <v>130</v>
      </c>
      <c r="I186" s="1"/>
      <c r="J186" s="1"/>
      <c r="K186" s="1"/>
      <c r="L186" s="1" t="s">
        <v>40</v>
      </c>
      <c r="M186" s="1" t="s">
        <v>41</v>
      </c>
      <c r="N186" s="1"/>
      <c r="O186" s="1">
        <v>1040</v>
      </c>
      <c r="P186" s="1" t="s">
        <v>42</v>
      </c>
      <c r="Q186" s="1" t="s">
        <v>95</v>
      </c>
      <c r="R186" s="1" t="s">
        <v>66</v>
      </c>
      <c r="S186" s="1" t="s">
        <v>108</v>
      </c>
      <c r="T186" s="1" t="s">
        <v>96</v>
      </c>
      <c r="U186" s="1" t="s">
        <v>801</v>
      </c>
      <c r="V186" s="1" t="s">
        <v>48</v>
      </c>
      <c r="W186" s="1" t="s">
        <v>136</v>
      </c>
      <c r="X186" s="1" t="s">
        <v>136</v>
      </c>
      <c r="Y186" s="1"/>
      <c r="Z186" s="1"/>
      <c r="AA186" s="1"/>
      <c r="AB186" s="1"/>
      <c r="AC186" s="1"/>
      <c r="AD186" s="1"/>
      <c r="AE186" s="1"/>
      <c r="AF186" s="1"/>
      <c r="AG186" s="1"/>
      <c r="AH186" s="1" t="s">
        <v>224</v>
      </c>
      <c r="AI186" s="1" t="s">
        <v>146</v>
      </c>
      <c r="AJ186" s="1" t="s">
        <v>958</v>
      </c>
      <c r="AK186" s="1"/>
      <c r="AL186" s="1"/>
      <c r="AM186" s="1"/>
      <c r="AN186" s="1"/>
      <c r="AO186" s="1" t="s">
        <v>51</v>
      </c>
      <c r="AP186" s="1" t="s">
        <v>51</v>
      </c>
      <c r="AQ186" s="1"/>
      <c r="AR186" s="1"/>
      <c r="AS186" s="1"/>
      <c r="AT186" s="1"/>
      <c r="AU186" s="1"/>
      <c r="AV186" s="1" t="s">
        <v>112</v>
      </c>
      <c r="AW186" s="1" t="s">
        <v>87</v>
      </c>
      <c r="AX186" s="1" t="s">
        <v>54</v>
      </c>
      <c r="AY186" s="1" t="s">
        <v>101</v>
      </c>
      <c r="AZ186" s="1" t="s">
        <v>989</v>
      </c>
      <c r="BA186" s="1" t="s">
        <v>990</v>
      </c>
      <c r="BB186" s="1"/>
      <c r="BC186" s="1"/>
      <c r="BD186" s="1"/>
      <c r="BE186" s="1"/>
      <c r="BF186" s="1"/>
      <c r="BG186" s="1" t="s">
        <v>102</v>
      </c>
      <c r="BH186" s="1" t="s">
        <v>102</v>
      </c>
      <c r="BI186" s="1"/>
      <c r="BJ186" s="1"/>
      <c r="BK186" s="1"/>
      <c r="BL186" s="1"/>
      <c r="BM186" s="1"/>
      <c r="BN186" s="1"/>
      <c r="BO186" s="1"/>
      <c r="BP186" s="1"/>
      <c r="BQ186" s="1" t="s">
        <v>76</v>
      </c>
      <c r="BR186" s="1" t="s">
        <v>136</v>
      </c>
      <c r="BS186" s="1" t="s">
        <v>136</v>
      </c>
      <c r="BT186" s="1"/>
      <c r="BU186" s="1"/>
      <c r="BV186" s="1"/>
      <c r="BW186" s="1"/>
      <c r="BX186" s="1"/>
      <c r="BY186" s="1"/>
      <c r="BZ186" s="1" t="s">
        <v>170</v>
      </c>
      <c r="CA186" s="1" t="s">
        <v>58</v>
      </c>
      <c r="CB186" s="1" t="s">
        <v>147</v>
      </c>
      <c r="CC186" s="1" t="s">
        <v>147</v>
      </c>
      <c r="CD186" s="1"/>
      <c r="CE186" s="1"/>
      <c r="CF186" s="1"/>
      <c r="CG186" s="1"/>
      <c r="CH186" s="1"/>
      <c r="CI186" s="1"/>
      <c r="CJ186" s="1">
        <v>3</v>
      </c>
      <c r="CK186" s="1" t="s">
        <v>106</v>
      </c>
      <c r="CL186" s="1" t="s">
        <v>106</v>
      </c>
      <c r="CM186" s="1"/>
      <c r="CN186" s="1"/>
      <c r="CO186" s="1"/>
      <c r="CP186" s="1"/>
      <c r="CQ186" s="1"/>
      <c r="CR186" s="1"/>
    </row>
    <row r="187" spans="1:97" x14ac:dyDescent="0.25">
      <c r="A187" s="2">
        <v>45170.81638074074</v>
      </c>
      <c r="B187" s="1" t="s">
        <v>33</v>
      </c>
      <c r="C187" s="1" t="s">
        <v>62</v>
      </c>
      <c r="D187" s="1" t="s">
        <v>35</v>
      </c>
      <c r="E187" s="1" t="s">
        <v>36</v>
      </c>
      <c r="F187" s="1" t="s">
        <v>37</v>
      </c>
      <c r="G187" s="1" t="s">
        <v>148</v>
      </c>
      <c r="H187" s="1" t="s">
        <v>130</v>
      </c>
      <c r="I187" s="1"/>
      <c r="J187" s="1"/>
      <c r="K187" s="1"/>
      <c r="L187" s="1" t="s">
        <v>40</v>
      </c>
      <c r="M187" s="1" t="s">
        <v>41</v>
      </c>
      <c r="N187" s="1"/>
      <c r="O187" s="1">
        <v>1167</v>
      </c>
      <c r="P187" s="1" t="s">
        <v>42</v>
      </c>
      <c r="Q187" s="1" t="s">
        <v>65</v>
      </c>
      <c r="R187" s="1" t="s">
        <v>66</v>
      </c>
      <c r="S187" s="1" t="s">
        <v>108</v>
      </c>
      <c r="T187" s="1" t="s">
        <v>134</v>
      </c>
      <c r="U187" s="1" t="s">
        <v>802</v>
      </c>
      <c r="V187" s="1" t="s">
        <v>145</v>
      </c>
      <c r="W187" s="1" t="s">
        <v>103</v>
      </c>
      <c r="X187" s="1" t="s">
        <v>103</v>
      </c>
      <c r="Y187" s="1"/>
      <c r="Z187" s="1"/>
      <c r="AA187" s="1"/>
      <c r="AB187" s="1"/>
      <c r="AC187" s="1"/>
      <c r="AD187" s="1"/>
      <c r="AE187" s="1"/>
      <c r="AF187" s="1"/>
      <c r="AG187" s="1"/>
      <c r="AH187" s="1" t="s">
        <v>119</v>
      </c>
      <c r="AI187" s="1" t="s">
        <v>146</v>
      </c>
      <c r="AJ187" s="1" t="s">
        <v>958</v>
      </c>
      <c r="AK187" s="1" t="s">
        <v>959</v>
      </c>
      <c r="AL187" s="1"/>
      <c r="AM187" s="1"/>
      <c r="AN187" s="1"/>
      <c r="AO187" s="1" t="s">
        <v>51</v>
      </c>
      <c r="AP187" s="1" t="s">
        <v>51</v>
      </c>
      <c r="AQ187" s="1"/>
      <c r="AR187" s="1"/>
      <c r="AS187" s="1"/>
      <c r="AT187" s="1"/>
      <c r="AU187" s="1"/>
      <c r="AV187" s="1" t="s">
        <v>65</v>
      </c>
      <c r="AW187" s="1" t="s">
        <v>87</v>
      </c>
      <c r="AX187" s="1" t="s">
        <v>167</v>
      </c>
      <c r="AY187" s="1" t="s">
        <v>101</v>
      </c>
      <c r="AZ187" s="1" t="s">
        <v>989</v>
      </c>
      <c r="BA187" s="1"/>
      <c r="BB187" s="1"/>
      <c r="BC187" s="1"/>
      <c r="BD187" s="1"/>
      <c r="BE187" s="1"/>
      <c r="BF187" s="1"/>
      <c r="BG187" s="1" t="s">
        <v>504</v>
      </c>
      <c r="BH187" s="1" t="s">
        <v>102</v>
      </c>
      <c r="BI187" s="1" t="s">
        <v>1046</v>
      </c>
      <c r="BJ187" s="1" t="s">
        <v>1048</v>
      </c>
      <c r="BK187" s="1" t="s">
        <v>1044</v>
      </c>
      <c r="BL187" s="1"/>
      <c r="BM187" s="1"/>
      <c r="BN187" s="1"/>
      <c r="BO187" s="1"/>
      <c r="BP187" s="1"/>
      <c r="BQ187" s="1" t="s">
        <v>76</v>
      </c>
      <c r="BR187" s="1" t="s">
        <v>103</v>
      </c>
      <c r="BS187" s="1" t="s">
        <v>103</v>
      </c>
      <c r="BT187" s="1"/>
      <c r="BU187" s="1"/>
      <c r="BV187" s="1"/>
      <c r="BW187" s="1"/>
      <c r="BX187" s="1"/>
      <c r="BY187" s="1"/>
      <c r="BZ187" s="1" t="s">
        <v>170</v>
      </c>
      <c r="CA187" s="1" t="s">
        <v>58</v>
      </c>
      <c r="CB187" s="1" t="s">
        <v>147</v>
      </c>
      <c r="CC187" s="1" t="s">
        <v>147</v>
      </c>
      <c r="CD187" s="1"/>
      <c r="CE187" s="1"/>
      <c r="CF187" s="1"/>
      <c r="CG187" s="1"/>
      <c r="CH187" s="1"/>
      <c r="CI187" s="1"/>
      <c r="CJ187" s="1">
        <v>1</v>
      </c>
      <c r="CK187" s="1" t="s">
        <v>106</v>
      </c>
      <c r="CL187" s="1" t="s">
        <v>106</v>
      </c>
      <c r="CM187" s="1"/>
      <c r="CN187" s="1"/>
      <c r="CO187" s="1"/>
      <c r="CP187" s="1"/>
      <c r="CQ187" s="1"/>
      <c r="CR187" s="1"/>
    </row>
    <row r="188" spans="1:97" x14ac:dyDescent="0.25">
      <c r="A188" s="2">
        <v>45170.828283738425</v>
      </c>
      <c r="B188" s="1" t="s">
        <v>330</v>
      </c>
      <c r="C188" s="1" t="s">
        <v>62</v>
      </c>
      <c r="D188" s="1" t="s">
        <v>35</v>
      </c>
      <c r="E188" s="1" t="s">
        <v>36</v>
      </c>
      <c r="F188" s="1" t="s">
        <v>201</v>
      </c>
      <c r="G188" s="1" t="s">
        <v>123</v>
      </c>
      <c r="H188" s="1" t="s">
        <v>130</v>
      </c>
      <c r="I188" s="1" t="s">
        <v>854</v>
      </c>
      <c r="J188" s="1"/>
      <c r="K188" s="1"/>
      <c r="L188" s="1" t="s">
        <v>40</v>
      </c>
      <c r="M188" s="1" t="s">
        <v>41</v>
      </c>
      <c r="N188" s="1"/>
      <c r="O188" s="1">
        <v>1197</v>
      </c>
      <c r="P188" s="1" t="s">
        <v>83</v>
      </c>
      <c r="Q188" s="1" t="s">
        <v>65</v>
      </c>
      <c r="R188" s="1" t="s">
        <v>44</v>
      </c>
      <c r="S188" s="1" t="s">
        <v>108</v>
      </c>
      <c r="T188" s="1" t="s">
        <v>117</v>
      </c>
      <c r="U188" s="1" t="s">
        <v>803</v>
      </c>
      <c r="V188" s="1" t="s">
        <v>48</v>
      </c>
      <c r="W188" s="1" t="s">
        <v>77</v>
      </c>
      <c r="X188" s="1" t="s">
        <v>77</v>
      </c>
      <c r="Y188" s="1"/>
      <c r="Z188" s="1"/>
      <c r="AA188" s="1"/>
      <c r="AB188" s="1"/>
      <c r="AC188" s="1"/>
      <c r="AD188" s="1"/>
      <c r="AE188" s="1"/>
      <c r="AF188" s="1"/>
      <c r="AG188" s="1"/>
      <c r="AH188" s="1" t="s">
        <v>804</v>
      </c>
      <c r="AI188" s="1" t="s">
        <v>146</v>
      </c>
      <c r="AJ188" s="1" t="s">
        <v>962</v>
      </c>
      <c r="AK188" s="1" t="s">
        <v>963</v>
      </c>
      <c r="AL188" s="1" t="s">
        <v>964</v>
      </c>
      <c r="AM188" s="1" t="s">
        <v>966</v>
      </c>
      <c r="AN188" s="1"/>
      <c r="AO188" s="1" t="s">
        <v>73</v>
      </c>
      <c r="AP188" s="1" t="s">
        <v>51</v>
      </c>
      <c r="AQ188" s="1" t="s">
        <v>975</v>
      </c>
      <c r="AR188" s="1"/>
      <c r="AS188" s="1"/>
      <c r="AT188" s="1"/>
      <c r="AU188" s="1"/>
      <c r="AV188" s="1" t="s">
        <v>112</v>
      </c>
      <c r="AW188" s="1" t="s">
        <v>53</v>
      </c>
      <c r="AX188" s="1" t="s">
        <v>569</v>
      </c>
      <c r="AY188" s="1" t="s">
        <v>101</v>
      </c>
      <c r="AZ188" s="1" t="s">
        <v>992</v>
      </c>
      <c r="BA188" s="1" t="s">
        <v>989</v>
      </c>
      <c r="BB188" s="1" t="s">
        <v>990</v>
      </c>
      <c r="BC188" s="1"/>
      <c r="BD188" s="1"/>
      <c r="BE188" s="1"/>
      <c r="BF188" s="1"/>
      <c r="BG188" s="1" t="s">
        <v>805</v>
      </c>
      <c r="BH188" s="1" t="s">
        <v>102</v>
      </c>
      <c r="BI188" s="1" t="s">
        <v>1048</v>
      </c>
      <c r="BJ188" s="1" t="s">
        <v>1044</v>
      </c>
      <c r="BK188" s="1" t="s">
        <v>1045</v>
      </c>
      <c r="BL188" s="1"/>
      <c r="BM188" s="1"/>
      <c r="BN188" s="1"/>
      <c r="BO188" s="1"/>
      <c r="BP188" s="1"/>
      <c r="BQ188" s="1" t="s">
        <v>56</v>
      </c>
      <c r="BR188" s="1" t="s">
        <v>158</v>
      </c>
      <c r="BS188" s="1" t="s">
        <v>158</v>
      </c>
      <c r="BT188" s="1"/>
      <c r="BU188" s="1"/>
      <c r="BV188" s="1"/>
      <c r="BW188" s="1"/>
      <c r="BX188" s="1"/>
      <c r="BY188" s="1"/>
      <c r="BZ188" s="1" t="s">
        <v>170</v>
      </c>
      <c r="CA188" s="1" t="s">
        <v>92</v>
      </c>
      <c r="CB188" s="1" t="s">
        <v>147</v>
      </c>
      <c r="CC188" s="1" t="s">
        <v>147</v>
      </c>
      <c r="CD188" s="1"/>
      <c r="CE188" s="1"/>
      <c r="CF188" s="1"/>
      <c r="CG188" s="1"/>
      <c r="CH188" s="1"/>
      <c r="CI188" s="1"/>
      <c r="CJ188" s="1">
        <v>1</v>
      </c>
      <c r="CK188" s="1" t="s">
        <v>199</v>
      </c>
      <c r="CL188" s="1" t="s">
        <v>199</v>
      </c>
      <c r="CM188" s="1"/>
      <c r="CN188" s="1"/>
      <c r="CO188" s="1"/>
      <c r="CP188" s="1"/>
      <c r="CQ188" s="1"/>
      <c r="CR188" s="1"/>
      <c r="CS188" s="1" t="s">
        <v>806</v>
      </c>
    </row>
    <row r="189" spans="1:97" x14ac:dyDescent="0.25">
      <c r="A189" s="2">
        <v>45170.829607858795</v>
      </c>
      <c r="B189" s="1" t="s">
        <v>330</v>
      </c>
      <c r="C189" s="1" t="s">
        <v>34</v>
      </c>
      <c r="D189" s="1" t="s">
        <v>35</v>
      </c>
      <c r="E189" s="1" t="s">
        <v>36</v>
      </c>
      <c r="F189" s="1" t="s">
        <v>221</v>
      </c>
      <c r="G189" s="1" t="s">
        <v>38</v>
      </c>
      <c r="H189" s="1" t="s">
        <v>130</v>
      </c>
      <c r="I189" s="1"/>
      <c r="J189" s="1"/>
      <c r="K189" s="1"/>
      <c r="L189" s="1" t="s">
        <v>40</v>
      </c>
      <c r="M189" s="1" t="s">
        <v>41</v>
      </c>
      <c r="N189" s="1" t="s">
        <v>862</v>
      </c>
      <c r="O189" s="1">
        <v>182</v>
      </c>
      <c r="P189" s="1" t="s">
        <v>42</v>
      </c>
      <c r="Q189" s="1" t="s">
        <v>95</v>
      </c>
      <c r="R189" s="1" t="s">
        <v>66</v>
      </c>
      <c r="S189" s="1" t="s">
        <v>67</v>
      </c>
      <c r="T189" s="1" t="s">
        <v>96</v>
      </c>
      <c r="U189" s="1" t="s">
        <v>807</v>
      </c>
      <c r="V189" s="1" t="s">
        <v>48</v>
      </c>
      <c r="W189" s="1" t="s">
        <v>136</v>
      </c>
      <c r="X189" s="1" t="s">
        <v>136</v>
      </c>
      <c r="Y189" s="1"/>
      <c r="Z189" s="1"/>
      <c r="AA189" s="1"/>
      <c r="AB189" s="1"/>
      <c r="AC189" s="1"/>
      <c r="AD189" s="1"/>
      <c r="AE189" s="1"/>
      <c r="AF189" s="1"/>
      <c r="AG189" s="1"/>
      <c r="AH189" s="1" t="s">
        <v>460</v>
      </c>
      <c r="AI189" s="1" t="s">
        <v>111</v>
      </c>
      <c r="AJ189" s="1" t="s">
        <v>959</v>
      </c>
      <c r="AK189" s="1" t="s">
        <v>957</v>
      </c>
      <c r="AL189" s="1"/>
      <c r="AM189" s="1"/>
      <c r="AN189" s="1"/>
      <c r="AO189" s="1" t="s">
        <v>254</v>
      </c>
      <c r="AP189" s="1" t="s">
        <v>51</v>
      </c>
      <c r="AQ189" s="1" t="s">
        <v>975</v>
      </c>
      <c r="AR189" s="1" t="s">
        <v>976</v>
      </c>
      <c r="AS189" s="1"/>
      <c r="AT189" s="1"/>
      <c r="AU189" s="1"/>
      <c r="AV189" s="1" t="s">
        <v>112</v>
      </c>
      <c r="AW189" s="1" t="s">
        <v>100</v>
      </c>
      <c r="AX189" s="1" t="s">
        <v>101</v>
      </c>
      <c r="AY189" s="1" t="s">
        <v>101</v>
      </c>
      <c r="AZ189" s="1"/>
      <c r="BA189" s="1"/>
      <c r="BB189" s="1"/>
      <c r="BC189" s="1"/>
      <c r="BD189" s="1"/>
      <c r="BE189" s="1"/>
      <c r="BF189" s="1"/>
      <c r="BG189" s="1" t="s">
        <v>808</v>
      </c>
      <c r="BH189" s="1" t="s">
        <v>75</v>
      </c>
      <c r="BI189" s="1" t="s">
        <v>1048</v>
      </c>
      <c r="BJ189" s="1" t="s">
        <v>1049</v>
      </c>
      <c r="BK189" s="1"/>
      <c r="BL189" s="1"/>
      <c r="BM189" s="1"/>
      <c r="BN189" s="1"/>
      <c r="BO189" s="1"/>
      <c r="BP189" s="1"/>
      <c r="BQ189" s="1" t="s">
        <v>56</v>
      </c>
      <c r="BR189" s="1" t="s">
        <v>809</v>
      </c>
      <c r="BS189" s="1" t="s">
        <v>342</v>
      </c>
      <c r="BT189" s="1" t="s">
        <v>889</v>
      </c>
      <c r="BU189" s="1"/>
      <c r="BV189" s="1"/>
      <c r="BW189" s="1"/>
      <c r="BX189" s="1"/>
      <c r="BY189" s="1"/>
      <c r="BZ189" s="1" t="s">
        <v>170</v>
      </c>
      <c r="CA189" s="1" t="s">
        <v>92</v>
      </c>
      <c r="CB189" s="1" t="s">
        <v>375</v>
      </c>
      <c r="CC189" s="1" t="s">
        <v>147</v>
      </c>
      <c r="CD189" s="1" t="s">
        <v>1073</v>
      </c>
      <c r="CE189" s="1" t="s">
        <v>1074</v>
      </c>
      <c r="CF189" s="1" t="s">
        <v>1077</v>
      </c>
      <c r="CG189" s="1" t="s">
        <v>1078</v>
      </c>
      <c r="CH189" s="1" t="s">
        <v>1076</v>
      </c>
      <c r="CI189" s="1"/>
      <c r="CJ189" s="1">
        <v>5</v>
      </c>
      <c r="CK189" s="1" t="s">
        <v>810</v>
      </c>
      <c r="CL189" s="1" t="s">
        <v>181</v>
      </c>
      <c r="CM189" s="1" t="s">
        <v>1097</v>
      </c>
      <c r="CN189" s="1" t="s">
        <v>1098</v>
      </c>
      <c r="CO189" s="1"/>
      <c r="CP189" s="1"/>
      <c r="CQ189" s="1"/>
      <c r="CR189" s="1"/>
    </row>
    <row r="190" spans="1:97" x14ac:dyDescent="0.25">
      <c r="A190" s="2">
        <v>45171.474571099534</v>
      </c>
      <c r="B190" s="1" t="s">
        <v>33</v>
      </c>
      <c r="C190" s="1" t="s">
        <v>62</v>
      </c>
      <c r="D190" s="1" t="s">
        <v>35</v>
      </c>
      <c r="E190" s="1" t="s">
        <v>155</v>
      </c>
      <c r="F190" s="1" t="s">
        <v>37</v>
      </c>
      <c r="G190" s="1" t="s">
        <v>212</v>
      </c>
      <c r="H190" s="1" t="s">
        <v>213</v>
      </c>
      <c r="I190" s="1"/>
      <c r="J190" s="1"/>
      <c r="K190" s="1"/>
      <c r="L190" s="1" t="s">
        <v>40</v>
      </c>
      <c r="M190" s="1" t="s">
        <v>41</v>
      </c>
      <c r="N190" s="1" t="s">
        <v>862</v>
      </c>
      <c r="O190" s="1">
        <v>1198</v>
      </c>
      <c r="P190" s="1" t="s">
        <v>42</v>
      </c>
      <c r="Q190" s="1" t="s">
        <v>65</v>
      </c>
      <c r="R190" s="1" t="s">
        <v>131</v>
      </c>
      <c r="S190" s="1" t="s">
        <v>156</v>
      </c>
      <c r="T190" s="1" t="s">
        <v>96</v>
      </c>
      <c r="U190" s="1" t="s">
        <v>811</v>
      </c>
      <c r="V190" s="1" t="s">
        <v>179</v>
      </c>
      <c r="W190" s="1" t="s">
        <v>98</v>
      </c>
      <c r="X190" s="1" t="s">
        <v>98</v>
      </c>
      <c r="Y190" s="1"/>
      <c r="Z190" s="1"/>
      <c r="AA190" s="1"/>
      <c r="AB190" s="1"/>
      <c r="AC190" s="1"/>
      <c r="AD190" s="1"/>
      <c r="AE190" s="1"/>
      <c r="AF190" s="1"/>
      <c r="AG190" s="1"/>
      <c r="AH190" s="1" t="s">
        <v>137</v>
      </c>
      <c r="AI190" s="1" t="s">
        <v>111</v>
      </c>
      <c r="AJ190" s="1" t="s">
        <v>959</v>
      </c>
      <c r="AK190" s="1"/>
      <c r="AL190" s="1"/>
      <c r="AM190" s="1"/>
      <c r="AN190" s="1"/>
      <c r="AO190" s="1" t="s">
        <v>73</v>
      </c>
      <c r="AP190" s="1" t="s">
        <v>51</v>
      </c>
      <c r="AQ190" s="1" t="s">
        <v>975</v>
      </c>
      <c r="AR190" s="1"/>
      <c r="AS190" s="1"/>
      <c r="AT190" s="1"/>
      <c r="AU190" s="1"/>
      <c r="AV190" s="1" t="s">
        <v>112</v>
      </c>
      <c r="AW190" s="1" t="s">
        <v>100</v>
      </c>
      <c r="AX190" s="1" t="s">
        <v>101</v>
      </c>
      <c r="AY190" s="1" t="s">
        <v>101</v>
      </c>
      <c r="AZ190" s="1"/>
      <c r="BA190" s="1"/>
      <c r="BB190" s="1"/>
      <c r="BC190" s="1"/>
      <c r="BD190" s="1"/>
      <c r="BE190" s="1"/>
      <c r="BF190" s="1"/>
      <c r="BG190" s="1" t="s">
        <v>577</v>
      </c>
      <c r="BH190" s="1" t="s">
        <v>577</v>
      </c>
      <c r="BI190" s="1"/>
      <c r="BJ190" s="1"/>
      <c r="BK190" s="1"/>
      <c r="BL190" s="1"/>
      <c r="BM190" s="1"/>
      <c r="BN190" s="1"/>
      <c r="BO190" s="1"/>
      <c r="BP190" s="1"/>
      <c r="BQ190" s="1" t="s">
        <v>56</v>
      </c>
      <c r="BR190" s="1" t="s">
        <v>77</v>
      </c>
      <c r="BS190" s="1" t="s">
        <v>77</v>
      </c>
      <c r="BT190" s="1"/>
      <c r="BU190" s="1"/>
      <c r="BV190" s="1"/>
      <c r="BW190" s="1"/>
      <c r="BX190" s="1"/>
      <c r="BY190" s="1"/>
      <c r="BZ190" s="1">
        <v>0</v>
      </c>
      <c r="CA190" s="1" t="s">
        <v>58</v>
      </c>
      <c r="CB190" s="1" t="s">
        <v>198</v>
      </c>
      <c r="CC190" s="1" t="s">
        <v>198</v>
      </c>
      <c r="CD190" s="1"/>
      <c r="CE190" s="1"/>
      <c r="CF190" s="1"/>
      <c r="CG190" s="1"/>
      <c r="CH190" s="1"/>
      <c r="CI190" s="1"/>
      <c r="CJ190" s="1">
        <v>5</v>
      </c>
      <c r="CK190" s="1" t="s">
        <v>106</v>
      </c>
      <c r="CL190" s="1" t="s">
        <v>106</v>
      </c>
      <c r="CM190" s="1"/>
      <c r="CN190" s="1"/>
      <c r="CO190" s="1"/>
      <c r="CP190" s="1"/>
      <c r="CQ190" s="1"/>
      <c r="CR190" s="1"/>
    </row>
    <row r="191" spans="1:97" x14ac:dyDescent="0.25">
      <c r="A191" s="2">
        <v>45171.518462187501</v>
      </c>
      <c r="B191" s="1" t="s">
        <v>258</v>
      </c>
      <c r="C191" s="1" t="s">
        <v>34</v>
      </c>
      <c r="D191" s="1" t="s">
        <v>35</v>
      </c>
      <c r="E191" s="1" t="s">
        <v>36</v>
      </c>
      <c r="F191" s="1" t="s">
        <v>201</v>
      </c>
      <c r="G191" s="1" t="s">
        <v>123</v>
      </c>
      <c r="H191" s="1" t="s">
        <v>130</v>
      </c>
      <c r="I191" s="1"/>
      <c r="J191" s="1"/>
      <c r="K191" s="1"/>
      <c r="L191" s="1" t="s">
        <v>40</v>
      </c>
      <c r="M191" s="1" t="s">
        <v>125</v>
      </c>
      <c r="N191" s="1"/>
      <c r="O191" s="1">
        <v>1104</v>
      </c>
      <c r="P191" s="1" t="s">
        <v>42</v>
      </c>
      <c r="Q191" s="1" t="s">
        <v>43</v>
      </c>
      <c r="R191" s="1" t="s">
        <v>44</v>
      </c>
      <c r="S191" s="1" t="s">
        <v>67</v>
      </c>
      <c r="T191" s="1" t="s">
        <v>117</v>
      </c>
      <c r="U191" s="1" t="s">
        <v>812</v>
      </c>
      <c r="V191" s="1" t="s">
        <v>413</v>
      </c>
      <c r="W191" s="1" t="s">
        <v>813</v>
      </c>
      <c r="X191" s="1" t="s">
        <v>136</v>
      </c>
      <c r="Y191" s="1" t="s">
        <v>883</v>
      </c>
      <c r="Z191" s="1"/>
      <c r="AA191" s="1"/>
      <c r="AB191" s="1"/>
      <c r="AC191" s="1"/>
      <c r="AD191" s="1"/>
      <c r="AE191" s="1"/>
      <c r="AF191" s="1"/>
      <c r="AG191" s="1"/>
      <c r="AH191" s="1" t="s">
        <v>633</v>
      </c>
      <c r="AI191" s="1" t="s">
        <v>633</v>
      </c>
      <c r="AJ191" s="1"/>
      <c r="AK191" s="1"/>
      <c r="AL191" s="1"/>
      <c r="AM191" s="1"/>
      <c r="AN191" s="1"/>
      <c r="AO191" s="1" t="s">
        <v>51</v>
      </c>
      <c r="AP191" s="1" t="s">
        <v>51</v>
      </c>
      <c r="AQ191" s="1"/>
      <c r="AR191" s="1"/>
      <c r="AS191" s="1"/>
      <c r="AT191" s="1"/>
      <c r="AU191" s="1"/>
      <c r="AV191" s="1" t="s">
        <v>112</v>
      </c>
      <c r="AW191" s="1" t="s">
        <v>100</v>
      </c>
      <c r="AX191" s="1" t="s">
        <v>313</v>
      </c>
      <c r="AY191" s="1" t="s">
        <v>313</v>
      </c>
      <c r="AZ191" s="1"/>
      <c r="BA191" s="1"/>
      <c r="BB191" s="1"/>
      <c r="BC191" s="1"/>
      <c r="BD191" s="1"/>
      <c r="BE191" s="1"/>
      <c r="BF191" s="1"/>
      <c r="BG191" s="1" t="s">
        <v>693</v>
      </c>
      <c r="BH191" s="1" t="s">
        <v>75</v>
      </c>
      <c r="BI191" s="1" t="s">
        <v>1044</v>
      </c>
      <c r="BJ191" s="1"/>
      <c r="BK191" s="1"/>
      <c r="BL191" s="1"/>
      <c r="BM191" s="1"/>
      <c r="BN191" s="1"/>
      <c r="BO191" s="1"/>
      <c r="BP191" s="1"/>
      <c r="BQ191" s="1" t="s">
        <v>56</v>
      </c>
      <c r="BR191" s="1" t="s">
        <v>77</v>
      </c>
      <c r="BS191" s="1" t="s">
        <v>77</v>
      </c>
      <c r="BT191" s="1"/>
      <c r="BU191" s="1"/>
      <c r="BV191" s="1"/>
      <c r="BW191" s="1"/>
      <c r="BX191" s="1"/>
      <c r="BY191" s="1"/>
      <c r="BZ191" s="1" t="s">
        <v>440</v>
      </c>
      <c r="CA191" s="1" t="s">
        <v>92</v>
      </c>
      <c r="CB191" s="1" t="s">
        <v>814</v>
      </c>
      <c r="CC191" s="1" t="s">
        <v>198</v>
      </c>
      <c r="CD191" s="1" t="s">
        <v>1074</v>
      </c>
      <c r="CE191" s="1" t="s">
        <v>1075</v>
      </c>
      <c r="CF191" s="1"/>
      <c r="CG191" s="1"/>
      <c r="CH191" s="1"/>
      <c r="CI191" s="1"/>
      <c r="CJ191" s="1">
        <v>3</v>
      </c>
      <c r="CK191" s="1" t="s">
        <v>815</v>
      </c>
      <c r="CL191" s="1" t="s">
        <v>345</v>
      </c>
      <c r="CM191" s="1" t="s">
        <v>1102</v>
      </c>
      <c r="CN191" s="1"/>
      <c r="CO191" s="1"/>
      <c r="CP191" s="1"/>
      <c r="CQ191" s="1"/>
      <c r="CR191" s="1"/>
    </row>
    <row r="192" spans="1:97" x14ac:dyDescent="0.25">
      <c r="A192" s="2">
        <v>45171.671416979167</v>
      </c>
      <c r="B192" s="1" t="s">
        <v>33</v>
      </c>
      <c r="C192" s="1" t="s">
        <v>34</v>
      </c>
      <c r="D192" s="1" t="s">
        <v>35</v>
      </c>
      <c r="E192" s="1" t="s">
        <v>36</v>
      </c>
      <c r="F192" s="1" t="s">
        <v>37</v>
      </c>
      <c r="G192" s="1" t="s">
        <v>212</v>
      </c>
      <c r="H192" s="1" t="s">
        <v>130</v>
      </c>
      <c r="I192" s="1"/>
      <c r="J192" s="1"/>
      <c r="K192" s="1"/>
      <c r="L192" s="1" t="s">
        <v>40</v>
      </c>
      <c r="M192" s="1" t="s">
        <v>125</v>
      </c>
      <c r="N192" s="1"/>
      <c r="O192" s="1">
        <v>928</v>
      </c>
      <c r="P192" s="1" t="s">
        <v>83</v>
      </c>
      <c r="Q192" s="1" t="s">
        <v>95</v>
      </c>
      <c r="R192" s="1" t="s">
        <v>66</v>
      </c>
      <c r="S192" s="1" t="s">
        <v>108</v>
      </c>
      <c r="T192" s="1" t="s">
        <v>134</v>
      </c>
      <c r="U192" s="1" t="s">
        <v>643</v>
      </c>
      <c r="V192" s="1" t="s">
        <v>399</v>
      </c>
      <c r="W192" s="1" t="s">
        <v>103</v>
      </c>
      <c r="X192" s="1" t="s">
        <v>103</v>
      </c>
      <c r="Y192" s="1"/>
      <c r="Z192" s="1"/>
      <c r="AA192" s="1"/>
      <c r="AB192" s="1"/>
      <c r="AC192" s="1"/>
      <c r="AD192" s="1"/>
      <c r="AE192" s="1"/>
      <c r="AF192" s="1"/>
      <c r="AG192" s="1"/>
      <c r="AH192" s="1" t="s">
        <v>146</v>
      </c>
      <c r="AI192" s="1" t="s">
        <v>146</v>
      </c>
      <c r="AJ192" s="1"/>
      <c r="AK192" s="1"/>
      <c r="AL192" s="1"/>
      <c r="AM192" s="1"/>
      <c r="AN192" s="1"/>
      <c r="AO192" s="1" t="s">
        <v>51</v>
      </c>
      <c r="AP192" s="1" t="s">
        <v>51</v>
      </c>
      <c r="AQ192" s="1"/>
      <c r="AR192" s="1"/>
      <c r="AS192" s="1"/>
      <c r="AT192" s="1"/>
      <c r="AU192" s="1"/>
      <c r="AV192" s="1" t="s">
        <v>112</v>
      </c>
      <c r="AW192" s="1" t="s">
        <v>53</v>
      </c>
      <c r="AX192" s="1" t="s">
        <v>101</v>
      </c>
      <c r="AY192" s="1" t="s">
        <v>101</v>
      </c>
      <c r="AZ192" s="1"/>
      <c r="BA192" s="1"/>
      <c r="BB192" s="1"/>
      <c r="BC192" s="1"/>
      <c r="BD192" s="1"/>
      <c r="BE192" s="1"/>
      <c r="BF192" s="1"/>
      <c r="BG192" s="1" t="s">
        <v>693</v>
      </c>
      <c r="BH192" s="1" t="s">
        <v>75</v>
      </c>
      <c r="BI192" s="1" t="s">
        <v>1044</v>
      </c>
      <c r="BJ192" s="1"/>
      <c r="BK192" s="1"/>
      <c r="BL192" s="1"/>
      <c r="BM192" s="1"/>
      <c r="BN192" s="1"/>
      <c r="BO192" s="1"/>
      <c r="BP192" s="1"/>
      <c r="BQ192" s="1" t="s">
        <v>56</v>
      </c>
      <c r="BR192" s="1" t="s">
        <v>77</v>
      </c>
      <c r="BS192" s="1" t="s">
        <v>77</v>
      </c>
      <c r="BT192" s="1"/>
      <c r="BU192" s="1"/>
      <c r="BV192" s="1"/>
      <c r="BW192" s="1"/>
      <c r="BX192" s="1"/>
      <c r="BY192" s="1"/>
      <c r="BZ192" s="1" t="s">
        <v>440</v>
      </c>
      <c r="CA192" s="1" t="s">
        <v>92</v>
      </c>
      <c r="CB192" s="1" t="s">
        <v>147</v>
      </c>
      <c r="CC192" s="1" t="s">
        <v>147</v>
      </c>
      <c r="CD192" s="1"/>
      <c r="CE192" s="1"/>
      <c r="CF192" s="1"/>
      <c r="CG192" s="1"/>
      <c r="CH192" s="1"/>
      <c r="CI192" s="1"/>
      <c r="CJ192" s="1">
        <v>1</v>
      </c>
      <c r="CK192" s="1" t="s">
        <v>106</v>
      </c>
      <c r="CL192" s="1" t="s">
        <v>106</v>
      </c>
      <c r="CM192" s="1"/>
      <c r="CN192" s="1"/>
      <c r="CO192" s="1"/>
      <c r="CP192" s="1"/>
      <c r="CQ192" s="1"/>
      <c r="CR192" s="1"/>
    </row>
    <row r="193" spans="1:97" x14ac:dyDescent="0.25">
      <c r="A193" s="2">
        <v>45171.806735798615</v>
      </c>
      <c r="B193" s="1" t="s">
        <v>172</v>
      </c>
      <c r="C193" s="1" t="s">
        <v>62</v>
      </c>
      <c r="D193" s="1" t="s">
        <v>35</v>
      </c>
      <c r="E193" s="1" t="s">
        <v>36</v>
      </c>
      <c r="F193" s="1" t="s">
        <v>201</v>
      </c>
      <c r="G193" s="1" t="s">
        <v>148</v>
      </c>
      <c r="H193" s="1" t="s">
        <v>130</v>
      </c>
      <c r="I193" s="1"/>
      <c r="J193" s="1"/>
      <c r="K193" s="1"/>
      <c r="L193" s="1" t="s">
        <v>40</v>
      </c>
      <c r="M193" s="1" t="s">
        <v>41</v>
      </c>
      <c r="N193" s="1" t="s">
        <v>862</v>
      </c>
      <c r="O193" s="1">
        <v>667</v>
      </c>
      <c r="P193" s="1" t="s">
        <v>603</v>
      </c>
      <c r="Q193" s="1" t="s">
        <v>43</v>
      </c>
      <c r="R193" s="1" t="s">
        <v>44</v>
      </c>
      <c r="S193" s="1" t="s">
        <v>67</v>
      </c>
      <c r="T193" s="1" t="s">
        <v>96</v>
      </c>
      <c r="U193" s="1" t="s">
        <v>816</v>
      </c>
      <c r="V193" s="1" t="s">
        <v>145</v>
      </c>
      <c r="W193" s="1" t="s">
        <v>817</v>
      </c>
      <c r="X193" s="1" t="s">
        <v>136</v>
      </c>
      <c r="Y193" s="1" t="s">
        <v>890</v>
      </c>
      <c r="Z193" s="1"/>
      <c r="AA193" s="1"/>
      <c r="AB193" s="1"/>
      <c r="AC193" s="1"/>
      <c r="AD193" s="1"/>
      <c r="AE193" s="1"/>
      <c r="AF193" s="1"/>
      <c r="AG193" s="1"/>
      <c r="AH193" s="1" t="s">
        <v>818</v>
      </c>
      <c r="AI193" s="1" t="s">
        <v>174</v>
      </c>
      <c r="AJ193" s="1" t="s">
        <v>960</v>
      </c>
      <c r="AK193" s="1" t="s">
        <v>961</v>
      </c>
      <c r="AL193" s="1" t="s">
        <v>963</v>
      </c>
      <c r="AM193" s="1" t="s">
        <v>964</v>
      </c>
      <c r="AN193" s="1"/>
      <c r="AO193" s="1" t="s">
        <v>51</v>
      </c>
      <c r="AP193" s="1" t="s">
        <v>51</v>
      </c>
      <c r="AQ193" s="1"/>
      <c r="AR193" s="1"/>
      <c r="AS193" s="1"/>
      <c r="AT193" s="1"/>
      <c r="AU193" s="1"/>
      <c r="AV193" s="1" t="s">
        <v>112</v>
      </c>
      <c r="AW193" s="1" t="s">
        <v>87</v>
      </c>
      <c r="AX193" s="1" t="s">
        <v>101</v>
      </c>
      <c r="AY193" s="1" t="s">
        <v>101</v>
      </c>
      <c r="AZ193" s="1"/>
      <c r="BA193" s="1"/>
      <c r="BB193" s="1"/>
      <c r="BC193" s="1"/>
      <c r="BD193" s="1"/>
      <c r="BE193" s="1"/>
      <c r="BF193" s="1"/>
      <c r="BG193" s="1" t="s">
        <v>819</v>
      </c>
      <c r="BH193" s="1" t="s">
        <v>75</v>
      </c>
      <c r="BI193" s="1" t="s">
        <v>1044</v>
      </c>
      <c r="BJ193" s="1" t="s">
        <v>1050</v>
      </c>
      <c r="BK193" s="1"/>
      <c r="BL193" s="1"/>
      <c r="BM193" s="1"/>
      <c r="BN193" s="1"/>
      <c r="BO193" s="1"/>
      <c r="BP193" s="1"/>
      <c r="BQ193" s="1" t="s">
        <v>56</v>
      </c>
      <c r="BR193" s="1" t="s">
        <v>77</v>
      </c>
      <c r="BS193" s="1" t="s">
        <v>77</v>
      </c>
      <c r="BT193" s="1"/>
      <c r="BU193" s="1"/>
      <c r="BV193" s="1"/>
      <c r="BW193" s="1"/>
      <c r="BX193" s="1"/>
      <c r="BY193" s="1"/>
      <c r="BZ193" s="1">
        <v>0</v>
      </c>
      <c r="CA193" s="1" t="s">
        <v>92</v>
      </c>
      <c r="CB193" s="1" t="s">
        <v>392</v>
      </c>
      <c r="CC193" s="1" t="s">
        <v>147</v>
      </c>
      <c r="CD193" s="1" t="s">
        <v>1073</v>
      </c>
      <c r="CE193" s="1" t="s">
        <v>1074</v>
      </c>
      <c r="CF193" s="1" t="s">
        <v>1078</v>
      </c>
      <c r="CG193" s="1"/>
      <c r="CH193" s="1"/>
      <c r="CI193" s="1"/>
      <c r="CJ193" s="1">
        <v>3</v>
      </c>
      <c r="CK193" s="1" t="s">
        <v>512</v>
      </c>
      <c r="CL193" s="1" t="s">
        <v>345</v>
      </c>
      <c r="CM193" s="1" t="s">
        <v>1101</v>
      </c>
      <c r="CN193" s="1" t="s">
        <v>1097</v>
      </c>
      <c r="CO193" s="1" t="s">
        <v>1100</v>
      </c>
      <c r="CP193" s="1"/>
      <c r="CQ193" s="1"/>
      <c r="CR193" s="1"/>
      <c r="CS193" s="1" t="s">
        <v>820</v>
      </c>
    </row>
    <row r="194" spans="1:97" x14ac:dyDescent="0.25">
      <c r="A194" s="2">
        <v>45172.624145023146</v>
      </c>
      <c r="B194" s="1" t="s">
        <v>33</v>
      </c>
      <c r="C194" s="1" t="s">
        <v>34</v>
      </c>
      <c r="D194" s="1" t="s">
        <v>35</v>
      </c>
      <c r="E194" s="1" t="s">
        <v>36</v>
      </c>
      <c r="F194" s="1" t="s">
        <v>201</v>
      </c>
      <c r="G194" s="1" t="s">
        <v>38</v>
      </c>
      <c r="H194" s="1" t="s">
        <v>130</v>
      </c>
      <c r="I194" s="1"/>
      <c r="J194" s="1"/>
      <c r="K194" s="1"/>
      <c r="L194" s="1" t="s">
        <v>40</v>
      </c>
      <c r="M194" s="1" t="s">
        <v>41</v>
      </c>
      <c r="N194" s="1"/>
      <c r="O194" s="1">
        <v>720</v>
      </c>
      <c r="P194" s="1" t="s">
        <v>42</v>
      </c>
      <c r="Q194" s="1" t="s">
        <v>95</v>
      </c>
      <c r="R194" s="1" t="s">
        <v>44</v>
      </c>
      <c r="S194" s="1" t="s">
        <v>156</v>
      </c>
      <c r="T194" s="1" t="s">
        <v>117</v>
      </c>
      <c r="U194" s="1" t="s">
        <v>821</v>
      </c>
      <c r="V194" s="1" t="s">
        <v>70</v>
      </c>
      <c r="W194" s="1" t="s">
        <v>822</v>
      </c>
      <c r="X194" s="1" t="s">
        <v>822</v>
      </c>
      <c r="Y194" s="1"/>
      <c r="Z194" s="1"/>
      <c r="AA194" s="1"/>
      <c r="AB194" s="1"/>
      <c r="AC194" s="1"/>
      <c r="AD194" s="1"/>
      <c r="AE194" s="1"/>
      <c r="AF194" s="1"/>
      <c r="AG194" s="1"/>
      <c r="AH194" s="1" t="s">
        <v>823</v>
      </c>
      <c r="AI194" s="1" t="s">
        <v>174</v>
      </c>
      <c r="AJ194" s="1" t="s">
        <v>960</v>
      </c>
      <c r="AK194" s="1" t="s">
        <v>963</v>
      </c>
      <c r="AL194" s="1" t="s">
        <v>964</v>
      </c>
      <c r="AM194" s="1" t="s">
        <v>970</v>
      </c>
      <c r="AN194" s="1"/>
      <c r="AO194" s="1" t="s">
        <v>51</v>
      </c>
      <c r="AP194" s="1" t="s">
        <v>51</v>
      </c>
      <c r="AQ194" s="1"/>
      <c r="AR194" s="1"/>
      <c r="AS194" s="1"/>
      <c r="AT194" s="1"/>
      <c r="AU194" s="1"/>
      <c r="AV194" s="1" t="s">
        <v>112</v>
      </c>
      <c r="AW194" s="1" t="s">
        <v>100</v>
      </c>
      <c r="AX194" s="1" t="s">
        <v>261</v>
      </c>
      <c r="AY194" s="1" t="s">
        <v>101</v>
      </c>
      <c r="AZ194" s="1" t="s">
        <v>992</v>
      </c>
      <c r="BA194" s="1" t="s">
        <v>991</v>
      </c>
      <c r="BB194" s="1"/>
      <c r="BC194" s="1"/>
      <c r="BD194" s="1"/>
      <c r="BE194" s="1"/>
      <c r="BF194" s="1"/>
      <c r="BG194" s="1" t="s">
        <v>262</v>
      </c>
      <c r="BH194" s="1" t="s">
        <v>75</v>
      </c>
      <c r="BI194" s="1" t="s">
        <v>1044</v>
      </c>
      <c r="BJ194" s="1" t="s">
        <v>1049</v>
      </c>
      <c r="BK194" s="1" t="s">
        <v>1045</v>
      </c>
      <c r="BL194" s="1"/>
      <c r="BM194" s="1"/>
      <c r="BN194" s="1"/>
      <c r="BO194" s="1"/>
      <c r="BP194" s="1"/>
      <c r="BQ194" s="1" t="s">
        <v>56</v>
      </c>
      <c r="BR194" s="1" t="s">
        <v>77</v>
      </c>
      <c r="BS194" s="1" t="s">
        <v>77</v>
      </c>
      <c r="BT194" s="1"/>
      <c r="BU194" s="1"/>
      <c r="BV194" s="1"/>
      <c r="BW194" s="1"/>
      <c r="BX194" s="1"/>
      <c r="BY194" s="1"/>
      <c r="BZ194" s="1">
        <v>0</v>
      </c>
      <c r="CA194" s="1" t="s">
        <v>92</v>
      </c>
      <c r="CB194" s="1" t="s">
        <v>757</v>
      </c>
      <c r="CC194" s="1" t="s">
        <v>147</v>
      </c>
      <c r="CD194" s="1" t="s">
        <v>1074</v>
      </c>
      <c r="CE194" s="1" t="s">
        <v>1078</v>
      </c>
      <c r="CF194" s="1" t="s">
        <v>1076</v>
      </c>
      <c r="CG194" s="1"/>
      <c r="CH194" s="1"/>
      <c r="CI194" s="1"/>
      <c r="CJ194" s="1">
        <v>4</v>
      </c>
      <c r="CK194" s="1" t="s">
        <v>824</v>
      </c>
      <c r="CL194" s="1" t="s">
        <v>451</v>
      </c>
      <c r="CM194" s="1" t="s">
        <v>1097</v>
      </c>
      <c r="CN194" s="1" t="s">
        <v>1100</v>
      </c>
      <c r="CO194" s="1"/>
      <c r="CP194" s="1"/>
      <c r="CQ194" s="1"/>
      <c r="CR194" s="1"/>
    </row>
    <row r="195" spans="1:97" x14ac:dyDescent="0.25">
      <c r="A195" s="2">
        <v>45172.633671354168</v>
      </c>
      <c r="B195" s="1" t="s">
        <v>33</v>
      </c>
      <c r="C195" s="1" t="s">
        <v>34</v>
      </c>
      <c r="D195" s="1" t="s">
        <v>35</v>
      </c>
      <c r="E195" s="1" t="s">
        <v>36</v>
      </c>
      <c r="F195" s="1" t="s">
        <v>201</v>
      </c>
      <c r="G195" s="1" t="s">
        <v>190</v>
      </c>
      <c r="H195" s="1" t="s">
        <v>130</v>
      </c>
      <c r="I195" s="1"/>
      <c r="J195" s="1"/>
      <c r="K195" s="1"/>
      <c r="L195" s="1" t="s">
        <v>40</v>
      </c>
      <c r="M195" s="1" t="s">
        <v>125</v>
      </c>
      <c r="N195" s="1"/>
      <c r="O195" s="1">
        <v>1111</v>
      </c>
      <c r="P195" s="1" t="s">
        <v>83</v>
      </c>
      <c r="Q195" s="1" t="s">
        <v>65</v>
      </c>
      <c r="R195" s="1" t="s">
        <v>66</v>
      </c>
      <c r="S195" s="1" t="s">
        <v>67</v>
      </c>
      <c r="T195" s="1" t="s">
        <v>96</v>
      </c>
      <c r="U195" s="1" t="s">
        <v>821</v>
      </c>
      <c r="V195" s="1" t="s">
        <v>145</v>
      </c>
      <c r="W195" s="1" t="s">
        <v>825</v>
      </c>
      <c r="X195" s="1" t="s">
        <v>585</v>
      </c>
      <c r="Y195" s="1" t="s">
        <v>916</v>
      </c>
      <c r="Z195" s="1"/>
      <c r="AA195" s="1"/>
      <c r="AB195" s="1"/>
      <c r="AC195" s="1"/>
      <c r="AD195" s="1"/>
      <c r="AE195" s="1"/>
      <c r="AF195" s="1"/>
      <c r="AG195" s="1"/>
      <c r="AH195" s="1" t="s">
        <v>826</v>
      </c>
      <c r="AI195" s="1" t="s">
        <v>174</v>
      </c>
      <c r="AJ195" s="1" t="s">
        <v>960</v>
      </c>
      <c r="AK195" s="1" t="s">
        <v>963</v>
      </c>
      <c r="AL195" s="1" t="s">
        <v>964</v>
      </c>
      <c r="AM195" s="1"/>
      <c r="AN195" s="1"/>
      <c r="AO195" s="1" t="s">
        <v>51</v>
      </c>
      <c r="AP195" s="1" t="s">
        <v>51</v>
      </c>
      <c r="AQ195" s="1"/>
      <c r="AR195" s="1"/>
      <c r="AS195" s="1"/>
      <c r="AT195" s="1"/>
      <c r="AU195" s="1"/>
      <c r="AV195" s="1" t="s">
        <v>65</v>
      </c>
      <c r="AW195" s="1" t="s">
        <v>100</v>
      </c>
      <c r="AX195" s="1" t="s">
        <v>54</v>
      </c>
      <c r="AY195" s="1" t="s">
        <v>101</v>
      </c>
      <c r="AZ195" s="1" t="s">
        <v>989</v>
      </c>
      <c r="BA195" s="1" t="s">
        <v>990</v>
      </c>
      <c r="BB195" s="1"/>
      <c r="BC195" s="1"/>
      <c r="BD195" s="1"/>
      <c r="BE195" s="1"/>
      <c r="BF195" s="1"/>
      <c r="BG195" s="1" t="s">
        <v>827</v>
      </c>
      <c r="BH195" s="1" t="s">
        <v>102</v>
      </c>
      <c r="BI195" s="1" t="s">
        <v>1048</v>
      </c>
      <c r="BJ195" s="1" t="s">
        <v>1049</v>
      </c>
      <c r="BK195" s="1" t="s">
        <v>1050</v>
      </c>
      <c r="BL195" s="1"/>
      <c r="BM195" s="1"/>
      <c r="BN195" s="1"/>
      <c r="BO195" s="1"/>
      <c r="BP195" s="1"/>
      <c r="BQ195" s="1" t="s">
        <v>76</v>
      </c>
      <c r="BR195" s="1" t="s">
        <v>585</v>
      </c>
      <c r="BS195" s="1" t="s">
        <v>585</v>
      </c>
      <c r="BT195" s="1"/>
      <c r="BU195" s="1"/>
      <c r="BV195" s="1"/>
      <c r="BW195" s="1"/>
      <c r="BX195" s="1"/>
      <c r="BY195" s="1"/>
      <c r="BZ195" s="1">
        <v>0</v>
      </c>
      <c r="CA195" s="1" t="s">
        <v>92</v>
      </c>
      <c r="CB195" s="1" t="s">
        <v>147</v>
      </c>
      <c r="CC195" s="1" t="s">
        <v>147</v>
      </c>
      <c r="CD195" s="1"/>
      <c r="CE195" s="1"/>
      <c r="CF195" s="1"/>
      <c r="CG195" s="1"/>
      <c r="CH195" s="1"/>
      <c r="CI195" s="1"/>
      <c r="CJ195" s="1">
        <v>4</v>
      </c>
      <c r="CK195" s="1" t="s">
        <v>393</v>
      </c>
      <c r="CL195" s="1" t="s">
        <v>106</v>
      </c>
      <c r="CM195" s="1" t="s">
        <v>1103</v>
      </c>
      <c r="CN195" s="1"/>
      <c r="CO195" s="1"/>
      <c r="CP195" s="1"/>
      <c r="CQ195" s="1"/>
      <c r="CR195" s="1"/>
    </row>
    <row r="196" spans="1:97" x14ac:dyDescent="0.25">
      <c r="A196" s="2">
        <v>45174.321774479162</v>
      </c>
      <c r="B196" s="1" t="s">
        <v>258</v>
      </c>
      <c r="C196" s="1" t="s">
        <v>34</v>
      </c>
      <c r="D196" s="1" t="s">
        <v>35</v>
      </c>
      <c r="E196" s="1" t="s">
        <v>36</v>
      </c>
      <c r="F196" s="1" t="s">
        <v>37</v>
      </c>
      <c r="G196" s="1" t="s">
        <v>320</v>
      </c>
      <c r="H196" s="1" t="s">
        <v>130</v>
      </c>
      <c r="I196" s="1"/>
      <c r="J196" s="1"/>
      <c r="K196" s="1"/>
      <c r="L196" s="1" t="s">
        <v>40</v>
      </c>
      <c r="M196" s="1" t="s">
        <v>41</v>
      </c>
      <c r="N196" s="1"/>
      <c r="O196" s="1">
        <v>1187</v>
      </c>
      <c r="P196" s="1" t="s">
        <v>42</v>
      </c>
      <c r="Q196" s="1" t="s">
        <v>65</v>
      </c>
      <c r="R196" s="1" t="s">
        <v>44</v>
      </c>
      <c r="S196" s="1" t="s">
        <v>156</v>
      </c>
      <c r="T196" s="1" t="s">
        <v>96</v>
      </c>
      <c r="U196" s="1" t="s">
        <v>828</v>
      </c>
      <c r="V196" s="1" t="s">
        <v>70</v>
      </c>
      <c r="W196" s="1" t="s">
        <v>77</v>
      </c>
      <c r="X196" s="1" t="s">
        <v>77</v>
      </c>
      <c r="Y196" s="1"/>
      <c r="Z196" s="1"/>
      <c r="AA196" s="1"/>
      <c r="AB196" s="1"/>
      <c r="AC196" s="1"/>
      <c r="AD196" s="1"/>
      <c r="AE196" s="1"/>
      <c r="AF196" s="1"/>
      <c r="AG196" s="1"/>
      <c r="AH196" s="1" t="s">
        <v>86</v>
      </c>
      <c r="AI196" s="1" t="s">
        <v>86</v>
      </c>
      <c r="AJ196" s="1"/>
      <c r="AK196" s="1"/>
      <c r="AL196" s="1"/>
      <c r="AM196" s="1"/>
      <c r="AN196" s="1"/>
      <c r="AO196" s="1" t="s">
        <v>73</v>
      </c>
      <c r="AP196" s="1" t="s">
        <v>51</v>
      </c>
      <c r="AQ196" s="1" t="s">
        <v>975</v>
      </c>
      <c r="AR196" s="1"/>
      <c r="AS196" s="1"/>
      <c r="AT196" s="1"/>
      <c r="AU196" s="1"/>
      <c r="AV196" s="1" t="s">
        <v>112</v>
      </c>
      <c r="AW196" s="1" t="s">
        <v>53</v>
      </c>
      <c r="AX196" s="1" t="s">
        <v>313</v>
      </c>
      <c r="AY196" s="1" t="s">
        <v>313</v>
      </c>
      <c r="AZ196" s="1"/>
      <c r="BA196" s="1"/>
      <c r="BB196" s="1"/>
      <c r="BC196" s="1"/>
      <c r="BD196" s="1"/>
      <c r="BE196" s="1"/>
      <c r="BF196" s="1"/>
      <c r="BG196" s="1" t="s">
        <v>313</v>
      </c>
      <c r="BH196" s="1" t="s">
        <v>313</v>
      </c>
      <c r="BI196" s="1"/>
      <c r="BJ196" s="1"/>
      <c r="BK196" s="1"/>
      <c r="BL196" s="1"/>
      <c r="BM196" s="1"/>
      <c r="BN196" s="1"/>
      <c r="BO196" s="1"/>
      <c r="BP196" s="1"/>
      <c r="BQ196" s="1" t="s">
        <v>196</v>
      </c>
      <c r="BR196" s="1" t="s">
        <v>77</v>
      </c>
      <c r="BS196" s="1" t="s">
        <v>77</v>
      </c>
      <c r="BT196" s="1"/>
      <c r="BU196" s="1"/>
      <c r="BV196" s="1"/>
      <c r="BW196" s="1"/>
      <c r="BX196" s="1"/>
      <c r="BY196" s="1"/>
      <c r="BZ196" s="1">
        <v>0</v>
      </c>
      <c r="CA196" s="1" t="s">
        <v>92</v>
      </c>
      <c r="CB196" s="1" t="s">
        <v>829</v>
      </c>
      <c r="CC196" s="1" t="s">
        <v>210</v>
      </c>
      <c r="CD196" s="1" t="s">
        <v>1077</v>
      </c>
      <c r="CE196" s="1" t="s">
        <v>1078</v>
      </c>
      <c r="CF196" s="1"/>
      <c r="CG196" s="1"/>
      <c r="CH196" s="1"/>
      <c r="CI196" s="1"/>
      <c r="CJ196" s="1">
        <v>2</v>
      </c>
      <c r="CK196" s="1" t="s">
        <v>830</v>
      </c>
      <c r="CL196" s="1" t="s">
        <v>181</v>
      </c>
      <c r="CM196" s="1" t="s">
        <v>1096</v>
      </c>
      <c r="CN196" s="1" t="s">
        <v>1097</v>
      </c>
      <c r="CO196" s="1" t="s">
        <v>1098</v>
      </c>
      <c r="CP196" s="1"/>
      <c r="CQ196" s="1"/>
      <c r="CR196" s="1"/>
    </row>
    <row r="197" spans="1:97" x14ac:dyDescent="0.25">
      <c r="A197" s="2">
        <v>45174.68825655093</v>
      </c>
      <c r="B197" s="1" t="s">
        <v>397</v>
      </c>
      <c r="C197" s="1" t="s">
        <v>62</v>
      </c>
      <c r="D197" s="1" t="s">
        <v>35</v>
      </c>
      <c r="E197" s="1" t="s">
        <v>36</v>
      </c>
      <c r="F197" s="1" t="s">
        <v>416</v>
      </c>
      <c r="G197" s="1" t="s">
        <v>148</v>
      </c>
      <c r="H197" s="1" t="s">
        <v>130</v>
      </c>
      <c r="I197" s="1" t="s">
        <v>854</v>
      </c>
      <c r="J197" s="1" t="s">
        <v>853</v>
      </c>
      <c r="K197" s="1"/>
      <c r="L197" s="1" t="s">
        <v>40</v>
      </c>
      <c r="M197" s="1" t="s">
        <v>41</v>
      </c>
      <c r="N197" s="1" t="s">
        <v>862</v>
      </c>
      <c r="O197" s="1">
        <v>665</v>
      </c>
      <c r="P197" s="1" t="s">
        <v>42</v>
      </c>
      <c r="Q197" s="1" t="s">
        <v>65</v>
      </c>
      <c r="R197" s="1" t="s">
        <v>44</v>
      </c>
      <c r="S197" s="1" t="s">
        <v>45</v>
      </c>
      <c r="T197" s="1" t="s">
        <v>117</v>
      </c>
      <c r="U197" s="1" t="s">
        <v>831</v>
      </c>
      <c r="V197" s="1" t="s">
        <v>70</v>
      </c>
      <c r="W197" s="1" t="s">
        <v>77</v>
      </c>
      <c r="X197" s="1" t="s">
        <v>77</v>
      </c>
      <c r="Y197" s="1"/>
      <c r="Z197" s="1"/>
      <c r="AA197" s="1"/>
      <c r="AB197" s="1"/>
      <c r="AC197" s="1"/>
      <c r="AD197" s="1"/>
      <c r="AE197" s="1"/>
      <c r="AF197" s="1"/>
      <c r="AG197" s="1"/>
      <c r="AH197" s="1" t="s">
        <v>174</v>
      </c>
      <c r="AI197" s="1" t="s">
        <v>174</v>
      </c>
      <c r="AJ197" s="1"/>
      <c r="AK197" s="1"/>
      <c r="AL197" s="1"/>
      <c r="AM197" s="1"/>
      <c r="AN197" s="1"/>
      <c r="AO197" s="1" t="s">
        <v>311</v>
      </c>
      <c r="AP197" s="1" t="s">
        <v>311</v>
      </c>
      <c r="AQ197" s="1"/>
      <c r="AR197" s="1"/>
      <c r="AS197" s="1"/>
      <c r="AT197" s="1"/>
      <c r="AU197" s="1"/>
      <c r="AV197" s="1" t="s">
        <v>312</v>
      </c>
      <c r="AW197" s="1" t="s">
        <v>87</v>
      </c>
      <c r="AX197" s="1" t="s">
        <v>313</v>
      </c>
      <c r="AY197" s="1" t="s">
        <v>313</v>
      </c>
      <c r="AZ197" s="1"/>
      <c r="BA197" s="1"/>
      <c r="BB197" s="1"/>
      <c r="BC197" s="1"/>
      <c r="BD197" s="1"/>
      <c r="BE197" s="1"/>
      <c r="BF197" s="1"/>
      <c r="BG197" s="1" t="s">
        <v>313</v>
      </c>
      <c r="BH197" s="1" t="s">
        <v>313</v>
      </c>
      <c r="BI197" s="1"/>
      <c r="BJ197" s="1"/>
      <c r="BK197" s="1"/>
      <c r="BL197" s="1"/>
      <c r="BM197" s="1"/>
      <c r="BN197" s="1"/>
      <c r="BO197" s="1"/>
      <c r="BP197" s="1"/>
      <c r="BQ197" s="1" t="s">
        <v>161</v>
      </c>
      <c r="BR197" s="1" t="s">
        <v>832</v>
      </c>
      <c r="BS197" s="1" t="s">
        <v>77</v>
      </c>
      <c r="BT197" s="1" t="s">
        <v>886</v>
      </c>
      <c r="BU197" s="1"/>
      <c r="BV197" s="1"/>
      <c r="BW197" s="1"/>
      <c r="BX197" s="1"/>
      <c r="BY197" s="1"/>
      <c r="BZ197" s="1">
        <v>0</v>
      </c>
      <c r="CA197" s="1" t="s">
        <v>92</v>
      </c>
      <c r="CB197" s="1" t="s">
        <v>147</v>
      </c>
      <c r="CC197" s="1" t="s">
        <v>147</v>
      </c>
      <c r="CD197" s="1"/>
      <c r="CE197" s="1"/>
      <c r="CF197" s="1"/>
      <c r="CG197" s="1"/>
      <c r="CH197" s="1"/>
      <c r="CI197" s="1"/>
      <c r="CJ197" s="1">
        <v>3</v>
      </c>
      <c r="CK197" s="1" t="s">
        <v>833</v>
      </c>
      <c r="CL197" s="1" t="s">
        <v>634</v>
      </c>
      <c r="CM197" s="1" t="s">
        <v>1096</v>
      </c>
      <c r="CN197" s="1" t="s">
        <v>1102</v>
      </c>
      <c r="CO197" s="1" t="s">
        <v>1100</v>
      </c>
      <c r="CP197" s="1"/>
      <c r="CQ197" s="1"/>
      <c r="CR197" s="1"/>
      <c r="CS197" s="1" t="s">
        <v>834</v>
      </c>
    </row>
    <row r="198" spans="1:97" x14ac:dyDescent="0.25">
      <c r="A198" s="2">
        <v>45174.772129375</v>
      </c>
      <c r="B198" s="1" t="s">
        <v>330</v>
      </c>
      <c r="C198" s="1" t="s">
        <v>34</v>
      </c>
      <c r="D198" s="1" t="s">
        <v>35</v>
      </c>
      <c r="E198" s="1" t="s">
        <v>36</v>
      </c>
      <c r="F198" s="1" t="s">
        <v>201</v>
      </c>
      <c r="G198" s="1" t="s">
        <v>38</v>
      </c>
      <c r="H198" s="1" t="s">
        <v>130</v>
      </c>
      <c r="I198" s="1"/>
      <c r="J198" s="1"/>
      <c r="K198" s="1"/>
      <c r="L198" s="1" t="s">
        <v>40</v>
      </c>
      <c r="M198" s="1" t="s">
        <v>41</v>
      </c>
      <c r="N198" s="1"/>
      <c r="O198" s="1">
        <v>800</v>
      </c>
      <c r="P198" s="1" t="s">
        <v>232</v>
      </c>
      <c r="Q198" s="1" t="s">
        <v>65</v>
      </c>
      <c r="R198" s="1" t="s">
        <v>44</v>
      </c>
      <c r="S198" s="1" t="s">
        <v>108</v>
      </c>
      <c r="T198" s="1" t="s">
        <v>117</v>
      </c>
      <c r="U198" s="1" t="s">
        <v>386</v>
      </c>
      <c r="V198" s="1" t="s">
        <v>70</v>
      </c>
      <c r="W198" s="1" t="s">
        <v>585</v>
      </c>
      <c r="X198" s="1" t="s">
        <v>585</v>
      </c>
      <c r="Y198" s="1"/>
      <c r="Z198" s="1"/>
      <c r="AA198" s="1"/>
      <c r="AB198" s="1"/>
      <c r="AC198" s="1"/>
      <c r="AD198" s="1"/>
      <c r="AE198" s="1"/>
      <c r="AF198" s="1"/>
      <c r="AG198" s="1"/>
      <c r="AH198" s="1" t="s">
        <v>276</v>
      </c>
      <c r="AI198" s="1" t="s">
        <v>836</v>
      </c>
      <c r="AJ198" s="1" t="s">
        <v>963</v>
      </c>
      <c r="AK198" s="1" t="s">
        <v>964</v>
      </c>
      <c r="AL198" s="1"/>
      <c r="AM198" s="1"/>
      <c r="AN198" s="1"/>
      <c r="AO198" s="1" t="s">
        <v>311</v>
      </c>
      <c r="AP198" s="1" t="s">
        <v>311</v>
      </c>
      <c r="AQ198" s="1"/>
      <c r="AR198" s="1"/>
      <c r="AS198" s="1"/>
      <c r="AT198" s="1"/>
      <c r="AU198" s="1"/>
      <c r="AV198" s="1" t="s">
        <v>65</v>
      </c>
      <c r="AW198" s="1" t="s">
        <v>100</v>
      </c>
      <c r="AX198" s="1" t="s">
        <v>423</v>
      </c>
      <c r="AY198" s="1" t="s">
        <v>423</v>
      </c>
      <c r="AZ198" s="1"/>
      <c r="BA198" s="1"/>
      <c r="BB198" s="1"/>
      <c r="BC198" s="1"/>
      <c r="BD198" s="1"/>
      <c r="BE198" s="1"/>
      <c r="BF198" s="1"/>
      <c r="BG198" s="1" t="s">
        <v>114</v>
      </c>
      <c r="BH198" s="1" t="s">
        <v>114</v>
      </c>
      <c r="BI198" s="1"/>
      <c r="BJ198" s="1"/>
      <c r="BK198" s="1"/>
      <c r="BL198" s="1"/>
      <c r="BM198" s="1"/>
      <c r="BN198" s="1"/>
      <c r="BO198" s="1"/>
      <c r="BP198" s="1"/>
      <c r="BQ198" s="1" t="s">
        <v>56</v>
      </c>
      <c r="BR198" s="1" t="s">
        <v>77</v>
      </c>
      <c r="BS198" s="1" t="s">
        <v>77</v>
      </c>
      <c r="BT198" s="1"/>
      <c r="BU198" s="1"/>
      <c r="BV198" s="1"/>
      <c r="BW198" s="1"/>
      <c r="BX198" s="1"/>
      <c r="BY198" s="1"/>
      <c r="BZ198" s="1">
        <v>0</v>
      </c>
      <c r="CA198" s="1" t="s">
        <v>92</v>
      </c>
      <c r="CB198" s="1" t="s">
        <v>147</v>
      </c>
      <c r="CC198" s="1" t="s">
        <v>147</v>
      </c>
      <c r="CD198" s="1"/>
      <c r="CE198" s="1"/>
      <c r="CF198" s="1"/>
      <c r="CG198" s="1"/>
      <c r="CH198" s="1"/>
      <c r="CI198" s="1"/>
      <c r="CJ198" s="1">
        <v>5</v>
      </c>
      <c r="CK198" s="1" t="s">
        <v>181</v>
      </c>
      <c r="CL198" s="1" t="s">
        <v>181</v>
      </c>
      <c r="CM198" s="1"/>
      <c r="CN198" s="1"/>
      <c r="CO198" s="1"/>
      <c r="CP198" s="1"/>
      <c r="CQ198" s="1"/>
      <c r="CR198" s="1"/>
    </row>
    <row r="199" spans="1:97" x14ac:dyDescent="0.25">
      <c r="A199" s="2">
        <v>45175.973089976847</v>
      </c>
      <c r="B199" s="1" t="s">
        <v>330</v>
      </c>
      <c r="C199" s="1" t="s">
        <v>34</v>
      </c>
      <c r="D199" s="1" t="s">
        <v>35</v>
      </c>
      <c r="E199" s="1" t="s">
        <v>36</v>
      </c>
      <c r="F199" s="1" t="s">
        <v>221</v>
      </c>
      <c r="G199" s="1" t="s">
        <v>190</v>
      </c>
      <c r="H199" s="1" t="s">
        <v>130</v>
      </c>
      <c r="I199" s="1" t="s">
        <v>854</v>
      </c>
      <c r="J199" s="1"/>
      <c r="K199" s="1"/>
      <c r="L199" s="1" t="s">
        <v>40</v>
      </c>
      <c r="M199" s="1" t="s">
        <v>41</v>
      </c>
      <c r="N199" s="1"/>
      <c r="O199" s="1">
        <v>267</v>
      </c>
      <c r="P199" s="1" t="s">
        <v>42</v>
      </c>
      <c r="Q199" s="1" t="s">
        <v>65</v>
      </c>
      <c r="R199" s="1" t="s">
        <v>66</v>
      </c>
      <c r="S199" s="1" t="s">
        <v>67</v>
      </c>
      <c r="T199" s="1" t="s">
        <v>96</v>
      </c>
      <c r="U199" s="1" t="s">
        <v>835</v>
      </c>
      <c r="V199" s="1" t="s">
        <v>48</v>
      </c>
      <c r="W199" s="1" t="s">
        <v>756</v>
      </c>
      <c r="X199" s="1" t="s">
        <v>136</v>
      </c>
      <c r="Y199" s="1" t="s">
        <v>894</v>
      </c>
      <c r="Z199" s="1"/>
      <c r="AA199" s="1"/>
      <c r="AB199" s="1"/>
      <c r="AC199" s="1"/>
      <c r="AD199" s="1"/>
      <c r="AE199" s="1"/>
      <c r="AF199" s="1"/>
      <c r="AG199" s="1"/>
      <c r="AH199" s="1" t="s">
        <v>836</v>
      </c>
      <c r="AI199" s="1" t="s">
        <v>836</v>
      </c>
      <c r="AJ199" s="1"/>
      <c r="AK199" s="1"/>
      <c r="AL199" s="1"/>
      <c r="AM199" s="1"/>
      <c r="AN199" s="1"/>
      <c r="AO199" s="1" t="s">
        <v>518</v>
      </c>
      <c r="AP199" s="1" t="s">
        <v>51</v>
      </c>
      <c r="AQ199" s="1" t="s">
        <v>975</v>
      </c>
      <c r="AR199" s="1" t="s">
        <v>979</v>
      </c>
      <c r="AS199" s="1"/>
      <c r="AT199" s="1"/>
      <c r="AU199" s="1"/>
      <c r="AV199" s="1" t="s">
        <v>65</v>
      </c>
      <c r="AW199" s="1" t="s">
        <v>87</v>
      </c>
      <c r="AX199" s="1" t="s">
        <v>284</v>
      </c>
      <c r="AY199" s="1" t="s">
        <v>101</v>
      </c>
      <c r="AZ199" s="1" t="s">
        <v>991</v>
      </c>
      <c r="BA199" s="1" t="s">
        <v>990</v>
      </c>
      <c r="BB199" s="1"/>
      <c r="BC199" s="1"/>
      <c r="BD199" s="1"/>
      <c r="BE199" s="1"/>
      <c r="BF199" s="1"/>
      <c r="BG199" s="1" t="s">
        <v>102</v>
      </c>
      <c r="BH199" s="1" t="s">
        <v>102</v>
      </c>
      <c r="BI199" s="1"/>
      <c r="BJ199" s="1"/>
      <c r="BK199" s="1"/>
      <c r="BL199" s="1"/>
      <c r="BM199" s="1"/>
      <c r="BN199" s="1"/>
      <c r="BO199" s="1"/>
      <c r="BP199" s="1"/>
      <c r="BQ199" s="1" t="s">
        <v>56</v>
      </c>
      <c r="BR199" s="1" t="s">
        <v>136</v>
      </c>
      <c r="BS199" s="1" t="s">
        <v>136</v>
      </c>
      <c r="BT199" s="1"/>
      <c r="BU199" s="1"/>
      <c r="BV199" s="1"/>
      <c r="BW199" s="1"/>
      <c r="BX199" s="1"/>
      <c r="BY199" s="1"/>
      <c r="BZ199" s="1" t="s">
        <v>91</v>
      </c>
      <c r="CA199" s="1" t="s">
        <v>92</v>
      </c>
      <c r="CB199" s="1" t="s">
        <v>680</v>
      </c>
      <c r="CC199" s="1" t="s">
        <v>198</v>
      </c>
      <c r="CD199" s="1" t="s">
        <v>1074</v>
      </c>
      <c r="CE199" s="1"/>
      <c r="CF199" s="1"/>
      <c r="CG199" s="1"/>
      <c r="CH199" s="1"/>
      <c r="CI199" s="1"/>
      <c r="CJ199" s="1">
        <v>3</v>
      </c>
      <c r="CK199" s="1" t="s">
        <v>681</v>
      </c>
      <c r="CL199" s="1" t="s">
        <v>659</v>
      </c>
      <c r="CM199" s="1" t="s">
        <v>1105</v>
      </c>
      <c r="CN199" s="1"/>
      <c r="CO199" s="1"/>
      <c r="CP199" s="1"/>
      <c r="CQ199" s="1"/>
      <c r="CR199" s="1"/>
    </row>
    <row r="200" spans="1:97" x14ac:dyDescent="0.25">
      <c r="A200" s="2">
        <v>45175.978804756945</v>
      </c>
      <c r="B200" s="1" t="s">
        <v>330</v>
      </c>
      <c r="C200" s="1" t="s">
        <v>34</v>
      </c>
      <c r="D200" s="1" t="s">
        <v>35</v>
      </c>
      <c r="E200" s="1" t="s">
        <v>36</v>
      </c>
      <c r="F200" s="1" t="s">
        <v>221</v>
      </c>
      <c r="G200" s="1" t="s">
        <v>38</v>
      </c>
      <c r="H200" s="1" t="s">
        <v>130</v>
      </c>
      <c r="I200" s="1"/>
      <c r="J200" s="1"/>
      <c r="K200" s="1"/>
      <c r="L200" s="1" t="s">
        <v>40</v>
      </c>
      <c r="M200" s="1" t="s">
        <v>41</v>
      </c>
      <c r="N200" s="1"/>
      <c r="O200" s="1">
        <v>1080</v>
      </c>
      <c r="P200" s="1" t="s">
        <v>83</v>
      </c>
      <c r="Q200" s="1" t="s">
        <v>95</v>
      </c>
      <c r="R200" s="1" t="s">
        <v>44</v>
      </c>
      <c r="S200" s="1" t="s">
        <v>156</v>
      </c>
      <c r="T200" s="1" t="s">
        <v>117</v>
      </c>
      <c r="U200" s="1" t="s">
        <v>306</v>
      </c>
      <c r="V200" s="1" t="s">
        <v>48</v>
      </c>
      <c r="W200" s="1" t="s">
        <v>136</v>
      </c>
      <c r="X200" s="1" t="s">
        <v>136</v>
      </c>
      <c r="Y200" s="1"/>
      <c r="Z200" s="1"/>
      <c r="AA200" s="1"/>
      <c r="AB200" s="1"/>
      <c r="AC200" s="1"/>
      <c r="AD200" s="1"/>
      <c r="AE200" s="1"/>
      <c r="AF200" s="1"/>
      <c r="AG200" s="1"/>
      <c r="AH200" s="1" t="s">
        <v>836</v>
      </c>
      <c r="AI200" s="1" t="s">
        <v>836</v>
      </c>
      <c r="AJ200" s="1"/>
      <c r="AK200" s="1"/>
      <c r="AL200" s="1"/>
      <c r="AM200" s="1"/>
      <c r="AN200" s="1"/>
      <c r="AO200" s="1" t="s">
        <v>51</v>
      </c>
      <c r="AP200" s="1" t="s">
        <v>51</v>
      </c>
      <c r="AQ200" s="1"/>
      <c r="AR200" s="1"/>
      <c r="AS200" s="1"/>
      <c r="AT200" s="1"/>
      <c r="AU200" s="1"/>
      <c r="AV200" s="1" t="s">
        <v>112</v>
      </c>
      <c r="AW200" s="1" t="s">
        <v>100</v>
      </c>
      <c r="AX200" s="1" t="s">
        <v>101</v>
      </c>
      <c r="AY200" s="1" t="s">
        <v>101</v>
      </c>
      <c r="AZ200" s="1"/>
      <c r="BA200" s="1"/>
      <c r="BB200" s="1"/>
      <c r="BC200" s="1"/>
      <c r="BD200" s="1"/>
      <c r="BE200" s="1"/>
      <c r="BF200" s="1"/>
      <c r="BG200" s="1" t="s">
        <v>75</v>
      </c>
      <c r="BH200" s="1" t="s">
        <v>75</v>
      </c>
      <c r="BI200" s="1"/>
      <c r="BJ200" s="1"/>
      <c r="BK200" s="1"/>
      <c r="BL200" s="1"/>
      <c r="BM200" s="1"/>
      <c r="BN200" s="1"/>
      <c r="BO200" s="1"/>
      <c r="BP200" s="1"/>
      <c r="BQ200" s="1" t="s">
        <v>56</v>
      </c>
      <c r="BR200" s="1" t="s">
        <v>77</v>
      </c>
      <c r="BS200" s="1" t="s">
        <v>77</v>
      </c>
      <c r="BT200" s="1"/>
      <c r="BU200" s="1"/>
      <c r="BV200" s="1"/>
      <c r="BW200" s="1"/>
      <c r="BX200" s="1"/>
      <c r="BY200" s="1"/>
      <c r="BZ200" s="1">
        <v>0</v>
      </c>
      <c r="CA200" s="1" t="s">
        <v>58</v>
      </c>
      <c r="CB200" s="1" t="s">
        <v>162</v>
      </c>
      <c r="CC200" s="1" t="s">
        <v>162</v>
      </c>
      <c r="CD200" s="1"/>
      <c r="CE200" s="1"/>
      <c r="CF200" s="1"/>
      <c r="CG200" s="1"/>
      <c r="CH200" s="1"/>
      <c r="CI200" s="1"/>
      <c r="CJ200" s="1">
        <v>2</v>
      </c>
      <c r="CK200" s="1" t="s">
        <v>837</v>
      </c>
      <c r="CL200" s="1" t="s">
        <v>199</v>
      </c>
      <c r="CM200" s="1" t="s">
        <v>1105</v>
      </c>
      <c r="CN200" s="1"/>
      <c r="CO200" s="1"/>
      <c r="CP200" s="1"/>
      <c r="CQ200" s="1"/>
      <c r="CR200" s="1"/>
    </row>
    <row r="201" spans="1:97" x14ac:dyDescent="0.25">
      <c r="A201" s="2">
        <v>45176.007755983796</v>
      </c>
      <c r="B201" s="1" t="s">
        <v>33</v>
      </c>
      <c r="C201" s="1" t="s">
        <v>34</v>
      </c>
      <c r="D201" s="1" t="s">
        <v>35</v>
      </c>
      <c r="E201" s="1" t="s">
        <v>36</v>
      </c>
      <c r="F201" s="1" t="s">
        <v>221</v>
      </c>
      <c r="G201" s="1" t="s">
        <v>320</v>
      </c>
      <c r="H201" s="1" t="s">
        <v>130</v>
      </c>
      <c r="I201" s="1"/>
      <c r="J201" s="1"/>
      <c r="K201" s="1"/>
      <c r="L201" s="1" t="s">
        <v>40</v>
      </c>
      <c r="M201" s="1" t="s">
        <v>41</v>
      </c>
      <c r="N201" s="1"/>
      <c r="O201" s="1">
        <v>1300</v>
      </c>
      <c r="P201" s="1" t="s">
        <v>83</v>
      </c>
      <c r="Q201" s="1" t="s">
        <v>65</v>
      </c>
      <c r="R201" s="1" t="s">
        <v>131</v>
      </c>
      <c r="S201" s="1" t="s">
        <v>108</v>
      </c>
      <c r="T201" s="1" t="s">
        <v>96</v>
      </c>
      <c r="U201" s="1" t="s">
        <v>838</v>
      </c>
      <c r="V201" s="1" t="s">
        <v>48</v>
      </c>
      <c r="W201" s="1" t="s">
        <v>839</v>
      </c>
      <c r="X201" s="1" t="s">
        <v>839</v>
      </c>
      <c r="Y201" s="1"/>
      <c r="Z201" s="1"/>
      <c r="AA201" s="1"/>
      <c r="AB201" s="1"/>
      <c r="AC201" s="1"/>
      <c r="AD201" s="1"/>
      <c r="AE201" s="1"/>
      <c r="AF201" s="1"/>
      <c r="AG201" s="1"/>
      <c r="AH201" s="1" t="s">
        <v>840</v>
      </c>
      <c r="AI201" s="1" t="s">
        <v>174</v>
      </c>
      <c r="AJ201" s="1" t="s">
        <v>962</v>
      </c>
      <c r="AK201" s="1"/>
      <c r="AL201" s="1"/>
      <c r="AM201" s="1"/>
      <c r="AN201" s="1"/>
      <c r="AO201" s="1" t="s">
        <v>73</v>
      </c>
      <c r="AP201" s="1" t="s">
        <v>51</v>
      </c>
      <c r="AQ201" s="1" t="s">
        <v>975</v>
      </c>
      <c r="AR201" s="1"/>
      <c r="AS201" s="1"/>
      <c r="AT201" s="1"/>
      <c r="AU201" s="1"/>
      <c r="AV201" s="1" t="s">
        <v>65</v>
      </c>
      <c r="AW201" s="1" t="s">
        <v>87</v>
      </c>
      <c r="AX201" s="1" t="s">
        <v>185</v>
      </c>
      <c r="AY201" s="1" t="s">
        <v>101</v>
      </c>
      <c r="AZ201" s="1" t="s">
        <v>990</v>
      </c>
      <c r="BA201" s="1"/>
      <c r="BB201" s="1"/>
      <c r="BC201" s="1"/>
      <c r="BD201" s="1"/>
      <c r="BE201" s="1"/>
      <c r="BF201" s="1"/>
      <c r="BG201" s="1" t="s">
        <v>841</v>
      </c>
      <c r="BH201" s="1" t="s">
        <v>102</v>
      </c>
      <c r="BI201" s="1" t="s">
        <v>1046</v>
      </c>
      <c r="BJ201" s="1" t="s">
        <v>1048</v>
      </c>
      <c r="BK201" s="1" t="s">
        <v>1049</v>
      </c>
      <c r="BL201" s="1" t="s">
        <v>1045</v>
      </c>
      <c r="BM201" s="1"/>
      <c r="BN201" s="1"/>
      <c r="BO201" s="1"/>
      <c r="BP201" s="1"/>
      <c r="BQ201" s="1" t="s">
        <v>56</v>
      </c>
      <c r="BR201" s="1" t="s">
        <v>842</v>
      </c>
      <c r="BS201" s="1" t="s">
        <v>842</v>
      </c>
      <c r="BT201" s="1"/>
      <c r="BU201" s="1"/>
      <c r="BV201" s="1"/>
      <c r="BW201" s="1"/>
      <c r="BX201" s="1"/>
      <c r="BY201" s="1"/>
      <c r="BZ201" s="1" t="s">
        <v>154</v>
      </c>
      <c r="CA201" s="1" t="s">
        <v>92</v>
      </c>
      <c r="CB201" s="1" t="s">
        <v>318</v>
      </c>
      <c r="CC201" s="1" t="s">
        <v>318</v>
      </c>
      <c r="CD201" s="1"/>
      <c r="CE201" s="1"/>
      <c r="CF201" s="1"/>
      <c r="CG201" s="1"/>
      <c r="CH201" s="1"/>
      <c r="CI201" s="1"/>
      <c r="CJ201" s="1">
        <v>3</v>
      </c>
      <c r="CK201" s="1" t="s">
        <v>181</v>
      </c>
      <c r="CL201" s="1" t="s">
        <v>181</v>
      </c>
      <c r="CM201" s="1"/>
      <c r="CN201" s="1"/>
      <c r="CO201" s="1"/>
      <c r="CP201" s="1"/>
      <c r="CQ201" s="1"/>
      <c r="CR201" s="1"/>
    </row>
    <row r="202" spans="1:97" x14ac:dyDescent="0.25">
      <c r="A202" s="2">
        <v>45177.001386793985</v>
      </c>
      <c r="B202" s="1" t="s">
        <v>33</v>
      </c>
      <c r="C202" s="1" t="s">
        <v>34</v>
      </c>
      <c r="D202" s="1" t="s">
        <v>35</v>
      </c>
      <c r="E202" s="1" t="s">
        <v>36</v>
      </c>
      <c r="F202" s="1" t="s">
        <v>201</v>
      </c>
      <c r="G202" s="1" t="s">
        <v>148</v>
      </c>
      <c r="H202" s="1" t="s">
        <v>130</v>
      </c>
      <c r="I202" s="1"/>
      <c r="J202" s="1"/>
      <c r="K202" s="1"/>
      <c r="L202" s="1" t="s">
        <v>40</v>
      </c>
      <c r="M202" s="1" t="s">
        <v>41</v>
      </c>
      <c r="N202" s="1"/>
      <c r="O202" s="1">
        <v>1000</v>
      </c>
      <c r="P202" s="1" t="s">
        <v>83</v>
      </c>
      <c r="Q202" s="1" t="s">
        <v>65</v>
      </c>
      <c r="R202" s="1" t="s">
        <v>131</v>
      </c>
      <c r="S202" s="1" t="s">
        <v>67</v>
      </c>
      <c r="T202" s="1" t="s">
        <v>96</v>
      </c>
      <c r="U202" s="1" t="s">
        <v>843</v>
      </c>
      <c r="V202" s="1" t="s">
        <v>70</v>
      </c>
      <c r="W202" s="1" t="s">
        <v>77</v>
      </c>
      <c r="X202" s="1" t="s">
        <v>77</v>
      </c>
      <c r="Y202" s="1"/>
      <c r="Z202" s="1"/>
      <c r="AA202" s="1"/>
      <c r="AB202" s="1"/>
      <c r="AC202" s="1"/>
      <c r="AD202" s="1"/>
      <c r="AE202" s="1"/>
      <c r="AF202" s="1"/>
      <c r="AG202" s="1"/>
      <c r="AH202" s="1" t="s">
        <v>174</v>
      </c>
      <c r="AI202" s="1" t="s">
        <v>174</v>
      </c>
      <c r="AJ202" s="1"/>
      <c r="AK202" s="1"/>
      <c r="AL202" s="1"/>
      <c r="AM202" s="1"/>
      <c r="AN202" s="1"/>
      <c r="AO202" s="1" t="s">
        <v>51</v>
      </c>
      <c r="AP202" s="1" t="s">
        <v>51</v>
      </c>
      <c r="AQ202" s="1"/>
      <c r="AR202" s="1"/>
      <c r="AS202" s="1"/>
      <c r="AT202" s="1"/>
      <c r="AU202" s="1"/>
      <c r="AV202" s="1" t="s">
        <v>112</v>
      </c>
      <c r="AW202" s="1" t="s">
        <v>87</v>
      </c>
      <c r="AX202" s="1" t="s">
        <v>418</v>
      </c>
      <c r="AY202" s="1" t="s">
        <v>418</v>
      </c>
      <c r="AZ202" s="1"/>
      <c r="BA202" s="1"/>
      <c r="BB202" s="1"/>
      <c r="BC202" s="1"/>
      <c r="BD202" s="1"/>
      <c r="BE202" s="1"/>
      <c r="BF202" s="1"/>
      <c r="BG202" s="1" t="s">
        <v>102</v>
      </c>
      <c r="BH202" s="1" t="s">
        <v>102</v>
      </c>
      <c r="BI202" s="1"/>
      <c r="BJ202" s="1"/>
      <c r="BK202" s="1"/>
      <c r="BL202" s="1"/>
      <c r="BM202" s="1"/>
      <c r="BN202" s="1"/>
      <c r="BO202" s="1"/>
      <c r="BP202" s="1"/>
      <c r="BQ202" s="1" t="s">
        <v>161</v>
      </c>
      <c r="BR202" s="1" t="s">
        <v>77</v>
      </c>
      <c r="BS202" s="1" t="s">
        <v>77</v>
      </c>
      <c r="BT202" s="1"/>
      <c r="BU202" s="1"/>
      <c r="BV202" s="1"/>
      <c r="BW202" s="1"/>
      <c r="BX202" s="1"/>
      <c r="BY202" s="1"/>
      <c r="BZ202" s="1">
        <v>0</v>
      </c>
      <c r="CA202" s="1" t="s">
        <v>92</v>
      </c>
      <c r="CB202" s="1" t="s">
        <v>147</v>
      </c>
      <c r="CC202" s="1" t="s">
        <v>147</v>
      </c>
      <c r="CD202" s="1"/>
      <c r="CE202" s="1"/>
      <c r="CF202" s="1"/>
      <c r="CG202" s="1"/>
      <c r="CH202" s="1"/>
      <c r="CI202" s="1"/>
      <c r="CJ202" s="1">
        <v>1</v>
      </c>
      <c r="CK202" s="1" t="s">
        <v>106</v>
      </c>
      <c r="CL202" s="1" t="s">
        <v>106</v>
      </c>
      <c r="CM202" s="1"/>
      <c r="CN202" s="1"/>
      <c r="CO202" s="1"/>
      <c r="CP202" s="1"/>
      <c r="CQ202" s="1"/>
      <c r="CR202" s="1"/>
    </row>
    <row r="203" spans="1:97" x14ac:dyDescent="0.25">
      <c r="A203" s="2">
        <v>45178.001474236109</v>
      </c>
      <c r="B203" s="1" t="s">
        <v>33</v>
      </c>
      <c r="C203" s="1" t="s">
        <v>62</v>
      </c>
      <c r="D203" s="1" t="s">
        <v>35</v>
      </c>
      <c r="E203" s="1" t="s">
        <v>36</v>
      </c>
      <c r="F203" s="1" t="s">
        <v>37</v>
      </c>
      <c r="G203" s="1" t="s">
        <v>123</v>
      </c>
      <c r="H203" s="1" t="s">
        <v>130</v>
      </c>
      <c r="I203" s="1"/>
      <c r="J203" s="1"/>
      <c r="K203" s="1"/>
      <c r="L203" s="1" t="s">
        <v>40</v>
      </c>
      <c r="M203" s="1" t="s">
        <v>41</v>
      </c>
      <c r="N203" s="1"/>
      <c r="O203" s="1">
        <v>1051</v>
      </c>
      <c r="P203" s="1" t="s">
        <v>83</v>
      </c>
      <c r="Q203" s="1" t="s">
        <v>65</v>
      </c>
      <c r="R203" s="1" t="s">
        <v>44</v>
      </c>
      <c r="S203" s="1" t="s">
        <v>191</v>
      </c>
      <c r="T203" s="1" t="s">
        <v>96</v>
      </c>
      <c r="U203" s="1" t="s">
        <v>844</v>
      </c>
      <c r="V203" s="1" t="s">
        <v>48</v>
      </c>
      <c r="W203" s="1" t="s">
        <v>77</v>
      </c>
      <c r="X203" s="1" t="s">
        <v>77</v>
      </c>
      <c r="Y203" s="1"/>
      <c r="Z203" s="1"/>
      <c r="AA203" s="1"/>
      <c r="AB203" s="1"/>
      <c r="AC203" s="1"/>
      <c r="AD203" s="1"/>
      <c r="AE203" s="1"/>
      <c r="AF203" s="1"/>
      <c r="AG203" s="1"/>
      <c r="AH203" s="1" t="s">
        <v>742</v>
      </c>
      <c r="AI203" s="1" t="s">
        <v>633</v>
      </c>
      <c r="AJ203" s="1" t="s">
        <v>958</v>
      </c>
      <c r="AK203" s="1" t="s">
        <v>957</v>
      </c>
      <c r="AL203" s="1"/>
      <c r="AM203" s="1"/>
      <c r="AN203" s="1"/>
      <c r="AO203" s="1" t="s">
        <v>51</v>
      </c>
      <c r="AP203" s="1" t="s">
        <v>51</v>
      </c>
      <c r="AQ203" s="1"/>
      <c r="AR203" s="1"/>
      <c r="AS203" s="1"/>
      <c r="AT203" s="1"/>
      <c r="AU203" s="1"/>
      <c r="AV203" s="1" t="s">
        <v>112</v>
      </c>
      <c r="AW203" s="1" t="s">
        <v>53</v>
      </c>
      <c r="AX203" s="1" t="s">
        <v>428</v>
      </c>
      <c r="AY203" s="1" t="s">
        <v>428</v>
      </c>
      <c r="AZ203" s="1"/>
      <c r="BA203" s="1"/>
      <c r="BB203" s="1"/>
      <c r="BC203" s="1"/>
      <c r="BD203" s="1"/>
      <c r="BE203" s="1"/>
      <c r="BF203" s="1"/>
      <c r="BG203" s="1" t="s">
        <v>313</v>
      </c>
      <c r="BH203" s="1" t="s">
        <v>313</v>
      </c>
      <c r="BI203" s="1"/>
      <c r="BJ203" s="1"/>
      <c r="BK203" s="1"/>
      <c r="BL203" s="1"/>
      <c r="BM203" s="1"/>
      <c r="BN203" s="1"/>
      <c r="BO203" s="1"/>
      <c r="BP203" s="1"/>
      <c r="BQ203" s="1" t="s">
        <v>161</v>
      </c>
      <c r="BR203" s="1" t="s">
        <v>77</v>
      </c>
      <c r="BS203" s="1" t="s">
        <v>77</v>
      </c>
      <c r="BT203" s="1"/>
      <c r="BU203" s="1"/>
      <c r="BV203" s="1"/>
      <c r="BW203" s="1"/>
      <c r="BX203" s="1"/>
      <c r="BY203" s="1"/>
      <c r="BZ203" s="1">
        <v>0</v>
      </c>
      <c r="CA203" s="1" t="s">
        <v>92</v>
      </c>
      <c r="CB203" s="1" t="s">
        <v>441</v>
      </c>
      <c r="CC203" s="1" t="s">
        <v>441</v>
      </c>
      <c r="CD203" s="1"/>
      <c r="CE203" s="1"/>
      <c r="CF203" s="1"/>
      <c r="CG203" s="1"/>
      <c r="CH203" s="1"/>
      <c r="CI203" s="1"/>
      <c r="CJ203" s="1">
        <v>3</v>
      </c>
      <c r="CK203" s="1" t="s">
        <v>80</v>
      </c>
      <c r="CL203" s="1" t="s">
        <v>345</v>
      </c>
      <c r="CM203" s="1" t="s">
        <v>1096</v>
      </c>
      <c r="CN203" s="1" t="s">
        <v>1098</v>
      </c>
      <c r="CO203" s="1"/>
      <c r="CP203" s="1"/>
      <c r="CQ203" s="1"/>
      <c r="CR203" s="1"/>
    </row>
    <row r="204" spans="1:97" x14ac:dyDescent="0.25">
      <c r="A204" s="2">
        <v>45178.638476284723</v>
      </c>
      <c r="B204" s="1" t="s">
        <v>33</v>
      </c>
      <c r="C204" s="1" t="s">
        <v>34</v>
      </c>
      <c r="D204" s="1" t="s">
        <v>35</v>
      </c>
      <c r="E204" s="1" t="s">
        <v>36</v>
      </c>
      <c r="F204" s="1" t="s">
        <v>37</v>
      </c>
      <c r="G204" s="1" t="s">
        <v>81</v>
      </c>
      <c r="H204" s="1" t="s">
        <v>130</v>
      </c>
      <c r="I204" s="1" t="s">
        <v>854</v>
      </c>
      <c r="J204" s="1"/>
      <c r="K204" s="1"/>
      <c r="L204" s="1" t="s">
        <v>40</v>
      </c>
      <c r="M204" s="1" t="s">
        <v>41</v>
      </c>
      <c r="N204" s="1"/>
      <c r="O204" s="1">
        <v>1140</v>
      </c>
      <c r="P204" s="1" t="s">
        <v>42</v>
      </c>
      <c r="Q204" s="1" t="s">
        <v>65</v>
      </c>
      <c r="R204" s="1" t="s">
        <v>66</v>
      </c>
      <c r="S204" s="1" t="s">
        <v>67</v>
      </c>
      <c r="T204" s="1" t="s">
        <v>117</v>
      </c>
      <c r="U204" s="1" t="s">
        <v>386</v>
      </c>
      <c r="V204" s="1" t="s">
        <v>70</v>
      </c>
      <c r="W204" s="1" t="s">
        <v>433</v>
      </c>
      <c r="X204" s="1" t="s">
        <v>433</v>
      </c>
      <c r="Y204" s="1"/>
      <c r="Z204" s="1"/>
      <c r="AA204" s="1"/>
      <c r="AB204" s="1"/>
      <c r="AC204" s="1"/>
      <c r="AD204" s="1"/>
      <c r="AE204" s="1"/>
      <c r="AF204" s="1"/>
      <c r="AG204" s="1"/>
      <c r="AH204" s="1" t="s">
        <v>72</v>
      </c>
      <c r="AI204" s="1" t="s">
        <v>146</v>
      </c>
      <c r="AJ204" s="1" t="s">
        <v>958</v>
      </c>
      <c r="AK204" s="1" t="s">
        <v>959</v>
      </c>
      <c r="AL204" s="1" t="s">
        <v>957</v>
      </c>
      <c r="AM204" s="1"/>
      <c r="AN204" s="1"/>
      <c r="AO204" s="1" t="s">
        <v>73</v>
      </c>
      <c r="AP204" s="1" t="s">
        <v>51</v>
      </c>
      <c r="AQ204" s="1" t="s">
        <v>975</v>
      </c>
      <c r="AR204" s="1"/>
      <c r="AS204" s="1"/>
      <c r="AT204" s="1"/>
      <c r="AU204" s="1"/>
      <c r="AV204" s="1" t="s">
        <v>65</v>
      </c>
      <c r="AW204" s="1" t="s">
        <v>100</v>
      </c>
      <c r="AX204" s="1" t="s">
        <v>88</v>
      </c>
      <c r="AY204" s="1" t="s">
        <v>101</v>
      </c>
      <c r="AZ204" s="1" t="s">
        <v>992</v>
      </c>
      <c r="BA204" s="1"/>
      <c r="BB204" s="1"/>
      <c r="BC204" s="1"/>
      <c r="BD204" s="1"/>
      <c r="BE204" s="1"/>
      <c r="BF204" s="1"/>
      <c r="BG204" s="1" t="s">
        <v>544</v>
      </c>
      <c r="BH204" s="1" t="s">
        <v>75</v>
      </c>
      <c r="BI204" s="1" t="s">
        <v>1045</v>
      </c>
      <c r="BJ204" s="1"/>
      <c r="BK204" s="1"/>
      <c r="BL204" s="1"/>
      <c r="BM204" s="1"/>
      <c r="BN204" s="1"/>
      <c r="BO204" s="1"/>
      <c r="BP204" s="1"/>
      <c r="BQ204" s="1" t="s">
        <v>56</v>
      </c>
      <c r="BR204" s="1" t="s">
        <v>136</v>
      </c>
      <c r="BS204" s="1" t="s">
        <v>136</v>
      </c>
      <c r="BT204" s="1"/>
      <c r="BU204" s="1"/>
      <c r="BV204" s="1"/>
      <c r="BW204" s="1"/>
      <c r="BX204" s="1"/>
      <c r="BY204" s="1"/>
      <c r="BZ204" s="1" t="s">
        <v>91</v>
      </c>
      <c r="CA204" s="1" t="s">
        <v>58</v>
      </c>
      <c r="CB204" s="1" t="s">
        <v>424</v>
      </c>
      <c r="CC204" s="1" t="s">
        <v>147</v>
      </c>
      <c r="CD204" s="1" t="s">
        <v>1073</v>
      </c>
      <c r="CE204" s="1" t="s">
        <v>1074</v>
      </c>
      <c r="CF204" s="1"/>
      <c r="CG204" s="1"/>
      <c r="CH204" s="1"/>
      <c r="CI204" s="1"/>
      <c r="CJ204" s="1">
        <v>3</v>
      </c>
      <c r="CK204" s="1" t="s">
        <v>106</v>
      </c>
      <c r="CL204" s="1" t="s">
        <v>106</v>
      </c>
      <c r="CM204" s="1"/>
      <c r="CN204" s="1"/>
      <c r="CO204" s="1"/>
      <c r="CP204" s="1"/>
      <c r="CQ204" s="1"/>
      <c r="CR204" s="1"/>
    </row>
  </sheetData>
  <phoneticPr fontId="3"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19DD-9061-4CA1-80F0-3A4C9531814D}">
  <dimension ref="B3:D101"/>
  <sheetViews>
    <sheetView workbookViewId="0">
      <selection activeCell="F11" sqref="F11"/>
    </sheetView>
  </sheetViews>
  <sheetFormatPr defaultRowHeight="13.2" x14ac:dyDescent="0.25"/>
  <cols>
    <col min="3" max="3" width="124.77734375" bestFit="1" customWidth="1"/>
    <col min="4" max="4" width="9.6640625" bestFit="1" customWidth="1"/>
  </cols>
  <sheetData>
    <row r="3" spans="2:4" x14ac:dyDescent="0.25">
      <c r="C3" t="s">
        <v>0</v>
      </c>
      <c r="D3" s="4" t="s">
        <v>0</v>
      </c>
    </row>
    <row r="4" spans="2:4" x14ac:dyDescent="0.25">
      <c r="B4" s="4"/>
      <c r="C4" t="s">
        <v>845</v>
      </c>
      <c r="D4" s="4" t="s">
        <v>1110</v>
      </c>
    </row>
    <row r="5" spans="2:4" x14ac:dyDescent="0.25">
      <c r="B5" s="4"/>
      <c r="C5" t="s">
        <v>846</v>
      </c>
      <c r="D5" s="4" t="s">
        <v>1111</v>
      </c>
    </row>
    <row r="6" spans="2:4" x14ac:dyDescent="0.25">
      <c r="B6" s="4"/>
      <c r="C6" t="s">
        <v>847</v>
      </c>
      <c r="D6" s="4" t="s">
        <v>1114</v>
      </c>
    </row>
    <row r="7" spans="2:4" x14ac:dyDescent="0.25">
      <c r="B7" s="4"/>
      <c r="C7" t="s">
        <v>848</v>
      </c>
      <c r="D7" s="4" t="s">
        <v>1115</v>
      </c>
    </row>
    <row r="8" spans="2:4" x14ac:dyDescent="0.25">
      <c r="B8" s="4"/>
      <c r="C8" t="s">
        <v>849</v>
      </c>
      <c r="D8" s="4" t="s">
        <v>1116</v>
      </c>
    </row>
    <row r="9" spans="2:4" x14ac:dyDescent="0.25">
      <c r="B9" s="4"/>
      <c r="C9" t="s">
        <v>850</v>
      </c>
      <c r="D9" s="4" t="s">
        <v>1117</v>
      </c>
    </row>
    <row r="10" spans="2:4" x14ac:dyDescent="0.25">
      <c r="B10" s="4"/>
      <c r="C10" t="s">
        <v>851</v>
      </c>
      <c r="D10" s="4" t="s">
        <v>1109</v>
      </c>
    </row>
    <row r="11" spans="2:4" x14ac:dyDescent="0.25">
      <c r="B11" s="4"/>
      <c r="C11" s="1" t="s">
        <v>1108</v>
      </c>
      <c r="D11" s="4" t="s">
        <v>1118</v>
      </c>
    </row>
    <row r="12" spans="2:4" x14ac:dyDescent="0.25">
      <c r="B12" s="4"/>
      <c r="D12" s="4" t="s">
        <v>1119</v>
      </c>
    </row>
    <row r="13" spans="2:4" x14ac:dyDescent="0.25">
      <c r="B13" s="4"/>
      <c r="D13" s="4" t="s">
        <v>1120</v>
      </c>
    </row>
    <row r="14" spans="2:4" x14ac:dyDescent="0.25">
      <c r="B14" s="4"/>
      <c r="D14" s="4" t="s">
        <v>1121</v>
      </c>
    </row>
    <row r="15" spans="2:4" x14ac:dyDescent="0.25">
      <c r="B15" s="4"/>
      <c r="C15" t="s">
        <v>858</v>
      </c>
      <c r="D15" s="4" t="s">
        <v>1122</v>
      </c>
    </row>
    <row r="16" spans="2:4" x14ac:dyDescent="0.25">
      <c r="C16" s="1" t="s">
        <v>1107</v>
      </c>
      <c r="D16" s="4" t="s">
        <v>1123</v>
      </c>
    </row>
    <row r="17" spans="3:4" x14ac:dyDescent="0.25">
      <c r="C17" t="s">
        <v>859</v>
      </c>
      <c r="D17" s="4" t="s">
        <v>1124</v>
      </c>
    </row>
    <row r="18" spans="3:4" x14ac:dyDescent="0.25">
      <c r="D18" s="4" t="s">
        <v>1125</v>
      </c>
    </row>
    <row r="19" spans="3:4" x14ac:dyDescent="0.25">
      <c r="C19" t="s">
        <v>863</v>
      </c>
      <c r="D19" s="4" t="s">
        <v>1126</v>
      </c>
    </row>
    <row r="20" spans="3:4" x14ac:dyDescent="0.25">
      <c r="C20" t="s">
        <v>864</v>
      </c>
      <c r="D20" s="4" t="s">
        <v>1127</v>
      </c>
    </row>
    <row r="21" spans="3:4" x14ac:dyDescent="0.25">
      <c r="C21" t="s">
        <v>865</v>
      </c>
      <c r="D21" s="4" t="s">
        <v>1128</v>
      </c>
    </row>
    <row r="22" spans="3:4" x14ac:dyDescent="0.25">
      <c r="C22" t="s">
        <v>866</v>
      </c>
      <c r="D22" s="4" t="s">
        <v>1129</v>
      </c>
    </row>
    <row r="23" spans="3:4" x14ac:dyDescent="0.25">
      <c r="C23" t="s">
        <v>867</v>
      </c>
      <c r="D23" s="4" t="s">
        <v>1130</v>
      </c>
    </row>
    <row r="24" spans="3:4" x14ac:dyDescent="0.25">
      <c r="C24" t="s">
        <v>868</v>
      </c>
      <c r="D24" s="4" t="s">
        <v>1113</v>
      </c>
    </row>
    <row r="25" spans="3:4" x14ac:dyDescent="0.25">
      <c r="C25" t="s">
        <v>869</v>
      </c>
      <c r="D25" s="4" t="s">
        <v>1131</v>
      </c>
    </row>
    <row r="26" spans="3:4" x14ac:dyDescent="0.25">
      <c r="C26" t="s">
        <v>870</v>
      </c>
      <c r="D26" s="4" t="s">
        <v>1132</v>
      </c>
    </row>
    <row r="27" spans="3:4" x14ac:dyDescent="0.25">
      <c r="C27" t="s">
        <v>871</v>
      </c>
      <c r="D27" s="4" t="s">
        <v>1133</v>
      </c>
    </row>
    <row r="28" spans="3:4" x14ac:dyDescent="0.25">
      <c r="C28" t="s">
        <v>871</v>
      </c>
      <c r="D28" s="4" t="s">
        <v>1134</v>
      </c>
    </row>
    <row r="29" spans="3:4" x14ac:dyDescent="0.25">
      <c r="D29" s="4" t="s">
        <v>1135</v>
      </c>
    </row>
    <row r="30" spans="3:4" x14ac:dyDescent="0.25">
      <c r="D30" s="4" t="s">
        <v>1136</v>
      </c>
    </row>
    <row r="31" spans="3:4" x14ac:dyDescent="0.25">
      <c r="D31" s="4" t="s">
        <v>1137</v>
      </c>
    </row>
    <row r="32" spans="3:4" x14ac:dyDescent="0.25">
      <c r="D32" s="4" t="s">
        <v>1138</v>
      </c>
    </row>
    <row r="33" spans="3:4" x14ac:dyDescent="0.25">
      <c r="D33" s="4" t="s">
        <v>1139</v>
      </c>
    </row>
    <row r="34" spans="3:4" x14ac:dyDescent="0.25">
      <c r="D34" s="4" t="s">
        <v>1140</v>
      </c>
    </row>
    <row r="35" spans="3:4" x14ac:dyDescent="0.25">
      <c r="D35" s="4" t="s">
        <v>1141</v>
      </c>
    </row>
    <row r="36" spans="3:4" x14ac:dyDescent="0.25">
      <c r="D36" s="4" t="s">
        <v>1142</v>
      </c>
    </row>
    <row r="37" spans="3:4" x14ac:dyDescent="0.25">
      <c r="D37" s="4" t="s">
        <v>1143</v>
      </c>
    </row>
    <row r="38" spans="3:4" x14ac:dyDescent="0.25">
      <c r="C38" t="s">
        <v>942</v>
      </c>
      <c r="D38" s="4" t="s">
        <v>1112</v>
      </c>
    </row>
    <row r="39" spans="3:4" x14ac:dyDescent="0.25">
      <c r="C39" t="s">
        <v>942</v>
      </c>
      <c r="D39" s="4" t="s">
        <v>1144</v>
      </c>
    </row>
    <row r="40" spans="3:4" x14ac:dyDescent="0.25">
      <c r="D40" s="4" t="s">
        <v>1145</v>
      </c>
    </row>
    <row r="41" spans="3:4" x14ac:dyDescent="0.25">
      <c r="D41" s="4" t="s">
        <v>1146</v>
      </c>
    </row>
    <row r="42" spans="3:4" x14ac:dyDescent="0.25">
      <c r="D42" s="4" t="s">
        <v>1147</v>
      </c>
    </row>
    <row r="43" spans="3:4" x14ac:dyDescent="0.25">
      <c r="D43" s="4" t="s">
        <v>1148</v>
      </c>
    </row>
    <row r="44" spans="3:4" x14ac:dyDescent="0.25">
      <c r="D44" s="4" t="s">
        <v>1149</v>
      </c>
    </row>
    <row r="45" spans="3:4" x14ac:dyDescent="0.25">
      <c r="C45" t="s">
        <v>971</v>
      </c>
      <c r="D45" s="4" t="s">
        <v>1150</v>
      </c>
    </row>
    <row r="46" spans="3:4" x14ac:dyDescent="0.25">
      <c r="C46" t="s">
        <v>971</v>
      </c>
      <c r="D46" s="4" t="s">
        <v>1151</v>
      </c>
    </row>
    <row r="47" spans="3:4" x14ac:dyDescent="0.25">
      <c r="D47" s="4" t="s">
        <v>1152</v>
      </c>
    </row>
    <row r="48" spans="3:4" x14ac:dyDescent="0.25">
      <c r="D48" s="4" t="s">
        <v>1153</v>
      </c>
    </row>
    <row r="49" spans="3:4" x14ac:dyDescent="0.25">
      <c r="D49" s="4" t="s">
        <v>1154</v>
      </c>
    </row>
    <row r="50" spans="3:4" x14ac:dyDescent="0.25">
      <c r="D50" s="4" t="s">
        <v>1155</v>
      </c>
    </row>
    <row r="51" spans="3:4" x14ac:dyDescent="0.25">
      <c r="D51" s="4" t="s">
        <v>1156</v>
      </c>
    </row>
    <row r="52" spans="3:4" x14ac:dyDescent="0.25">
      <c r="C52" t="s">
        <v>982</v>
      </c>
      <c r="D52" s="4" t="s">
        <v>1157</v>
      </c>
    </row>
    <row r="53" spans="3:4" x14ac:dyDescent="0.25">
      <c r="C53" t="s">
        <v>983</v>
      </c>
      <c r="D53" s="4" t="s">
        <v>1158</v>
      </c>
    </row>
    <row r="54" spans="3:4" x14ac:dyDescent="0.25">
      <c r="C54" t="s">
        <v>984</v>
      </c>
      <c r="D54" s="4" t="s">
        <v>1159</v>
      </c>
    </row>
    <row r="55" spans="3:4" x14ac:dyDescent="0.25">
      <c r="C55" t="s">
        <v>984</v>
      </c>
      <c r="D55" s="4" t="s">
        <v>1160</v>
      </c>
    </row>
    <row r="56" spans="3:4" x14ac:dyDescent="0.25">
      <c r="D56" s="4" t="s">
        <v>1161</v>
      </c>
    </row>
    <row r="57" spans="3:4" x14ac:dyDescent="0.25">
      <c r="D57" s="4" t="s">
        <v>1162</v>
      </c>
    </row>
    <row r="58" spans="3:4" x14ac:dyDescent="0.25">
      <c r="D58" s="4" t="s">
        <v>1163</v>
      </c>
    </row>
    <row r="59" spans="3:4" x14ac:dyDescent="0.25">
      <c r="D59" s="4" t="s">
        <v>1164</v>
      </c>
    </row>
    <row r="60" spans="3:4" x14ac:dyDescent="0.25">
      <c r="D60" s="4" t="s">
        <v>1165</v>
      </c>
    </row>
    <row r="61" spans="3:4" x14ac:dyDescent="0.25">
      <c r="D61" s="4" t="s">
        <v>1166</v>
      </c>
    </row>
    <row r="62" spans="3:4" x14ac:dyDescent="0.25">
      <c r="D62" s="4" t="s">
        <v>1167</v>
      </c>
    </row>
    <row r="63" spans="3:4" x14ac:dyDescent="0.25">
      <c r="C63" t="s">
        <v>1043</v>
      </c>
      <c r="D63" s="4" t="s">
        <v>1168</v>
      </c>
    </row>
    <row r="64" spans="3:4" x14ac:dyDescent="0.25">
      <c r="D64" s="4" t="s">
        <v>1169</v>
      </c>
    </row>
    <row r="65" spans="3:4" x14ac:dyDescent="0.25">
      <c r="D65" s="4" t="s">
        <v>1170</v>
      </c>
    </row>
    <row r="66" spans="3:4" x14ac:dyDescent="0.25">
      <c r="D66" s="4" t="s">
        <v>1171</v>
      </c>
    </row>
    <row r="67" spans="3:4" x14ac:dyDescent="0.25">
      <c r="D67" s="4" t="s">
        <v>1172</v>
      </c>
    </row>
    <row r="68" spans="3:4" x14ac:dyDescent="0.25">
      <c r="D68" s="4" t="s">
        <v>1173</v>
      </c>
    </row>
    <row r="69" spans="3:4" x14ac:dyDescent="0.25">
      <c r="D69" s="4" t="s">
        <v>1174</v>
      </c>
    </row>
    <row r="70" spans="3:4" x14ac:dyDescent="0.25">
      <c r="D70" s="4" t="s">
        <v>1175</v>
      </c>
    </row>
    <row r="71" spans="3:4" x14ac:dyDescent="0.25">
      <c r="D71" s="4" t="s">
        <v>1176</v>
      </c>
    </row>
    <row r="72" spans="3:4" x14ac:dyDescent="0.25">
      <c r="D72" s="4" t="s">
        <v>1177</v>
      </c>
    </row>
    <row r="73" spans="3:4" x14ac:dyDescent="0.25">
      <c r="C73" t="s">
        <v>1053</v>
      </c>
      <c r="D73" s="4" t="s">
        <v>1178</v>
      </c>
    </row>
    <row r="74" spans="3:4" x14ac:dyDescent="0.25">
      <c r="C74" t="s">
        <v>1063</v>
      </c>
      <c r="D74" s="4" t="s">
        <v>1179</v>
      </c>
    </row>
    <row r="75" spans="3:4" x14ac:dyDescent="0.25">
      <c r="D75" s="4" t="s">
        <v>1180</v>
      </c>
    </row>
    <row r="76" spans="3:4" x14ac:dyDescent="0.25">
      <c r="D76" s="4" t="s">
        <v>1181</v>
      </c>
    </row>
    <row r="77" spans="3:4" x14ac:dyDescent="0.25">
      <c r="D77" s="4" t="s">
        <v>1182</v>
      </c>
    </row>
    <row r="78" spans="3:4" x14ac:dyDescent="0.25">
      <c r="D78" s="4" t="s">
        <v>1183</v>
      </c>
    </row>
    <row r="79" spans="3:4" x14ac:dyDescent="0.25">
      <c r="D79" s="4" t="s">
        <v>1184</v>
      </c>
    </row>
    <row r="80" spans="3:4" x14ac:dyDescent="0.25">
      <c r="D80" s="4" t="s">
        <v>1185</v>
      </c>
    </row>
    <row r="81" spans="3:4" x14ac:dyDescent="0.25">
      <c r="D81" s="4" t="s">
        <v>1186</v>
      </c>
    </row>
    <row r="82" spans="3:4" x14ac:dyDescent="0.25">
      <c r="C82" t="s">
        <v>1069</v>
      </c>
      <c r="D82" s="4" t="s">
        <v>1187</v>
      </c>
    </row>
    <row r="83" spans="3:4" x14ac:dyDescent="0.25">
      <c r="C83" t="s">
        <v>1070</v>
      </c>
      <c r="D83" s="4" t="s">
        <v>1188</v>
      </c>
    </row>
    <row r="84" spans="3:4" x14ac:dyDescent="0.25">
      <c r="C84" t="s">
        <v>1072</v>
      </c>
      <c r="D84" s="4" t="s">
        <v>1189</v>
      </c>
    </row>
    <row r="85" spans="3:4" x14ac:dyDescent="0.25">
      <c r="D85" s="4" t="s">
        <v>1190</v>
      </c>
    </row>
    <row r="86" spans="3:4" x14ac:dyDescent="0.25">
      <c r="D86" s="4" t="s">
        <v>1191</v>
      </c>
    </row>
    <row r="87" spans="3:4" x14ac:dyDescent="0.25">
      <c r="D87" s="4" t="s">
        <v>1192</v>
      </c>
    </row>
    <row r="88" spans="3:4" x14ac:dyDescent="0.25">
      <c r="D88" s="4" t="s">
        <v>1193</v>
      </c>
    </row>
    <row r="89" spans="3:4" x14ac:dyDescent="0.25">
      <c r="D89" s="4" t="s">
        <v>1194</v>
      </c>
    </row>
    <row r="90" spans="3:4" x14ac:dyDescent="0.25">
      <c r="D90" s="4" t="s">
        <v>1195</v>
      </c>
    </row>
    <row r="91" spans="3:4" x14ac:dyDescent="0.25">
      <c r="D91" s="4" t="s">
        <v>1196</v>
      </c>
    </row>
    <row r="92" spans="3:4" x14ac:dyDescent="0.25">
      <c r="C92" t="s">
        <v>1086</v>
      </c>
      <c r="D92" s="4" t="s">
        <v>1197</v>
      </c>
    </row>
    <row r="93" spans="3:4" x14ac:dyDescent="0.25">
      <c r="C93" t="s">
        <v>1094</v>
      </c>
      <c r="D93" s="4" t="s">
        <v>1198</v>
      </c>
    </row>
    <row r="94" spans="3:4" x14ac:dyDescent="0.25">
      <c r="D94" s="4" t="s">
        <v>1199</v>
      </c>
    </row>
    <row r="95" spans="3:4" x14ac:dyDescent="0.25">
      <c r="D95" s="4" t="s">
        <v>1200</v>
      </c>
    </row>
    <row r="96" spans="3:4" x14ac:dyDescent="0.25">
      <c r="D96" s="4" t="s">
        <v>1201</v>
      </c>
    </row>
    <row r="97" spans="3:4" x14ac:dyDescent="0.25">
      <c r="D97" s="4" t="s">
        <v>1202</v>
      </c>
    </row>
    <row r="98" spans="3:4" x14ac:dyDescent="0.25">
      <c r="D98" s="4" t="s">
        <v>1203</v>
      </c>
    </row>
    <row r="99" spans="3:4" x14ac:dyDescent="0.25">
      <c r="D99" s="4" t="s">
        <v>1204</v>
      </c>
    </row>
    <row r="100" spans="3:4" x14ac:dyDescent="0.25">
      <c r="D100" s="4" t="s">
        <v>1205</v>
      </c>
    </row>
    <row r="101" spans="3:4" x14ac:dyDescent="0.25">
      <c r="C101" s="4" t="s">
        <v>1106</v>
      </c>
      <c r="D101" s="4" t="s">
        <v>1206</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2935-81CE-46C8-9E10-6F33AA33907E}">
  <dimension ref="A1:CU204"/>
  <sheetViews>
    <sheetView topLeftCell="CU175" workbookViewId="0">
      <selection activeCell="CU199" sqref="CU199"/>
    </sheetView>
  </sheetViews>
  <sheetFormatPr defaultRowHeight="13.2" x14ac:dyDescent="0.25"/>
  <cols>
    <col min="1" max="1" width="12" bestFit="1" customWidth="1"/>
    <col min="2" max="2" width="42.88671875" bestFit="1" customWidth="1"/>
    <col min="3" max="3" width="7" bestFit="1" customWidth="1"/>
    <col min="4" max="4" width="32.5546875" bestFit="1" customWidth="1"/>
    <col min="5" max="5" width="36.77734375" bestFit="1" customWidth="1"/>
    <col min="6" max="6" width="53.109375" bestFit="1" customWidth="1"/>
    <col min="7" max="7" width="21.77734375" bestFit="1" customWidth="1"/>
    <col min="8" max="8" width="55.33203125" bestFit="1" customWidth="1"/>
    <col min="9" max="9" width="54.6640625" bestFit="1" customWidth="1"/>
    <col min="10" max="10" width="8.33203125" bestFit="1" customWidth="1"/>
    <col min="11" max="11" width="8.21875" bestFit="1" customWidth="1"/>
    <col min="12" max="12" width="5" bestFit="1" customWidth="1"/>
    <col min="13" max="13" width="42.21875" bestFit="1" customWidth="1"/>
    <col min="14" max="14" width="63.5546875" bestFit="1" customWidth="1"/>
    <col min="15" max="15" width="63" bestFit="1" customWidth="1"/>
    <col min="16" max="16" width="12.33203125" bestFit="1" customWidth="1"/>
    <col min="17" max="17" width="44.5546875" bestFit="1" customWidth="1"/>
    <col min="18" max="18" width="66.77734375" bestFit="1" customWidth="1"/>
    <col min="19" max="19" width="67.21875" bestFit="1" customWidth="1"/>
    <col min="20" max="20" width="70.6640625" bestFit="1" customWidth="1"/>
    <col min="21" max="21" width="68.21875" bestFit="1" customWidth="1"/>
    <col min="22" max="22" width="70.21875" bestFit="1" customWidth="1"/>
    <col min="23" max="23" width="57.77734375" bestFit="1" customWidth="1"/>
    <col min="24" max="24" width="46.6640625" bestFit="1" customWidth="1"/>
    <col min="25" max="25" width="177.77734375" bestFit="1" customWidth="1"/>
    <col min="26" max="26" width="73" bestFit="1" customWidth="1"/>
    <col min="27" max="30" width="44.44140625" bestFit="1" customWidth="1"/>
    <col min="31" max="31" width="31.33203125" bestFit="1" customWidth="1"/>
    <col min="32" max="32" width="33.33203125" bestFit="1" customWidth="1"/>
    <col min="33" max="33" width="31.33203125" bestFit="1" customWidth="1"/>
    <col min="34" max="34" width="13.109375" bestFit="1" customWidth="1"/>
    <col min="35" max="35" width="11.33203125" bestFit="1" customWidth="1"/>
    <col min="36" max="36" width="75.109375" bestFit="1" customWidth="1"/>
    <col min="37" max="37" width="69.44140625" bestFit="1" customWidth="1"/>
    <col min="38" max="38" width="26.44140625" bestFit="1" customWidth="1"/>
    <col min="39" max="39" width="17.88671875" bestFit="1" customWidth="1"/>
    <col min="40" max="41" width="16.44140625" bestFit="1" customWidth="1"/>
    <col min="42" max="42" width="10.33203125" bestFit="1" customWidth="1"/>
    <col min="43" max="43" width="80.5546875" bestFit="1" customWidth="1"/>
    <col min="44" max="44" width="71.5546875" bestFit="1" customWidth="1"/>
    <col min="45" max="47" width="29.77734375" bestFit="1" customWidth="1"/>
    <col min="48" max="48" width="7.77734375" bestFit="1" customWidth="1"/>
    <col min="49" max="49" width="29.77734375" bestFit="1" customWidth="1"/>
    <col min="50" max="50" width="45.109375" bestFit="1" customWidth="1"/>
    <col min="51" max="51" width="31.88671875" bestFit="1" customWidth="1"/>
    <col min="52" max="52" width="106.44140625" bestFit="1" customWidth="1"/>
    <col min="53" max="53" width="86" bestFit="1" customWidth="1"/>
    <col min="54" max="54" width="18.109375" bestFit="1" customWidth="1"/>
    <col min="55" max="55" width="76.6640625" bestFit="1" customWidth="1"/>
    <col min="56" max="56" width="50.77734375" bestFit="1" customWidth="1"/>
    <col min="57" max="57" width="13.33203125" bestFit="1" customWidth="1"/>
    <col min="58" max="58" width="11.77734375" bestFit="1" customWidth="1"/>
    <col min="59" max="59" width="15.33203125" bestFit="1" customWidth="1"/>
    <col min="60" max="60" width="18.88671875" bestFit="1" customWidth="1"/>
    <col min="61" max="61" width="249.21875" bestFit="1" customWidth="1"/>
    <col min="62" max="62" width="94.33203125" bestFit="1" customWidth="1"/>
    <col min="63" max="63" width="42.77734375" bestFit="1" customWidth="1"/>
    <col min="64" max="65" width="33.88671875" bestFit="1" customWidth="1"/>
    <col min="66" max="67" width="50.77734375" bestFit="1" customWidth="1"/>
    <col min="68" max="69" width="33.88671875" bestFit="1" customWidth="1"/>
    <col min="70" max="70" width="21" bestFit="1" customWidth="1"/>
    <col min="71" max="71" width="124.77734375" bestFit="1" customWidth="1"/>
    <col min="72" max="72" width="123" bestFit="1" customWidth="1"/>
    <col min="73" max="73" width="44.88671875" bestFit="1" customWidth="1"/>
    <col min="74" max="75" width="44.33203125" bestFit="1" customWidth="1"/>
    <col min="76" max="76" width="33.33203125" bestFit="1" customWidth="1"/>
    <col min="77" max="77" width="27.44140625" bestFit="1" customWidth="1"/>
    <col min="78" max="78" width="25.109375" bestFit="1" customWidth="1"/>
    <col min="79" max="79" width="19" bestFit="1" customWidth="1"/>
    <col min="80" max="80" width="34" bestFit="1" customWidth="1"/>
    <col min="81" max="81" width="53.109375" bestFit="1" customWidth="1"/>
    <col min="82" max="82" width="255.77734375" bestFit="1" customWidth="1"/>
    <col min="83" max="83" width="60.77734375" bestFit="1" customWidth="1"/>
    <col min="84" max="84" width="67.33203125" bestFit="1" customWidth="1"/>
    <col min="85" max="86" width="61.33203125" bestFit="1" customWidth="1"/>
    <col min="87" max="87" width="61.109375" bestFit="1" customWidth="1"/>
    <col min="88" max="88" width="74.109375" bestFit="1" customWidth="1"/>
    <col min="89" max="89" width="61.109375" bestFit="1" customWidth="1"/>
    <col min="90" max="90" width="116.77734375" bestFit="1" customWidth="1"/>
    <col min="91" max="91" width="255.77734375" bestFit="1" customWidth="1"/>
    <col min="92" max="92" width="81.88671875" bestFit="1" customWidth="1"/>
    <col min="93" max="93" width="82.44140625" bestFit="1" customWidth="1"/>
    <col min="94" max="96" width="64.21875" bestFit="1" customWidth="1"/>
    <col min="97" max="97" width="50.6640625" bestFit="1" customWidth="1"/>
    <col min="98" max="98" width="37.109375" bestFit="1" customWidth="1"/>
    <col min="99" max="99" width="255.77734375" bestFit="1" customWidth="1"/>
  </cols>
  <sheetData>
    <row r="1" spans="1:99" x14ac:dyDescent="0.25">
      <c r="A1" t="s">
        <v>0</v>
      </c>
      <c r="B1" t="s">
        <v>845</v>
      </c>
      <c r="C1" t="s">
        <v>846</v>
      </c>
      <c r="D1" t="s">
        <v>847</v>
      </c>
      <c r="E1" t="s">
        <v>848</v>
      </c>
      <c r="F1" t="s">
        <v>849</v>
      </c>
      <c r="G1" t="s">
        <v>850</v>
      </c>
      <c r="H1" t="s">
        <v>851</v>
      </c>
      <c r="I1" s="1" t="s">
        <v>1108</v>
      </c>
      <c r="M1" t="s">
        <v>858</v>
      </c>
      <c r="N1" s="1" t="s">
        <v>1107</v>
      </c>
      <c r="O1" t="s">
        <v>859</v>
      </c>
      <c r="Q1" t="s">
        <v>863</v>
      </c>
      <c r="R1" t="s">
        <v>864</v>
      </c>
      <c r="S1" t="s">
        <v>865</v>
      </c>
      <c r="T1" t="s">
        <v>866</v>
      </c>
      <c r="U1" t="s">
        <v>867</v>
      </c>
      <c r="V1" t="s">
        <v>868</v>
      </c>
      <c r="W1" t="s">
        <v>869</v>
      </c>
      <c r="X1" t="s">
        <v>870</v>
      </c>
      <c r="Y1" t="s">
        <v>871</v>
      </c>
      <c r="Z1" t="s">
        <v>871</v>
      </c>
      <c r="AJ1" t="s">
        <v>942</v>
      </c>
      <c r="AK1" t="s">
        <v>942</v>
      </c>
      <c r="AQ1" t="s">
        <v>971</v>
      </c>
      <c r="AR1" t="s">
        <v>971</v>
      </c>
      <c r="AX1" t="s">
        <v>982</v>
      </c>
      <c r="AY1" t="s">
        <v>983</v>
      </c>
      <c r="AZ1" t="s">
        <v>984</v>
      </c>
      <c r="BA1" t="s">
        <v>984</v>
      </c>
      <c r="BI1" t="s">
        <v>1043</v>
      </c>
      <c r="BS1" t="s">
        <v>1053</v>
      </c>
      <c r="BT1" t="s">
        <v>1063</v>
      </c>
      <c r="CB1" t="s">
        <v>1069</v>
      </c>
      <c r="CC1" t="s">
        <v>1070</v>
      </c>
      <c r="CD1" t="s">
        <v>1072</v>
      </c>
      <c r="CL1" t="s">
        <v>1086</v>
      </c>
      <c r="CM1" t="s">
        <v>1094</v>
      </c>
      <c r="CU1" s="4" t="s">
        <v>1106</v>
      </c>
    </row>
    <row r="2" spans="1:99" x14ac:dyDescent="0.25">
      <c r="A2" s="4" t="s">
        <v>0</v>
      </c>
      <c r="B2" s="4" t="s">
        <v>1110</v>
      </c>
      <c r="C2" s="4" t="s">
        <v>1111</v>
      </c>
      <c r="D2" s="4" t="s">
        <v>1114</v>
      </c>
      <c r="E2" s="4" t="s">
        <v>1115</v>
      </c>
      <c r="F2" s="4" t="s">
        <v>1116</v>
      </c>
      <c r="G2" s="4" t="s">
        <v>1117</v>
      </c>
      <c r="H2" s="4" t="s">
        <v>1109</v>
      </c>
      <c r="I2" s="4" t="s">
        <v>1118</v>
      </c>
      <c r="J2" s="4" t="s">
        <v>1119</v>
      </c>
      <c r="K2" s="4" t="s">
        <v>1120</v>
      </c>
      <c r="L2" s="4" t="s">
        <v>1121</v>
      </c>
      <c r="M2" s="4" t="s">
        <v>1122</v>
      </c>
      <c r="N2" s="4" t="s">
        <v>1123</v>
      </c>
      <c r="O2" s="4" t="s">
        <v>1124</v>
      </c>
      <c r="P2" s="4" t="s">
        <v>1125</v>
      </c>
      <c r="Q2" s="4" t="s">
        <v>1126</v>
      </c>
      <c r="R2" s="4" t="s">
        <v>1127</v>
      </c>
      <c r="S2" s="4" t="s">
        <v>1128</v>
      </c>
      <c r="T2" s="4" t="s">
        <v>1129</v>
      </c>
      <c r="U2" s="4" t="s">
        <v>1130</v>
      </c>
      <c r="V2" s="4" t="s">
        <v>1113</v>
      </c>
      <c r="W2" s="4" t="s">
        <v>1131</v>
      </c>
      <c r="X2" s="4" t="s">
        <v>1132</v>
      </c>
      <c r="Y2" s="4" t="s">
        <v>1133</v>
      </c>
      <c r="Z2" s="4" t="s">
        <v>1134</v>
      </c>
      <c r="AA2" s="4" t="s">
        <v>1135</v>
      </c>
      <c r="AB2" s="4" t="s">
        <v>1136</v>
      </c>
      <c r="AC2" s="4" t="s">
        <v>1137</v>
      </c>
      <c r="AD2" s="4" t="s">
        <v>1138</v>
      </c>
      <c r="AE2" s="4" t="s">
        <v>1139</v>
      </c>
      <c r="AF2" s="4" t="s">
        <v>1140</v>
      </c>
      <c r="AG2" s="4" t="s">
        <v>1141</v>
      </c>
      <c r="AH2" s="4" t="s">
        <v>1142</v>
      </c>
      <c r="AI2" s="4" t="s">
        <v>1143</v>
      </c>
      <c r="AJ2" s="4" t="s">
        <v>1112</v>
      </c>
      <c r="AK2" s="4" t="s">
        <v>1144</v>
      </c>
      <c r="AL2" s="4" t="s">
        <v>1145</v>
      </c>
      <c r="AM2" s="4" t="s">
        <v>1146</v>
      </c>
      <c r="AN2" s="4" t="s">
        <v>1147</v>
      </c>
      <c r="AO2" s="4" t="s">
        <v>1148</v>
      </c>
      <c r="AP2" s="4" t="s">
        <v>1149</v>
      </c>
      <c r="AQ2" s="4" t="s">
        <v>1150</v>
      </c>
      <c r="AR2" s="4" t="s">
        <v>1151</v>
      </c>
      <c r="AS2" s="4" t="s">
        <v>1152</v>
      </c>
      <c r="AT2" s="4" t="s">
        <v>1153</v>
      </c>
      <c r="AU2" s="4" t="s">
        <v>1154</v>
      </c>
      <c r="AV2" s="4" t="s">
        <v>1155</v>
      </c>
      <c r="AW2" s="4" t="s">
        <v>1156</v>
      </c>
      <c r="AX2" s="4" t="s">
        <v>1157</v>
      </c>
      <c r="AY2" s="4" t="s">
        <v>1158</v>
      </c>
      <c r="AZ2" s="4" t="s">
        <v>1159</v>
      </c>
      <c r="BA2" s="4" t="s">
        <v>1160</v>
      </c>
      <c r="BB2" s="4" t="s">
        <v>1161</v>
      </c>
      <c r="BC2" s="4" t="s">
        <v>1162</v>
      </c>
      <c r="BD2" s="4" t="s">
        <v>1163</v>
      </c>
      <c r="BE2" s="4" t="s">
        <v>1164</v>
      </c>
      <c r="BF2" s="4" t="s">
        <v>1165</v>
      </c>
      <c r="BG2" s="4" t="s">
        <v>1166</v>
      </c>
      <c r="BH2" s="4" t="s">
        <v>1167</v>
      </c>
      <c r="BI2" s="4" t="s">
        <v>1168</v>
      </c>
      <c r="BJ2" s="4" t="s">
        <v>1169</v>
      </c>
      <c r="BK2" s="4" t="s">
        <v>1170</v>
      </c>
      <c r="BL2" s="4" t="s">
        <v>1171</v>
      </c>
      <c r="BM2" s="4" t="s">
        <v>1172</v>
      </c>
      <c r="BN2" s="4" t="s">
        <v>1173</v>
      </c>
      <c r="BO2" s="4" t="s">
        <v>1174</v>
      </c>
      <c r="BP2" s="4" t="s">
        <v>1175</v>
      </c>
      <c r="BQ2" s="4" t="s">
        <v>1176</v>
      </c>
      <c r="BR2" s="4" t="s">
        <v>1177</v>
      </c>
      <c r="BS2" s="4" t="s">
        <v>1178</v>
      </c>
      <c r="BT2" s="4" t="s">
        <v>1179</v>
      </c>
      <c r="BU2" s="4" t="s">
        <v>1180</v>
      </c>
      <c r="BV2" s="4" t="s">
        <v>1181</v>
      </c>
      <c r="BW2" s="4" t="s">
        <v>1182</v>
      </c>
      <c r="BX2" s="4" t="s">
        <v>1183</v>
      </c>
      <c r="BY2" s="4" t="s">
        <v>1184</v>
      </c>
      <c r="BZ2" s="4" t="s">
        <v>1185</v>
      </c>
      <c r="CA2" s="4" t="s">
        <v>1186</v>
      </c>
      <c r="CB2" s="4" t="s">
        <v>1187</v>
      </c>
      <c r="CC2" s="4" t="s">
        <v>1188</v>
      </c>
      <c r="CD2" s="4" t="s">
        <v>1189</v>
      </c>
      <c r="CE2" s="4" t="s">
        <v>1190</v>
      </c>
      <c r="CF2" s="4" t="s">
        <v>1191</v>
      </c>
      <c r="CG2" s="4" t="s">
        <v>1192</v>
      </c>
      <c r="CH2" s="4" t="s">
        <v>1193</v>
      </c>
      <c r="CI2" s="4" t="s">
        <v>1194</v>
      </c>
      <c r="CJ2" s="4" t="s">
        <v>1195</v>
      </c>
      <c r="CK2" s="4" t="s">
        <v>1196</v>
      </c>
      <c r="CL2" s="4" t="s">
        <v>1197</v>
      </c>
      <c r="CM2" s="4" t="s">
        <v>1198</v>
      </c>
      <c r="CN2" s="4" t="s">
        <v>1199</v>
      </c>
      <c r="CO2" s="4" t="s">
        <v>1200</v>
      </c>
      <c r="CP2" s="4" t="s">
        <v>1201</v>
      </c>
      <c r="CQ2" s="4" t="s">
        <v>1202</v>
      </c>
      <c r="CR2" s="4" t="s">
        <v>1203</v>
      </c>
      <c r="CS2" s="4" t="s">
        <v>1204</v>
      </c>
      <c r="CT2" s="4" t="s">
        <v>1205</v>
      </c>
      <c r="CU2" s="4" t="s">
        <v>1206</v>
      </c>
    </row>
    <row r="3" spans="1:99" x14ac:dyDescent="0.25">
      <c r="A3">
        <v>45153.93748980324</v>
      </c>
      <c r="B3" t="s">
        <v>33</v>
      </c>
      <c r="C3" t="s">
        <v>34</v>
      </c>
      <c r="D3" t="s">
        <v>35</v>
      </c>
      <c r="E3" t="s">
        <v>36</v>
      </c>
      <c r="F3" t="s">
        <v>37</v>
      </c>
      <c r="G3" t="s">
        <v>38</v>
      </c>
      <c r="H3" t="s">
        <v>130</v>
      </c>
      <c r="I3" s="1" t="s">
        <v>39</v>
      </c>
      <c r="J3" t="s">
        <v>852</v>
      </c>
      <c r="M3" t="s">
        <v>40</v>
      </c>
      <c r="N3" s="1" t="s">
        <v>41</v>
      </c>
      <c r="O3" t="s">
        <v>41</v>
      </c>
      <c r="Q3">
        <v>1109</v>
      </c>
      <c r="R3" t="s">
        <v>42</v>
      </c>
      <c r="S3" t="s">
        <v>43</v>
      </c>
      <c r="T3" t="s">
        <v>44</v>
      </c>
      <c r="U3" t="s">
        <v>45</v>
      </c>
      <c r="V3" t="s">
        <v>46</v>
      </c>
      <c r="W3" t="s">
        <v>47</v>
      </c>
      <c r="X3" t="s">
        <v>48</v>
      </c>
      <c r="Y3" t="s">
        <v>49</v>
      </c>
      <c r="Z3" t="s">
        <v>49</v>
      </c>
      <c r="AJ3" t="s">
        <v>50</v>
      </c>
      <c r="AK3" t="s">
        <v>99</v>
      </c>
      <c r="AL3" t="s">
        <v>957</v>
      </c>
      <c r="AQ3" t="s">
        <v>51</v>
      </c>
      <c r="AR3" t="s">
        <v>51</v>
      </c>
      <c r="AX3" t="s">
        <v>52</v>
      </c>
      <c r="AY3" t="s">
        <v>53</v>
      </c>
      <c r="AZ3" t="s">
        <v>54</v>
      </c>
      <c r="BA3" t="s">
        <v>101</v>
      </c>
      <c r="BB3" t="s">
        <v>989</v>
      </c>
      <c r="BC3" t="s">
        <v>990</v>
      </c>
      <c r="BI3" t="s">
        <v>55</v>
      </c>
      <c r="BJ3" t="s">
        <v>75</v>
      </c>
      <c r="BK3" t="s">
        <v>1044</v>
      </c>
      <c r="BL3" t="s">
        <v>1045</v>
      </c>
      <c r="BS3" t="s">
        <v>56</v>
      </c>
      <c r="BT3" t="s">
        <v>49</v>
      </c>
      <c r="BU3" t="s">
        <v>49</v>
      </c>
      <c r="CB3" t="s">
        <v>57</v>
      </c>
      <c r="CC3" t="s">
        <v>58</v>
      </c>
      <c r="CD3" t="s">
        <v>59</v>
      </c>
      <c r="CE3" t="s">
        <v>147</v>
      </c>
      <c r="CF3" t="s">
        <v>1073</v>
      </c>
      <c r="CG3" t="s">
        <v>1074</v>
      </c>
      <c r="CH3" t="s">
        <v>1075</v>
      </c>
      <c r="CI3" t="s">
        <v>1076</v>
      </c>
      <c r="CL3">
        <v>3</v>
      </c>
      <c r="CM3" t="s">
        <v>60</v>
      </c>
      <c r="CN3" t="s">
        <v>345</v>
      </c>
      <c r="CO3" t="s">
        <v>1095</v>
      </c>
      <c r="CP3" t="s">
        <v>1096</v>
      </c>
      <c r="CQ3" t="s">
        <v>1097</v>
      </c>
      <c r="CR3" t="s">
        <v>1098</v>
      </c>
    </row>
    <row r="4" spans="1:99" x14ac:dyDescent="0.25">
      <c r="A4">
        <v>45153.937687824073</v>
      </c>
      <c r="B4" t="s">
        <v>61</v>
      </c>
      <c r="C4" t="s">
        <v>62</v>
      </c>
      <c r="D4" t="s">
        <v>35</v>
      </c>
      <c r="E4" t="s">
        <v>36</v>
      </c>
      <c r="F4" t="s">
        <v>37</v>
      </c>
      <c r="G4" t="s">
        <v>38</v>
      </c>
      <c r="H4" t="s">
        <v>130</v>
      </c>
      <c r="I4" s="1" t="s">
        <v>63</v>
      </c>
      <c r="J4" t="s">
        <v>853</v>
      </c>
      <c r="M4" t="s">
        <v>40</v>
      </c>
      <c r="N4" s="1" t="s">
        <v>64</v>
      </c>
      <c r="O4" t="s">
        <v>41</v>
      </c>
      <c r="P4" t="s">
        <v>862</v>
      </c>
      <c r="Q4">
        <v>1156</v>
      </c>
      <c r="R4" t="s">
        <v>42</v>
      </c>
      <c r="S4" t="s">
        <v>65</v>
      </c>
      <c r="T4" t="s">
        <v>66</v>
      </c>
      <c r="U4" t="s">
        <v>67</v>
      </c>
      <c r="V4" t="s">
        <v>68</v>
      </c>
      <c r="W4" t="s">
        <v>69</v>
      </c>
      <c r="X4" t="s">
        <v>70</v>
      </c>
      <c r="Y4" t="s">
        <v>917</v>
      </c>
      <c r="Z4" t="s">
        <v>136</v>
      </c>
      <c r="AA4" t="s">
        <v>883</v>
      </c>
      <c r="AB4" t="s">
        <v>941</v>
      </c>
      <c r="AJ4" t="s">
        <v>72</v>
      </c>
      <c r="AK4" t="s">
        <v>146</v>
      </c>
      <c r="AL4" t="s">
        <v>958</v>
      </c>
      <c r="AM4" t="s">
        <v>959</v>
      </c>
      <c r="AN4" t="s">
        <v>957</v>
      </c>
      <c r="AQ4" t="s">
        <v>73</v>
      </c>
      <c r="AR4" t="s">
        <v>51</v>
      </c>
      <c r="AS4" t="s">
        <v>975</v>
      </c>
      <c r="AX4" t="s">
        <v>52</v>
      </c>
      <c r="AY4" t="s">
        <v>53</v>
      </c>
      <c r="AZ4" t="s">
        <v>74</v>
      </c>
      <c r="BA4" t="s">
        <v>418</v>
      </c>
      <c r="BB4" t="s">
        <v>991</v>
      </c>
      <c r="BC4" t="s">
        <v>989</v>
      </c>
      <c r="BD4" t="s">
        <v>990</v>
      </c>
      <c r="BI4" t="s">
        <v>75</v>
      </c>
      <c r="BJ4" t="s">
        <v>75</v>
      </c>
      <c r="BS4" t="s">
        <v>76</v>
      </c>
      <c r="BT4" t="s">
        <v>77</v>
      </c>
      <c r="BU4" t="s">
        <v>77</v>
      </c>
      <c r="CB4" t="s">
        <v>78</v>
      </c>
      <c r="CC4" t="s">
        <v>58</v>
      </c>
      <c r="CD4" t="s">
        <v>79</v>
      </c>
      <c r="CE4" t="s">
        <v>147</v>
      </c>
      <c r="CF4" t="s">
        <v>1076</v>
      </c>
      <c r="CL4">
        <v>4</v>
      </c>
      <c r="CM4" t="s">
        <v>80</v>
      </c>
      <c r="CN4" t="s">
        <v>345</v>
      </c>
      <c r="CO4" t="s">
        <v>1096</v>
      </c>
      <c r="CP4" t="s">
        <v>1098</v>
      </c>
    </row>
    <row r="5" spans="1:99" x14ac:dyDescent="0.25">
      <c r="A5">
        <v>45153.939010497685</v>
      </c>
      <c r="B5" t="s">
        <v>33</v>
      </c>
      <c r="C5" t="s">
        <v>34</v>
      </c>
      <c r="D5" t="s">
        <v>35</v>
      </c>
      <c r="E5" t="s">
        <v>36</v>
      </c>
      <c r="F5" t="s">
        <v>37</v>
      </c>
      <c r="G5" t="s">
        <v>81</v>
      </c>
      <c r="H5" t="s">
        <v>130</v>
      </c>
      <c r="I5" s="1" t="s">
        <v>82</v>
      </c>
      <c r="J5" t="s">
        <v>854</v>
      </c>
      <c r="K5" t="s">
        <v>853</v>
      </c>
      <c r="M5" t="s">
        <v>40</v>
      </c>
      <c r="N5" s="1" t="s">
        <v>64</v>
      </c>
      <c r="O5" t="s">
        <v>41</v>
      </c>
      <c r="P5" t="s">
        <v>862</v>
      </c>
      <c r="Q5">
        <v>1099</v>
      </c>
      <c r="R5" t="s">
        <v>83</v>
      </c>
      <c r="S5" t="s">
        <v>43</v>
      </c>
      <c r="T5" t="s">
        <v>66</v>
      </c>
      <c r="U5" t="s">
        <v>45</v>
      </c>
      <c r="V5" t="s">
        <v>46</v>
      </c>
      <c r="W5" t="s">
        <v>84</v>
      </c>
      <c r="X5" t="s">
        <v>48</v>
      </c>
      <c r="Y5" t="s">
        <v>918</v>
      </c>
      <c r="Z5" t="s">
        <v>922</v>
      </c>
      <c r="AA5" t="s">
        <v>884</v>
      </c>
      <c r="AJ5" t="s">
        <v>86</v>
      </c>
      <c r="AK5" t="s">
        <v>86</v>
      </c>
      <c r="AQ5" t="s">
        <v>73</v>
      </c>
      <c r="AR5" t="s">
        <v>51</v>
      </c>
      <c r="AS5" t="s">
        <v>975</v>
      </c>
      <c r="AX5" t="s">
        <v>52</v>
      </c>
      <c r="AY5" t="s">
        <v>87</v>
      </c>
      <c r="AZ5" t="s">
        <v>88</v>
      </c>
      <c r="BA5" t="s">
        <v>101</v>
      </c>
      <c r="BB5" t="s">
        <v>992</v>
      </c>
      <c r="BI5" t="s">
        <v>999</v>
      </c>
      <c r="BJ5" t="s">
        <v>102</v>
      </c>
      <c r="BK5" t="s">
        <v>1046</v>
      </c>
      <c r="BL5" t="s">
        <v>1047</v>
      </c>
      <c r="BM5" t="s">
        <v>1048</v>
      </c>
      <c r="BN5" t="s">
        <v>1044</v>
      </c>
      <c r="BO5" t="s">
        <v>1049</v>
      </c>
      <c r="BP5" t="s">
        <v>1045</v>
      </c>
      <c r="BS5" t="s">
        <v>56</v>
      </c>
      <c r="BT5" t="s">
        <v>90</v>
      </c>
      <c r="BU5" t="s">
        <v>90</v>
      </c>
      <c r="CB5" t="s">
        <v>91</v>
      </c>
      <c r="CC5" t="s">
        <v>92</v>
      </c>
      <c r="CD5" t="s">
        <v>93</v>
      </c>
      <c r="CE5" t="s">
        <v>147</v>
      </c>
      <c r="CF5" t="s">
        <v>1074</v>
      </c>
      <c r="CG5" t="s">
        <v>1077</v>
      </c>
      <c r="CH5" t="s">
        <v>1078</v>
      </c>
      <c r="CL5">
        <v>3</v>
      </c>
      <c r="CM5" t="s">
        <v>94</v>
      </c>
      <c r="CN5" t="s">
        <v>94</v>
      </c>
    </row>
    <row r="6" spans="1:99" x14ac:dyDescent="0.25">
      <c r="A6">
        <v>45153.941582395833</v>
      </c>
      <c r="B6" t="s">
        <v>61</v>
      </c>
      <c r="C6" t="s">
        <v>62</v>
      </c>
      <c r="D6" t="s">
        <v>35</v>
      </c>
      <c r="E6" t="s">
        <v>36</v>
      </c>
      <c r="F6" t="s">
        <v>37</v>
      </c>
      <c r="G6" t="s">
        <v>81</v>
      </c>
      <c r="H6" t="s">
        <v>130</v>
      </c>
      <c r="I6" s="1" t="s">
        <v>63</v>
      </c>
      <c r="J6" t="s">
        <v>853</v>
      </c>
      <c r="M6" t="s">
        <v>40</v>
      </c>
      <c r="N6" s="1" t="s">
        <v>41</v>
      </c>
      <c r="O6" t="s">
        <v>41</v>
      </c>
      <c r="Q6">
        <v>1126</v>
      </c>
      <c r="R6" t="s">
        <v>42</v>
      </c>
      <c r="S6" t="s">
        <v>95</v>
      </c>
      <c r="T6" t="s">
        <v>66</v>
      </c>
      <c r="U6" t="s">
        <v>67</v>
      </c>
      <c r="V6" t="s">
        <v>96</v>
      </c>
      <c r="W6" t="s">
        <v>97</v>
      </c>
      <c r="X6" t="s">
        <v>48</v>
      </c>
      <c r="Y6" t="s">
        <v>98</v>
      </c>
      <c r="Z6" t="s">
        <v>98</v>
      </c>
      <c r="AJ6" t="s">
        <v>99</v>
      </c>
      <c r="AK6" t="s">
        <v>99</v>
      </c>
      <c r="AQ6" t="s">
        <v>51</v>
      </c>
      <c r="AR6" t="s">
        <v>51</v>
      </c>
      <c r="AX6" t="s">
        <v>65</v>
      </c>
      <c r="AY6" t="s">
        <v>100</v>
      </c>
      <c r="AZ6" t="s">
        <v>101</v>
      </c>
      <c r="BA6" t="s">
        <v>101</v>
      </c>
      <c r="BI6" t="s">
        <v>102</v>
      </c>
      <c r="BJ6" t="s">
        <v>102</v>
      </c>
      <c r="BS6" t="s">
        <v>76</v>
      </c>
      <c r="BT6" t="s">
        <v>103</v>
      </c>
      <c r="BU6" t="s">
        <v>103</v>
      </c>
      <c r="CB6" t="s">
        <v>104</v>
      </c>
      <c r="CC6" t="s">
        <v>58</v>
      </c>
      <c r="CD6" t="s">
        <v>105</v>
      </c>
      <c r="CE6" t="s">
        <v>147</v>
      </c>
      <c r="CF6" t="s">
        <v>1075</v>
      </c>
      <c r="CL6">
        <v>3</v>
      </c>
      <c r="CM6" t="s">
        <v>106</v>
      </c>
      <c r="CN6" t="s">
        <v>106</v>
      </c>
    </row>
    <row r="7" spans="1:99" x14ac:dyDescent="0.25">
      <c r="A7">
        <v>45153.94221361111</v>
      </c>
      <c r="B7" t="s">
        <v>61</v>
      </c>
      <c r="C7" t="s">
        <v>62</v>
      </c>
      <c r="D7" t="s">
        <v>35</v>
      </c>
      <c r="E7" t="s">
        <v>36</v>
      </c>
      <c r="F7" t="s">
        <v>37</v>
      </c>
      <c r="G7" t="s">
        <v>81</v>
      </c>
      <c r="H7" t="s">
        <v>107</v>
      </c>
      <c r="I7" s="1" t="s">
        <v>107</v>
      </c>
      <c r="M7" t="s">
        <v>40</v>
      </c>
      <c r="N7" s="1" t="s">
        <v>41</v>
      </c>
      <c r="O7" t="s">
        <v>41</v>
      </c>
      <c r="Q7">
        <v>1208</v>
      </c>
      <c r="R7" t="s">
        <v>42</v>
      </c>
      <c r="S7" t="s">
        <v>65</v>
      </c>
      <c r="T7" t="s">
        <v>44</v>
      </c>
      <c r="U7" t="s">
        <v>108</v>
      </c>
      <c r="V7" t="s">
        <v>46</v>
      </c>
      <c r="W7" t="s">
        <v>109</v>
      </c>
      <c r="X7" t="s">
        <v>48</v>
      </c>
      <c r="Y7" t="s">
        <v>110</v>
      </c>
      <c r="Z7" t="s">
        <v>433</v>
      </c>
      <c r="AA7" t="s">
        <v>885</v>
      </c>
      <c r="AJ7" t="s">
        <v>111</v>
      </c>
      <c r="AK7" t="s">
        <v>111</v>
      </c>
      <c r="AQ7" t="s">
        <v>51</v>
      </c>
      <c r="AR7" t="s">
        <v>51</v>
      </c>
      <c r="AX7" t="s">
        <v>112</v>
      </c>
      <c r="AY7" t="s">
        <v>53</v>
      </c>
      <c r="AZ7" t="s">
        <v>113</v>
      </c>
      <c r="BA7" t="s">
        <v>101</v>
      </c>
      <c r="BB7" t="s">
        <v>992</v>
      </c>
      <c r="BC7" t="s">
        <v>989</v>
      </c>
      <c r="BI7" t="s">
        <v>114</v>
      </c>
      <c r="BJ7" t="s">
        <v>114</v>
      </c>
      <c r="BS7" t="s">
        <v>56</v>
      </c>
      <c r="BT7" t="s">
        <v>77</v>
      </c>
      <c r="BU7" t="s">
        <v>77</v>
      </c>
      <c r="CB7">
        <v>0</v>
      </c>
      <c r="CC7" t="s">
        <v>92</v>
      </c>
      <c r="CD7" t="s">
        <v>115</v>
      </c>
      <c r="CE7" t="s">
        <v>147</v>
      </c>
      <c r="CF7" t="s">
        <v>1078</v>
      </c>
      <c r="CG7" t="s">
        <v>1076</v>
      </c>
      <c r="CL7">
        <v>4</v>
      </c>
      <c r="CM7" t="s">
        <v>116</v>
      </c>
      <c r="CN7" t="s">
        <v>345</v>
      </c>
      <c r="CO7" t="s">
        <v>1095</v>
      </c>
      <c r="CP7" t="s">
        <v>1098</v>
      </c>
    </row>
    <row r="8" spans="1:99" x14ac:dyDescent="0.25">
      <c r="A8">
        <v>45153.945765486111</v>
      </c>
      <c r="B8" t="s">
        <v>61</v>
      </c>
      <c r="C8" t="s">
        <v>62</v>
      </c>
      <c r="D8" t="s">
        <v>35</v>
      </c>
      <c r="E8" t="s">
        <v>36</v>
      </c>
      <c r="F8" t="s">
        <v>37</v>
      </c>
      <c r="G8" t="s">
        <v>38</v>
      </c>
      <c r="H8" t="s">
        <v>130</v>
      </c>
      <c r="I8" s="1" t="s">
        <v>63</v>
      </c>
      <c r="J8" t="s">
        <v>853</v>
      </c>
      <c r="M8" t="s">
        <v>40</v>
      </c>
      <c r="N8" s="1" t="s">
        <v>41</v>
      </c>
      <c r="O8" t="s">
        <v>41</v>
      </c>
      <c r="Q8">
        <v>550</v>
      </c>
      <c r="R8" t="s">
        <v>42</v>
      </c>
      <c r="S8" t="s">
        <v>95</v>
      </c>
      <c r="T8" t="s">
        <v>66</v>
      </c>
      <c r="U8" t="s">
        <v>67</v>
      </c>
      <c r="V8" t="s">
        <v>117</v>
      </c>
      <c r="W8" t="s">
        <v>118</v>
      </c>
      <c r="X8" t="s">
        <v>48</v>
      </c>
      <c r="Y8" t="s">
        <v>77</v>
      </c>
      <c r="Z8" t="s">
        <v>77</v>
      </c>
      <c r="AJ8" t="s">
        <v>119</v>
      </c>
      <c r="AK8" t="s">
        <v>146</v>
      </c>
      <c r="AL8" t="s">
        <v>958</v>
      </c>
      <c r="AM8" t="s">
        <v>959</v>
      </c>
      <c r="AQ8" t="s">
        <v>73</v>
      </c>
      <c r="AR8" t="s">
        <v>51</v>
      </c>
      <c r="AS8" t="s">
        <v>975</v>
      </c>
      <c r="AX8" t="s">
        <v>112</v>
      </c>
      <c r="AY8" t="s">
        <v>100</v>
      </c>
      <c r="AZ8" t="s">
        <v>101</v>
      </c>
      <c r="BA8" t="s">
        <v>101</v>
      </c>
      <c r="BI8" t="s">
        <v>120</v>
      </c>
      <c r="BJ8" t="s">
        <v>102</v>
      </c>
      <c r="BK8" t="s">
        <v>1046</v>
      </c>
      <c r="BL8" t="s">
        <v>1045</v>
      </c>
      <c r="BM8" t="s">
        <v>1050</v>
      </c>
      <c r="BS8" t="s">
        <v>56</v>
      </c>
      <c r="BT8" t="s">
        <v>121</v>
      </c>
      <c r="BU8" t="s">
        <v>77</v>
      </c>
      <c r="BV8" t="s">
        <v>885</v>
      </c>
      <c r="CB8" t="s">
        <v>104</v>
      </c>
      <c r="CC8" t="s">
        <v>58</v>
      </c>
      <c r="CD8" t="s">
        <v>122</v>
      </c>
      <c r="CE8" t="s">
        <v>147</v>
      </c>
      <c r="CF8" t="s">
        <v>1073</v>
      </c>
      <c r="CL8">
        <v>3</v>
      </c>
      <c r="CM8" t="s">
        <v>106</v>
      </c>
      <c r="CN8" t="s">
        <v>106</v>
      </c>
    </row>
    <row r="9" spans="1:99" x14ac:dyDescent="0.25">
      <c r="A9">
        <v>45153.945913449075</v>
      </c>
      <c r="B9" t="s">
        <v>33</v>
      </c>
      <c r="C9" t="s">
        <v>34</v>
      </c>
      <c r="D9" t="s">
        <v>35</v>
      </c>
      <c r="E9" t="s">
        <v>36</v>
      </c>
      <c r="F9" t="s">
        <v>37</v>
      </c>
      <c r="G9" t="s">
        <v>123</v>
      </c>
      <c r="H9" t="s">
        <v>130</v>
      </c>
      <c r="I9" s="1" t="s">
        <v>124</v>
      </c>
      <c r="J9" t="s">
        <v>854</v>
      </c>
      <c r="M9" t="s">
        <v>40</v>
      </c>
      <c r="N9" s="1" t="s">
        <v>125</v>
      </c>
      <c r="O9" t="s">
        <v>125</v>
      </c>
      <c r="Q9">
        <v>1137</v>
      </c>
      <c r="R9" t="s">
        <v>42</v>
      </c>
      <c r="S9" t="s">
        <v>65</v>
      </c>
      <c r="T9" t="s">
        <v>44</v>
      </c>
      <c r="U9" t="s">
        <v>45</v>
      </c>
      <c r="V9" t="s">
        <v>117</v>
      </c>
      <c r="W9" t="s">
        <v>126</v>
      </c>
      <c r="X9" t="s">
        <v>70</v>
      </c>
      <c r="Y9" t="s">
        <v>77</v>
      </c>
      <c r="Z9" t="s">
        <v>77</v>
      </c>
      <c r="AJ9" t="s">
        <v>111</v>
      </c>
      <c r="AK9" t="s">
        <v>111</v>
      </c>
      <c r="AQ9" t="s">
        <v>51</v>
      </c>
      <c r="AR9" t="s">
        <v>51</v>
      </c>
      <c r="AX9" t="s">
        <v>112</v>
      </c>
      <c r="AY9" t="s">
        <v>87</v>
      </c>
      <c r="AZ9" t="s">
        <v>101</v>
      </c>
      <c r="BA9" t="s">
        <v>101</v>
      </c>
      <c r="BI9" t="s">
        <v>127</v>
      </c>
      <c r="BJ9" t="s">
        <v>127</v>
      </c>
      <c r="BS9" t="s">
        <v>56</v>
      </c>
      <c r="BT9" t="s">
        <v>77</v>
      </c>
      <c r="BU9" t="s">
        <v>77</v>
      </c>
      <c r="CB9">
        <v>0</v>
      </c>
      <c r="CC9" t="s">
        <v>92</v>
      </c>
      <c r="CD9" t="s">
        <v>128</v>
      </c>
      <c r="CE9" t="s">
        <v>162</v>
      </c>
      <c r="CF9" t="s">
        <v>1076</v>
      </c>
      <c r="CL9">
        <v>1</v>
      </c>
      <c r="CM9" t="s">
        <v>129</v>
      </c>
      <c r="CN9" t="s">
        <v>129</v>
      </c>
    </row>
    <row r="10" spans="1:99" x14ac:dyDescent="0.25">
      <c r="A10">
        <v>45153.947262488422</v>
      </c>
      <c r="B10" t="s">
        <v>33</v>
      </c>
      <c r="C10" t="s">
        <v>34</v>
      </c>
      <c r="D10" t="s">
        <v>35</v>
      </c>
      <c r="E10" t="s">
        <v>36</v>
      </c>
      <c r="F10" t="s">
        <v>37</v>
      </c>
      <c r="G10" t="s">
        <v>38</v>
      </c>
      <c r="H10" t="s">
        <v>130</v>
      </c>
      <c r="I10" s="1" t="s">
        <v>130</v>
      </c>
      <c r="M10" t="s">
        <v>40</v>
      </c>
      <c r="N10" s="1" t="s">
        <v>41</v>
      </c>
      <c r="O10" t="s">
        <v>41</v>
      </c>
      <c r="Q10">
        <v>1130</v>
      </c>
      <c r="R10" t="s">
        <v>42</v>
      </c>
      <c r="S10" t="s">
        <v>95</v>
      </c>
      <c r="T10" t="s">
        <v>131</v>
      </c>
      <c r="U10" t="s">
        <v>108</v>
      </c>
      <c r="V10" t="s">
        <v>96</v>
      </c>
      <c r="W10" t="s">
        <v>132</v>
      </c>
      <c r="X10" t="s">
        <v>70</v>
      </c>
      <c r="Y10" t="s">
        <v>103</v>
      </c>
      <c r="Z10" t="s">
        <v>103</v>
      </c>
      <c r="AJ10" t="s">
        <v>111</v>
      </c>
      <c r="AK10" t="s">
        <v>111</v>
      </c>
      <c r="AQ10" t="s">
        <v>51</v>
      </c>
      <c r="AR10" t="s">
        <v>51</v>
      </c>
      <c r="AX10" t="s">
        <v>65</v>
      </c>
      <c r="AY10" t="s">
        <v>100</v>
      </c>
      <c r="AZ10" t="s">
        <v>101</v>
      </c>
      <c r="BA10" t="s">
        <v>101</v>
      </c>
      <c r="BI10" t="s">
        <v>75</v>
      </c>
      <c r="BJ10" t="s">
        <v>75</v>
      </c>
      <c r="BS10" t="s">
        <v>76</v>
      </c>
      <c r="BT10" t="s">
        <v>77</v>
      </c>
      <c r="BU10" t="s">
        <v>77</v>
      </c>
      <c r="CB10" t="s">
        <v>78</v>
      </c>
      <c r="CC10" t="s">
        <v>58</v>
      </c>
      <c r="CD10" t="s">
        <v>133</v>
      </c>
      <c r="CE10" t="s">
        <v>318</v>
      </c>
      <c r="CF10" t="s">
        <v>896</v>
      </c>
      <c r="CL10">
        <v>3</v>
      </c>
      <c r="CM10" t="s">
        <v>129</v>
      </c>
      <c r="CN10" t="s">
        <v>129</v>
      </c>
    </row>
    <row r="11" spans="1:99" x14ac:dyDescent="0.25">
      <c r="A11">
        <v>45153.949131712958</v>
      </c>
      <c r="B11" t="s">
        <v>61</v>
      </c>
      <c r="C11" t="s">
        <v>34</v>
      </c>
      <c r="D11" t="s">
        <v>35</v>
      </c>
      <c r="E11" t="s">
        <v>36</v>
      </c>
      <c r="F11" t="s">
        <v>37</v>
      </c>
      <c r="G11" t="s">
        <v>38</v>
      </c>
      <c r="H11" t="s">
        <v>130</v>
      </c>
      <c r="I11" s="1" t="s">
        <v>130</v>
      </c>
      <c r="M11" t="s">
        <v>40</v>
      </c>
      <c r="N11" s="1" t="s">
        <v>41</v>
      </c>
      <c r="O11" t="s">
        <v>41</v>
      </c>
      <c r="Q11">
        <v>1138</v>
      </c>
      <c r="R11" t="s">
        <v>42</v>
      </c>
      <c r="S11" t="s">
        <v>65</v>
      </c>
      <c r="T11" t="s">
        <v>66</v>
      </c>
      <c r="U11" t="s">
        <v>67</v>
      </c>
      <c r="V11" t="s">
        <v>134</v>
      </c>
      <c r="W11" t="s">
        <v>135</v>
      </c>
      <c r="X11" t="s">
        <v>48</v>
      </c>
      <c r="Y11" t="s">
        <v>136</v>
      </c>
      <c r="Z11" t="s">
        <v>136</v>
      </c>
      <c r="AJ11" t="s">
        <v>137</v>
      </c>
      <c r="AK11" t="s">
        <v>111</v>
      </c>
      <c r="AL11" t="s">
        <v>959</v>
      </c>
      <c r="AQ11" t="s">
        <v>138</v>
      </c>
      <c r="AR11" t="s">
        <v>51</v>
      </c>
      <c r="AS11" t="s">
        <v>976</v>
      </c>
      <c r="AX11" t="s">
        <v>52</v>
      </c>
      <c r="AY11" t="s">
        <v>87</v>
      </c>
      <c r="AZ11" t="s">
        <v>139</v>
      </c>
      <c r="BA11" t="s">
        <v>101</v>
      </c>
      <c r="BB11" t="s">
        <v>991</v>
      </c>
      <c r="BC11" t="s">
        <v>989</v>
      </c>
      <c r="BI11" t="s">
        <v>140</v>
      </c>
      <c r="BJ11" t="s">
        <v>102</v>
      </c>
      <c r="BK11" t="s">
        <v>1046</v>
      </c>
      <c r="BL11" t="s">
        <v>1048</v>
      </c>
      <c r="BM11" t="s">
        <v>1044</v>
      </c>
      <c r="BN11" t="s">
        <v>1049</v>
      </c>
      <c r="BO11" t="s">
        <v>1045</v>
      </c>
      <c r="BS11" t="s">
        <v>56</v>
      </c>
      <c r="BT11" t="s">
        <v>141</v>
      </c>
      <c r="BU11" t="s">
        <v>136</v>
      </c>
      <c r="BV11" t="s">
        <v>896</v>
      </c>
      <c r="CB11" t="s">
        <v>91</v>
      </c>
      <c r="CC11" t="s">
        <v>142</v>
      </c>
      <c r="CD11" t="s">
        <v>143</v>
      </c>
      <c r="CE11" t="s">
        <v>210</v>
      </c>
      <c r="CF11" t="s">
        <v>1078</v>
      </c>
      <c r="CG11" t="s">
        <v>1076</v>
      </c>
      <c r="CL11">
        <v>4</v>
      </c>
      <c r="CM11" t="s">
        <v>106</v>
      </c>
      <c r="CN11" t="s">
        <v>106</v>
      </c>
    </row>
    <row r="12" spans="1:99" x14ac:dyDescent="0.25">
      <c r="A12">
        <v>45153.953637569444</v>
      </c>
      <c r="B12" t="s">
        <v>61</v>
      </c>
      <c r="C12" t="s">
        <v>62</v>
      </c>
      <c r="D12" t="s">
        <v>35</v>
      </c>
      <c r="E12" t="s">
        <v>36</v>
      </c>
      <c r="F12" t="s">
        <v>37</v>
      </c>
      <c r="G12" t="s">
        <v>81</v>
      </c>
      <c r="H12" t="s">
        <v>130</v>
      </c>
      <c r="I12" s="1" t="s">
        <v>130</v>
      </c>
      <c r="M12" t="s">
        <v>40</v>
      </c>
      <c r="N12" s="1" t="s">
        <v>41</v>
      </c>
      <c r="O12" t="s">
        <v>41</v>
      </c>
      <c r="Q12">
        <v>1136</v>
      </c>
      <c r="R12" t="s">
        <v>42</v>
      </c>
      <c r="S12" t="s">
        <v>43</v>
      </c>
      <c r="T12" t="s">
        <v>66</v>
      </c>
      <c r="U12" t="s">
        <v>67</v>
      </c>
      <c r="V12" t="s">
        <v>134</v>
      </c>
      <c r="W12" t="s">
        <v>144</v>
      </c>
      <c r="X12" t="s">
        <v>145</v>
      </c>
      <c r="Y12" t="s">
        <v>103</v>
      </c>
      <c r="Z12" t="s">
        <v>103</v>
      </c>
      <c r="AJ12" t="s">
        <v>146</v>
      </c>
      <c r="AK12" t="s">
        <v>146</v>
      </c>
      <c r="AQ12" t="s">
        <v>51</v>
      </c>
      <c r="AR12" t="s">
        <v>51</v>
      </c>
      <c r="AX12" t="s">
        <v>65</v>
      </c>
      <c r="AY12" t="s">
        <v>87</v>
      </c>
      <c r="AZ12" t="s">
        <v>101</v>
      </c>
      <c r="BA12" t="s">
        <v>101</v>
      </c>
      <c r="BI12" t="s">
        <v>114</v>
      </c>
      <c r="BJ12" t="s">
        <v>114</v>
      </c>
      <c r="BS12" t="s">
        <v>76</v>
      </c>
      <c r="BT12" t="s">
        <v>103</v>
      </c>
      <c r="BU12" t="s">
        <v>103</v>
      </c>
      <c r="CB12" t="s">
        <v>104</v>
      </c>
      <c r="CC12" t="s">
        <v>58</v>
      </c>
      <c r="CD12" t="s">
        <v>147</v>
      </c>
      <c r="CE12" t="s">
        <v>147</v>
      </c>
      <c r="CL12">
        <v>4</v>
      </c>
      <c r="CM12" t="s">
        <v>106</v>
      </c>
      <c r="CN12" t="s">
        <v>106</v>
      </c>
    </row>
    <row r="13" spans="1:99" x14ac:dyDescent="0.25">
      <c r="A13">
        <v>45153.956651354165</v>
      </c>
      <c r="B13" t="s">
        <v>61</v>
      </c>
      <c r="C13" t="s">
        <v>62</v>
      </c>
      <c r="D13" t="s">
        <v>35</v>
      </c>
      <c r="E13" t="s">
        <v>36</v>
      </c>
      <c r="F13" t="s">
        <v>37</v>
      </c>
      <c r="G13" t="s">
        <v>148</v>
      </c>
      <c r="H13" t="s">
        <v>130</v>
      </c>
      <c r="I13" s="1" t="s">
        <v>130</v>
      </c>
      <c r="M13" t="s">
        <v>40</v>
      </c>
      <c r="N13" s="1" t="s">
        <v>41</v>
      </c>
      <c r="O13" t="s">
        <v>41</v>
      </c>
      <c r="Q13">
        <v>1150</v>
      </c>
      <c r="R13" t="s">
        <v>42</v>
      </c>
      <c r="S13" t="s">
        <v>65</v>
      </c>
      <c r="T13" t="s">
        <v>66</v>
      </c>
      <c r="U13" t="s">
        <v>45</v>
      </c>
      <c r="V13" t="s">
        <v>96</v>
      </c>
      <c r="W13" t="s">
        <v>149</v>
      </c>
      <c r="X13" t="s">
        <v>48</v>
      </c>
      <c r="Y13" t="s">
        <v>150</v>
      </c>
      <c r="Z13" t="s">
        <v>158</v>
      </c>
      <c r="AA13" t="s">
        <v>886</v>
      </c>
      <c r="AB13" t="s">
        <v>885</v>
      </c>
      <c r="AJ13" t="s">
        <v>72</v>
      </c>
      <c r="AK13" t="s">
        <v>146</v>
      </c>
      <c r="AL13" t="s">
        <v>958</v>
      </c>
      <c r="AM13" t="s">
        <v>959</v>
      </c>
      <c r="AN13" t="s">
        <v>957</v>
      </c>
      <c r="AQ13" t="s">
        <v>51</v>
      </c>
      <c r="AR13" t="s">
        <v>51</v>
      </c>
      <c r="AX13" t="s">
        <v>65</v>
      </c>
      <c r="AY13" t="s">
        <v>100</v>
      </c>
      <c r="AZ13" t="s">
        <v>151</v>
      </c>
      <c r="BA13" t="s">
        <v>101</v>
      </c>
      <c r="BB13" t="s">
        <v>992</v>
      </c>
      <c r="BC13" t="s">
        <v>991</v>
      </c>
      <c r="BD13" t="s">
        <v>989</v>
      </c>
      <c r="BE13" t="s">
        <v>990</v>
      </c>
      <c r="BI13" t="s">
        <v>1000</v>
      </c>
      <c r="BJ13" t="s">
        <v>102</v>
      </c>
      <c r="BK13" t="s">
        <v>1046</v>
      </c>
      <c r="BL13" t="s">
        <v>1047</v>
      </c>
      <c r="BM13" t="s">
        <v>1048</v>
      </c>
      <c r="BN13" t="s">
        <v>1044</v>
      </c>
      <c r="BO13" t="s">
        <v>1045</v>
      </c>
      <c r="BS13" t="s">
        <v>76</v>
      </c>
      <c r="BT13" t="s">
        <v>153</v>
      </c>
      <c r="BU13" t="s">
        <v>342</v>
      </c>
      <c r="BV13" t="s">
        <v>889</v>
      </c>
      <c r="BW13" t="s">
        <v>895</v>
      </c>
      <c r="BX13" t="s">
        <v>886</v>
      </c>
      <c r="BY13" t="s">
        <v>885</v>
      </c>
      <c r="CB13" t="s">
        <v>154</v>
      </c>
      <c r="CC13" t="s">
        <v>58</v>
      </c>
      <c r="CD13" t="s">
        <v>147</v>
      </c>
      <c r="CE13" t="s">
        <v>147</v>
      </c>
      <c r="CL13">
        <v>3</v>
      </c>
      <c r="CM13" t="s">
        <v>106</v>
      </c>
      <c r="CN13" t="s">
        <v>106</v>
      </c>
    </row>
    <row r="14" spans="1:99" x14ac:dyDescent="0.25">
      <c r="A14">
        <v>45153.965090104168</v>
      </c>
      <c r="B14" t="s">
        <v>61</v>
      </c>
      <c r="C14" t="s">
        <v>62</v>
      </c>
      <c r="D14" t="s">
        <v>35</v>
      </c>
      <c r="E14" t="s">
        <v>155</v>
      </c>
      <c r="F14" t="s">
        <v>37</v>
      </c>
      <c r="G14" t="s">
        <v>38</v>
      </c>
      <c r="H14" t="s">
        <v>130</v>
      </c>
      <c r="I14" s="1" t="s">
        <v>130</v>
      </c>
      <c r="M14" t="s">
        <v>40</v>
      </c>
      <c r="N14" s="1" t="s">
        <v>64</v>
      </c>
      <c r="O14" t="s">
        <v>41</v>
      </c>
      <c r="P14" t="s">
        <v>862</v>
      </c>
      <c r="Q14">
        <v>1100</v>
      </c>
      <c r="R14" t="s">
        <v>83</v>
      </c>
      <c r="S14" t="s">
        <v>43</v>
      </c>
      <c r="T14" t="s">
        <v>131</v>
      </c>
      <c r="U14" t="s">
        <v>156</v>
      </c>
      <c r="V14" t="s">
        <v>96</v>
      </c>
      <c r="W14" t="s">
        <v>157</v>
      </c>
      <c r="X14" t="s">
        <v>70</v>
      </c>
      <c r="Y14" t="s">
        <v>158</v>
      </c>
      <c r="Z14" t="s">
        <v>158</v>
      </c>
      <c r="AJ14" t="s">
        <v>159</v>
      </c>
      <c r="AK14" t="s">
        <v>174</v>
      </c>
      <c r="AL14" t="s">
        <v>960</v>
      </c>
      <c r="AM14" t="s">
        <v>961</v>
      </c>
      <c r="AN14" t="s">
        <v>958</v>
      </c>
      <c r="AO14" t="s">
        <v>959</v>
      </c>
      <c r="AP14" t="s">
        <v>957</v>
      </c>
      <c r="AQ14" t="s">
        <v>51</v>
      </c>
      <c r="AR14" t="s">
        <v>51</v>
      </c>
      <c r="AX14" t="s">
        <v>112</v>
      </c>
      <c r="AY14" t="s">
        <v>87</v>
      </c>
      <c r="AZ14" t="s">
        <v>151</v>
      </c>
      <c r="BA14" t="s">
        <v>101</v>
      </c>
      <c r="BB14" t="s">
        <v>992</v>
      </c>
      <c r="BC14" t="s">
        <v>991</v>
      </c>
      <c r="BD14" t="s">
        <v>989</v>
      </c>
      <c r="BE14" t="s">
        <v>990</v>
      </c>
      <c r="BI14" t="s">
        <v>160</v>
      </c>
      <c r="BJ14" t="s">
        <v>160</v>
      </c>
      <c r="BS14" t="s">
        <v>161</v>
      </c>
      <c r="BT14" t="s">
        <v>158</v>
      </c>
      <c r="BU14" t="s">
        <v>158</v>
      </c>
      <c r="CB14" t="s">
        <v>91</v>
      </c>
      <c r="CC14" t="s">
        <v>92</v>
      </c>
      <c r="CD14" t="s">
        <v>162</v>
      </c>
      <c r="CE14" t="s">
        <v>162</v>
      </c>
      <c r="CL14">
        <v>5</v>
      </c>
      <c r="CM14" t="s">
        <v>106</v>
      </c>
      <c r="CN14" t="s">
        <v>106</v>
      </c>
      <c r="CU14" t="s">
        <v>163</v>
      </c>
    </row>
    <row r="15" spans="1:99" x14ac:dyDescent="0.25">
      <c r="A15">
        <v>45153.967242708335</v>
      </c>
      <c r="B15" t="s">
        <v>61</v>
      </c>
      <c r="C15" t="s">
        <v>62</v>
      </c>
      <c r="D15" t="s">
        <v>35</v>
      </c>
      <c r="E15" t="s">
        <v>36</v>
      </c>
      <c r="F15" t="s">
        <v>37</v>
      </c>
      <c r="G15" t="s">
        <v>148</v>
      </c>
      <c r="H15" t="s">
        <v>130</v>
      </c>
      <c r="I15" s="1" t="s">
        <v>124</v>
      </c>
      <c r="J15" t="s">
        <v>854</v>
      </c>
      <c r="M15" t="s">
        <v>40</v>
      </c>
      <c r="N15" s="1" t="s">
        <v>41</v>
      </c>
      <c r="O15" t="s">
        <v>41</v>
      </c>
      <c r="Q15">
        <v>1150</v>
      </c>
      <c r="R15" t="s">
        <v>42</v>
      </c>
      <c r="S15" t="s">
        <v>65</v>
      </c>
      <c r="T15" t="s">
        <v>131</v>
      </c>
      <c r="U15" t="s">
        <v>108</v>
      </c>
      <c r="V15" t="s">
        <v>117</v>
      </c>
      <c r="W15" t="s">
        <v>164</v>
      </c>
      <c r="X15" t="s">
        <v>48</v>
      </c>
      <c r="Y15" t="s">
        <v>919</v>
      </c>
      <c r="Z15" t="s">
        <v>433</v>
      </c>
      <c r="AA15" t="s">
        <v>885</v>
      </c>
      <c r="AB15" t="s">
        <v>887</v>
      </c>
      <c r="AC15" t="s">
        <v>941</v>
      </c>
      <c r="AJ15" t="s">
        <v>166</v>
      </c>
      <c r="AK15" t="s">
        <v>174</v>
      </c>
      <c r="AL15" t="s">
        <v>961</v>
      </c>
      <c r="AM15" t="s">
        <v>958</v>
      </c>
      <c r="AN15" t="s">
        <v>959</v>
      </c>
      <c r="AO15" t="s">
        <v>957</v>
      </c>
      <c r="AQ15" t="s">
        <v>73</v>
      </c>
      <c r="AR15" t="s">
        <v>51</v>
      </c>
      <c r="AS15" t="s">
        <v>975</v>
      </c>
      <c r="AX15" t="s">
        <v>65</v>
      </c>
      <c r="AY15" t="s">
        <v>100</v>
      </c>
      <c r="AZ15" t="s">
        <v>167</v>
      </c>
      <c r="BA15" t="s">
        <v>101</v>
      </c>
      <c r="BB15" t="s">
        <v>989</v>
      </c>
      <c r="BI15" t="s">
        <v>168</v>
      </c>
      <c r="BJ15" t="s">
        <v>102</v>
      </c>
      <c r="BK15" t="s">
        <v>1046</v>
      </c>
      <c r="BL15" t="s">
        <v>1049</v>
      </c>
      <c r="BM15" t="s">
        <v>1051</v>
      </c>
      <c r="BN15" t="s">
        <v>1045</v>
      </c>
      <c r="BS15" t="s">
        <v>56</v>
      </c>
      <c r="BT15" t="s">
        <v>169</v>
      </c>
      <c r="BU15" t="s">
        <v>342</v>
      </c>
      <c r="BV15" t="s">
        <v>885</v>
      </c>
      <c r="BW15" t="s">
        <v>1064</v>
      </c>
      <c r="CB15" t="s">
        <v>170</v>
      </c>
      <c r="CC15" t="s">
        <v>92</v>
      </c>
      <c r="CD15" t="s">
        <v>162</v>
      </c>
      <c r="CE15" t="s">
        <v>162</v>
      </c>
      <c r="CL15">
        <v>2</v>
      </c>
      <c r="CM15" t="s">
        <v>171</v>
      </c>
      <c r="CN15" t="s">
        <v>345</v>
      </c>
      <c r="CO15" t="s">
        <v>1095</v>
      </c>
    </row>
    <row r="16" spans="1:99" x14ac:dyDescent="0.25">
      <c r="A16">
        <v>45153.976943587964</v>
      </c>
      <c r="B16" t="s">
        <v>172</v>
      </c>
      <c r="C16" t="s">
        <v>62</v>
      </c>
      <c r="D16" t="s">
        <v>35</v>
      </c>
      <c r="E16" t="s">
        <v>36</v>
      </c>
      <c r="F16" t="s">
        <v>37</v>
      </c>
      <c r="G16" t="s">
        <v>38</v>
      </c>
      <c r="H16" t="s">
        <v>130</v>
      </c>
      <c r="I16" s="1" t="s">
        <v>63</v>
      </c>
      <c r="J16" t="s">
        <v>853</v>
      </c>
      <c r="M16" t="s">
        <v>40</v>
      </c>
      <c r="N16" s="1" t="s">
        <v>41</v>
      </c>
      <c r="O16" t="s">
        <v>41</v>
      </c>
      <c r="Q16">
        <v>1222</v>
      </c>
      <c r="R16" t="s">
        <v>42</v>
      </c>
      <c r="S16" t="s">
        <v>95</v>
      </c>
      <c r="T16" t="s">
        <v>44</v>
      </c>
      <c r="U16" t="s">
        <v>108</v>
      </c>
      <c r="V16" t="s">
        <v>96</v>
      </c>
      <c r="W16" t="s">
        <v>173</v>
      </c>
      <c r="X16" t="s">
        <v>145</v>
      </c>
      <c r="Y16" t="s">
        <v>77</v>
      </c>
      <c r="Z16" t="s">
        <v>77</v>
      </c>
      <c r="AJ16" t="s">
        <v>174</v>
      </c>
      <c r="AK16" t="s">
        <v>174</v>
      </c>
      <c r="AQ16" t="s">
        <v>51</v>
      </c>
      <c r="AR16" t="s">
        <v>51</v>
      </c>
      <c r="AX16" t="s">
        <v>112</v>
      </c>
      <c r="AY16" t="s">
        <v>87</v>
      </c>
      <c r="AZ16" t="s">
        <v>139</v>
      </c>
      <c r="BA16" t="s">
        <v>101</v>
      </c>
      <c r="BB16" t="s">
        <v>991</v>
      </c>
      <c r="BC16" t="s">
        <v>989</v>
      </c>
      <c r="BI16" t="s">
        <v>1001</v>
      </c>
      <c r="BJ16" t="s">
        <v>75</v>
      </c>
      <c r="BK16" t="s">
        <v>1047</v>
      </c>
      <c r="BL16" t="s">
        <v>1048</v>
      </c>
      <c r="BM16" t="s">
        <v>1044</v>
      </c>
      <c r="BN16" t="s">
        <v>1049</v>
      </c>
      <c r="BO16" t="s">
        <v>1051</v>
      </c>
      <c r="BP16" t="s">
        <v>1045</v>
      </c>
      <c r="BS16" t="s">
        <v>76</v>
      </c>
      <c r="BT16" t="s">
        <v>77</v>
      </c>
      <c r="BU16" t="s">
        <v>77</v>
      </c>
      <c r="CB16">
        <v>0</v>
      </c>
      <c r="CC16" t="s">
        <v>58</v>
      </c>
      <c r="CD16" t="s">
        <v>176</v>
      </c>
      <c r="CE16" t="s">
        <v>147</v>
      </c>
      <c r="CF16" t="s">
        <v>1073</v>
      </c>
      <c r="CG16" t="s">
        <v>1074</v>
      </c>
      <c r="CH16" t="s">
        <v>1075</v>
      </c>
      <c r="CL16">
        <v>4</v>
      </c>
      <c r="CM16" t="s">
        <v>177</v>
      </c>
      <c r="CN16" t="s">
        <v>345</v>
      </c>
      <c r="CO16" t="s">
        <v>1099</v>
      </c>
      <c r="CP16" t="s">
        <v>1095</v>
      </c>
      <c r="CQ16" t="s">
        <v>1100</v>
      </c>
    </row>
    <row r="17" spans="1:99" x14ac:dyDescent="0.25">
      <c r="A17">
        <v>45153.977158148147</v>
      </c>
      <c r="B17" t="s">
        <v>61</v>
      </c>
      <c r="C17" t="s">
        <v>62</v>
      </c>
      <c r="D17" t="s">
        <v>35</v>
      </c>
      <c r="E17" t="s">
        <v>36</v>
      </c>
      <c r="F17" t="s">
        <v>37</v>
      </c>
      <c r="G17" t="s">
        <v>81</v>
      </c>
      <c r="H17" t="s">
        <v>130</v>
      </c>
      <c r="I17" s="1" t="s">
        <v>124</v>
      </c>
      <c r="J17" t="s">
        <v>854</v>
      </c>
      <c r="M17" t="s">
        <v>40</v>
      </c>
      <c r="N17" s="1" t="s">
        <v>41</v>
      </c>
      <c r="O17" t="s">
        <v>41</v>
      </c>
      <c r="Q17">
        <v>1198</v>
      </c>
      <c r="R17" t="s">
        <v>42</v>
      </c>
      <c r="S17" t="s">
        <v>65</v>
      </c>
      <c r="T17" t="s">
        <v>66</v>
      </c>
      <c r="U17" t="s">
        <v>67</v>
      </c>
      <c r="V17" t="s">
        <v>96</v>
      </c>
      <c r="W17" t="s">
        <v>178</v>
      </c>
      <c r="X17" t="s">
        <v>179</v>
      </c>
      <c r="Y17" t="s">
        <v>103</v>
      </c>
      <c r="Z17" t="s">
        <v>103</v>
      </c>
      <c r="AJ17" t="s">
        <v>72</v>
      </c>
      <c r="AK17" t="s">
        <v>146</v>
      </c>
      <c r="AL17" t="s">
        <v>958</v>
      </c>
      <c r="AM17" t="s">
        <v>959</v>
      </c>
      <c r="AN17" t="s">
        <v>957</v>
      </c>
      <c r="AQ17" t="s">
        <v>51</v>
      </c>
      <c r="AR17" t="s">
        <v>51</v>
      </c>
      <c r="AX17" t="s">
        <v>52</v>
      </c>
      <c r="AY17" t="s">
        <v>53</v>
      </c>
      <c r="AZ17" t="s">
        <v>101</v>
      </c>
      <c r="BA17" t="s">
        <v>101</v>
      </c>
      <c r="BI17" t="s">
        <v>180</v>
      </c>
      <c r="BJ17" t="s">
        <v>75</v>
      </c>
      <c r="BK17" t="s">
        <v>1049</v>
      </c>
      <c r="BS17" t="s">
        <v>56</v>
      </c>
      <c r="BT17" t="s">
        <v>103</v>
      </c>
      <c r="BU17" t="s">
        <v>103</v>
      </c>
      <c r="CB17" t="s">
        <v>170</v>
      </c>
      <c r="CC17" t="s">
        <v>92</v>
      </c>
      <c r="CD17" t="s">
        <v>147</v>
      </c>
      <c r="CE17" t="s">
        <v>147</v>
      </c>
      <c r="CL17">
        <v>5</v>
      </c>
      <c r="CM17" t="s">
        <v>181</v>
      </c>
      <c r="CN17" t="s">
        <v>181</v>
      </c>
    </row>
    <row r="18" spans="1:99" x14ac:dyDescent="0.25">
      <c r="A18">
        <v>45153.978901446761</v>
      </c>
      <c r="B18" t="s">
        <v>61</v>
      </c>
      <c r="C18" t="s">
        <v>62</v>
      </c>
      <c r="D18" t="s">
        <v>35</v>
      </c>
      <c r="E18" t="s">
        <v>36</v>
      </c>
      <c r="F18" t="s">
        <v>37</v>
      </c>
      <c r="G18" t="s">
        <v>123</v>
      </c>
      <c r="H18" t="s">
        <v>130</v>
      </c>
      <c r="I18" s="1" t="s">
        <v>182</v>
      </c>
      <c r="J18" t="s">
        <v>854</v>
      </c>
      <c r="K18" t="s">
        <v>852</v>
      </c>
      <c r="M18" t="s">
        <v>40</v>
      </c>
      <c r="N18" s="1" t="s">
        <v>64</v>
      </c>
      <c r="O18" t="s">
        <v>41</v>
      </c>
      <c r="P18" t="s">
        <v>862</v>
      </c>
      <c r="Q18">
        <v>1187</v>
      </c>
      <c r="R18" t="s">
        <v>42</v>
      </c>
      <c r="S18" t="s">
        <v>95</v>
      </c>
      <c r="T18" t="s">
        <v>44</v>
      </c>
      <c r="U18" t="s">
        <v>67</v>
      </c>
      <c r="V18" t="s">
        <v>96</v>
      </c>
      <c r="W18" t="s">
        <v>183</v>
      </c>
      <c r="X18" t="s">
        <v>48</v>
      </c>
      <c r="Y18" t="s">
        <v>184</v>
      </c>
      <c r="Z18" t="s">
        <v>184</v>
      </c>
      <c r="AJ18" t="s">
        <v>119</v>
      </c>
      <c r="AK18" t="s">
        <v>146</v>
      </c>
      <c r="AL18" t="s">
        <v>958</v>
      </c>
      <c r="AM18" t="s">
        <v>959</v>
      </c>
      <c r="AQ18" t="s">
        <v>51</v>
      </c>
      <c r="AR18" t="s">
        <v>51</v>
      </c>
      <c r="AX18" t="s">
        <v>112</v>
      </c>
      <c r="AY18" t="s">
        <v>100</v>
      </c>
      <c r="AZ18" t="s">
        <v>185</v>
      </c>
      <c r="BA18" t="s">
        <v>101</v>
      </c>
      <c r="BB18" t="s">
        <v>990</v>
      </c>
      <c r="BI18" t="s">
        <v>186</v>
      </c>
      <c r="BJ18" t="s">
        <v>75</v>
      </c>
      <c r="BK18" t="s">
        <v>1048</v>
      </c>
      <c r="BL18" t="s">
        <v>1044</v>
      </c>
      <c r="BS18" t="s">
        <v>56</v>
      </c>
      <c r="BT18" t="s">
        <v>77</v>
      </c>
      <c r="BU18" t="s">
        <v>77</v>
      </c>
      <c r="CB18" t="s">
        <v>170</v>
      </c>
      <c r="CC18" t="s">
        <v>58</v>
      </c>
      <c r="CD18" t="s">
        <v>105</v>
      </c>
      <c r="CE18" t="s">
        <v>147</v>
      </c>
      <c r="CF18" t="s">
        <v>1075</v>
      </c>
      <c r="CL18">
        <v>2</v>
      </c>
      <c r="CM18" t="s">
        <v>187</v>
      </c>
      <c r="CN18" t="s">
        <v>187</v>
      </c>
    </row>
    <row r="19" spans="1:99" x14ac:dyDescent="0.25">
      <c r="A19">
        <v>45153.98132280093</v>
      </c>
      <c r="B19" t="s">
        <v>188</v>
      </c>
      <c r="C19" t="s">
        <v>34</v>
      </c>
      <c r="D19" t="s">
        <v>35</v>
      </c>
      <c r="E19" t="s">
        <v>189</v>
      </c>
      <c r="F19" t="s">
        <v>37</v>
      </c>
      <c r="G19" t="s">
        <v>190</v>
      </c>
      <c r="H19" t="s">
        <v>130</v>
      </c>
      <c r="I19" s="1" t="s">
        <v>130</v>
      </c>
      <c r="M19" t="s">
        <v>40</v>
      </c>
      <c r="N19" s="1" t="s">
        <v>41</v>
      </c>
      <c r="O19" t="s">
        <v>41</v>
      </c>
      <c r="Q19">
        <v>12333</v>
      </c>
      <c r="R19" t="s">
        <v>42</v>
      </c>
      <c r="S19" t="s">
        <v>65</v>
      </c>
      <c r="T19" t="s">
        <v>44</v>
      </c>
      <c r="U19" t="s">
        <v>191</v>
      </c>
      <c r="V19" t="s">
        <v>96</v>
      </c>
      <c r="W19" t="s">
        <v>192</v>
      </c>
      <c r="X19" t="s">
        <v>145</v>
      </c>
      <c r="Y19" t="s">
        <v>193</v>
      </c>
      <c r="Z19" t="s">
        <v>193</v>
      </c>
      <c r="AJ19" t="s">
        <v>99</v>
      </c>
      <c r="AK19" t="s">
        <v>99</v>
      </c>
      <c r="AQ19" t="s">
        <v>194</v>
      </c>
      <c r="AR19" t="s">
        <v>194</v>
      </c>
      <c r="AX19" t="s">
        <v>65</v>
      </c>
      <c r="AY19" t="s">
        <v>53</v>
      </c>
      <c r="AZ19" t="s">
        <v>195</v>
      </c>
      <c r="BA19" t="s">
        <v>195</v>
      </c>
      <c r="BI19" t="s">
        <v>160</v>
      </c>
      <c r="BJ19" t="s">
        <v>160</v>
      </c>
      <c r="BS19" t="s">
        <v>196</v>
      </c>
      <c r="BT19" t="s">
        <v>197</v>
      </c>
      <c r="BU19" t="s">
        <v>1065</v>
      </c>
      <c r="BV19" t="s">
        <v>1066</v>
      </c>
      <c r="CB19" t="s">
        <v>154</v>
      </c>
      <c r="CC19" t="s">
        <v>92</v>
      </c>
      <c r="CD19" t="s">
        <v>198</v>
      </c>
      <c r="CE19" t="s">
        <v>198</v>
      </c>
      <c r="CL19">
        <v>3</v>
      </c>
      <c r="CM19" t="s">
        <v>199</v>
      </c>
      <c r="CN19" t="s">
        <v>199</v>
      </c>
    </row>
    <row r="20" spans="1:99" x14ac:dyDescent="0.25">
      <c r="A20">
        <v>45153.982040497685</v>
      </c>
      <c r="B20" t="s">
        <v>172</v>
      </c>
      <c r="C20" t="s">
        <v>62</v>
      </c>
      <c r="D20" t="s">
        <v>200</v>
      </c>
      <c r="E20" t="s">
        <v>36</v>
      </c>
      <c r="F20" t="s">
        <v>201</v>
      </c>
      <c r="G20" t="s">
        <v>148</v>
      </c>
      <c r="H20" t="s">
        <v>202</v>
      </c>
      <c r="I20" s="1" t="s">
        <v>202</v>
      </c>
      <c r="M20" t="s">
        <v>40</v>
      </c>
      <c r="N20" s="1" t="s">
        <v>125</v>
      </c>
      <c r="O20" t="s">
        <v>125</v>
      </c>
      <c r="Q20">
        <v>1111</v>
      </c>
      <c r="R20" t="s">
        <v>83</v>
      </c>
      <c r="S20" t="s">
        <v>95</v>
      </c>
      <c r="T20" t="s">
        <v>44</v>
      </c>
      <c r="U20" t="s">
        <v>156</v>
      </c>
      <c r="V20" t="s">
        <v>96</v>
      </c>
      <c r="W20" t="s">
        <v>203</v>
      </c>
      <c r="X20" t="s">
        <v>70</v>
      </c>
      <c r="Y20" t="s">
        <v>204</v>
      </c>
      <c r="Z20" t="s">
        <v>158</v>
      </c>
      <c r="AA20" t="s">
        <v>888</v>
      </c>
      <c r="AJ20" t="s">
        <v>205</v>
      </c>
      <c r="AK20" t="s">
        <v>99</v>
      </c>
      <c r="AL20" t="s">
        <v>962</v>
      </c>
      <c r="AQ20" t="s">
        <v>206</v>
      </c>
      <c r="AR20" t="s">
        <v>311</v>
      </c>
      <c r="AS20" t="s">
        <v>976</v>
      </c>
      <c r="AX20" t="s">
        <v>65</v>
      </c>
      <c r="AY20" t="s">
        <v>53</v>
      </c>
      <c r="AZ20" t="s">
        <v>195</v>
      </c>
      <c r="BA20" t="s">
        <v>195</v>
      </c>
      <c r="BI20" t="s">
        <v>1002</v>
      </c>
      <c r="BJ20" t="s">
        <v>1002</v>
      </c>
      <c r="BS20" t="s">
        <v>56</v>
      </c>
      <c r="BT20" t="s">
        <v>208</v>
      </c>
      <c r="BU20" t="s">
        <v>136</v>
      </c>
      <c r="BV20" t="s">
        <v>895</v>
      </c>
      <c r="CB20" t="s">
        <v>154</v>
      </c>
      <c r="CC20" t="s">
        <v>209</v>
      </c>
      <c r="CD20" t="s">
        <v>210</v>
      </c>
      <c r="CE20" t="s">
        <v>210</v>
      </c>
      <c r="CL20">
        <v>4</v>
      </c>
      <c r="CM20" t="s">
        <v>211</v>
      </c>
      <c r="CN20" t="s">
        <v>634</v>
      </c>
      <c r="CO20" t="s">
        <v>1095</v>
      </c>
    </row>
    <row r="21" spans="1:99" x14ac:dyDescent="0.25">
      <c r="A21">
        <v>45153.982933425927</v>
      </c>
      <c r="B21" t="s">
        <v>172</v>
      </c>
      <c r="C21" t="s">
        <v>62</v>
      </c>
      <c r="D21" t="s">
        <v>35</v>
      </c>
      <c r="E21" t="s">
        <v>36</v>
      </c>
      <c r="F21" t="s">
        <v>201</v>
      </c>
      <c r="G21" t="s">
        <v>212</v>
      </c>
      <c r="H21" t="s">
        <v>213</v>
      </c>
      <c r="I21" s="1" t="s">
        <v>213</v>
      </c>
      <c r="M21" t="s">
        <v>40</v>
      </c>
      <c r="N21" s="1" t="s">
        <v>125</v>
      </c>
      <c r="O21" t="s">
        <v>125</v>
      </c>
      <c r="Q21">
        <v>877</v>
      </c>
      <c r="R21" t="s">
        <v>83</v>
      </c>
      <c r="S21" t="s">
        <v>95</v>
      </c>
      <c r="T21" t="s">
        <v>44</v>
      </c>
      <c r="U21" t="s">
        <v>45</v>
      </c>
      <c r="V21" t="s">
        <v>96</v>
      </c>
      <c r="W21" t="s">
        <v>192</v>
      </c>
      <c r="X21" t="s">
        <v>145</v>
      </c>
      <c r="Y21" t="s">
        <v>214</v>
      </c>
      <c r="Z21" t="s">
        <v>158</v>
      </c>
      <c r="AA21" t="s">
        <v>886</v>
      </c>
      <c r="AJ21" t="s">
        <v>215</v>
      </c>
      <c r="AK21" t="s">
        <v>633</v>
      </c>
      <c r="AL21" t="s">
        <v>958</v>
      </c>
      <c r="AQ21" t="s">
        <v>206</v>
      </c>
      <c r="AR21" t="s">
        <v>311</v>
      </c>
      <c r="AS21" t="s">
        <v>976</v>
      </c>
      <c r="AX21" t="s">
        <v>52</v>
      </c>
      <c r="AY21" t="s">
        <v>53</v>
      </c>
      <c r="AZ21" t="s">
        <v>216</v>
      </c>
      <c r="BA21" t="s">
        <v>101</v>
      </c>
      <c r="BB21" t="s">
        <v>991</v>
      </c>
      <c r="BI21" t="s">
        <v>1003</v>
      </c>
      <c r="BJ21" t="s">
        <v>75</v>
      </c>
      <c r="BK21" t="s">
        <v>1047</v>
      </c>
      <c r="BS21" t="s">
        <v>56</v>
      </c>
      <c r="BT21" t="s">
        <v>218</v>
      </c>
      <c r="BU21" t="s">
        <v>136</v>
      </c>
      <c r="BV21" t="s">
        <v>893</v>
      </c>
      <c r="BW21" t="s">
        <v>889</v>
      </c>
      <c r="CB21" t="s">
        <v>91</v>
      </c>
      <c r="CC21" t="s">
        <v>58</v>
      </c>
      <c r="CD21" t="s">
        <v>219</v>
      </c>
      <c r="CE21" t="s">
        <v>461</v>
      </c>
      <c r="CF21" t="s">
        <v>1077</v>
      </c>
      <c r="CL21">
        <v>4</v>
      </c>
      <c r="CM21" t="s">
        <v>220</v>
      </c>
      <c r="CN21" t="s">
        <v>181</v>
      </c>
      <c r="CO21" t="s">
        <v>1096</v>
      </c>
    </row>
    <row r="22" spans="1:99" x14ac:dyDescent="0.25">
      <c r="A22">
        <v>45153.983587592593</v>
      </c>
      <c r="B22" t="s">
        <v>172</v>
      </c>
      <c r="C22" t="s">
        <v>34</v>
      </c>
      <c r="D22" t="s">
        <v>35</v>
      </c>
      <c r="E22" t="s">
        <v>155</v>
      </c>
      <c r="F22" t="s">
        <v>221</v>
      </c>
      <c r="G22" t="s">
        <v>212</v>
      </c>
      <c r="H22" t="s">
        <v>130</v>
      </c>
      <c r="I22" s="1" t="s">
        <v>130</v>
      </c>
      <c r="M22" t="s">
        <v>40</v>
      </c>
      <c r="N22" s="1" t="s">
        <v>125</v>
      </c>
      <c r="O22" t="s">
        <v>125</v>
      </c>
      <c r="Q22">
        <v>889</v>
      </c>
      <c r="R22" t="s">
        <v>83</v>
      </c>
      <c r="S22" t="s">
        <v>65</v>
      </c>
      <c r="T22" t="s">
        <v>131</v>
      </c>
      <c r="U22" t="s">
        <v>108</v>
      </c>
      <c r="V22" t="s">
        <v>96</v>
      </c>
      <c r="W22" t="s">
        <v>222</v>
      </c>
      <c r="X22" t="s">
        <v>48</v>
      </c>
      <c r="Y22" t="s">
        <v>223</v>
      </c>
      <c r="Z22" t="s">
        <v>136</v>
      </c>
      <c r="AA22" t="s">
        <v>883</v>
      </c>
      <c r="AB22" t="s">
        <v>889</v>
      </c>
      <c r="AC22" t="s">
        <v>890</v>
      </c>
      <c r="AD22" t="s">
        <v>891</v>
      </c>
      <c r="AJ22" t="s">
        <v>224</v>
      </c>
      <c r="AK22" t="s">
        <v>146</v>
      </c>
      <c r="AL22" t="s">
        <v>958</v>
      </c>
      <c r="AQ22" t="s">
        <v>225</v>
      </c>
      <c r="AR22" t="s">
        <v>225</v>
      </c>
      <c r="AX22" t="s">
        <v>112</v>
      </c>
      <c r="AY22" t="s">
        <v>100</v>
      </c>
      <c r="AZ22" t="s">
        <v>167</v>
      </c>
      <c r="BA22" t="s">
        <v>101</v>
      </c>
      <c r="BB22" t="s">
        <v>989</v>
      </c>
      <c r="BI22" t="s">
        <v>226</v>
      </c>
      <c r="BJ22" t="s">
        <v>75</v>
      </c>
      <c r="BK22" t="s">
        <v>1048</v>
      </c>
      <c r="BS22" t="s">
        <v>56</v>
      </c>
      <c r="BT22" t="s">
        <v>227</v>
      </c>
      <c r="BU22" t="s">
        <v>136</v>
      </c>
      <c r="BV22" t="s">
        <v>889</v>
      </c>
      <c r="CB22" t="s">
        <v>154</v>
      </c>
      <c r="CC22" t="s">
        <v>228</v>
      </c>
      <c r="CD22" t="s">
        <v>229</v>
      </c>
      <c r="CE22" t="s">
        <v>147</v>
      </c>
      <c r="CF22" t="s">
        <v>1074</v>
      </c>
      <c r="CG22" t="s">
        <v>1078</v>
      </c>
      <c r="CL22">
        <v>3</v>
      </c>
      <c r="CM22" t="s">
        <v>230</v>
      </c>
      <c r="CN22" t="s">
        <v>345</v>
      </c>
      <c r="CO22" t="s">
        <v>1096</v>
      </c>
      <c r="CP22" t="s">
        <v>1101</v>
      </c>
      <c r="CQ22" t="s">
        <v>1097</v>
      </c>
      <c r="CR22" t="s">
        <v>1100</v>
      </c>
    </row>
    <row r="23" spans="1:99" x14ac:dyDescent="0.25">
      <c r="A23">
        <v>45153.984263240738</v>
      </c>
      <c r="B23" t="s">
        <v>172</v>
      </c>
      <c r="C23" t="s">
        <v>34</v>
      </c>
      <c r="D23" t="s">
        <v>231</v>
      </c>
      <c r="E23" t="s">
        <v>189</v>
      </c>
      <c r="F23" t="s">
        <v>37</v>
      </c>
      <c r="G23" t="s">
        <v>212</v>
      </c>
      <c r="H23" t="s">
        <v>130</v>
      </c>
      <c r="I23" s="1" t="s">
        <v>130</v>
      </c>
      <c r="M23" t="s">
        <v>40</v>
      </c>
      <c r="N23" s="1" t="s">
        <v>41</v>
      </c>
      <c r="O23" t="s">
        <v>41</v>
      </c>
      <c r="Q23">
        <v>789</v>
      </c>
      <c r="R23" t="s">
        <v>232</v>
      </c>
      <c r="S23" t="s">
        <v>95</v>
      </c>
      <c r="T23" t="s">
        <v>44</v>
      </c>
      <c r="U23" t="s">
        <v>108</v>
      </c>
      <c r="V23" t="s">
        <v>96</v>
      </c>
      <c r="W23" t="s">
        <v>192</v>
      </c>
      <c r="X23" t="s">
        <v>145</v>
      </c>
      <c r="Y23" t="s">
        <v>233</v>
      </c>
      <c r="Z23" t="s">
        <v>77</v>
      </c>
      <c r="AA23" t="s">
        <v>892</v>
      </c>
      <c r="AJ23" t="s">
        <v>234</v>
      </c>
      <c r="AK23" t="s">
        <v>174</v>
      </c>
      <c r="AL23" t="s">
        <v>960</v>
      </c>
      <c r="AM23" t="s">
        <v>961</v>
      </c>
      <c r="AN23" t="s">
        <v>959</v>
      </c>
      <c r="AO23" t="s">
        <v>957</v>
      </c>
      <c r="AQ23" t="s">
        <v>51</v>
      </c>
      <c r="AR23" t="s">
        <v>51</v>
      </c>
      <c r="AX23" t="s">
        <v>52</v>
      </c>
      <c r="AY23" t="s">
        <v>100</v>
      </c>
      <c r="AZ23" t="s">
        <v>235</v>
      </c>
      <c r="BA23" t="s">
        <v>428</v>
      </c>
      <c r="BB23" t="s">
        <v>989</v>
      </c>
      <c r="BC23" t="s">
        <v>990</v>
      </c>
      <c r="BI23" t="s">
        <v>1004</v>
      </c>
      <c r="BJ23" t="s">
        <v>1002</v>
      </c>
      <c r="BK23" t="s">
        <v>1044</v>
      </c>
      <c r="BS23" t="s">
        <v>56</v>
      </c>
      <c r="BT23" t="s">
        <v>233</v>
      </c>
      <c r="BU23" t="s">
        <v>77</v>
      </c>
      <c r="BV23" t="s">
        <v>892</v>
      </c>
      <c r="CB23" t="s">
        <v>91</v>
      </c>
      <c r="CC23" t="s">
        <v>92</v>
      </c>
      <c r="CD23" t="s">
        <v>237</v>
      </c>
      <c r="CE23" t="s">
        <v>147</v>
      </c>
      <c r="CF23" t="s">
        <v>1074</v>
      </c>
      <c r="CG23" t="s">
        <v>1075</v>
      </c>
      <c r="CL23">
        <v>4</v>
      </c>
      <c r="CM23" t="s">
        <v>238</v>
      </c>
      <c r="CN23" t="s">
        <v>106</v>
      </c>
      <c r="CO23" t="s">
        <v>1099</v>
      </c>
      <c r="CP23" t="s">
        <v>1096</v>
      </c>
    </row>
    <row r="24" spans="1:99" x14ac:dyDescent="0.25">
      <c r="A24">
        <v>45153.985547048607</v>
      </c>
      <c r="B24" t="s">
        <v>172</v>
      </c>
      <c r="C24" t="s">
        <v>62</v>
      </c>
      <c r="D24" t="s">
        <v>35</v>
      </c>
      <c r="E24" t="s">
        <v>155</v>
      </c>
      <c r="F24" t="s">
        <v>37</v>
      </c>
      <c r="G24" t="s">
        <v>212</v>
      </c>
      <c r="H24" t="s">
        <v>130</v>
      </c>
      <c r="I24" s="1" t="s">
        <v>130</v>
      </c>
      <c r="M24" t="s">
        <v>40</v>
      </c>
      <c r="N24" s="1" t="s">
        <v>239</v>
      </c>
      <c r="O24" t="s">
        <v>41</v>
      </c>
      <c r="Q24">
        <v>687</v>
      </c>
      <c r="R24" t="s">
        <v>240</v>
      </c>
      <c r="S24" t="s">
        <v>65</v>
      </c>
      <c r="T24" t="s">
        <v>44</v>
      </c>
      <c r="U24" t="s">
        <v>45</v>
      </c>
      <c r="V24" t="s">
        <v>134</v>
      </c>
      <c r="W24" t="s">
        <v>241</v>
      </c>
      <c r="X24" t="s">
        <v>145</v>
      </c>
      <c r="Y24" t="s">
        <v>233</v>
      </c>
      <c r="Z24" t="s">
        <v>77</v>
      </c>
      <c r="AA24" t="s">
        <v>892</v>
      </c>
      <c r="AJ24" t="s">
        <v>242</v>
      </c>
      <c r="AK24" t="s">
        <v>174</v>
      </c>
      <c r="AL24" t="s">
        <v>960</v>
      </c>
      <c r="AM24" t="s">
        <v>958</v>
      </c>
      <c r="AQ24" t="s">
        <v>243</v>
      </c>
      <c r="AR24" t="s">
        <v>311</v>
      </c>
      <c r="AS24" t="s">
        <v>977</v>
      </c>
      <c r="AX24" t="s">
        <v>52</v>
      </c>
      <c r="AY24" t="s">
        <v>100</v>
      </c>
      <c r="AZ24" t="s">
        <v>139</v>
      </c>
      <c r="BA24" t="s">
        <v>101</v>
      </c>
      <c r="BB24" t="s">
        <v>991</v>
      </c>
      <c r="BC24" t="s">
        <v>989</v>
      </c>
      <c r="BI24" t="s">
        <v>1005</v>
      </c>
      <c r="BJ24" t="s">
        <v>102</v>
      </c>
      <c r="BK24" t="s">
        <v>1047</v>
      </c>
      <c r="BL24" t="s">
        <v>1048</v>
      </c>
      <c r="BM24" t="s">
        <v>1049</v>
      </c>
      <c r="BS24" t="s">
        <v>76</v>
      </c>
      <c r="BT24" t="s">
        <v>233</v>
      </c>
      <c r="BU24" t="s">
        <v>77</v>
      </c>
      <c r="BV24" t="s">
        <v>892</v>
      </c>
      <c r="CB24" t="s">
        <v>91</v>
      </c>
      <c r="CC24" t="s">
        <v>228</v>
      </c>
      <c r="CD24" t="s">
        <v>237</v>
      </c>
      <c r="CE24" t="s">
        <v>147</v>
      </c>
      <c r="CF24" t="s">
        <v>1074</v>
      </c>
      <c r="CG24" t="s">
        <v>1075</v>
      </c>
      <c r="CL24">
        <v>4</v>
      </c>
      <c r="CM24" t="s">
        <v>245</v>
      </c>
      <c r="CN24" t="s">
        <v>345</v>
      </c>
      <c r="CO24" t="s">
        <v>1095</v>
      </c>
      <c r="CP24" t="s">
        <v>1102</v>
      </c>
      <c r="CQ24" t="s">
        <v>1097</v>
      </c>
      <c r="CR24" t="s">
        <v>1100</v>
      </c>
    </row>
    <row r="25" spans="1:99" x14ac:dyDescent="0.25">
      <c r="A25">
        <v>45153.98648796296</v>
      </c>
      <c r="B25" t="s">
        <v>172</v>
      </c>
      <c r="C25" t="s">
        <v>62</v>
      </c>
      <c r="D25" t="s">
        <v>35</v>
      </c>
      <c r="E25" t="s">
        <v>36</v>
      </c>
      <c r="F25" t="s">
        <v>201</v>
      </c>
      <c r="G25" t="s">
        <v>148</v>
      </c>
      <c r="H25" t="s">
        <v>130</v>
      </c>
      <c r="I25" s="1" t="s">
        <v>246</v>
      </c>
      <c r="J25" t="s">
        <v>853</v>
      </c>
      <c r="K25" t="s">
        <v>852</v>
      </c>
      <c r="M25" t="s">
        <v>40</v>
      </c>
      <c r="N25" s="1" t="s">
        <v>247</v>
      </c>
      <c r="O25" t="s">
        <v>41</v>
      </c>
      <c r="P25" t="s">
        <v>862</v>
      </c>
      <c r="Q25">
        <v>1023</v>
      </c>
      <c r="R25" t="s">
        <v>83</v>
      </c>
      <c r="S25" t="s">
        <v>95</v>
      </c>
      <c r="T25" t="s">
        <v>44</v>
      </c>
      <c r="U25" t="s">
        <v>156</v>
      </c>
      <c r="V25" t="s">
        <v>96</v>
      </c>
      <c r="W25" t="s">
        <v>192</v>
      </c>
      <c r="X25" t="s">
        <v>48</v>
      </c>
      <c r="Y25" t="s">
        <v>233</v>
      </c>
      <c r="Z25" t="s">
        <v>77</v>
      </c>
      <c r="AA25" t="s">
        <v>892</v>
      </c>
      <c r="AJ25" t="s">
        <v>242</v>
      </c>
      <c r="AK25" t="s">
        <v>174</v>
      </c>
      <c r="AL25" t="s">
        <v>960</v>
      </c>
      <c r="AM25" t="s">
        <v>958</v>
      </c>
      <c r="AQ25" t="s">
        <v>73</v>
      </c>
      <c r="AR25" t="s">
        <v>51</v>
      </c>
      <c r="AS25" t="s">
        <v>975</v>
      </c>
      <c r="AX25" t="s">
        <v>52</v>
      </c>
      <c r="AY25" t="s">
        <v>100</v>
      </c>
      <c r="AZ25" t="s">
        <v>151</v>
      </c>
      <c r="BA25" t="s">
        <v>101</v>
      </c>
      <c r="BB25" t="s">
        <v>992</v>
      </c>
      <c r="BC25" t="s">
        <v>991</v>
      </c>
      <c r="BD25" t="s">
        <v>989</v>
      </c>
      <c r="BE25" t="s">
        <v>990</v>
      </c>
      <c r="BI25" t="s">
        <v>1006</v>
      </c>
      <c r="BJ25" t="s">
        <v>102</v>
      </c>
      <c r="BK25" t="s">
        <v>1046</v>
      </c>
      <c r="BL25" t="s">
        <v>1047</v>
      </c>
      <c r="BM25" t="s">
        <v>1048</v>
      </c>
      <c r="BN25" t="s">
        <v>1044</v>
      </c>
      <c r="BO25" t="s">
        <v>1049</v>
      </c>
      <c r="BP25" t="s">
        <v>1051</v>
      </c>
      <c r="BS25" t="s">
        <v>56</v>
      </c>
      <c r="BT25" t="s">
        <v>249</v>
      </c>
      <c r="BU25" t="s">
        <v>77</v>
      </c>
      <c r="BV25" t="s">
        <v>892</v>
      </c>
      <c r="BW25" t="s">
        <v>1067</v>
      </c>
      <c r="CB25" t="s">
        <v>154</v>
      </c>
      <c r="CC25" t="s">
        <v>228</v>
      </c>
      <c r="CD25" t="s">
        <v>250</v>
      </c>
      <c r="CE25" t="s">
        <v>147</v>
      </c>
      <c r="CF25" t="s">
        <v>1074</v>
      </c>
      <c r="CG25" t="s">
        <v>1075</v>
      </c>
      <c r="CH25" t="s">
        <v>1076</v>
      </c>
      <c r="CL25">
        <v>5</v>
      </c>
      <c r="CM25" t="s">
        <v>251</v>
      </c>
      <c r="CN25" t="s">
        <v>106</v>
      </c>
      <c r="CO25" t="s">
        <v>1103</v>
      </c>
      <c r="CP25" t="s">
        <v>1099</v>
      </c>
      <c r="CQ25" t="s">
        <v>1096</v>
      </c>
      <c r="CR25" t="s">
        <v>1102</v>
      </c>
      <c r="CS25" t="s">
        <v>1101</v>
      </c>
    </row>
    <row r="26" spans="1:99" x14ac:dyDescent="0.25">
      <c r="A26">
        <v>45153.987252615741</v>
      </c>
      <c r="B26" t="s">
        <v>172</v>
      </c>
      <c r="C26" t="s">
        <v>62</v>
      </c>
      <c r="D26" t="s">
        <v>35</v>
      </c>
      <c r="E26" t="s">
        <v>36</v>
      </c>
      <c r="F26" t="s">
        <v>37</v>
      </c>
      <c r="G26" t="s">
        <v>81</v>
      </c>
      <c r="H26" t="s">
        <v>130</v>
      </c>
      <c r="I26" s="1" t="s">
        <v>82</v>
      </c>
      <c r="J26" t="s">
        <v>854</v>
      </c>
      <c r="K26" t="s">
        <v>853</v>
      </c>
      <c r="M26" t="s">
        <v>40</v>
      </c>
      <c r="N26" s="1" t="s">
        <v>247</v>
      </c>
      <c r="O26" t="s">
        <v>41</v>
      </c>
      <c r="P26" t="s">
        <v>862</v>
      </c>
      <c r="Q26">
        <v>1120</v>
      </c>
      <c r="R26" t="s">
        <v>42</v>
      </c>
      <c r="S26" t="s">
        <v>65</v>
      </c>
      <c r="T26" t="s">
        <v>131</v>
      </c>
      <c r="U26" t="s">
        <v>108</v>
      </c>
      <c r="V26" t="s">
        <v>134</v>
      </c>
      <c r="W26" t="s">
        <v>173</v>
      </c>
      <c r="X26" t="s">
        <v>145</v>
      </c>
      <c r="Y26" t="s">
        <v>252</v>
      </c>
      <c r="Z26" t="s">
        <v>136</v>
      </c>
      <c r="AA26" t="s">
        <v>883</v>
      </c>
      <c r="AB26" t="s">
        <v>889</v>
      </c>
      <c r="AC26" t="s">
        <v>886</v>
      </c>
      <c r="AD26" t="s">
        <v>885</v>
      </c>
      <c r="AJ26" t="s">
        <v>253</v>
      </c>
      <c r="AK26" t="s">
        <v>633</v>
      </c>
      <c r="AL26" t="s">
        <v>961</v>
      </c>
      <c r="AM26" t="s">
        <v>958</v>
      </c>
      <c r="AN26" t="s">
        <v>959</v>
      </c>
      <c r="AQ26" t="s">
        <v>254</v>
      </c>
      <c r="AR26" t="s">
        <v>51</v>
      </c>
      <c r="AS26" t="s">
        <v>975</v>
      </c>
      <c r="AT26" t="s">
        <v>976</v>
      </c>
      <c r="AX26" t="s">
        <v>112</v>
      </c>
      <c r="AY26" t="s">
        <v>100</v>
      </c>
      <c r="AZ26" t="s">
        <v>151</v>
      </c>
      <c r="BA26" t="s">
        <v>101</v>
      </c>
      <c r="BB26" t="s">
        <v>992</v>
      </c>
      <c r="BC26" t="s">
        <v>991</v>
      </c>
      <c r="BD26" t="s">
        <v>989</v>
      </c>
      <c r="BE26" t="s">
        <v>990</v>
      </c>
      <c r="BI26" t="s">
        <v>1007</v>
      </c>
      <c r="BJ26" t="s">
        <v>102</v>
      </c>
      <c r="BK26" t="s">
        <v>1047</v>
      </c>
      <c r="BL26" t="s">
        <v>1044</v>
      </c>
      <c r="BM26" t="s">
        <v>1049</v>
      </c>
      <c r="BN26" t="s">
        <v>1051</v>
      </c>
      <c r="BO26" t="s">
        <v>1050</v>
      </c>
      <c r="BS26" t="s">
        <v>76</v>
      </c>
      <c r="BT26" t="s">
        <v>233</v>
      </c>
      <c r="BU26" t="s">
        <v>77</v>
      </c>
      <c r="BV26" t="s">
        <v>892</v>
      </c>
      <c r="CB26" t="s">
        <v>154</v>
      </c>
      <c r="CC26" t="s">
        <v>92</v>
      </c>
      <c r="CD26" t="s">
        <v>256</v>
      </c>
      <c r="CE26" t="s">
        <v>147</v>
      </c>
      <c r="CF26" t="s">
        <v>1074</v>
      </c>
      <c r="CG26" t="s">
        <v>1075</v>
      </c>
      <c r="CH26" t="s">
        <v>1078</v>
      </c>
      <c r="CL26">
        <v>4</v>
      </c>
      <c r="CM26" t="s">
        <v>257</v>
      </c>
      <c r="CN26" t="s">
        <v>106</v>
      </c>
      <c r="CO26" t="s">
        <v>1103</v>
      </c>
      <c r="CP26" t="s">
        <v>1099</v>
      </c>
      <c r="CQ26" t="s">
        <v>1102</v>
      </c>
    </row>
    <row r="27" spans="1:99" x14ac:dyDescent="0.25">
      <c r="A27">
        <v>45153.992485312498</v>
      </c>
      <c r="B27" t="s">
        <v>258</v>
      </c>
      <c r="C27" t="s">
        <v>34</v>
      </c>
      <c r="D27" t="s">
        <v>35</v>
      </c>
      <c r="E27" t="s">
        <v>36</v>
      </c>
      <c r="F27" t="s">
        <v>37</v>
      </c>
      <c r="G27" t="s">
        <v>148</v>
      </c>
      <c r="H27" t="s">
        <v>130</v>
      </c>
      <c r="I27" s="1" t="s">
        <v>63</v>
      </c>
      <c r="J27" t="s">
        <v>853</v>
      </c>
      <c r="M27" t="s">
        <v>40</v>
      </c>
      <c r="N27" s="1" t="s">
        <v>41</v>
      </c>
      <c r="O27" t="s">
        <v>41</v>
      </c>
      <c r="Q27">
        <v>1200</v>
      </c>
      <c r="R27" t="s">
        <v>42</v>
      </c>
      <c r="S27" t="s">
        <v>65</v>
      </c>
      <c r="T27" t="s">
        <v>44</v>
      </c>
      <c r="U27" t="s">
        <v>108</v>
      </c>
      <c r="V27" t="s">
        <v>117</v>
      </c>
      <c r="W27" t="s">
        <v>259</v>
      </c>
      <c r="X27" t="s">
        <v>70</v>
      </c>
      <c r="Y27" t="s">
        <v>136</v>
      </c>
      <c r="Z27" t="s">
        <v>136</v>
      </c>
      <c r="AJ27" t="s">
        <v>260</v>
      </c>
      <c r="AK27" t="s">
        <v>174</v>
      </c>
      <c r="AL27" t="s">
        <v>959</v>
      </c>
      <c r="AQ27" t="s">
        <v>73</v>
      </c>
      <c r="AR27" t="s">
        <v>51</v>
      </c>
      <c r="AS27" t="s">
        <v>975</v>
      </c>
      <c r="AX27" t="s">
        <v>52</v>
      </c>
      <c r="AY27" t="s">
        <v>53</v>
      </c>
      <c r="AZ27" t="s">
        <v>261</v>
      </c>
      <c r="BA27" t="s">
        <v>101</v>
      </c>
      <c r="BB27" t="s">
        <v>992</v>
      </c>
      <c r="BC27" t="s">
        <v>991</v>
      </c>
      <c r="BI27" t="s">
        <v>262</v>
      </c>
      <c r="BJ27" t="s">
        <v>75</v>
      </c>
      <c r="BK27" t="s">
        <v>1044</v>
      </c>
      <c r="BL27" t="s">
        <v>1049</v>
      </c>
      <c r="BM27" t="s">
        <v>1045</v>
      </c>
      <c r="BS27" t="s">
        <v>56</v>
      </c>
      <c r="BT27" t="s">
        <v>263</v>
      </c>
      <c r="BU27" t="s">
        <v>136</v>
      </c>
      <c r="BV27" t="s">
        <v>1067</v>
      </c>
      <c r="CB27" t="s">
        <v>57</v>
      </c>
      <c r="CC27" t="s">
        <v>228</v>
      </c>
      <c r="CD27" t="s">
        <v>162</v>
      </c>
      <c r="CE27" t="s">
        <v>162</v>
      </c>
      <c r="CL27">
        <v>5</v>
      </c>
      <c r="CM27" t="s">
        <v>264</v>
      </c>
      <c r="CN27" t="s">
        <v>345</v>
      </c>
      <c r="CO27" t="s">
        <v>1096</v>
      </c>
    </row>
    <row r="28" spans="1:99" x14ac:dyDescent="0.25">
      <c r="A28">
        <v>45153.994721666662</v>
      </c>
      <c r="B28" t="s">
        <v>172</v>
      </c>
      <c r="C28" t="s">
        <v>34</v>
      </c>
      <c r="D28" t="s">
        <v>35</v>
      </c>
      <c r="E28" t="s">
        <v>155</v>
      </c>
      <c r="F28" t="s">
        <v>37</v>
      </c>
      <c r="G28" t="s">
        <v>81</v>
      </c>
      <c r="H28" t="s">
        <v>213</v>
      </c>
      <c r="I28" s="1" t="s">
        <v>265</v>
      </c>
      <c r="J28" t="s">
        <v>853</v>
      </c>
      <c r="M28" t="s">
        <v>40</v>
      </c>
      <c r="N28" s="1" t="s">
        <v>247</v>
      </c>
      <c r="O28" t="s">
        <v>41</v>
      </c>
      <c r="P28" t="s">
        <v>862</v>
      </c>
      <c r="Q28">
        <v>798</v>
      </c>
      <c r="R28" t="s">
        <v>42</v>
      </c>
      <c r="S28" t="s">
        <v>65</v>
      </c>
      <c r="T28" t="s">
        <v>44</v>
      </c>
      <c r="U28" t="s">
        <v>191</v>
      </c>
      <c r="V28" t="s">
        <v>96</v>
      </c>
      <c r="W28" t="s">
        <v>192</v>
      </c>
      <c r="X28" t="s">
        <v>48</v>
      </c>
      <c r="Y28" t="s">
        <v>266</v>
      </c>
      <c r="Z28" t="s">
        <v>136</v>
      </c>
      <c r="AA28" t="s">
        <v>893</v>
      </c>
      <c r="AJ28" t="s">
        <v>267</v>
      </c>
      <c r="AK28" t="s">
        <v>633</v>
      </c>
      <c r="AL28" t="s">
        <v>958</v>
      </c>
      <c r="AM28" t="s">
        <v>957</v>
      </c>
      <c r="AN28" t="s">
        <v>962</v>
      </c>
      <c r="AO28" t="s">
        <v>963</v>
      </c>
      <c r="AQ28" t="s">
        <v>254</v>
      </c>
      <c r="AR28" t="s">
        <v>51</v>
      </c>
      <c r="AS28" t="s">
        <v>975</v>
      </c>
      <c r="AT28" t="s">
        <v>976</v>
      </c>
      <c r="AX28" t="s">
        <v>52</v>
      </c>
      <c r="AY28" t="s">
        <v>53</v>
      </c>
      <c r="AZ28" t="s">
        <v>268</v>
      </c>
      <c r="BA28" t="s">
        <v>418</v>
      </c>
      <c r="BB28" t="s">
        <v>991</v>
      </c>
      <c r="BC28" t="s">
        <v>989</v>
      </c>
      <c r="BI28" t="s">
        <v>1008</v>
      </c>
      <c r="BJ28" t="s">
        <v>102</v>
      </c>
      <c r="BK28" t="s">
        <v>1047</v>
      </c>
      <c r="BL28" t="s">
        <v>1044</v>
      </c>
      <c r="BS28" t="s">
        <v>76</v>
      </c>
      <c r="BT28" t="s">
        <v>270</v>
      </c>
      <c r="BU28" t="s">
        <v>77</v>
      </c>
      <c r="BV28" t="s">
        <v>1066</v>
      </c>
      <c r="CB28" t="s">
        <v>154</v>
      </c>
      <c r="CC28" t="s">
        <v>228</v>
      </c>
      <c r="CD28" t="s">
        <v>147</v>
      </c>
      <c r="CE28" t="s">
        <v>147</v>
      </c>
      <c r="CL28">
        <v>3</v>
      </c>
      <c r="CM28" t="s">
        <v>271</v>
      </c>
      <c r="CN28" t="s">
        <v>634</v>
      </c>
      <c r="CO28" t="s">
        <v>1095</v>
      </c>
      <c r="CP28" t="s">
        <v>1096</v>
      </c>
      <c r="CQ28" t="s">
        <v>1102</v>
      </c>
    </row>
    <row r="29" spans="1:99" x14ac:dyDescent="0.25">
      <c r="A29">
        <v>45153.996467418983</v>
      </c>
      <c r="B29" t="s">
        <v>172</v>
      </c>
      <c r="C29" t="s">
        <v>62</v>
      </c>
      <c r="D29" t="s">
        <v>35</v>
      </c>
      <c r="E29" t="s">
        <v>36</v>
      </c>
      <c r="F29" t="s">
        <v>37</v>
      </c>
      <c r="G29" t="s">
        <v>148</v>
      </c>
      <c r="H29" t="s">
        <v>130</v>
      </c>
      <c r="I29" s="1" t="s">
        <v>124</v>
      </c>
      <c r="J29" t="s">
        <v>854</v>
      </c>
      <c r="M29" t="s">
        <v>40</v>
      </c>
      <c r="N29" s="1" t="s">
        <v>272</v>
      </c>
      <c r="O29" t="s">
        <v>125</v>
      </c>
      <c r="Q29">
        <v>1034</v>
      </c>
      <c r="R29" t="s">
        <v>83</v>
      </c>
      <c r="S29" t="s">
        <v>65</v>
      </c>
      <c r="T29" t="s">
        <v>131</v>
      </c>
      <c r="U29" t="s">
        <v>45</v>
      </c>
      <c r="V29" t="s">
        <v>96</v>
      </c>
      <c r="W29" t="s">
        <v>192</v>
      </c>
      <c r="X29" t="s">
        <v>70</v>
      </c>
      <c r="Y29" t="s">
        <v>233</v>
      </c>
      <c r="Z29" t="s">
        <v>77</v>
      </c>
      <c r="AA29" t="s">
        <v>892</v>
      </c>
      <c r="AJ29" t="s">
        <v>273</v>
      </c>
      <c r="AK29" t="s">
        <v>174</v>
      </c>
      <c r="AL29" t="s">
        <v>961</v>
      </c>
      <c r="AM29" t="s">
        <v>959</v>
      </c>
      <c r="AQ29" t="s">
        <v>73</v>
      </c>
      <c r="AR29" t="s">
        <v>51</v>
      </c>
      <c r="AS29" t="s">
        <v>975</v>
      </c>
      <c r="AX29" t="s">
        <v>65</v>
      </c>
      <c r="AY29" t="s">
        <v>53</v>
      </c>
      <c r="AZ29" t="s">
        <v>88</v>
      </c>
      <c r="BA29" t="s">
        <v>101</v>
      </c>
      <c r="BB29" t="s">
        <v>992</v>
      </c>
      <c r="BI29" t="s">
        <v>1009</v>
      </c>
      <c r="BJ29" t="s">
        <v>102</v>
      </c>
      <c r="BK29" t="s">
        <v>1047</v>
      </c>
      <c r="BL29" t="s">
        <v>1048</v>
      </c>
      <c r="BS29" t="s">
        <v>56</v>
      </c>
      <c r="BT29" t="s">
        <v>275</v>
      </c>
      <c r="BU29" t="s">
        <v>77</v>
      </c>
      <c r="BV29" t="s">
        <v>892</v>
      </c>
      <c r="BW29" t="s">
        <v>893</v>
      </c>
      <c r="CB29" t="s">
        <v>154</v>
      </c>
      <c r="CC29" t="s">
        <v>58</v>
      </c>
      <c r="CD29" t="s">
        <v>198</v>
      </c>
      <c r="CE29" t="s">
        <v>198</v>
      </c>
      <c r="CL29">
        <v>4</v>
      </c>
      <c r="CM29" t="s">
        <v>271</v>
      </c>
      <c r="CN29" t="s">
        <v>634</v>
      </c>
      <c r="CO29" t="s">
        <v>1095</v>
      </c>
      <c r="CP29" t="s">
        <v>1096</v>
      </c>
      <c r="CQ29" t="s">
        <v>1102</v>
      </c>
    </row>
    <row r="30" spans="1:99" x14ac:dyDescent="0.25">
      <c r="A30">
        <v>45153.999114097227</v>
      </c>
      <c r="B30" t="s">
        <v>172</v>
      </c>
      <c r="C30" t="s">
        <v>62</v>
      </c>
      <c r="D30" t="s">
        <v>35</v>
      </c>
      <c r="E30" t="s">
        <v>36</v>
      </c>
      <c r="F30" t="s">
        <v>201</v>
      </c>
      <c r="G30" t="s">
        <v>148</v>
      </c>
      <c r="H30" t="s">
        <v>213</v>
      </c>
      <c r="I30" s="1" t="s">
        <v>265</v>
      </c>
      <c r="J30" t="s">
        <v>853</v>
      </c>
      <c r="M30" t="s">
        <v>40</v>
      </c>
      <c r="N30" s="1" t="s">
        <v>64</v>
      </c>
      <c r="O30" t="s">
        <v>41</v>
      </c>
      <c r="P30" t="s">
        <v>862</v>
      </c>
      <c r="Q30">
        <v>970</v>
      </c>
      <c r="R30" t="s">
        <v>232</v>
      </c>
      <c r="S30" t="s">
        <v>95</v>
      </c>
      <c r="T30" t="s">
        <v>44</v>
      </c>
      <c r="U30" t="s">
        <v>108</v>
      </c>
      <c r="V30" t="s">
        <v>117</v>
      </c>
      <c r="W30" t="s">
        <v>192</v>
      </c>
      <c r="X30" t="s">
        <v>70</v>
      </c>
      <c r="Y30" t="s">
        <v>233</v>
      </c>
      <c r="Z30" t="s">
        <v>77</v>
      </c>
      <c r="AA30" t="s">
        <v>892</v>
      </c>
      <c r="AJ30" t="s">
        <v>276</v>
      </c>
      <c r="AK30" t="s">
        <v>836</v>
      </c>
      <c r="AL30" t="s">
        <v>963</v>
      </c>
      <c r="AM30" t="s">
        <v>964</v>
      </c>
      <c r="AQ30" t="s">
        <v>277</v>
      </c>
      <c r="AR30" t="s">
        <v>51</v>
      </c>
      <c r="AS30" t="s">
        <v>977</v>
      </c>
      <c r="AT30" t="s">
        <v>976</v>
      </c>
      <c r="AU30" t="s">
        <v>978</v>
      </c>
      <c r="AX30" t="s">
        <v>112</v>
      </c>
      <c r="AY30" t="s">
        <v>87</v>
      </c>
      <c r="AZ30" t="s">
        <v>101</v>
      </c>
      <c r="BA30" t="s">
        <v>101</v>
      </c>
      <c r="BI30" t="s">
        <v>1010</v>
      </c>
      <c r="BJ30" t="s">
        <v>102</v>
      </c>
      <c r="BK30" t="s">
        <v>1047</v>
      </c>
      <c r="BL30" t="s">
        <v>1051</v>
      </c>
      <c r="BM30" t="s">
        <v>1045</v>
      </c>
      <c r="BS30" t="s">
        <v>76</v>
      </c>
      <c r="BT30" t="s">
        <v>233</v>
      </c>
      <c r="BU30" t="s">
        <v>77</v>
      </c>
      <c r="BV30" t="s">
        <v>892</v>
      </c>
      <c r="CB30" t="s">
        <v>154</v>
      </c>
      <c r="CC30" t="s">
        <v>92</v>
      </c>
      <c r="CD30" t="s">
        <v>279</v>
      </c>
      <c r="CE30" t="s">
        <v>147</v>
      </c>
      <c r="CF30" t="s">
        <v>1074</v>
      </c>
      <c r="CG30" t="s">
        <v>1075</v>
      </c>
      <c r="CH30" t="s">
        <v>1077</v>
      </c>
      <c r="CL30">
        <v>4</v>
      </c>
      <c r="CM30" t="s">
        <v>280</v>
      </c>
      <c r="CN30" t="s">
        <v>634</v>
      </c>
      <c r="CO30" t="s">
        <v>1096</v>
      </c>
    </row>
    <row r="31" spans="1:99" x14ac:dyDescent="0.25">
      <c r="A31">
        <v>45154.000101782411</v>
      </c>
      <c r="B31" t="s">
        <v>172</v>
      </c>
      <c r="C31" t="s">
        <v>62</v>
      </c>
      <c r="D31" t="s">
        <v>35</v>
      </c>
      <c r="E31" t="s">
        <v>36</v>
      </c>
      <c r="F31" t="s">
        <v>37</v>
      </c>
      <c r="G31" t="s">
        <v>38</v>
      </c>
      <c r="H31" t="s">
        <v>130</v>
      </c>
      <c r="I31" s="1" t="s">
        <v>124</v>
      </c>
      <c r="J31" t="s">
        <v>854</v>
      </c>
      <c r="M31" t="s">
        <v>40</v>
      </c>
      <c r="N31" s="1" t="s">
        <v>64</v>
      </c>
      <c r="O31" t="s">
        <v>41</v>
      </c>
      <c r="P31" t="s">
        <v>862</v>
      </c>
      <c r="Q31">
        <v>1190</v>
      </c>
      <c r="R31" t="s">
        <v>42</v>
      </c>
      <c r="S31" t="s">
        <v>281</v>
      </c>
      <c r="T31" t="s">
        <v>44</v>
      </c>
      <c r="U31" t="s">
        <v>108</v>
      </c>
      <c r="V31" t="s">
        <v>96</v>
      </c>
      <c r="W31" t="s">
        <v>192</v>
      </c>
      <c r="X31" t="s">
        <v>145</v>
      </c>
      <c r="Y31" t="s">
        <v>266</v>
      </c>
      <c r="Z31" t="s">
        <v>136</v>
      </c>
      <c r="AA31" t="s">
        <v>893</v>
      </c>
      <c r="AJ31" t="s">
        <v>282</v>
      </c>
      <c r="AK31" t="s">
        <v>174</v>
      </c>
      <c r="AL31" t="s">
        <v>960</v>
      </c>
      <c r="AM31" t="s">
        <v>958</v>
      </c>
      <c r="AN31" t="s">
        <v>959</v>
      </c>
      <c r="AO31" t="s">
        <v>957</v>
      </c>
      <c r="AQ31" t="s">
        <v>283</v>
      </c>
      <c r="AR31" t="s">
        <v>51</v>
      </c>
      <c r="AS31" t="s">
        <v>975</v>
      </c>
      <c r="AT31" t="s">
        <v>977</v>
      </c>
      <c r="AX31" t="s">
        <v>65</v>
      </c>
      <c r="AY31" t="s">
        <v>100</v>
      </c>
      <c r="AZ31" t="s">
        <v>284</v>
      </c>
      <c r="BA31" t="s">
        <v>101</v>
      </c>
      <c r="BB31" t="s">
        <v>991</v>
      </c>
      <c r="BC31" t="s">
        <v>990</v>
      </c>
      <c r="BI31" t="s">
        <v>285</v>
      </c>
      <c r="BJ31" t="s">
        <v>102</v>
      </c>
      <c r="BK31" t="s">
        <v>1049</v>
      </c>
      <c r="BS31" t="s">
        <v>76</v>
      </c>
      <c r="BT31" t="s">
        <v>286</v>
      </c>
      <c r="BU31" t="s">
        <v>136</v>
      </c>
      <c r="BV31" t="s">
        <v>889</v>
      </c>
      <c r="BW31" t="s">
        <v>886</v>
      </c>
      <c r="BX31" t="s">
        <v>1066</v>
      </c>
      <c r="CB31" t="s">
        <v>91</v>
      </c>
      <c r="CC31" t="s">
        <v>58</v>
      </c>
      <c r="CD31" t="s">
        <v>287</v>
      </c>
      <c r="CE31" t="s">
        <v>198</v>
      </c>
      <c r="CF31" t="s">
        <v>1075</v>
      </c>
      <c r="CL31">
        <v>4</v>
      </c>
      <c r="CM31" t="s">
        <v>288</v>
      </c>
      <c r="CN31" t="s">
        <v>106</v>
      </c>
      <c r="CO31" t="s">
        <v>1103</v>
      </c>
      <c r="CP31" t="s">
        <v>1095</v>
      </c>
      <c r="CQ31" t="s">
        <v>1102</v>
      </c>
      <c r="CR31" t="s">
        <v>1101</v>
      </c>
    </row>
    <row r="32" spans="1:99" x14ac:dyDescent="0.25">
      <c r="A32">
        <v>45154.002866273149</v>
      </c>
      <c r="B32" t="s">
        <v>289</v>
      </c>
      <c r="C32" t="s">
        <v>62</v>
      </c>
      <c r="D32" t="s">
        <v>290</v>
      </c>
      <c r="E32" t="s">
        <v>155</v>
      </c>
      <c r="F32" t="s">
        <v>37</v>
      </c>
      <c r="G32" t="s">
        <v>212</v>
      </c>
      <c r="H32" t="s">
        <v>130</v>
      </c>
      <c r="I32" s="1" t="s">
        <v>291</v>
      </c>
      <c r="J32" t="s">
        <v>854</v>
      </c>
      <c r="K32" t="s">
        <v>853</v>
      </c>
      <c r="L32" t="s">
        <v>852</v>
      </c>
      <c r="M32" t="s">
        <v>40</v>
      </c>
      <c r="N32" s="1" t="s">
        <v>41</v>
      </c>
      <c r="O32" t="s">
        <v>41</v>
      </c>
      <c r="Q32">
        <v>7000</v>
      </c>
      <c r="R32" t="s">
        <v>42</v>
      </c>
      <c r="S32" t="s">
        <v>65</v>
      </c>
      <c r="T32" t="s">
        <v>131</v>
      </c>
      <c r="U32" t="s">
        <v>45</v>
      </c>
      <c r="V32" t="s">
        <v>96</v>
      </c>
      <c r="W32" t="s">
        <v>292</v>
      </c>
      <c r="X32" t="s">
        <v>48</v>
      </c>
      <c r="Y32" t="s">
        <v>293</v>
      </c>
      <c r="Z32" t="s">
        <v>293</v>
      </c>
      <c r="AJ32" t="s">
        <v>294</v>
      </c>
      <c r="AK32" t="s">
        <v>174</v>
      </c>
      <c r="AL32" t="s">
        <v>960</v>
      </c>
      <c r="AM32" t="s">
        <v>961</v>
      </c>
      <c r="AN32" t="s">
        <v>958</v>
      </c>
      <c r="AO32" t="s">
        <v>959</v>
      </c>
      <c r="AQ32" t="s">
        <v>73</v>
      </c>
      <c r="AR32" t="s">
        <v>51</v>
      </c>
      <c r="AS32" t="s">
        <v>975</v>
      </c>
      <c r="AX32" t="s">
        <v>52</v>
      </c>
      <c r="AY32" t="s">
        <v>100</v>
      </c>
      <c r="AZ32" t="s">
        <v>88</v>
      </c>
      <c r="BA32" t="s">
        <v>101</v>
      </c>
      <c r="BB32" t="s">
        <v>992</v>
      </c>
      <c r="BI32" t="s">
        <v>295</v>
      </c>
      <c r="BJ32" t="s">
        <v>102</v>
      </c>
      <c r="BK32" t="s">
        <v>1046</v>
      </c>
      <c r="BS32" t="s">
        <v>76</v>
      </c>
      <c r="BT32" t="s">
        <v>296</v>
      </c>
      <c r="BU32" t="s">
        <v>136</v>
      </c>
      <c r="BV32" t="s">
        <v>1067</v>
      </c>
      <c r="BW32" t="s">
        <v>895</v>
      </c>
      <c r="CB32" t="s">
        <v>297</v>
      </c>
      <c r="CC32" t="s">
        <v>209</v>
      </c>
      <c r="CD32" t="s">
        <v>198</v>
      </c>
      <c r="CE32" t="s">
        <v>198</v>
      </c>
      <c r="CL32">
        <v>1</v>
      </c>
      <c r="CM32" t="s">
        <v>106</v>
      </c>
      <c r="CN32" t="s">
        <v>106</v>
      </c>
      <c r="CU32" t="s">
        <v>298</v>
      </c>
    </row>
    <row r="33" spans="1:99" x14ac:dyDescent="0.25">
      <c r="A33">
        <v>45154.003388576384</v>
      </c>
      <c r="B33" t="s">
        <v>172</v>
      </c>
      <c r="C33" t="s">
        <v>62</v>
      </c>
      <c r="D33" t="s">
        <v>35</v>
      </c>
      <c r="E33" t="s">
        <v>36</v>
      </c>
      <c r="F33" t="s">
        <v>37</v>
      </c>
      <c r="G33" t="s">
        <v>212</v>
      </c>
      <c r="H33" t="s">
        <v>107</v>
      </c>
      <c r="I33" s="1" t="s">
        <v>299</v>
      </c>
      <c r="J33" t="s">
        <v>852</v>
      </c>
      <c r="M33" t="s">
        <v>40</v>
      </c>
      <c r="N33" s="1" t="s">
        <v>64</v>
      </c>
      <c r="O33" t="s">
        <v>41</v>
      </c>
      <c r="P33" t="s">
        <v>862</v>
      </c>
      <c r="Q33">
        <v>930</v>
      </c>
      <c r="R33" t="s">
        <v>232</v>
      </c>
      <c r="S33" t="s">
        <v>65</v>
      </c>
      <c r="T33" t="s">
        <v>44</v>
      </c>
      <c r="U33" t="s">
        <v>156</v>
      </c>
      <c r="V33" t="s">
        <v>134</v>
      </c>
      <c r="W33" t="s">
        <v>192</v>
      </c>
      <c r="X33" t="s">
        <v>145</v>
      </c>
      <c r="Y33" t="s">
        <v>233</v>
      </c>
      <c r="Z33" t="s">
        <v>77</v>
      </c>
      <c r="AA33" t="s">
        <v>892</v>
      </c>
      <c r="AJ33" t="s">
        <v>300</v>
      </c>
      <c r="AK33" t="s">
        <v>174</v>
      </c>
      <c r="AL33" t="s">
        <v>960</v>
      </c>
      <c r="AQ33" t="s">
        <v>283</v>
      </c>
      <c r="AR33" t="s">
        <v>51</v>
      </c>
      <c r="AS33" t="s">
        <v>975</v>
      </c>
      <c r="AT33" t="s">
        <v>977</v>
      </c>
      <c r="AX33" t="s">
        <v>112</v>
      </c>
      <c r="AY33" t="s">
        <v>100</v>
      </c>
      <c r="AZ33" t="s">
        <v>301</v>
      </c>
      <c r="BA33" t="s">
        <v>101</v>
      </c>
      <c r="BB33" t="s">
        <v>991</v>
      </c>
      <c r="BC33" t="s">
        <v>989</v>
      </c>
      <c r="BD33" t="s">
        <v>993</v>
      </c>
      <c r="BI33" t="s">
        <v>1011</v>
      </c>
      <c r="BJ33" t="s">
        <v>1002</v>
      </c>
      <c r="BK33" t="s">
        <v>1048</v>
      </c>
      <c r="BL33" t="s">
        <v>1044</v>
      </c>
      <c r="BM33" t="s">
        <v>1051</v>
      </c>
      <c r="BS33" t="s">
        <v>76</v>
      </c>
      <c r="BT33" t="s">
        <v>303</v>
      </c>
      <c r="BU33" t="s">
        <v>136</v>
      </c>
      <c r="BV33" t="s">
        <v>893</v>
      </c>
      <c r="BW33" t="s">
        <v>1067</v>
      </c>
      <c r="BX33" t="s">
        <v>889</v>
      </c>
      <c r="CB33" t="s">
        <v>91</v>
      </c>
      <c r="CC33" t="s">
        <v>92</v>
      </c>
      <c r="CD33" t="s">
        <v>304</v>
      </c>
      <c r="CE33" t="s">
        <v>198</v>
      </c>
      <c r="CF33" t="s">
        <v>1075</v>
      </c>
      <c r="CG33" t="s">
        <v>1077</v>
      </c>
      <c r="CH33" t="s">
        <v>1078</v>
      </c>
      <c r="CL33">
        <v>4</v>
      </c>
      <c r="CM33" t="s">
        <v>305</v>
      </c>
      <c r="CN33" t="s">
        <v>345</v>
      </c>
      <c r="CO33" t="s">
        <v>1095</v>
      </c>
      <c r="CP33" t="s">
        <v>1102</v>
      </c>
      <c r="CQ33" t="s">
        <v>1101</v>
      </c>
    </row>
    <row r="34" spans="1:99" x14ac:dyDescent="0.25">
      <c r="A34">
        <v>45154.00353962963</v>
      </c>
      <c r="B34" t="s">
        <v>258</v>
      </c>
      <c r="C34" t="s">
        <v>34</v>
      </c>
      <c r="D34" t="s">
        <v>35</v>
      </c>
      <c r="E34" t="s">
        <v>36</v>
      </c>
      <c r="F34" t="s">
        <v>37</v>
      </c>
      <c r="G34" t="s">
        <v>38</v>
      </c>
      <c r="H34" t="s">
        <v>130</v>
      </c>
      <c r="I34" s="1" t="s">
        <v>130</v>
      </c>
      <c r="M34" t="s">
        <v>40</v>
      </c>
      <c r="N34" s="1" t="s">
        <v>41</v>
      </c>
      <c r="O34" t="s">
        <v>41</v>
      </c>
      <c r="Q34">
        <v>1200</v>
      </c>
      <c r="R34" t="s">
        <v>42</v>
      </c>
      <c r="S34" t="s">
        <v>65</v>
      </c>
      <c r="T34" t="s">
        <v>66</v>
      </c>
      <c r="U34" t="s">
        <v>156</v>
      </c>
      <c r="V34" t="s">
        <v>117</v>
      </c>
      <c r="W34" t="s">
        <v>306</v>
      </c>
      <c r="X34" t="s">
        <v>70</v>
      </c>
      <c r="Y34" t="s">
        <v>307</v>
      </c>
      <c r="Z34" t="s">
        <v>136</v>
      </c>
      <c r="AA34" t="s">
        <v>889</v>
      </c>
      <c r="AB34" t="s">
        <v>885</v>
      </c>
      <c r="AJ34" t="s">
        <v>72</v>
      </c>
      <c r="AK34" t="s">
        <v>146</v>
      </c>
      <c r="AL34" t="s">
        <v>958</v>
      </c>
      <c r="AM34" t="s">
        <v>959</v>
      </c>
      <c r="AN34" t="s">
        <v>957</v>
      </c>
      <c r="AQ34" t="s">
        <v>73</v>
      </c>
      <c r="AR34" t="s">
        <v>51</v>
      </c>
      <c r="AS34" t="s">
        <v>975</v>
      </c>
      <c r="AX34" t="s">
        <v>65</v>
      </c>
      <c r="AY34" t="s">
        <v>100</v>
      </c>
      <c r="AZ34" t="s">
        <v>308</v>
      </c>
      <c r="BA34" t="s">
        <v>418</v>
      </c>
      <c r="BB34" t="s">
        <v>990</v>
      </c>
      <c r="BI34" t="s">
        <v>1012</v>
      </c>
      <c r="BJ34" t="s">
        <v>75</v>
      </c>
      <c r="BK34" t="s">
        <v>1047</v>
      </c>
      <c r="BL34" t="s">
        <v>1044</v>
      </c>
      <c r="BS34" t="s">
        <v>56</v>
      </c>
      <c r="BT34" t="s">
        <v>103</v>
      </c>
      <c r="BU34" t="s">
        <v>103</v>
      </c>
      <c r="CB34" t="s">
        <v>154</v>
      </c>
      <c r="CC34" t="s">
        <v>58</v>
      </c>
      <c r="CD34" t="s">
        <v>147</v>
      </c>
      <c r="CE34" t="s">
        <v>147</v>
      </c>
      <c r="CL34">
        <v>1</v>
      </c>
      <c r="CM34" t="s">
        <v>106</v>
      </c>
      <c r="CN34" t="s">
        <v>106</v>
      </c>
    </row>
    <row r="35" spans="1:99" x14ac:dyDescent="0.25">
      <c r="A35">
        <v>45154.003934803244</v>
      </c>
      <c r="B35" t="s">
        <v>61</v>
      </c>
      <c r="C35" t="s">
        <v>62</v>
      </c>
      <c r="D35" t="s">
        <v>35</v>
      </c>
      <c r="E35" t="s">
        <v>36</v>
      </c>
      <c r="F35" t="s">
        <v>37</v>
      </c>
      <c r="G35" t="s">
        <v>212</v>
      </c>
      <c r="H35" t="s">
        <v>130</v>
      </c>
      <c r="I35" s="1" t="s">
        <v>130</v>
      </c>
      <c r="M35" t="s">
        <v>40</v>
      </c>
      <c r="N35" s="1" t="s">
        <v>125</v>
      </c>
      <c r="O35" t="s">
        <v>125</v>
      </c>
      <c r="Q35">
        <v>1176</v>
      </c>
      <c r="R35" t="s">
        <v>42</v>
      </c>
      <c r="S35" t="s">
        <v>65</v>
      </c>
      <c r="T35" t="s">
        <v>44</v>
      </c>
      <c r="U35" t="s">
        <v>108</v>
      </c>
      <c r="V35" t="s">
        <v>96</v>
      </c>
      <c r="W35" t="s">
        <v>310</v>
      </c>
      <c r="X35" t="s">
        <v>70</v>
      </c>
      <c r="Y35" t="s">
        <v>77</v>
      </c>
      <c r="Z35" t="s">
        <v>77</v>
      </c>
      <c r="AJ35" t="s">
        <v>146</v>
      </c>
      <c r="AK35" t="s">
        <v>146</v>
      </c>
      <c r="AQ35" t="s">
        <v>311</v>
      </c>
      <c r="AR35" t="s">
        <v>311</v>
      </c>
      <c r="AX35" t="s">
        <v>312</v>
      </c>
      <c r="AY35" t="s">
        <v>87</v>
      </c>
      <c r="AZ35" t="s">
        <v>313</v>
      </c>
      <c r="BA35" t="s">
        <v>313</v>
      </c>
      <c r="BI35" t="s">
        <v>313</v>
      </c>
      <c r="BJ35" t="s">
        <v>313</v>
      </c>
      <c r="BS35" t="s">
        <v>161</v>
      </c>
      <c r="BT35" t="s">
        <v>77</v>
      </c>
      <c r="BU35" t="s">
        <v>77</v>
      </c>
      <c r="CB35">
        <v>0</v>
      </c>
      <c r="CC35" t="s">
        <v>58</v>
      </c>
      <c r="CD35" t="s">
        <v>210</v>
      </c>
      <c r="CE35" t="s">
        <v>210</v>
      </c>
      <c r="CL35">
        <v>1</v>
      </c>
      <c r="CM35" t="s">
        <v>314</v>
      </c>
      <c r="CN35" t="s">
        <v>314</v>
      </c>
    </row>
    <row r="36" spans="1:99" x14ac:dyDescent="0.25">
      <c r="A36">
        <v>45154.00803626157</v>
      </c>
      <c r="B36" t="s">
        <v>258</v>
      </c>
      <c r="C36" t="s">
        <v>62</v>
      </c>
      <c r="D36" t="s">
        <v>35</v>
      </c>
      <c r="E36" t="s">
        <v>36</v>
      </c>
      <c r="F36" t="s">
        <v>37</v>
      </c>
      <c r="G36" t="s">
        <v>148</v>
      </c>
      <c r="H36" t="s">
        <v>130</v>
      </c>
      <c r="I36" s="1" t="s">
        <v>39</v>
      </c>
      <c r="J36" t="s">
        <v>852</v>
      </c>
      <c r="M36" t="s">
        <v>40</v>
      </c>
      <c r="N36" s="1" t="s">
        <v>41</v>
      </c>
      <c r="O36" t="s">
        <v>41</v>
      </c>
      <c r="Q36">
        <v>1120</v>
      </c>
      <c r="R36" t="s">
        <v>232</v>
      </c>
      <c r="S36" t="s">
        <v>65</v>
      </c>
      <c r="T36" t="s">
        <v>66</v>
      </c>
      <c r="U36" t="s">
        <v>108</v>
      </c>
      <c r="V36" t="s">
        <v>117</v>
      </c>
      <c r="W36" t="s">
        <v>315</v>
      </c>
      <c r="X36" t="s">
        <v>145</v>
      </c>
      <c r="Y36" t="s">
        <v>136</v>
      </c>
      <c r="Z36" t="s">
        <v>136</v>
      </c>
      <c r="AJ36" t="s">
        <v>300</v>
      </c>
      <c r="AK36" t="s">
        <v>174</v>
      </c>
      <c r="AL36" t="s">
        <v>960</v>
      </c>
      <c r="AQ36" t="s">
        <v>73</v>
      </c>
      <c r="AR36" t="s">
        <v>51</v>
      </c>
      <c r="AS36" t="s">
        <v>975</v>
      </c>
      <c r="AX36" t="s">
        <v>52</v>
      </c>
      <c r="AY36" t="s">
        <v>53</v>
      </c>
      <c r="AZ36" t="s">
        <v>261</v>
      </c>
      <c r="BA36" t="s">
        <v>101</v>
      </c>
      <c r="BB36" t="s">
        <v>992</v>
      </c>
      <c r="BC36" t="s">
        <v>991</v>
      </c>
      <c r="BI36" t="s">
        <v>1013</v>
      </c>
      <c r="BJ36" t="s">
        <v>75</v>
      </c>
      <c r="BK36" t="s">
        <v>1047</v>
      </c>
      <c r="BL36" t="s">
        <v>1044</v>
      </c>
      <c r="BM36" t="s">
        <v>1049</v>
      </c>
      <c r="BS36" t="s">
        <v>56</v>
      </c>
      <c r="BT36" t="s">
        <v>317</v>
      </c>
      <c r="BU36" t="s">
        <v>193</v>
      </c>
      <c r="BV36" t="s">
        <v>1067</v>
      </c>
      <c r="CB36" t="s">
        <v>57</v>
      </c>
      <c r="CC36" t="s">
        <v>92</v>
      </c>
      <c r="CD36" t="s">
        <v>318</v>
      </c>
      <c r="CE36" t="s">
        <v>318</v>
      </c>
      <c r="CL36">
        <v>4</v>
      </c>
      <c r="CM36" t="s">
        <v>319</v>
      </c>
      <c r="CN36" t="s">
        <v>345</v>
      </c>
      <c r="CO36" t="s">
        <v>1098</v>
      </c>
    </row>
    <row r="37" spans="1:99" x14ac:dyDescent="0.25">
      <c r="A37">
        <v>45154.008408587964</v>
      </c>
      <c r="B37" t="s">
        <v>61</v>
      </c>
      <c r="C37" t="s">
        <v>62</v>
      </c>
      <c r="D37" t="s">
        <v>35</v>
      </c>
      <c r="E37" t="s">
        <v>36</v>
      </c>
      <c r="F37" t="s">
        <v>37</v>
      </c>
      <c r="G37" t="s">
        <v>320</v>
      </c>
      <c r="H37" t="s">
        <v>213</v>
      </c>
      <c r="I37" s="1" t="s">
        <v>213</v>
      </c>
      <c r="M37" t="s">
        <v>40</v>
      </c>
      <c r="N37" s="1" t="s">
        <v>41</v>
      </c>
      <c r="O37" t="s">
        <v>41</v>
      </c>
      <c r="Q37">
        <v>1225</v>
      </c>
      <c r="R37" t="s">
        <v>42</v>
      </c>
      <c r="S37" t="s">
        <v>65</v>
      </c>
      <c r="T37" t="s">
        <v>44</v>
      </c>
      <c r="U37" t="s">
        <v>108</v>
      </c>
      <c r="V37" t="s">
        <v>117</v>
      </c>
      <c r="W37" t="s">
        <v>321</v>
      </c>
      <c r="X37" t="s">
        <v>70</v>
      </c>
      <c r="Y37" t="s">
        <v>920</v>
      </c>
      <c r="Z37" t="s">
        <v>433</v>
      </c>
      <c r="AA37" t="s">
        <v>941</v>
      </c>
      <c r="AJ37" t="s">
        <v>119</v>
      </c>
      <c r="AK37" t="s">
        <v>146</v>
      </c>
      <c r="AL37" t="s">
        <v>958</v>
      </c>
      <c r="AM37" t="s">
        <v>959</v>
      </c>
      <c r="AQ37" t="s">
        <v>73</v>
      </c>
      <c r="AR37" t="s">
        <v>51</v>
      </c>
      <c r="AS37" t="s">
        <v>975</v>
      </c>
      <c r="AX37" t="s">
        <v>65</v>
      </c>
      <c r="AY37" t="s">
        <v>53</v>
      </c>
      <c r="AZ37" t="s">
        <v>88</v>
      </c>
      <c r="BA37" t="s">
        <v>101</v>
      </c>
      <c r="BB37" t="s">
        <v>992</v>
      </c>
      <c r="BI37" t="s">
        <v>114</v>
      </c>
      <c r="BJ37" t="s">
        <v>114</v>
      </c>
      <c r="BS37" t="s">
        <v>76</v>
      </c>
      <c r="BT37" t="s">
        <v>77</v>
      </c>
      <c r="BU37" t="s">
        <v>77</v>
      </c>
      <c r="CB37">
        <v>0</v>
      </c>
      <c r="CC37" t="s">
        <v>58</v>
      </c>
      <c r="CD37" t="s">
        <v>323</v>
      </c>
      <c r="CE37" t="s">
        <v>318</v>
      </c>
      <c r="CF37" t="s">
        <v>1076</v>
      </c>
      <c r="CL37">
        <v>2</v>
      </c>
      <c r="CM37" t="s">
        <v>106</v>
      </c>
      <c r="CN37" t="s">
        <v>106</v>
      </c>
    </row>
    <row r="38" spans="1:99" x14ac:dyDescent="0.25">
      <c r="A38">
        <v>45154.008705914355</v>
      </c>
      <c r="B38" t="s">
        <v>61</v>
      </c>
      <c r="C38" t="s">
        <v>62</v>
      </c>
      <c r="D38" t="s">
        <v>35</v>
      </c>
      <c r="E38" t="s">
        <v>36</v>
      </c>
      <c r="F38" t="s">
        <v>37</v>
      </c>
      <c r="G38" t="s">
        <v>123</v>
      </c>
      <c r="H38" t="s">
        <v>130</v>
      </c>
      <c r="I38" s="1" t="s">
        <v>63</v>
      </c>
      <c r="J38" t="s">
        <v>853</v>
      </c>
      <c r="M38" t="s">
        <v>40</v>
      </c>
      <c r="N38" s="1" t="s">
        <v>64</v>
      </c>
      <c r="O38" t="s">
        <v>41</v>
      </c>
      <c r="P38" t="s">
        <v>862</v>
      </c>
      <c r="Q38">
        <v>1227</v>
      </c>
      <c r="R38" t="s">
        <v>42</v>
      </c>
      <c r="S38" t="s">
        <v>65</v>
      </c>
      <c r="T38" t="s">
        <v>66</v>
      </c>
      <c r="U38" t="s">
        <v>156</v>
      </c>
      <c r="V38" t="s">
        <v>134</v>
      </c>
      <c r="W38" t="s">
        <v>324</v>
      </c>
      <c r="X38" t="s">
        <v>48</v>
      </c>
      <c r="Y38" t="s">
        <v>921</v>
      </c>
      <c r="Z38" t="s">
        <v>103</v>
      </c>
      <c r="AA38" t="s">
        <v>894</v>
      </c>
      <c r="AB38" t="s">
        <v>891</v>
      </c>
      <c r="AC38" t="s">
        <v>941</v>
      </c>
      <c r="AJ38" t="s">
        <v>72</v>
      </c>
      <c r="AK38" t="s">
        <v>146</v>
      </c>
      <c r="AL38" t="s">
        <v>958</v>
      </c>
      <c r="AM38" t="s">
        <v>959</v>
      </c>
      <c r="AN38" t="s">
        <v>957</v>
      </c>
      <c r="AQ38" t="s">
        <v>311</v>
      </c>
      <c r="AR38" t="s">
        <v>311</v>
      </c>
      <c r="AX38" t="s">
        <v>65</v>
      </c>
      <c r="AY38" t="s">
        <v>53</v>
      </c>
      <c r="AZ38" t="s">
        <v>167</v>
      </c>
      <c r="BA38" t="s">
        <v>101</v>
      </c>
      <c r="BB38" t="s">
        <v>989</v>
      </c>
      <c r="BI38" t="s">
        <v>326</v>
      </c>
      <c r="BJ38" t="s">
        <v>102</v>
      </c>
      <c r="BK38" t="s">
        <v>1046</v>
      </c>
      <c r="BL38" t="s">
        <v>1048</v>
      </c>
      <c r="BM38" t="s">
        <v>1045</v>
      </c>
      <c r="BS38" t="s">
        <v>76</v>
      </c>
      <c r="BT38" t="s">
        <v>327</v>
      </c>
      <c r="BU38" t="s">
        <v>103</v>
      </c>
      <c r="BV38" t="s">
        <v>891</v>
      </c>
      <c r="CB38" t="s">
        <v>170</v>
      </c>
      <c r="CC38" t="s">
        <v>142</v>
      </c>
      <c r="CD38" t="s">
        <v>328</v>
      </c>
      <c r="CE38" t="s">
        <v>147</v>
      </c>
      <c r="CF38" t="s">
        <v>1073</v>
      </c>
      <c r="CG38" t="s">
        <v>1076</v>
      </c>
      <c r="CL38">
        <v>4</v>
      </c>
      <c r="CM38" t="s">
        <v>106</v>
      </c>
      <c r="CN38" t="s">
        <v>106</v>
      </c>
      <c r="CU38" t="s">
        <v>329</v>
      </c>
    </row>
    <row r="39" spans="1:99" x14ac:dyDescent="0.25">
      <c r="A39">
        <v>45154.011129120372</v>
      </c>
      <c r="B39" t="s">
        <v>330</v>
      </c>
      <c r="C39" t="s">
        <v>62</v>
      </c>
      <c r="D39" t="s">
        <v>35</v>
      </c>
      <c r="E39" t="s">
        <v>36</v>
      </c>
      <c r="F39" t="s">
        <v>37</v>
      </c>
      <c r="G39" t="s">
        <v>81</v>
      </c>
      <c r="H39" t="s">
        <v>130</v>
      </c>
      <c r="I39" s="1" t="s">
        <v>82</v>
      </c>
      <c r="J39" t="s">
        <v>854</v>
      </c>
      <c r="K39" t="s">
        <v>853</v>
      </c>
      <c r="M39" t="s">
        <v>40</v>
      </c>
      <c r="N39" s="1" t="s">
        <v>41</v>
      </c>
      <c r="O39" t="s">
        <v>41</v>
      </c>
      <c r="Q39">
        <v>1219</v>
      </c>
      <c r="R39" t="s">
        <v>42</v>
      </c>
      <c r="S39" t="s">
        <v>95</v>
      </c>
      <c r="T39" t="s">
        <v>44</v>
      </c>
      <c r="U39" t="s">
        <v>108</v>
      </c>
      <c r="V39" t="s">
        <v>117</v>
      </c>
      <c r="W39" t="s">
        <v>331</v>
      </c>
      <c r="X39" t="s">
        <v>70</v>
      </c>
      <c r="Y39" t="s">
        <v>922</v>
      </c>
      <c r="Z39" t="s">
        <v>922</v>
      </c>
      <c r="AJ39" t="s">
        <v>111</v>
      </c>
      <c r="AK39" t="s">
        <v>111</v>
      </c>
      <c r="AQ39" t="s">
        <v>311</v>
      </c>
      <c r="AR39" t="s">
        <v>311</v>
      </c>
      <c r="AX39" t="s">
        <v>112</v>
      </c>
      <c r="AY39" t="s">
        <v>87</v>
      </c>
      <c r="AZ39" t="s">
        <v>101</v>
      </c>
      <c r="BA39" t="s">
        <v>101</v>
      </c>
      <c r="BI39" t="s">
        <v>333</v>
      </c>
      <c r="BJ39" t="s">
        <v>102</v>
      </c>
      <c r="BK39" t="s">
        <v>1046</v>
      </c>
      <c r="BL39" t="s">
        <v>1045</v>
      </c>
      <c r="BS39" t="s">
        <v>56</v>
      </c>
      <c r="BT39" t="s">
        <v>77</v>
      </c>
      <c r="BU39" t="s">
        <v>77</v>
      </c>
      <c r="CB39">
        <v>0</v>
      </c>
      <c r="CC39" t="s">
        <v>92</v>
      </c>
      <c r="CD39" t="s">
        <v>334</v>
      </c>
      <c r="CE39" t="s">
        <v>147</v>
      </c>
      <c r="CF39" t="s">
        <v>1073</v>
      </c>
      <c r="CG39" t="s">
        <v>1074</v>
      </c>
      <c r="CH39" t="s">
        <v>1078</v>
      </c>
      <c r="CI39" t="s">
        <v>1076</v>
      </c>
      <c r="CL39">
        <v>5</v>
      </c>
      <c r="CM39" t="s">
        <v>335</v>
      </c>
      <c r="CN39" t="s">
        <v>345</v>
      </c>
      <c r="CO39" t="s">
        <v>1095</v>
      </c>
      <c r="CP39" t="s">
        <v>1102</v>
      </c>
      <c r="CQ39" t="s">
        <v>1101</v>
      </c>
      <c r="CR39" t="s">
        <v>1097</v>
      </c>
      <c r="CS39" t="s">
        <v>1098</v>
      </c>
    </row>
    <row r="40" spans="1:99" x14ac:dyDescent="0.25">
      <c r="A40">
        <v>45154.017150347223</v>
      </c>
      <c r="B40" t="s">
        <v>330</v>
      </c>
      <c r="C40" t="s">
        <v>62</v>
      </c>
      <c r="D40" t="s">
        <v>35</v>
      </c>
      <c r="E40" t="s">
        <v>189</v>
      </c>
      <c r="F40" t="s">
        <v>37</v>
      </c>
      <c r="G40" t="s">
        <v>148</v>
      </c>
      <c r="H40" t="s">
        <v>130</v>
      </c>
      <c r="I40" s="1" t="s">
        <v>124</v>
      </c>
      <c r="J40" t="s">
        <v>854</v>
      </c>
      <c r="M40" t="s">
        <v>40</v>
      </c>
      <c r="N40" s="1" t="s">
        <v>64</v>
      </c>
      <c r="O40" t="s">
        <v>41</v>
      </c>
      <c r="P40" t="s">
        <v>862</v>
      </c>
      <c r="Q40">
        <v>1212</v>
      </c>
      <c r="R40" t="s">
        <v>42</v>
      </c>
      <c r="S40" t="s">
        <v>65</v>
      </c>
      <c r="T40" t="s">
        <v>44</v>
      </c>
      <c r="U40" t="s">
        <v>156</v>
      </c>
      <c r="V40" t="s">
        <v>96</v>
      </c>
      <c r="W40" t="s">
        <v>336</v>
      </c>
      <c r="X40" t="s">
        <v>179</v>
      </c>
      <c r="Y40" t="s">
        <v>77</v>
      </c>
      <c r="Z40" t="s">
        <v>77</v>
      </c>
      <c r="AJ40" t="s">
        <v>337</v>
      </c>
      <c r="AK40" t="s">
        <v>337</v>
      </c>
      <c r="AQ40" t="s">
        <v>51</v>
      </c>
      <c r="AR40" t="s">
        <v>51</v>
      </c>
      <c r="AX40" t="s">
        <v>312</v>
      </c>
      <c r="AY40" t="s">
        <v>87</v>
      </c>
      <c r="AZ40" t="s">
        <v>313</v>
      </c>
      <c r="BA40" t="s">
        <v>313</v>
      </c>
      <c r="BI40" t="s">
        <v>313</v>
      </c>
      <c r="BJ40" t="s">
        <v>313</v>
      </c>
      <c r="BS40" t="s">
        <v>196</v>
      </c>
      <c r="BT40" t="s">
        <v>77</v>
      </c>
      <c r="BU40" t="s">
        <v>77</v>
      </c>
      <c r="CB40">
        <v>0</v>
      </c>
      <c r="CC40" t="s">
        <v>92</v>
      </c>
      <c r="CD40" t="s">
        <v>122</v>
      </c>
      <c r="CE40" t="s">
        <v>147</v>
      </c>
      <c r="CF40" t="s">
        <v>1073</v>
      </c>
      <c r="CL40">
        <v>2</v>
      </c>
      <c r="CM40" t="s">
        <v>338</v>
      </c>
      <c r="CN40" t="s">
        <v>345</v>
      </c>
      <c r="CO40" t="s">
        <v>1097</v>
      </c>
      <c r="CP40" t="s">
        <v>1098</v>
      </c>
    </row>
    <row r="41" spans="1:99" x14ac:dyDescent="0.25">
      <c r="A41">
        <v>45154.019556273153</v>
      </c>
      <c r="B41" t="s">
        <v>330</v>
      </c>
      <c r="C41" t="s">
        <v>62</v>
      </c>
      <c r="D41" t="s">
        <v>35</v>
      </c>
      <c r="E41" t="s">
        <v>36</v>
      </c>
      <c r="F41" t="s">
        <v>37</v>
      </c>
      <c r="G41" t="s">
        <v>38</v>
      </c>
      <c r="H41" t="s">
        <v>130</v>
      </c>
      <c r="I41" s="1" t="s">
        <v>82</v>
      </c>
      <c r="J41" t="s">
        <v>854</v>
      </c>
      <c r="K41" t="s">
        <v>853</v>
      </c>
      <c r="M41" t="s">
        <v>40</v>
      </c>
      <c r="N41" s="1" t="s">
        <v>41</v>
      </c>
      <c r="O41" t="s">
        <v>41</v>
      </c>
      <c r="Q41">
        <v>1210</v>
      </c>
      <c r="R41" t="s">
        <v>42</v>
      </c>
      <c r="S41" t="s">
        <v>65</v>
      </c>
      <c r="T41" t="s">
        <v>44</v>
      </c>
      <c r="U41" t="s">
        <v>156</v>
      </c>
      <c r="V41" t="s">
        <v>134</v>
      </c>
      <c r="W41" t="s">
        <v>339</v>
      </c>
      <c r="X41" t="s">
        <v>70</v>
      </c>
      <c r="Y41" t="s">
        <v>920</v>
      </c>
      <c r="Z41" t="s">
        <v>433</v>
      </c>
      <c r="AA41" t="s">
        <v>941</v>
      </c>
      <c r="AJ41" t="s">
        <v>72</v>
      </c>
      <c r="AK41" t="s">
        <v>146</v>
      </c>
      <c r="AL41" t="s">
        <v>958</v>
      </c>
      <c r="AM41" t="s">
        <v>959</v>
      </c>
      <c r="AN41" t="s">
        <v>957</v>
      </c>
      <c r="AQ41" t="s">
        <v>283</v>
      </c>
      <c r="AR41" t="s">
        <v>51</v>
      </c>
      <c r="AS41" t="s">
        <v>975</v>
      </c>
      <c r="AT41" t="s">
        <v>977</v>
      </c>
      <c r="AX41" t="s">
        <v>112</v>
      </c>
      <c r="AY41" t="s">
        <v>53</v>
      </c>
      <c r="AZ41" t="s">
        <v>340</v>
      </c>
      <c r="BA41" t="s">
        <v>340</v>
      </c>
      <c r="BI41" t="s">
        <v>341</v>
      </c>
      <c r="BJ41" t="s">
        <v>341</v>
      </c>
      <c r="BS41" t="s">
        <v>76</v>
      </c>
      <c r="BT41" t="s">
        <v>342</v>
      </c>
      <c r="BU41" t="s">
        <v>342</v>
      </c>
      <c r="CB41" t="s">
        <v>170</v>
      </c>
      <c r="CC41" t="s">
        <v>92</v>
      </c>
      <c r="CD41" t="s">
        <v>343</v>
      </c>
      <c r="CE41" t="s">
        <v>147</v>
      </c>
      <c r="CF41" t="s">
        <v>1079</v>
      </c>
      <c r="CL41">
        <v>3</v>
      </c>
      <c r="CM41" t="s">
        <v>181</v>
      </c>
      <c r="CN41" t="s">
        <v>181</v>
      </c>
    </row>
    <row r="42" spans="1:99" x14ac:dyDescent="0.25">
      <c r="A42">
        <v>45154.355686203708</v>
      </c>
      <c r="B42" t="s">
        <v>33</v>
      </c>
      <c r="C42" t="s">
        <v>34</v>
      </c>
      <c r="D42" t="s">
        <v>35</v>
      </c>
      <c r="E42" t="s">
        <v>36</v>
      </c>
      <c r="F42" t="s">
        <v>37</v>
      </c>
      <c r="G42" t="s">
        <v>148</v>
      </c>
      <c r="H42" t="s">
        <v>130</v>
      </c>
      <c r="I42" s="1" t="s">
        <v>124</v>
      </c>
      <c r="J42" t="s">
        <v>854</v>
      </c>
      <c r="M42" t="s">
        <v>40</v>
      </c>
      <c r="N42" s="1" t="s">
        <v>41</v>
      </c>
      <c r="O42" t="s">
        <v>41</v>
      </c>
      <c r="Q42">
        <v>1208</v>
      </c>
      <c r="R42" t="s">
        <v>42</v>
      </c>
      <c r="S42" t="s">
        <v>65</v>
      </c>
      <c r="T42" t="s">
        <v>66</v>
      </c>
      <c r="U42" t="s">
        <v>45</v>
      </c>
      <c r="V42" t="s">
        <v>117</v>
      </c>
      <c r="W42" t="s">
        <v>344</v>
      </c>
      <c r="X42" t="s">
        <v>48</v>
      </c>
      <c r="Y42" t="s">
        <v>103</v>
      </c>
      <c r="Z42" t="s">
        <v>103</v>
      </c>
      <c r="AJ42" t="s">
        <v>72</v>
      </c>
      <c r="AK42" t="s">
        <v>146</v>
      </c>
      <c r="AL42" t="s">
        <v>958</v>
      </c>
      <c r="AM42" t="s">
        <v>959</v>
      </c>
      <c r="AN42" t="s">
        <v>957</v>
      </c>
      <c r="AQ42" t="s">
        <v>73</v>
      </c>
      <c r="AR42" t="s">
        <v>51</v>
      </c>
      <c r="AS42" t="s">
        <v>975</v>
      </c>
      <c r="AX42" t="s">
        <v>112</v>
      </c>
      <c r="AY42" t="s">
        <v>100</v>
      </c>
      <c r="AZ42" t="s">
        <v>167</v>
      </c>
      <c r="BA42" t="s">
        <v>101</v>
      </c>
      <c r="BB42" t="s">
        <v>989</v>
      </c>
      <c r="BI42" t="s">
        <v>295</v>
      </c>
      <c r="BJ42" t="s">
        <v>102</v>
      </c>
      <c r="BK42" t="s">
        <v>1046</v>
      </c>
      <c r="BS42" t="s">
        <v>76</v>
      </c>
      <c r="BT42" t="s">
        <v>342</v>
      </c>
      <c r="BU42" t="s">
        <v>342</v>
      </c>
      <c r="CB42">
        <v>0</v>
      </c>
      <c r="CC42" t="s">
        <v>58</v>
      </c>
      <c r="CD42" t="s">
        <v>147</v>
      </c>
      <c r="CE42" t="s">
        <v>147</v>
      </c>
      <c r="CL42">
        <v>2</v>
      </c>
      <c r="CM42" t="s">
        <v>345</v>
      </c>
      <c r="CN42" t="s">
        <v>345</v>
      </c>
    </row>
    <row r="43" spans="1:99" x14ac:dyDescent="0.25">
      <c r="A43">
        <v>45154.4389997338</v>
      </c>
      <c r="B43" t="s">
        <v>330</v>
      </c>
      <c r="C43" t="s">
        <v>62</v>
      </c>
      <c r="D43" t="s">
        <v>35</v>
      </c>
      <c r="E43" t="s">
        <v>36</v>
      </c>
      <c r="F43" t="s">
        <v>37</v>
      </c>
      <c r="G43" t="s">
        <v>148</v>
      </c>
      <c r="H43" t="s">
        <v>130</v>
      </c>
      <c r="I43" s="1" t="s">
        <v>63</v>
      </c>
      <c r="J43" t="s">
        <v>853</v>
      </c>
      <c r="M43" t="s">
        <v>40</v>
      </c>
      <c r="N43" s="1" t="s">
        <v>64</v>
      </c>
      <c r="O43" t="s">
        <v>41</v>
      </c>
      <c r="P43" t="s">
        <v>862</v>
      </c>
      <c r="Q43">
        <v>1211</v>
      </c>
      <c r="R43" t="s">
        <v>42</v>
      </c>
      <c r="S43" t="s">
        <v>65</v>
      </c>
      <c r="T43" t="s">
        <v>131</v>
      </c>
      <c r="U43" t="s">
        <v>67</v>
      </c>
      <c r="V43" t="s">
        <v>117</v>
      </c>
      <c r="W43" t="s">
        <v>346</v>
      </c>
      <c r="X43" t="s">
        <v>179</v>
      </c>
      <c r="Y43" t="s">
        <v>922</v>
      </c>
      <c r="Z43" t="s">
        <v>922</v>
      </c>
      <c r="AJ43" t="s">
        <v>119</v>
      </c>
      <c r="AK43" t="s">
        <v>146</v>
      </c>
      <c r="AL43" t="s">
        <v>958</v>
      </c>
      <c r="AM43" t="s">
        <v>959</v>
      </c>
      <c r="AQ43" t="s">
        <v>311</v>
      </c>
      <c r="AR43" t="s">
        <v>311</v>
      </c>
      <c r="AX43" t="s">
        <v>65</v>
      </c>
      <c r="AY43" t="s">
        <v>100</v>
      </c>
      <c r="AZ43" t="s">
        <v>151</v>
      </c>
      <c r="BA43" t="s">
        <v>101</v>
      </c>
      <c r="BB43" t="s">
        <v>992</v>
      </c>
      <c r="BC43" t="s">
        <v>991</v>
      </c>
      <c r="BD43" t="s">
        <v>989</v>
      </c>
      <c r="BE43" t="s">
        <v>990</v>
      </c>
      <c r="BI43" t="s">
        <v>347</v>
      </c>
      <c r="BJ43" t="s">
        <v>75</v>
      </c>
      <c r="BK43" t="s">
        <v>1044</v>
      </c>
      <c r="BL43" t="s">
        <v>1049</v>
      </c>
      <c r="BS43" t="s">
        <v>76</v>
      </c>
      <c r="BT43" t="s">
        <v>103</v>
      </c>
      <c r="BU43" t="s">
        <v>103</v>
      </c>
      <c r="CB43" t="s">
        <v>104</v>
      </c>
      <c r="CC43" t="s">
        <v>58</v>
      </c>
      <c r="CD43" t="s">
        <v>348</v>
      </c>
      <c r="CE43" t="s">
        <v>147</v>
      </c>
      <c r="CF43" t="s">
        <v>1073</v>
      </c>
      <c r="CG43" t="s">
        <v>1078</v>
      </c>
      <c r="CH43" t="s">
        <v>1076</v>
      </c>
      <c r="CL43">
        <v>4</v>
      </c>
      <c r="CM43" t="s">
        <v>106</v>
      </c>
      <c r="CN43" t="s">
        <v>106</v>
      </c>
    </row>
    <row r="44" spans="1:99" x14ac:dyDescent="0.25">
      <c r="A44">
        <v>45154.775401296298</v>
      </c>
      <c r="B44" t="s">
        <v>258</v>
      </c>
      <c r="C44" t="s">
        <v>62</v>
      </c>
      <c r="D44" t="s">
        <v>35</v>
      </c>
      <c r="E44" t="s">
        <v>36</v>
      </c>
      <c r="F44" t="s">
        <v>37</v>
      </c>
      <c r="G44" t="s">
        <v>38</v>
      </c>
      <c r="H44" t="s">
        <v>130</v>
      </c>
      <c r="I44" s="1" t="s">
        <v>291</v>
      </c>
      <c r="J44" t="s">
        <v>854</v>
      </c>
      <c r="K44" t="s">
        <v>853</v>
      </c>
      <c r="L44" t="s">
        <v>852</v>
      </c>
      <c r="M44" t="s">
        <v>40</v>
      </c>
      <c r="N44" s="1" t="s">
        <v>64</v>
      </c>
      <c r="O44" t="s">
        <v>41</v>
      </c>
      <c r="P44" t="s">
        <v>862</v>
      </c>
      <c r="Q44">
        <v>1068</v>
      </c>
      <c r="R44" t="s">
        <v>42</v>
      </c>
      <c r="S44" t="s">
        <v>281</v>
      </c>
      <c r="T44" t="s">
        <v>131</v>
      </c>
      <c r="U44" t="s">
        <v>45</v>
      </c>
      <c r="V44" t="s">
        <v>96</v>
      </c>
      <c r="W44" t="s">
        <v>349</v>
      </c>
      <c r="X44" t="s">
        <v>70</v>
      </c>
      <c r="Y44" t="s">
        <v>233</v>
      </c>
      <c r="Z44" t="s">
        <v>77</v>
      </c>
      <c r="AA44" t="s">
        <v>892</v>
      </c>
      <c r="AJ44" t="s">
        <v>350</v>
      </c>
      <c r="AK44" t="s">
        <v>174</v>
      </c>
      <c r="AL44" t="s">
        <v>958</v>
      </c>
      <c r="AM44" t="s">
        <v>959</v>
      </c>
      <c r="AN44" t="s">
        <v>957</v>
      </c>
      <c r="AQ44" t="s">
        <v>351</v>
      </c>
      <c r="AR44" t="s">
        <v>51</v>
      </c>
      <c r="AS44" t="s">
        <v>975</v>
      </c>
      <c r="AT44" t="s">
        <v>978</v>
      </c>
      <c r="AX44" t="s">
        <v>112</v>
      </c>
      <c r="AY44" t="s">
        <v>100</v>
      </c>
      <c r="AZ44" t="s">
        <v>113</v>
      </c>
      <c r="BA44" t="s">
        <v>101</v>
      </c>
      <c r="BB44" t="s">
        <v>992</v>
      </c>
      <c r="BC44" t="s">
        <v>989</v>
      </c>
      <c r="BI44" t="s">
        <v>352</v>
      </c>
      <c r="BJ44" t="s">
        <v>102</v>
      </c>
      <c r="BK44" t="s">
        <v>1046</v>
      </c>
      <c r="BL44" t="s">
        <v>1048</v>
      </c>
      <c r="BM44" t="s">
        <v>1049</v>
      </c>
      <c r="BS44" t="s">
        <v>76</v>
      </c>
      <c r="BT44" t="s">
        <v>233</v>
      </c>
      <c r="BU44" t="s">
        <v>77</v>
      </c>
      <c r="BV44" t="s">
        <v>892</v>
      </c>
      <c r="CB44" t="s">
        <v>91</v>
      </c>
      <c r="CC44" t="s">
        <v>92</v>
      </c>
      <c r="CD44" t="s">
        <v>287</v>
      </c>
      <c r="CE44" t="s">
        <v>198</v>
      </c>
      <c r="CF44" t="s">
        <v>1075</v>
      </c>
      <c r="CL44">
        <v>4</v>
      </c>
      <c r="CM44" t="s">
        <v>353</v>
      </c>
      <c r="CN44" t="s">
        <v>345</v>
      </c>
      <c r="CO44" t="s">
        <v>1099</v>
      </c>
      <c r="CP44" t="s">
        <v>1095</v>
      </c>
    </row>
    <row r="45" spans="1:99" x14ac:dyDescent="0.25">
      <c r="A45">
        <v>45154.776428726851</v>
      </c>
      <c r="B45" t="s">
        <v>33</v>
      </c>
      <c r="C45" t="s">
        <v>34</v>
      </c>
      <c r="D45" t="s">
        <v>35</v>
      </c>
      <c r="E45" t="s">
        <v>36</v>
      </c>
      <c r="F45" t="s">
        <v>37</v>
      </c>
      <c r="G45" t="s">
        <v>320</v>
      </c>
      <c r="H45" t="s">
        <v>130</v>
      </c>
      <c r="I45" s="1" t="s">
        <v>82</v>
      </c>
      <c r="J45" t="s">
        <v>854</v>
      </c>
      <c r="K45" t="s">
        <v>853</v>
      </c>
      <c r="M45" t="s">
        <v>40</v>
      </c>
      <c r="N45" s="1" t="s">
        <v>64</v>
      </c>
      <c r="O45" t="s">
        <v>41</v>
      </c>
      <c r="P45" t="s">
        <v>862</v>
      </c>
      <c r="Q45">
        <v>970</v>
      </c>
      <c r="R45" t="s">
        <v>232</v>
      </c>
      <c r="S45" t="s">
        <v>95</v>
      </c>
      <c r="T45" t="s">
        <v>66</v>
      </c>
      <c r="U45" t="s">
        <v>67</v>
      </c>
      <c r="V45" t="s">
        <v>134</v>
      </c>
      <c r="W45" t="s">
        <v>354</v>
      </c>
      <c r="X45" t="s">
        <v>70</v>
      </c>
      <c r="Y45" t="s">
        <v>355</v>
      </c>
      <c r="Z45" t="s">
        <v>77</v>
      </c>
      <c r="AA45" t="s">
        <v>892</v>
      </c>
      <c r="AB45" t="s">
        <v>895</v>
      </c>
      <c r="AJ45" t="s">
        <v>356</v>
      </c>
      <c r="AK45" t="s">
        <v>174</v>
      </c>
      <c r="AL45" t="s">
        <v>960</v>
      </c>
      <c r="AM45" t="s">
        <v>961</v>
      </c>
      <c r="AN45" t="s">
        <v>958</v>
      </c>
      <c r="AQ45" t="s">
        <v>277</v>
      </c>
      <c r="AR45" t="s">
        <v>51</v>
      </c>
      <c r="AS45" t="s">
        <v>977</v>
      </c>
      <c r="AT45" t="s">
        <v>976</v>
      </c>
      <c r="AU45" t="s">
        <v>978</v>
      </c>
      <c r="AX45" t="s">
        <v>52</v>
      </c>
      <c r="AY45" t="s">
        <v>100</v>
      </c>
      <c r="AZ45" t="s">
        <v>357</v>
      </c>
      <c r="BA45" t="s">
        <v>101</v>
      </c>
      <c r="BB45" t="s">
        <v>991</v>
      </c>
      <c r="BC45" t="s">
        <v>989</v>
      </c>
      <c r="BD45" t="s">
        <v>990</v>
      </c>
      <c r="BI45" t="s">
        <v>1014</v>
      </c>
      <c r="BJ45" t="s">
        <v>102</v>
      </c>
      <c r="BK45" t="s">
        <v>1046</v>
      </c>
      <c r="BL45" t="s">
        <v>1047</v>
      </c>
      <c r="BM45" t="s">
        <v>1044</v>
      </c>
      <c r="BN45" t="s">
        <v>1049</v>
      </c>
      <c r="BO45" t="s">
        <v>1045</v>
      </c>
      <c r="BS45" t="s">
        <v>76</v>
      </c>
      <c r="BT45" t="s">
        <v>359</v>
      </c>
      <c r="BU45" t="s">
        <v>77</v>
      </c>
      <c r="BV45" t="s">
        <v>893</v>
      </c>
      <c r="BW45" t="s">
        <v>1067</v>
      </c>
      <c r="CB45" t="s">
        <v>297</v>
      </c>
      <c r="CC45" t="s">
        <v>58</v>
      </c>
      <c r="CD45" t="s">
        <v>360</v>
      </c>
      <c r="CE45" t="s">
        <v>147</v>
      </c>
      <c r="CF45" t="s">
        <v>1073</v>
      </c>
      <c r="CG45" t="s">
        <v>1075</v>
      </c>
      <c r="CL45">
        <v>3</v>
      </c>
      <c r="CM45" t="s">
        <v>361</v>
      </c>
      <c r="CN45" t="s">
        <v>106</v>
      </c>
      <c r="CO45" t="s">
        <v>1103</v>
      </c>
      <c r="CP45" t="s">
        <v>1096</v>
      </c>
      <c r="CQ45" t="s">
        <v>1097</v>
      </c>
      <c r="CR45" t="s">
        <v>1098</v>
      </c>
    </row>
    <row r="46" spans="1:99" x14ac:dyDescent="0.25">
      <c r="A46">
        <v>45154.778035451389</v>
      </c>
      <c r="B46" t="s">
        <v>33</v>
      </c>
      <c r="C46" t="s">
        <v>62</v>
      </c>
      <c r="D46" t="s">
        <v>35</v>
      </c>
      <c r="E46" t="s">
        <v>155</v>
      </c>
      <c r="F46" t="s">
        <v>37</v>
      </c>
      <c r="G46" t="s">
        <v>81</v>
      </c>
      <c r="H46" t="s">
        <v>130</v>
      </c>
      <c r="I46" s="1" t="s">
        <v>124</v>
      </c>
      <c r="J46" t="s">
        <v>854</v>
      </c>
      <c r="M46" t="s">
        <v>40</v>
      </c>
      <c r="N46" s="1" t="s">
        <v>41</v>
      </c>
      <c r="O46" t="s">
        <v>41</v>
      </c>
      <c r="Q46">
        <v>1065</v>
      </c>
      <c r="R46" t="s">
        <v>83</v>
      </c>
      <c r="S46" t="s">
        <v>281</v>
      </c>
      <c r="T46" t="s">
        <v>44</v>
      </c>
      <c r="U46" t="s">
        <v>108</v>
      </c>
      <c r="V46" t="s">
        <v>96</v>
      </c>
      <c r="W46" t="s">
        <v>362</v>
      </c>
      <c r="X46" t="s">
        <v>70</v>
      </c>
      <c r="Y46" t="s">
        <v>363</v>
      </c>
      <c r="Z46" t="s">
        <v>77</v>
      </c>
      <c r="AA46" t="s">
        <v>892</v>
      </c>
      <c r="AB46" t="s">
        <v>883</v>
      </c>
      <c r="AJ46" t="s">
        <v>234</v>
      </c>
      <c r="AK46" t="s">
        <v>174</v>
      </c>
      <c r="AL46" t="s">
        <v>960</v>
      </c>
      <c r="AM46" t="s">
        <v>961</v>
      </c>
      <c r="AN46" t="s">
        <v>959</v>
      </c>
      <c r="AO46" t="s">
        <v>957</v>
      </c>
      <c r="AQ46" t="s">
        <v>364</v>
      </c>
      <c r="AR46" t="s">
        <v>51</v>
      </c>
      <c r="AS46" t="s">
        <v>977</v>
      </c>
      <c r="AT46" t="s">
        <v>976</v>
      </c>
      <c r="AX46" t="s">
        <v>112</v>
      </c>
      <c r="AY46" t="s">
        <v>100</v>
      </c>
      <c r="AZ46" t="s">
        <v>74</v>
      </c>
      <c r="BA46" t="s">
        <v>418</v>
      </c>
      <c r="BB46" t="s">
        <v>991</v>
      </c>
      <c r="BC46" t="s">
        <v>989</v>
      </c>
      <c r="BD46" t="s">
        <v>990</v>
      </c>
      <c r="BI46" t="s">
        <v>365</v>
      </c>
      <c r="BJ46" t="s">
        <v>102</v>
      </c>
      <c r="BK46" t="s">
        <v>1046</v>
      </c>
      <c r="BL46" t="s">
        <v>1048</v>
      </c>
      <c r="BM46" t="s">
        <v>1044</v>
      </c>
      <c r="BN46" t="s">
        <v>1049</v>
      </c>
      <c r="BS46" t="s">
        <v>56</v>
      </c>
      <c r="BT46" t="s">
        <v>233</v>
      </c>
      <c r="BU46" t="s">
        <v>77</v>
      </c>
      <c r="BV46" t="s">
        <v>892</v>
      </c>
      <c r="CB46" t="s">
        <v>154</v>
      </c>
      <c r="CC46" t="s">
        <v>58</v>
      </c>
      <c r="CD46" t="s">
        <v>366</v>
      </c>
      <c r="CE46" t="s">
        <v>147</v>
      </c>
      <c r="CF46" t="s">
        <v>1074</v>
      </c>
      <c r="CG46" t="s">
        <v>1075</v>
      </c>
      <c r="CH46" t="s">
        <v>1078</v>
      </c>
      <c r="CI46" t="s">
        <v>1076</v>
      </c>
      <c r="CL46">
        <v>4</v>
      </c>
      <c r="CM46" t="s">
        <v>367</v>
      </c>
      <c r="CN46" t="s">
        <v>106</v>
      </c>
      <c r="CO46" t="s">
        <v>1103</v>
      </c>
      <c r="CP46" t="s">
        <v>1095</v>
      </c>
      <c r="CQ46" t="s">
        <v>1096</v>
      </c>
    </row>
    <row r="47" spans="1:99" x14ac:dyDescent="0.25">
      <c r="A47">
        <v>45154.779416527774</v>
      </c>
      <c r="B47" t="s">
        <v>258</v>
      </c>
      <c r="C47" t="s">
        <v>62</v>
      </c>
      <c r="D47" t="s">
        <v>35</v>
      </c>
      <c r="E47" t="s">
        <v>36</v>
      </c>
      <c r="F47" t="s">
        <v>221</v>
      </c>
      <c r="G47" t="s">
        <v>38</v>
      </c>
      <c r="H47" t="s">
        <v>130</v>
      </c>
      <c r="I47" s="1" t="s">
        <v>82</v>
      </c>
      <c r="J47" t="s">
        <v>854</v>
      </c>
      <c r="K47" t="s">
        <v>853</v>
      </c>
      <c r="M47" t="s">
        <v>40</v>
      </c>
      <c r="N47" s="1" t="s">
        <v>64</v>
      </c>
      <c r="O47" t="s">
        <v>41</v>
      </c>
      <c r="P47" t="s">
        <v>862</v>
      </c>
      <c r="Q47">
        <v>1186</v>
      </c>
      <c r="R47" t="s">
        <v>42</v>
      </c>
      <c r="S47" t="s">
        <v>95</v>
      </c>
      <c r="T47" t="s">
        <v>66</v>
      </c>
      <c r="U47" t="s">
        <v>156</v>
      </c>
      <c r="V47" t="s">
        <v>96</v>
      </c>
      <c r="W47" t="s">
        <v>368</v>
      </c>
      <c r="X47" t="s">
        <v>70</v>
      </c>
      <c r="Y47" t="s">
        <v>233</v>
      </c>
      <c r="Z47" t="s">
        <v>77</v>
      </c>
      <c r="AA47" t="s">
        <v>892</v>
      </c>
      <c r="AJ47" t="s">
        <v>369</v>
      </c>
      <c r="AK47" t="s">
        <v>633</v>
      </c>
      <c r="AL47" t="s">
        <v>962</v>
      </c>
      <c r="AM47" t="s">
        <v>963</v>
      </c>
      <c r="AN47" t="s">
        <v>964</v>
      </c>
      <c r="AQ47" t="s">
        <v>283</v>
      </c>
      <c r="AR47" t="s">
        <v>51</v>
      </c>
      <c r="AS47" t="s">
        <v>975</v>
      </c>
      <c r="AT47" t="s">
        <v>977</v>
      </c>
      <c r="AX47" t="s">
        <v>52</v>
      </c>
      <c r="AY47" t="s">
        <v>100</v>
      </c>
      <c r="AZ47" t="s">
        <v>301</v>
      </c>
      <c r="BA47" t="s">
        <v>101</v>
      </c>
      <c r="BB47" t="s">
        <v>991</v>
      </c>
      <c r="BC47" t="s">
        <v>989</v>
      </c>
      <c r="BD47" t="s">
        <v>993</v>
      </c>
      <c r="BI47" t="s">
        <v>1015</v>
      </c>
      <c r="BJ47" t="s">
        <v>102</v>
      </c>
      <c r="BK47" t="s">
        <v>1047</v>
      </c>
      <c r="BL47" t="s">
        <v>1048</v>
      </c>
      <c r="BM47" t="s">
        <v>1051</v>
      </c>
      <c r="BN47" t="s">
        <v>993</v>
      </c>
      <c r="BS47" t="s">
        <v>76</v>
      </c>
      <c r="BT47" t="s">
        <v>136</v>
      </c>
      <c r="BU47" t="s">
        <v>136</v>
      </c>
      <c r="CB47" t="s">
        <v>154</v>
      </c>
      <c r="CC47" t="s">
        <v>209</v>
      </c>
      <c r="CD47" t="s">
        <v>371</v>
      </c>
      <c r="CE47" t="s">
        <v>147</v>
      </c>
      <c r="CF47" t="s">
        <v>1073</v>
      </c>
      <c r="CG47" t="s">
        <v>1075</v>
      </c>
      <c r="CH47" t="s">
        <v>1077</v>
      </c>
      <c r="CL47">
        <v>3</v>
      </c>
      <c r="CM47" t="s">
        <v>372</v>
      </c>
      <c r="CN47" t="s">
        <v>345</v>
      </c>
      <c r="CO47" t="s">
        <v>1096</v>
      </c>
      <c r="CP47" t="s">
        <v>1097</v>
      </c>
    </row>
    <row r="48" spans="1:99" x14ac:dyDescent="0.25">
      <c r="A48">
        <v>45154.780373125002</v>
      </c>
      <c r="B48" t="s">
        <v>33</v>
      </c>
      <c r="C48" t="s">
        <v>34</v>
      </c>
      <c r="D48" t="s">
        <v>35</v>
      </c>
      <c r="E48" t="s">
        <v>36</v>
      </c>
      <c r="F48" t="s">
        <v>37</v>
      </c>
      <c r="G48" t="s">
        <v>123</v>
      </c>
      <c r="H48" t="s">
        <v>130</v>
      </c>
      <c r="I48" s="1" t="s">
        <v>291</v>
      </c>
      <c r="J48" t="s">
        <v>854</v>
      </c>
      <c r="K48" t="s">
        <v>853</v>
      </c>
      <c r="L48" t="s">
        <v>852</v>
      </c>
      <c r="M48" t="s">
        <v>40</v>
      </c>
      <c r="N48" s="1" t="s">
        <v>64</v>
      </c>
      <c r="O48" t="s">
        <v>41</v>
      </c>
      <c r="P48" t="s">
        <v>862</v>
      </c>
      <c r="Q48">
        <v>1211</v>
      </c>
      <c r="R48" t="s">
        <v>42</v>
      </c>
      <c r="S48" t="s">
        <v>95</v>
      </c>
      <c r="T48" t="s">
        <v>66</v>
      </c>
      <c r="U48" t="s">
        <v>45</v>
      </c>
      <c r="V48" t="s">
        <v>96</v>
      </c>
      <c r="W48" t="s">
        <v>354</v>
      </c>
      <c r="X48" t="s">
        <v>70</v>
      </c>
      <c r="Y48" t="s">
        <v>233</v>
      </c>
      <c r="Z48" t="s">
        <v>77</v>
      </c>
      <c r="AA48" t="s">
        <v>892</v>
      </c>
      <c r="AJ48" t="s">
        <v>234</v>
      </c>
      <c r="AK48" t="s">
        <v>174</v>
      </c>
      <c r="AL48" t="s">
        <v>960</v>
      </c>
      <c r="AM48" t="s">
        <v>961</v>
      </c>
      <c r="AN48" t="s">
        <v>959</v>
      </c>
      <c r="AO48" t="s">
        <v>957</v>
      </c>
      <c r="AQ48" t="s">
        <v>311</v>
      </c>
      <c r="AR48" t="s">
        <v>311</v>
      </c>
      <c r="AX48" t="s">
        <v>112</v>
      </c>
      <c r="AY48" t="s">
        <v>53</v>
      </c>
      <c r="AZ48" t="s">
        <v>373</v>
      </c>
      <c r="BA48" t="s">
        <v>101</v>
      </c>
      <c r="BB48" t="s">
        <v>992</v>
      </c>
      <c r="BC48" t="s">
        <v>991</v>
      </c>
      <c r="BD48" t="s">
        <v>993</v>
      </c>
      <c r="BI48" t="s">
        <v>1016</v>
      </c>
      <c r="BJ48" t="s">
        <v>102</v>
      </c>
      <c r="BK48" t="s">
        <v>1047</v>
      </c>
      <c r="BL48" t="s">
        <v>1048</v>
      </c>
      <c r="BM48" t="s">
        <v>1049</v>
      </c>
      <c r="BN48" t="s">
        <v>1051</v>
      </c>
      <c r="BO48" t="s">
        <v>1050</v>
      </c>
      <c r="BS48" t="s">
        <v>76</v>
      </c>
      <c r="BT48" t="s">
        <v>136</v>
      </c>
      <c r="BU48" t="s">
        <v>136</v>
      </c>
      <c r="CB48">
        <v>0</v>
      </c>
      <c r="CC48" t="s">
        <v>92</v>
      </c>
      <c r="CD48" t="s">
        <v>375</v>
      </c>
      <c r="CE48" t="s">
        <v>147</v>
      </c>
      <c r="CF48" t="s">
        <v>1073</v>
      </c>
      <c r="CG48" t="s">
        <v>1074</v>
      </c>
      <c r="CH48" t="s">
        <v>1077</v>
      </c>
      <c r="CI48" t="s">
        <v>1078</v>
      </c>
      <c r="CJ48" t="s">
        <v>1076</v>
      </c>
      <c r="CL48">
        <v>4</v>
      </c>
      <c r="CM48" t="s">
        <v>376</v>
      </c>
      <c r="CN48" t="s">
        <v>106</v>
      </c>
      <c r="CO48" t="s">
        <v>1103</v>
      </c>
      <c r="CP48" t="s">
        <v>1099</v>
      </c>
      <c r="CQ48" t="s">
        <v>1095</v>
      </c>
      <c r="CR48" t="s">
        <v>1096</v>
      </c>
      <c r="CS48" t="s">
        <v>1102</v>
      </c>
    </row>
    <row r="49" spans="1:99" x14ac:dyDescent="0.25">
      <c r="A49">
        <v>45154.783789328707</v>
      </c>
      <c r="B49" t="s">
        <v>33</v>
      </c>
      <c r="C49" t="s">
        <v>62</v>
      </c>
      <c r="D49" t="s">
        <v>35</v>
      </c>
      <c r="E49" t="s">
        <v>36</v>
      </c>
      <c r="F49" t="s">
        <v>37</v>
      </c>
      <c r="G49" t="s">
        <v>81</v>
      </c>
      <c r="H49" t="s">
        <v>130</v>
      </c>
      <c r="I49" s="1" t="s">
        <v>246</v>
      </c>
      <c r="J49" t="s">
        <v>853</v>
      </c>
      <c r="K49" t="s">
        <v>852</v>
      </c>
      <c r="M49" t="s">
        <v>40</v>
      </c>
      <c r="N49" s="1" t="s">
        <v>41</v>
      </c>
      <c r="O49" t="s">
        <v>41</v>
      </c>
      <c r="Q49">
        <v>999</v>
      </c>
      <c r="R49" t="s">
        <v>83</v>
      </c>
      <c r="S49" t="s">
        <v>281</v>
      </c>
      <c r="T49" t="s">
        <v>66</v>
      </c>
      <c r="U49" t="s">
        <v>108</v>
      </c>
      <c r="V49" t="s">
        <v>96</v>
      </c>
      <c r="W49" t="s">
        <v>377</v>
      </c>
      <c r="X49" t="s">
        <v>70</v>
      </c>
      <c r="Y49" t="s">
        <v>77</v>
      </c>
      <c r="Z49" t="s">
        <v>77</v>
      </c>
      <c r="AJ49" t="s">
        <v>378</v>
      </c>
      <c r="AK49" t="s">
        <v>174</v>
      </c>
      <c r="AL49" t="s">
        <v>960</v>
      </c>
      <c r="AM49" t="s">
        <v>961</v>
      </c>
      <c r="AQ49" t="s">
        <v>51</v>
      </c>
      <c r="AR49" t="s">
        <v>51</v>
      </c>
      <c r="AX49" t="s">
        <v>312</v>
      </c>
      <c r="AY49" t="s">
        <v>53</v>
      </c>
      <c r="AZ49" t="s">
        <v>284</v>
      </c>
      <c r="BA49" t="s">
        <v>101</v>
      </c>
      <c r="BB49" t="s">
        <v>991</v>
      </c>
      <c r="BC49" t="s">
        <v>990</v>
      </c>
      <c r="BI49" t="s">
        <v>379</v>
      </c>
      <c r="BJ49" t="s">
        <v>102</v>
      </c>
      <c r="BK49" t="s">
        <v>1048</v>
      </c>
      <c r="BL49" t="s">
        <v>1044</v>
      </c>
      <c r="BS49" t="s">
        <v>56</v>
      </c>
      <c r="BT49" t="s">
        <v>77</v>
      </c>
      <c r="BU49" t="s">
        <v>77</v>
      </c>
      <c r="CB49">
        <v>0</v>
      </c>
      <c r="CC49" t="s">
        <v>92</v>
      </c>
      <c r="CD49" t="s">
        <v>279</v>
      </c>
      <c r="CE49" t="s">
        <v>147</v>
      </c>
      <c r="CF49" t="s">
        <v>1074</v>
      </c>
      <c r="CG49" t="s">
        <v>1075</v>
      </c>
      <c r="CH49" t="s">
        <v>1077</v>
      </c>
      <c r="CL49">
        <v>3</v>
      </c>
      <c r="CM49" t="s">
        <v>380</v>
      </c>
      <c r="CN49" t="s">
        <v>106</v>
      </c>
      <c r="CO49" t="s">
        <v>1103</v>
      </c>
      <c r="CP49" t="s">
        <v>1099</v>
      </c>
    </row>
    <row r="50" spans="1:99" x14ac:dyDescent="0.25">
      <c r="A50">
        <v>45154.820946828702</v>
      </c>
      <c r="B50" t="s">
        <v>33</v>
      </c>
      <c r="C50" t="s">
        <v>62</v>
      </c>
      <c r="D50" t="s">
        <v>35</v>
      </c>
      <c r="E50" t="s">
        <v>155</v>
      </c>
      <c r="F50" t="s">
        <v>37</v>
      </c>
      <c r="G50" t="s">
        <v>320</v>
      </c>
      <c r="H50" t="s">
        <v>130</v>
      </c>
      <c r="I50" s="1" t="s">
        <v>82</v>
      </c>
      <c r="J50" t="s">
        <v>854</v>
      </c>
      <c r="K50" t="s">
        <v>853</v>
      </c>
      <c r="M50" t="s">
        <v>40</v>
      </c>
      <c r="N50" s="1" t="s">
        <v>64</v>
      </c>
      <c r="O50" t="s">
        <v>41</v>
      </c>
      <c r="P50" t="s">
        <v>862</v>
      </c>
      <c r="Q50">
        <v>796</v>
      </c>
      <c r="R50" t="s">
        <v>381</v>
      </c>
      <c r="S50" t="s">
        <v>281</v>
      </c>
      <c r="T50" t="s">
        <v>131</v>
      </c>
      <c r="U50" t="s">
        <v>45</v>
      </c>
      <c r="V50" t="s">
        <v>96</v>
      </c>
      <c r="W50" t="s">
        <v>382</v>
      </c>
      <c r="X50" t="s">
        <v>48</v>
      </c>
      <c r="Y50" t="s">
        <v>136</v>
      </c>
      <c r="Z50" t="s">
        <v>136</v>
      </c>
      <c r="AJ50" t="s">
        <v>356</v>
      </c>
      <c r="AK50" t="s">
        <v>174</v>
      </c>
      <c r="AL50" t="s">
        <v>960</v>
      </c>
      <c r="AM50" t="s">
        <v>961</v>
      </c>
      <c r="AN50" t="s">
        <v>958</v>
      </c>
      <c r="AQ50" t="s">
        <v>243</v>
      </c>
      <c r="AR50" t="s">
        <v>311</v>
      </c>
      <c r="AS50" t="s">
        <v>977</v>
      </c>
      <c r="AX50" t="s">
        <v>112</v>
      </c>
      <c r="AY50" t="s">
        <v>87</v>
      </c>
      <c r="AZ50" t="s">
        <v>139</v>
      </c>
      <c r="BA50" t="s">
        <v>101</v>
      </c>
      <c r="BB50" t="s">
        <v>991</v>
      </c>
      <c r="BC50" t="s">
        <v>989</v>
      </c>
      <c r="BI50" t="s">
        <v>1017</v>
      </c>
      <c r="BJ50" t="s">
        <v>102</v>
      </c>
      <c r="BK50" t="s">
        <v>1047</v>
      </c>
      <c r="BL50" t="s">
        <v>1048</v>
      </c>
      <c r="BM50" t="s">
        <v>1049</v>
      </c>
      <c r="BN50" t="s">
        <v>1050</v>
      </c>
      <c r="BO50" t="s">
        <v>993</v>
      </c>
      <c r="BS50" t="s">
        <v>161</v>
      </c>
      <c r="BT50" t="s">
        <v>77</v>
      </c>
      <c r="BU50" t="s">
        <v>77</v>
      </c>
      <c r="CB50">
        <v>0</v>
      </c>
      <c r="CC50" t="s">
        <v>92</v>
      </c>
      <c r="CD50" t="s">
        <v>384</v>
      </c>
      <c r="CE50" t="s">
        <v>147</v>
      </c>
      <c r="CF50" t="s">
        <v>1073</v>
      </c>
      <c r="CG50" t="s">
        <v>1077</v>
      </c>
      <c r="CL50">
        <v>3</v>
      </c>
      <c r="CM50" t="s">
        <v>385</v>
      </c>
      <c r="CN50" t="s">
        <v>106</v>
      </c>
      <c r="CO50" t="s">
        <v>1095</v>
      </c>
      <c r="CP50" t="s">
        <v>1097</v>
      </c>
    </row>
    <row r="51" spans="1:99" x14ac:dyDescent="0.25">
      <c r="A51">
        <v>45155.030180844908</v>
      </c>
      <c r="B51" t="s">
        <v>330</v>
      </c>
      <c r="C51" t="s">
        <v>34</v>
      </c>
      <c r="D51" t="s">
        <v>35</v>
      </c>
      <c r="E51" t="s">
        <v>36</v>
      </c>
      <c r="F51" t="s">
        <v>201</v>
      </c>
      <c r="G51" t="s">
        <v>38</v>
      </c>
      <c r="H51" t="s">
        <v>130</v>
      </c>
      <c r="I51" s="1" t="s">
        <v>130</v>
      </c>
      <c r="M51" t="s">
        <v>40</v>
      </c>
      <c r="N51" s="1" t="s">
        <v>41</v>
      </c>
      <c r="O51" t="s">
        <v>41</v>
      </c>
      <c r="Q51">
        <v>1100</v>
      </c>
      <c r="R51" t="s">
        <v>232</v>
      </c>
      <c r="S51" t="s">
        <v>65</v>
      </c>
      <c r="T51" t="s">
        <v>44</v>
      </c>
      <c r="U51" t="s">
        <v>67</v>
      </c>
      <c r="V51" t="s">
        <v>117</v>
      </c>
      <c r="W51" t="s">
        <v>386</v>
      </c>
      <c r="X51" t="s">
        <v>70</v>
      </c>
      <c r="Y51" t="s">
        <v>923</v>
      </c>
      <c r="Z51" t="s">
        <v>136</v>
      </c>
      <c r="AA51" t="s">
        <v>887</v>
      </c>
      <c r="AB51" t="s">
        <v>941</v>
      </c>
      <c r="AJ51" t="s">
        <v>388</v>
      </c>
      <c r="AK51" t="s">
        <v>174</v>
      </c>
      <c r="AL51" t="s">
        <v>962</v>
      </c>
      <c r="AM51" t="s">
        <v>963</v>
      </c>
      <c r="AN51" t="s">
        <v>964</v>
      </c>
      <c r="AO51" t="s">
        <v>965</v>
      </c>
      <c r="AQ51" t="s">
        <v>51</v>
      </c>
      <c r="AR51" t="s">
        <v>51</v>
      </c>
      <c r="AX51" t="s">
        <v>112</v>
      </c>
      <c r="AY51" t="s">
        <v>100</v>
      </c>
      <c r="AZ51" t="s">
        <v>389</v>
      </c>
      <c r="BA51" t="s">
        <v>423</v>
      </c>
      <c r="BB51" t="s">
        <v>965</v>
      </c>
      <c r="BI51" t="s">
        <v>390</v>
      </c>
      <c r="BJ51" t="s">
        <v>114</v>
      </c>
      <c r="BK51" t="s">
        <v>1050</v>
      </c>
      <c r="BL51" t="s">
        <v>1052</v>
      </c>
      <c r="BS51" t="s">
        <v>76</v>
      </c>
      <c r="BT51" t="s">
        <v>391</v>
      </c>
      <c r="BU51" t="s">
        <v>77</v>
      </c>
      <c r="BV51" t="s">
        <v>1068</v>
      </c>
      <c r="CB51">
        <v>0</v>
      </c>
      <c r="CC51" t="s">
        <v>58</v>
      </c>
      <c r="CD51" t="s">
        <v>392</v>
      </c>
      <c r="CE51" t="s">
        <v>147</v>
      </c>
      <c r="CF51" t="s">
        <v>1073</v>
      </c>
      <c r="CG51" t="s">
        <v>1074</v>
      </c>
      <c r="CH51" t="s">
        <v>1078</v>
      </c>
      <c r="CL51">
        <v>3</v>
      </c>
      <c r="CM51" t="s">
        <v>393</v>
      </c>
      <c r="CN51" t="s">
        <v>106</v>
      </c>
      <c r="CO51" t="s">
        <v>1103</v>
      </c>
    </row>
    <row r="52" spans="1:99" x14ac:dyDescent="0.25">
      <c r="A52">
        <v>45155.05471517361</v>
      </c>
      <c r="B52" t="s">
        <v>172</v>
      </c>
      <c r="C52" t="s">
        <v>34</v>
      </c>
      <c r="D52" t="s">
        <v>35</v>
      </c>
      <c r="E52" t="s">
        <v>36</v>
      </c>
      <c r="F52" t="s">
        <v>37</v>
      </c>
      <c r="G52" t="s">
        <v>123</v>
      </c>
      <c r="H52" t="s">
        <v>130</v>
      </c>
      <c r="I52" s="1" t="s">
        <v>130</v>
      </c>
      <c r="M52" t="s">
        <v>40</v>
      </c>
      <c r="N52" s="1" t="s">
        <v>41</v>
      </c>
      <c r="O52" t="s">
        <v>41</v>
      </c>
      <c r="Q52">
        <v>800</v>
      </c>
      <c r="R52" t="s">
        <v>42</v>
      </c>
      <c r="S52" t="s">
        <v>65</v>
      </c>
      <c r="T52" t="s">
        <v>66</v>
      </c>
      <c r="U52" t="s">
        <v>108</v>
      </c>
      <c r="V52" t="s">
        <v>134</v>
      </c>
      <c r="W52" t="s">
        <v>394</v>
      </c>
      <c r="X52" t="s">
        <v>70</v>
      </c>
      <c r="Y52" t="s">
        <v>395</v>
      </c>
      <c r="Z52" t="s">
        <v>136</v>
      </c>
      <c r="AA52" t="s">
        <v>893</v>
      </c>
      <c r="AB52" t="s">
        <v>894</v>
      </c>
      <c r="AC52" t="s">
        <v>890</v>
      </c>
      <c r="AJ52" t="s">
        <v>159</v>
      </c>
      <c r="AK52" t="s">
        <v>174</v>
      </c>
      <c r="AL52" t="s">
        <v>960</v>
      </c>
      <c r="AM52" t="s">
        <v>961</v>
      </c>
      <c r="AN52" t="s">
        <v>958</v>
      </c>
      <c r="AO52" t="s">
        <v>959</v>
      </c>
      <c r="AP52" t="s">
        <v>957</v>
      </c>
      <c r="AQ52" t="s">
        <v>194</v>
      </c>
      <c r="AR52" t="s">
        <v>194</v>
      </c>
      <c r="AX52" t="s">
        <v>65</v>
      </c>
      <c r="AY52" t="s">
        <v>100</v>
      </c>
      <c r="AZ52" t="s">
        <v>74</v>
      </c>
      <c r="BA52" t="s">
        <v>418</v>
      </c>
      <c r="BB52" t="s">
        <v>991</v>
      </c>
      <c r="BC52" t="s">
        <v>989</v>
      </c>
      <c r="BD52" t="s">
        <v>990</v>
      </c>
      <c r="BI52" t="s">
        <v>396</v>
      </c>
      <c r="BJ52" t="s">
        <v>102</v>
      </c>
      <c r="BK52" t="s">
        <v>1048</v>
      </c>
      <c r="BL52" t="s">
        <v>1044</v>
      </c>
      <c r="BM52" t="s">
        <v>1049</v>
      </c>
      <c r="BN52" t="s">
        <v>1045</v>
      </c>
      <c r="BS52" t="s">
        <v>76</v>
      </c>
      <c r="BT52" t="s">
        <v>77</v>
      </c>
      <c r="BU52" t="s">
        <v>77</v>
      </c>
      <c r="CB52">
        <v>0</v>
      </c>
      <c r="CC52" t="s">
        <v>228</v>
      </c>
      <c r="CD52" t="s">
        <v>328</v>
      </c>
      <c r="CE52" t="s">
        <v>147</v>
      </c>
      <c r="CF52" t="s">
        <v>1073</v>
      </c>
      <c r="CG52" t="s">
        <v>1076</v>
      </c>
      <c r="CL52">
        <v>4</v>
      </c>
      <c r="CM52" t="s">
        <v>106</v>
      </c>
      <c r="CN52" t="s">
        <v>106</v>
      </c>
    </row>
    <row r="53" spans="1:99" x14ac:dyDescent="0.25">
      <c r="A53">
        <v>45155.084793368056</v>
      </c>
      <c r="B53" t="s">
        <v>397</v>
      </c>
      <c r="C53" t="s">
        <v>34</v>
      </c>
      <c r="D53" t="s">
        <v>35</v>
      </c>
      <c r="E53" t="s">
        <v>36</v>
      </c>
      <c r="F53" t="s">
        <v>37</v>
      </c>
      <c r="G53" t="s">
        <v>81</v>
      </c>
      <c r="H53" t="s">
        <v>130</v>
      </c>
      <c r="I53" s="1" t="s">
        <v>124</v>
      </c>
      <c r="J53" t="s">
        <v>854</v>
      </c>
      <c r="M53" t="s">
        <v>40</v>
      </c>
      <c r="N53" s="1" t="s">
        <v>64</v>
      </c>
      <c r="O53" t="s">
        <v>41</v>
      </c>
      <c r="P53" t="s">
        <v>862</v>
      </c>
      <c r="Q53">
        <v>2000</v>
      </c>
      <c r="R53" t="s">
        <v>42</v>
      </c>
      <c r="S53" t="s">
        <v>65</v>
      </c>
      <c r="T53" t="s">
        <v>131</v>
      </c>
      <c r="U53" t="s">
        <v>67</v>
      </c>
      <c r="V53" t="s">
        <v>96</v>
      </c>
      <c r="W53" t="s">
        <v>398</v>
      </c>
      <c r="X53" t="s">
        <v>399</v>
      </c>
      <c r="Y53" t="s">
        <v>924</v>
      </c>
      <c r="Z53" t="s">
        <v>922</v>
      </c>
      <c r="AA53" t="s">
        <v>896</v>
      </c>
      <c r="AJ53" t="s">
        <v>72</v>
      </c>
      <c r="AK53" t="s">
        <v>146</v>
      </c>
      <c r="AL53" t="s">
        <v>958</v>
      </c>
      <c r="AM53" t="s">
        <v>959</v>
      </c>
      <c r="AN53" t="s">
        <v>957</v>
      </c>
      <c r="AQ53" t="s">
        <v>73</v>
      </c>
      <c r="AR53" t="s">
        <v>51</v>
      </c>
      <c r="AS53" t="s">
        <v>975</v>
      </c>
      <c r="AX53" t="s">
        <v>65</v>
      </c>
      <c r="AY53" t="s">
        <v>100</v>
      </c>
      <c r="AZ53" t="s">
        <v>261</v>
      </c>
      <c r="BA53" t="s">
        <v>101</v>
      </c>
      <c r="BB53" t="s">
        <v>992</v>
      </c>
      <c r="BC53" t="s">
        <v>991</v>
      </c>
      <c r="BI53" t="s">
        <v>401</v>
      </c>
      <c r="BJ53" t="s">
        <v>75</v>
      </c>
      <c r="BK53" t="s">
        <v>1048</v>
      </c>
      <c r="BL53" t="s">
        <v>1049</v>
      </c>
      <c r="BM53" t="s">
        <v>1045</v>
      </c>
      <c r="BS53" t="s">
        <v>76</v>
      </c>
      <c r="BT53" t="s">
        <v>402</v>
      </c>
      <c r="BU53" t="s">
        <v>402</v>
      </c>
      <c r="CB53">
        <v>0</v>
      </c>
      <c r="CC53" t="s">
        <v>142</v>
      </c>
      <c r="CD53" t="s">
        <v>210</v>
      </c>
      <c r="CE53" t="s">
        <v>210</v>
      </c>
      <c r="CL53">
        <v>5</v>
      </c>
      <c r="CM53" t="s">
        <v>403</v>
      </c>
      <c r="CN53" t="s">
        <v>403</v>
      </c>
    </row>
    <row r="54" spans="1:99" x14ac:dyDescent="0.25">
      <c r="A54">
        <v>45155.100623495367</v>
      </c>
      <c r="B54" t="s">
        <v>289</v>
      </c>
      <c r="C54" t="s">
        <v>62</v>
      </c>
      <c r="D54" t="s">
        <v>35</v>
      </c>
      <c r="E54" t="s">
        <v>36</v>
      </c>
      <c r="F54" t="s">
        <v>201</v>
      </c>
      <c r="G54" t="s">
        <v>38</v>
      </c>
      <c r="H54" t="s">
        <v>130</v>
      </c>
      <c r="I54" s="1" t="s">
        <v>130</v>
      </c>
      <c r="M54" t="s">
        <v>40</v>
      </c>
      <c r="N54" s="1" t="s">
        <v>41</v>
      </c>
      <c r="O54" t="s">
        <v>41</v>
      </c>
      <c r="Q54">
        <v>491</v>
      </c>
      <c r="R54" t="s">
        <v>83</v>
      </c>
      <c r="S54" t="s">
        <v>65</v>
      </c>
      <c r="T54" t="s">
        <v>44</v>
      </c>
      <c r="U54" t="s">
        <v>156</v>
      </c>
      <c r="V54" t="s">
        <v>117</v>
      </c>
      <c r="W54" t="s">
        <v>404</v>
      </c>
      <c r="X54" t="s">
        <v>399</v>
      </c>
      <c r="Y54" t="s">
        <v>77</v>
      </c>
      <c r="Z54" t="s">
        <v>77</v>
      </c>
      <c r="AJ54" t="s">
        <v>174</v>
      </c>
      <c r="AK54" t="s">
        <v>174</v>
      </c>
      <c r="AQ54" t="s">
        <v>311</v>
      </c>
      <c r="AR54" t="s">
        <v>311</v>
      </c>
      <c r="AX54" t="s">
        <v>312</v>
      </c>
      <c r="AY54" t="s">
        <v>53</v>
      </c>
      <c r="AZ54" t="s">
        <v>167</v>
      </c>
      <c r="BA54" t="s">
        <v>101</v>
      </c>
      <c r="BB54" t="s">
        <v>989</v>
      </c>
      <c r="BI54" t="s">
        <v>114</v>
      </c>
      <c r="BJ54" t="s">
        <v>114</v>
      </c>
      <c r="BS54" t="s">
        <v>196</v>
      </c>
      <c r="BT54" t="s">
        <v>77</v>
      </c>
      <c r="BU54" t="s">
        <v>77</v>
      </c>
      <c r="CB54">
        <v>0</v>
      </c>
      <c r="CC54" t="s">
        <v>92</v>
      </c>
      <c r="CD54" t="s">
        <v>405</v>
      </c>
      <c r="CE54" t="s">
        <v>210</v>
      </c>
      <c r="CF54" t="s">
        <v>1076</v>
      </c>
      <c r="CL54">
        <v>5</v>
      </c>
      <c r="CM54" t="s">
        <v>406</v>
      </c>
      <c r="CN54" t="s">
        <v>451</v>
      </c>
      <c r="CO54" t="s">
        <v>1101</v>
      </c>
    </row>
    <row r="55" spans="1:99" x14ac:dyDescent="0.25">
      <c r="A55">
        <v>45155.118335335646</v>
      </c>
      <c r="B55" t="s">
        <v>258</v>
      </c>
      <c r="C55" t="s">
        <v>62</v>
      </c>
      <c r="D55" t="s">
        <v>35</v>
      </c>
      <c r="E55" t="s">
        <v>36</v>
      </c>
      <c r="F55" t="s">
        <v>37</v>
      </c>
      <c r="G55" t="s">
        <v>123</v>
      </c>
      <c r="H55" t="s">
        <v>202</v>
      </c>
      <c r="I55" s="1" t="s">
        <v>202</v>
      </c>
      <c r="M55" t="s">
        <v>40</v>
      </c>
      <c r="N55" s="1" t="s">
        <v>41</v>
      </c>
      <c r="O55" t="s">
        <v>41</v>
      </c>
      <c r="Q55">
        <v>1166</v>
      </c>
      <c r="R55" t="s">
        <v>42</v>
      </c>
      <c r="S55" t="s">
        <v>95</v>
      </c>
      <c r="T55" t="s">
        <v>66</v>
      </c>
      <c r="U55" t="s">
        <v>108</v>
      </c>
      <c r="V55" t="s">
        <v>117</v>
      </c>
      <c r="W55" t="s">
        <v>407</v>
      </c>
      <c r="X55" t="s">
        <v>70</v>
      </c>
      <c r="Y55" t="s">
        <v>77</v>
      </c>
      <c r="Z55" t="s">
        <v>77</v>
      </c>
      <c r="AJ55" t="s">
        <v>159</v>
      </c>
      <c r="AK55" t="s">
        <v>174</v>
      </c>
      <c r="AL55" t="s">
        <v>960</v>
      </c>
      <c r="AM55" t="s">
        <v>961</v>
      </c>
      <c r="AN55" t="s">
        <v>958</v>
      </c>
      <c r="AO55" t="s">
        <v>959</v>
      </c>
      <c r="AP55" t="s">
        <v>957</v>
      </c>
      <c r="AQ55" t="s">
        <v>73</v>
      </c>
      <c r="AR55" t="s">
        <v>51</v>
      </c>
      <c r="AS55" t="s">
        <v>975</v>
      </c>
      <c r="AX55" t="s">
        <v>112</v>
      </c>
      <c r="AY55" t="s">
        <v>100</v>
      </c>
      <c r="AZ55" t="s">
        <v>151</v>
      </c>
      <c r="BA55" t="s">
        <v>101</v>
      </c>
      <c r="BB55" t="s">
        <v>992</v>
      </c>
      <c r="BC55" t="s">
        <v>991</v>
      </c>
      <c r="BD55" t="s">
        <v>989</v>
      </c>
      <c r="BE55" t="s">
        <v>990</v>
      </c>
      <c r="BI55" t="s">
        <v>1013</v>
      </c>
      <c r="BJ55" t="s">
        <v>75</v>
      </c>
      <c r="BK55" t="s">
        <v>1047</v>
      </c>
      <c r="BL55" t="s">
        <v>1044</v>
      </c>
      <c r="BM55" t="s">
        <v>1049</v>
      </c>
      <c r="BS55" t="s">
        <v>56</v>
      </c>
      <c r="BT55" t="s">
        <v>77</v>
      </c>
      <c r="BU55" t="s">
        <v>77</v>
      </c>
      <c r="CB55">
        <v>0</v>
      </c>
      <c r="CC55" t="s">
        <v>92</v>
      </c>
      <c r="CD55" t="s">
        <v>408</v>
      </c>
      <c r="CE55" t="s">
        <v>147</v>
      </c>
      <c r="CF55" t="s">
        <v>1073</v>
      </c>
      <c r="CG55" t="s">
        <v>1074</v>
      </c>
      <c r="CH55" t="s">
        <v>1075</v>
      </c>
      <c r="CI55" t="s">
        <v>1077</v>
      </c>
      <c r="CJ55" t="s">
        <v>1078</v>
      </c>
      <c r="CK55" t="s">
        <v>1076</v>
      </c>
      <c r="CL55">
        <v>3</v>
      </c>
      <c r="CM55" t="s">
        <v>409</v>
      </c>
      <c r="CN55" t="s">
        <v>106</v>
      </c>
      <c r="CO55" t="s">
        <v>1103</v>
      </c>
      <c r="CP55" t="s">
        <v>1097</v>
      </c>
      <c r="CQ55" t="s">
        <v>1098</v>
      </c>
      <c r="CU55" t="s">
        <v>410</v>
      </c>
    </row>
    <row r="56" spans="1:99" x14ac:dyDescent="0.25">
      <c r="A56">
        <v>45155.298464224536</v>
      </c>
      <c r="B56" t="s">
        <v>172</v>
      </c>
      <c r="C56" t="s">
        <v>34</v>
      </c>
      <c r="D56" t="s">
        <v>35</v>
      </c>
      <c r="E56" t="s">
        <v>36</v>
      </c>
      <c r="F56" t="s">
        <v>37</v>
      </c>
      <c r="G56" t="s">
        <v>320</v>
      </c>
      <c r="H56" t="s">
        <v>130</v>
      </c>
      <c r="I56" s="1" t="s">
        <v>130</v>
      </c>
      <c r="M56" t="s">
        <v>411</v>
      </c>
      <c r="N56" s="1" t="s">
        <v>64</v>
      </c>
      <c r="O56" t="s">
        <v>41</v>
      </c>
      <c r="P56" t="s">
        <v>862</v>
      </c>
      <c r="Q56">
        <v>678</v>
      </c>
      <c r="R56" t="s">
        <v>42</v>
      </c>
      <c r="S56" t="s">
        <v>95</v>
      </c>
      <c r="T56" t="s">
        <v>44</v>
      </c>
      <c r="U56" t="s">
        <v>156</v>
      </c>
      <c r="V56" t="s">
        <v>117</v>
      </c>
      <c r="W56" t="s">
        <v>412</v>
      </c>
      <c r="X56" t="s">
        <v>413</v>
      </c>
      <c r="Y56" t="s">
        <v>77</v>
      </c>
      <c r="Z56" t="s">
        <v>77</v>
      </c>
      <c r="AJ56" t="s">
        <v>414</v>
      </c>
      <c r="AK56" t="s">
        <v>414</v>
      </c>
      <c r="AQ56" t="s">
        <v>194</v>
      </c>
      <c r="AR56" t="s">
        <v>194</v>
      </c>
      <c r="AX56" t="s">
        <v>312</v>
      </c>
      <c r="AY56" t="s">
        <v>87</v>
      </c>
      <c r="AZ56" t="s">
        <v>101</v>
      </c>
      <c r="BA56" t="s">
        <v>101</v>
      </c>
      <c r="BI56" t="s">
        <v>313</v>
      </c>
      <c r="BJ56" t="s">
        <v>313</v>
      </c>
      <c r="BS56" t="s">
        <v>161</v>
      </c>
      <c r="BT56" t="s">
        <v>77</v>
      </c>
      <c r="BU56" t="s">
        <v>77</v>
      </c>
      <c r="CB56">
        <v>0</v>
      </c>
      <c r="CC56" t="s">
        <v>92</v>
      </c>
      <c r="CD56" t="s">
        <v>415</v>
      </c>
      <c r="CE56" t="s">
        <v>415</v>
      </c>
      <c r="CL56">
        <v>5</v>
      </c>
      <c r="CM56" t="s">
        <v>345</v>
      </c>
      <c r="CN56" t="s">
        <v>345</v>
      </c>
    </row>
    <row r="57" spans="1:99" x14ac:dyDescent="0.25">
      <c r="A57">
        <v>45155.450704872681</v>
      </c>
      <c r="B57" t="s">
        <v>188</v>
      </c>
      <c r="C57" t="s">
        <v>62</v>
      </c>
      <c r="D57" t="s">
        <v>35</v>
      </c>
      <c r="E57" t="s">
        <v>36</v>
      </c>
      <c r="F57" t="s">
        <v>416</v>
      </c>
      <c r="G57" t="s">
        <v>148</v>
      </c>
      <c r="H57" t="s">
        <v>130</v>
      </c>
      <c r="I57" s="1" t="s">
        <v>130</v>
      </c>
      <c r="M57" t="s">
        <v>40</v>
      </c>
      <c r="N57" s="1" t="s">
        <v>41</v>
      </c>
      <c r="O57" t="s">
        <v>41</v>
      </c>
      <c r="Q57">
        <v>789</v>
      </c>
      <c r="R57" t="s">
        <v>83</v>
      </c>
      <c r="S57" t="s">
        <v>65</v>
      </c>
      <c r="T57" t="s">
        <v>44</v>
      </c>
      <c r="U57" t="s">
        <v>67</v>
      </c>
      <c r="V57" t="s">
        <v>117</v>
      </c>
      <c r="W57" t="s">
        <v>417</v>
      </c>
      <c r="X57" t="s">
        <v>70</v>
      </c>
      <c r="Y57" t="s">
        <v>77</v>
      </c>
      <c r="Z57" t="s">
        <v>77</v>
      </c>
      <c r="AJ57" t="s">
        <v>37</v>
      </c>
      <c r="AK57" t="s">
        <v>37</v>
      </c>
      <c r="AQ57" t="s">
        <v>51</v>
      </c>
      <c r="AR57" t="s">
        <v>51</v>
      </c>
      <c r="AX57" t="s">
        <v>112</v>
      </c>
      <c r="AY57" t="s">
        <v>100</v>
      </c>
      <c r="AZ57" t="s">
        <v>418</v>
      </c>
      <c r="BA57" t="s">
        <v>418</v>
      </c>
      <c r="BI57" t="s">
        <v>1018</v>
      </c>
      <c r="BJ57" t="s">
        <v>1002</v>
      </c>
      <c r="BK57" t="s">
        <v>1051</v>
      </c>
      <c r="BS57" t="s">
        <v>56</v>
      </c>
      <c r="BT57" t="s">
        <v>77</v>
      </c>
      <c r="BU57" t="s">
        <v>77</v>
      </c>
      <c r="CB57">
        <v>0</v>
      </c>
      <c r="CC57" t="s">
        <v>92</v>
      </c>
      <c r="CD57" t="s">
        <v>405</v>
      </c>
      <c r="CE57" t="s">
        <v>210</v>
      </c>
      <c r="CF57" t="s">
        <v>1076</v>
      </c>
      <c r="CL57">
        <v>5</v>
      </c>
      <c r="CM57" t="s">
        <v>420</v>
      </c>
      <c r="CN57" t="s">
        <v>420</v>
      </c>
      <c r="CU57" t="s">
        <v>421</v>
      </c>
    </row>
    <row r="58" spans="1:99" x14ac:dyDescent="0.25">
      <c r="A58">
        <v>45155.454835358796</v>
      </c>
      <c r="B58" t="s">
        <v>289</v>
      </c>
      <c r="C58" t="s">
        <v>34</v>
      </c>
      <c r="D58" t="s">
        <v>35</v>
      </c>
      <c r="E58" t="s">
        <v>36</v>
      </c>
      <c r="F58" t="s">
        <v>37</v>
      </c>
      <c r="G58" t="s">
        <v>123</v>
      </c>
      <c r="H58" t="s">
        <v>130</v>
      </c>
      <c r="I58" s="1" t="s">
        <v>130</v>
      </c>
      <c r="M58" t="s">
        <v>40</v>
      </c>
      <c r="N58" s="1" t="s">
        <v>64</v>
      </c>
      <c r="O58" t="s">
        <v>41</v>
      </c>
      <c r="P58" t="s">
        <v>862</v>
      </c>
      <c r="Q58">
        <v>795</v>
      </c>
      <c r="R58" t="s">
        <v>42</v>
      </c>
      <c r="S58" t="s">
        <v>95</v>
      </c>
      <c r="T58" t="s">
        <v>44</v>
      </c>
      <c r="U58" t="s">
        <v>67</v>
      </c>
      <c r="V58" t="s">
        <v>117</v>
      </c>
      <c r="W58" t="s">
        <v>422</v>
      </c>
      <c r="X58" t="s">
        <v>399</v>
      </c>
      <c r="Y58" t="s">
        <v>77</v>
      </c>
      <c r="Z58" t="s">
        <v>77</v>
      </c>
      <c r="AJ58" t="s">
        <v>146</v>
      </c>
      <c r="AK58" t="s">
        <v>146</v>
      </c>
      <c r="AQ58" t="s">
        <v>51</v>
      </c>
      <c r="AR58" t="s">
        <v>51</v>
      </c>
      <c r="AX58" t="s">
        <v>112</v>
      </c>
      <c r="AY58" t="s">
        <v>100</v>
      </c>
      <c r="AZ58" t="s">
        <v>423</v>
      </c>
      <c r="BA58" t="s">
        <v>423</v>
      </c>
      <c r="BI58" t="s">
        <v>160</v>
      </c>
      <c r="BJ58" t="s">
        <v>160</v>
      </c>
      <c r="BS58" t="s">
        <v>161</v>
      </c>
      <c r="BT58" t="s">
        <v>77</v>
      </c>
      <c r="BU58" t="s">
        <v>77</v>
      </c>
      <c r="CB58">
        <v>0</v>
      </c>
      <c r="CC58" t="s">
        <v>92</v>
      </c>
      <c r="CD58" t="s">
        <v>424</v>
      </c>
      <c r="CE58" t="s">
        <v>147</v>
      </c>
      <c r="CF58" t="s">
        <v>1073</v>
      </c>
      <c r="CG58" t="s">
        <v>1074</v>
      </c>
      <c r="CL58">
        <v>4</v>
      </c>
      <c r="CM58" t="s">
        <v>425</v>
      </c>
      <c r="CN58" t="s">
        <v>634</v>
      </c>
      <c r="CO58" t="s">
        <v>1101</v>
      </c>
      <c r="CP58" t="s">
        <v>1097</v>
      </c>
    </row>
    <row r="59" spans="1:99" x14ac:dyDescent="0.25">
      <c r="A59">
        <v>45155.508089409719</v>
      </c>
      <c r="B59" t="s">
        <v>258</v>
      </c>
      <c r="C59" t="s">
        <v>62</v>
      </c>
      <c r="D59" t="s">
        <v>35</v>
      </c>
      <c r="E59" t="s">
        <v>36</v>
      </c>
      <c r="F59" t="s">
        <v>201</v>
      </c>
      <c r="G59" t="s">
        <v>38</v>
      </c>
      <c r="H59" t="s">
        <v>130</v>
      </c>
      <c r="I59" s="1" t="s">
        <v>130</v>
      </c>
      <c r="M59" t="s">
        <v>40</v>
      </c>
      <c r="N59" s="1" t="s">
        <v>41</v>
      </c>
      <c r="O59" t="s">
        <v>41</v>
      </c>
      <c r="Q59">
        <v>1092</v>
      </c>
      <c r="R59" t="s">
        <v>83</v>
      </c>
      <c r="S59" t="s">
        <v>95</v>
      </c>
      <c r="T59" t="s">
        <v>44</v>
      </c>
      <c r="U59" t="s">
        <v>67</v>
      </c>
      <c r="V59" t="s">
        <v>117</v>
      </c>
      <c r="W59" t="s">
        <v>426</v>
      </c>
      <c r="X59" t="s">
        <v>179</v>
      </c>
      <c r="Y59" t="s">
        <v>136</v>
      </c>
      <c r="Z59" t="s">
        <v>136</v>
      </c>
      <c r="AJ59" t="s">
        <v>427</v>
      </c>
      <c r="AK59" t="s">
        <v>427</v>
      </c>
      <c r="AQ59" t="s">
        <v>51</v>
      </c>
      <c r="AR59" t="s">
        <v>51</v>
      </c>
      <c r="AX59" t="s">
        <v>65</v>
      </c>
      <c r="AY59" t="s">
        <v>100</v>
      </c>
      <c r="AZ59" t="s">
        <v>428</v>
      </c>
      <c r="BA59" t="s">
        <v>428</v>
      </c>
      <c r="BI59" t="s">
        <v>114</v>
      </c>
      <c r="BJ59" t="s">
        <v>114</v>
      </c>
      <c r="BS59" t="s">
        <v>76</v>
      </c>
      <c r="BT59" t="s">
        <v>136</v>
      </c>
      <c r="BU59" t="s">
        <v>136</v>
      </c>
      <c r="CB59">
        <v>0</v>
      </c>
      <c r="CC59" t="s">
        <v>92</v>
      </c>
      <c r="CD59" t="s">
        <v>210</v>
      </c>
      <c r="CE59" t="s">
        <v>210</v>
      </c>
      <c r="CL59">
        <v>4</v>
      </c>
      <c r="CM59" t="s">
        <v>314</v>
      </c>
      <c r="CN59" t="s">
        <v>314</v>
      </c>
      <c r="CU59" t="s">
        <v>429</v>
      </c>
    </row>
    <row r="60" spans="1:99" x14ac:dyDescent="0.25">
      <c r="A60">
        <v>45155.514293495369</v>
      </c>
      <c r="B60" t="s">
        <v>258</v>
      </c>
      <c r="C60" t="s">
        <v>62</v>
      </c>
      <c r="D60" t="s">
        <v>35</v>
      </c>
      <c r="E60" t="s">
        <v>36</v>
      </c>
      <c r="F60" t="s">
        <v>37</v>
      </c>
      <c r="G60" t="s">
        <v>38</v>
      </c>
      <c r="H60" t="s">
        <v>130</v>
      </c>
      <c r="I60" s="1" t="s">
        <v>130</v>
      </c>
      <c r="M60" t="s">
        <v>40</v>
      </c>
      <c r="N60" s="1" t="s">
        <v>41</v>
      </c>
      <c r="O60" t="s">
        <v>41</v>
      </c>
      <c r="Q60">
        <v>1100</v>
      </c>
      <c r="R60" t="s">
        <v>42</v>
      </c>
      <c r="S60" t="s">
        <v>43</v>
      </c>
      <c r="T60" t="s">
        <v>44</v>
      </c>
      <c r="U60" t="s">
        <v>108</v>
      </c>
      <c r="V60" t="s">
        <v>117</v>
      </c>
      <c r="W60" t="s">
        <v>430</v>
      </c>
      <c r="X60" t="s">
        <v>48</v>
      </c>
      <c r="Y60" t="s">
        <v>77</v>
      </c>
      <c r="Z60" t="s">
        <v>77</v>
      </c>
      <c r="AJ60" t="s">
        <v>431</v>
      </c>
      <c r="AK60" t="s">
        <v>633</v>
      </c>
      <c r="AL60" t="s">
        <v>957</v>
      </c>
      <c r="AQ60" t="s">
        <v>51</v>
      </c>
      <c r="AR60" t="s">
        <v>51</v>
      </c>
      <c r="AX60" t="s">
        <v>312</v>
      </c>
      <c r="AY60" t="s">
        <v>87</v>
      </c>
      <c r="AZ60" t="s">
        <v>313</v>
      </c>
      <c r="BA60" t="s">
        <v>313</v>
      </c>
      <c r="BI60" t="s">
        <v>313</v>
      </c>
      <c r="BJ60" t="s">
        <v>313</v>
      </c>
      <c r="BS60" t="s">
        <v>161</v>
      </c>
      <c r="BT60" t="s">
        <v>77</v>
      </c>
      <c r="BU60" t="s">
        <v>77</v>
      </c>
      <c r="CB60">
        <v>0</v>
      </c>
      <c r="CC60" t="s">
        <v>58</v>
      </c>
      <c r="CD60" t="s">
        <v>210</v>
      </c>
      <c r="CE60" t="s">
        <v>210</v>
      </c>
      <c r="CL60">
        <v>2</v>
      </c>
      <c r="CM60" t="s">
        <v>106</v>
      </c>
      <c r="CN60" t="s">
        <v>106</v>
      </c>
    </row>
    <row r="61" spans="1:99" x14ac:dyDescent="0.25">
      <c r="A61">
        <v>45155.528135520828</v>
      </c>
      <c r="B61" t="s">
        <v>258</v>
      </c>
      <c r="C61" t="s">
        <v>62</v>
      </c>
      <c r="D61" t="s">
        <v>35</v>
      </c>
      <c r="E61" t="s">
        <v>36</v>
      </c>
      <c r="F61" t="s">
        <v>37</v>
      </c>
      <c r="G61" t="s">
        <v>123</v>
      </c>
      <c r="H61" t="s">
        <v>130</v>
      </c>
      <c r="I61" s="1" t="s">
        <v>124</v>
      </c>
      <c r="J61" t="s">
        <v>854</v>
      </c>
      <c r="M61" t="s">
        <v>40</v>
      </c>
      <c r="N61" s="1" t="s">
        <v>41</v>
      </c>
      <c r="O61" t="s">
        <v>41</v>
      </c>
      <c r="Q61">
        <v>1200</v>
      </c>
      <c r="R61" t="s">
        <v>83</v>
      </c>
      <c r="S61" t="s">
        <v>43</v>
      </c>
      <c r="T61" t="s">
        <v>44</v>
      </c>
      <c r="U61" t="s">
        <v>156</v>
      </c>
      <c r="V61" t="s">
        <v>96</v>
      </c>
      <c r="W61" t="s">
        <v>432</v>
      </c>
      <c r="X61" t="s">
        <v>70</v>
      </c>
      <c r="Y61" t="s">
        <v>433</v>
      </c>
      <c r="Z61" t="s">
        <v>433</v>
      </c>
      <c r="AJ61" t="s">
        <v>174</v>
      </c>
      <c r="AK61" t="s">
        <v>174</v>
      </c>
      <c r="AQ61" t="s">
        <v>311</v>
      </c>
      <c r="AR61" t="s">
        <v>311</v>
      </c>
      <c r="AX61" t="s">
        <v>65</v>
      </c>
      <c r="AY61" t="s">
        <v>100</v>
      </c>
      <c r="AZ61" t="s">
        <v>101</v>
      </c>
      <c r="BA61" t="s">
        <v>101</v>
      </c>
      <c r="BI61" t="s">
        <v>102</v>
      </c>
      <c r="BJ61" t="s">
        <v>102</v>
      </c>
      <c r="BS61" t="s">
        <v>76</v>
      </c>
      <c r="BT61" t="s">
        <v>77</v>
      </c>
      <c r="BU61" t="s">
        <v>77</v>
      </c>
      <c r="CB61">
        <v>0</v>
      </c>
      <c r="CC61" t="s">
        <v>58</v>
      </c>
      <c r="CD61" t="s">
        <v>198</v>
      </c>
      <c r="CE61" t="s">
        <v>198</v>
      </c>
      <c r="CL61">
        <v>2</v>
      </c>
      <c r="CM61" t="s">
        <v>106</v>
      </c>
      <c r="CN61" t="s">
        <v>106</v>
      </c>
    </row>
    <row r="62" spans="1:99" x14ac:dyDescent="0.25">
      <c r="A62">
        <v>45155.536567858799</v>
      </c>
      <c r="B62" t="s">
        <v>172</v>
      </c>
      <c r="C62" t="s">
        <v>62</v>
      </c>
      <c r="D62" t="s">
        <v>35</v>
      </c>
      <c r="E62" t="s">
        <v>36</v>
      </c>
      <c r="F62" t="s">
        <v>201</v>
      </c>
      <c r="G62" t="s">
        <v>148</v>
      </c>
      <c r="H62" t="s">
        <v>130</v>
      </c>
      <c r="I62" s="1" t="s">
        <v>124</v>
      </c>
      <c r="J62" t="s">
        <v>854</v>
      </c>
      <c r="M62" t="s">
        <v>40</v>
      </c>
      <c r="N62" s="1" t="s">
        <v>64</v>
      </c>
      <c r="O62" t="s">
        <v>41</v>
      </c>
      <c r="P62" t="s">
        <v>862</v>
      </c>
      <c r="Q62">
        <v>700</v>
      </c>
      <c r="R62" t="s">
        <v>232</v>
      </c>
      <c r="S62" t="s">
        <v>43</v>
      </c>
      <c r="T62" t="s">
        <v>131</v>
      </c>
      <c r="U62" t="s">
        <v>156</v>
      </c>
      <c r="V62" t="s">
        <v>117</v>
      </c>
      <c r="W62" t="s">
        <v>434</v>
      </c>
      <c r="X62" t="s">
        <v>70</v>
      </c>
      <c r="Y62" t="s">
        <v>136</v>
      </c>
      <c r="Z62" t="s">
        <v>136</v>
      </c>
      <c r="AJ62" t="s">
        <v>435</v>
      </c>
      <c r="AK62" t="s">
        <v>146</v>
      </c>
      <c r="AL62" t="s">
        <v>963</v>
      </c>
      <c r="AM62" t="s">
        <v>964</v>
      </c>
      <c r="AN62" t="s">
        <v>966</v>
      </c>
      <c r="AQ62" t="s">
        <v>51</v>
      </c>
      <c r="AR62" t="s">
        <v>51</v>
      </c>
      <c r="AX62" t="s">
        <v>65</v>
      </c>
      <c r="AY62" t="s">
        <v>87</v>
      </c>
      <c r="AZ62" t="s">
        <v>423</v>
      </c>
      <c r="BA62" t="s">
        <v>423</v>
      </c>
      <c r="BI62" t="s">
        <v>102</v>
      </c>
      <c r="BJ62" t="s">
        <v>102</v>
      </c>
      <c r="BS62" t="s">
        <v>56</v>
      </c>
      <c r="BT62" t="s">
        <v>77</v>
      </c>
      <c r="BU62" t="s">
        <v>77</v>
      </c>
      <c r="CB62">
        <v>0</v>
      </c>
      <c r="CC62" t="s">
        <v>92</v>
      </c>
      <c r="CD62" t="s">
        <v>210</v>
      </c>
      <c r="CE62" t="s">
        <v>210</v>
      </c>
      <c r="CL62">
        <v>1</v>
      </c>
      <c r="CM62" t="s">
        <v>314</v>
      </c>
      <c r="CN62" t="s">
        <v>314</v>
      </c>
      <c r="CU62" t="s">
        <v>436</v>
      </c>
    </row>
    <row r="63" spans="1:99" x14ac:dyDescent="0.25">
      <c r="A63">
        <v>45155.559548240737</v>
      </c>
      <c r="B63" t="s">
        <v>33</v>
      </c>
      <c r="C63" t="s">
        <v>62</v>
      </c>
      <c r="D63" t="s">
        <v>35</v>
      </c>
      <c r="E63" t="s">
        <v>36</v>
      </c>
      <c r="F63" t="s">
        <v>37</v>
      </c>
      <c r="G63" t="s">
        <v>320</v>
      </c>
      <c r="H63" t="s">
        <v>130</v>
      </c>
      <c r="I63" s="1" t="s">
        <v>82</v>
      </c>
      <c r="J63" t="s">
        <v>854</v>
      </c>
      <c r="K63" t="s">
        <v>853</v>
      </c>
      <c r="M63" t="s">
        <v>40</v>
      </c>
      <c r="N63" s="1" t="s">
        <v>64</v>
      </c>
      <c r="O63" t="s">
        <v>41</v>
      </c>
      <c r="P63" t="s">
        <v>862</v>
      </c>
      <c r="Q63">
        <v>1198</v>
      </c>
      <c r="R63" t="s">
        <v>42</v>
      </c>
      <c r="S63" t="s">
        <v>43</v>
      </c>
      <c r="T63" t="s">
        <v>131</v>
      </c>
      <c r="U63" t="s">
        <v>108</v>
      </c>
      <c r="V63" t="s">
        <v>117</v>
      </c>
      <c r="W63" t="s">
        <v>437</v>
      </c>
      <c r="X63" t="s">
        <v>48</v>
      </c>
      <c r="Y63" t="s">
        <v>103</v>
      </c>
      <c r="Z63" t="s">
        <v>103</v>
      </c>
      <c r="AJ63" t="s">
        <v>438</v>
      </c>
      <c r="AK63" t="s">
        <v>146</v>
      </c>
      <c r="AL63" t="s">
        <v>959</v>
      </c>
      <c r="AQ63" t="s">
        <v>73</v>
      </c>
      <c r="AR63" t="s">
        <v>51</v>
      </c>
      <c r="AS63" t="s">
        <v>975</v>
      </c>
      <c r="AX63" t="s">
        <v>65</v>
      </c>
      <c r="AY63" t="s">
        <v>100</v>
      </c>
      <c r="AZ63" t="s">
        <v>139</v>
      </c>
      <c r="BA63" t="s">
        <v>101</v>
      </c>
      <c r="BB63" t="s">
        <v>991</v>
      </c>
      <c r="BC63" t="s">
        <v>989</v>
      </c>
      <c r="BI63" t="s">
        <v>439</v>
      </c>
      <c r="BJ63" t="s">
        <v>102</v>
      </c>
      <c r="BK63" t="s">
        <v>1046</v>
      </c>
      <c r="BL63" t="s">
        <v>1044</v>
      </c>
      <c r="BM63" t="s">
        <v>1049</v>
      </c>
      <c r="BN63" t="s">
        <v>1045</v>
      </c>
      <c r="BS63" t="s">
        <v>56</v>
      </c>
      <c r="BT63" t="s">
        <v>103</v>
      </c>
      <c r="BU63" t="s">
        <v>103</v>
      </c>
      <c r="CB63" t="s">
        <v>440</v>
      </c>
      <c r="CC63" t="s">
        <v>228</v>
      </c>
      <c r="CD63" t="s">
        <v>441</v>
      </c>
      <c r="CE63" t="s">
        <v>441</v>
      </c>
      <c r="CL63">
        <v>3</v>
      </c>
      <c r="CM63" t="s">
        <v>106</v>
      </c>
      <c r="CN63" t="s">
        <v>106</v>
      </c>
    </row>
    <row r="64" spans="1:99" x14ac:dyDescent="0.25">
      <c r="A64">
        <v>45155.594335624999</v>
      </c>
      <c r="B64" t="s">
        <v>330</v>
      </c>
      <c r="C64" t="s">
        <v>62</v>
      </c>
      <c r="D64" t="s">
        <v>35</v>
      </c>
      <c r="E64" t="s">
        <v>36</v>
      </c>
      <c r="F64" t="s">
        <v>37</v>
      </c>
      <c r="G64" t="s">
        <v>38</v>
      </c>
      <c r="H64" t="s">
        <v>130</v>
      </c>
      <c r="I64" s="1" t="s">
        <v>124</v>
      </c>
      <c r="J64" t="s">
        <v>854</v>
      </c>
      <c r="M64" t="s">
        <v>40</v>
      </c>
      <c r="N64" s="1" t="s">
        <v>41</v>
      </c>
      <c r="O64" t="s">
        <v>41</v>
      </c>
      <c r="Q64">
        <v>1156</v>
      </c>
      <c r="R64" t="s">
        <v>42</v>
      </c>
      <c r="S64" t="s">
        <v>65</v>
      </c>
      <c r="T64" t="s">
        <v>66</v>
      </c>
      <c r="U64" t="s">
        <v>108</v>
      </c>
      <c r="V64" t="s">
        <v>117</v>
      </c>
      <c r="W64" t="s">
        <v>442</v>
      </c>
      <c r="X64" t="s">
        <v>70</v>
      </c>
      <c r="Y64" t="s">
        <v>443</v>
      </c>
      <c r="Z64" t="s">
        <v>443</v>
      </c>
      <c r="AJ64" t="s">
        <v>444</v>
      </c>
      <c r="AK64" t="s">
        <v>633</v>
      </c>
      <c r="AL64" t="s">
        <v>961</v>
      </c>
      <c r="AQ64" t="s">
        <v>51</v>
      </c>
      <c r="AR64" t="s">
        <v>51</v>
      </c>
      <c r="AX64" t="s">
        <v>312</v>
      </c>
      <c r="AY64" t="s">
        <v>87</v>
      </c>
      <c r="AZ64" t="s">
        <v>195</v>
      </c>
      <c r="BA64" t="s">
        <v>195</v>
      </c>
      <c r="BI64" t="s">
        <v>75</v>
      </c>
      <c r="BJ64" t="s">
        <v>75</v>
      </c>
      <c r="BS64" t="s">
        <v>56</v>
      </c>
      <c r="BT64" t="s">
        <v>77</v>
      </c>
      <c r="BU64" t="s">
        <v>77</v>
      </c>
      <c r="CB64">
        <v>0</v>
      </c>
      <c r="CC64" t="s">
        <v>92</v>
      </c>
      <c r="CD64" t="s">
        <v>375</v>
      </c>
      <c r="CE64" t="s">
        <v>147</v>
      </c>
      <c r="CF64" t="s">
        <v>1073</v>
      </c>
      <c r="CG64" t="s">
        <v>1074</v>
      </c>
      <c r="CH64" t="s">
        <v>1077</v>
      </c>
      <c r="CI64" t="s">
        <v>1078</v>
      </c>
      <c r="CJ64" t="s">
        <v>1076</v>
      </c>
      <c r="CL64">
        <v>4</v>
      </c>
      <c r="CM64" t="s">
        <v>393</v>
      </c>
      <c r="CN64" t="s">
        <v>106</v>
      </c>
      <c r="CO64" t="s">
        <v>1103</v>
      </c>
    </row>
    <row r="65" spans="1:99" x14ac:dyDescent="0.25">
      <c r="A65">
        <v>45155.627596377315</v>
      </c>
      <c r="B65" t="s">
        <v>258</v>
      </c>
      <c r="C65" t="s">
        <v>62</v>
      </c>
      <c r="D65" t="s">
        <v>35</v>
      </c>
      <c r="E65" t="s">
        <v>36</v>
      </c>
      <c r="F65" t="s">
        <v>37</v>
      </c>
      <c r="G65" t="s">
        <v>320</v>
      </c>
      <c r="H65" t="s">
        <v>130</v>
      </c>
      <c r="I65" s="1" t="s">
        <v>82</v>
      </c>
      <c r="J65" t="s">
        <v>854</v>
      </c>
      <c r="K65" t="s">
        <v>853</v>
      </c>
      <c r="M65" t="s">
        <v>40</v>
      </c>
      <c r="N65" s="1" t="s">
        <v>64</v>
      </c>
      <c r="O65" t="s">
        <v>41</v>
      </c>
      <c r="P65" t="s">
        <v>862</v>
      </c>
      <c r="Q65">
        <v>1215</v>
      </c>
      <c r="R65" t="s">
        <v>42</v>
      </c>
      <c r="S65" t="s">
        <v>65</v>
      </c>
      <c r="T65" t="s">
        <v>44</v>
      </c>
      <c r="U65" t="s">
        <v>67</v>
      </c>
      <c r="V65" t="s">
        <v>134</v>
      </c>
      <c r="W65" t="s">
        <v>407</v>
      </c>
      <c r="X65" t="s">
        <v>70</v>
      </c>
      <c r="Y65" t="s">
        <v>925</v>
      </c>
      <c r="Z65" t="s">
        <v>136</v>
      </c>
      <c r="AA65" t="s">
        <v>894</v>
      </c>
      <c r="AB65" t="s">
        <v>890</v>
      </c>
      <c r="AC65" t="s">
        <v>941</v>
      </c>
      <c r="AJ65" t="s">
        <v>72</v>
      </c>
      <c r="AK65" t="s">
        <v>146</v>
      </c>
      <c r="AL65" t="s">
        <v>958</v>
      </c>
      <c r="AM65" t="s">
        <v>959</v>
      </c>
      <c r="AN65" t="s">
        <v>957</v>
      </c>
      <c r="AQ65" t="s">
        <v>311</v>
      </c>
      <c r="AR65" t="s">
        <v>311</v>
      </c>
      <c r="AX65" t="s">
        <v>112</v>
      </c>
      <c r="AY65" t="s">
        <v>100</v>
      </c>
      <c r="AZ65" t="s">
        <v>261</v>
      </c>
      <c r="BA65" t="s">
        <v>101</v>
      </c>
      <c r="BB65" t="s">
        <v>992</v>
      </c>
      <c r="BC65" t="s">
        <v>991</v>
      </c>
      <c r="BI65" t="s">
        <v>75</v>
      </c>
      <c r="BJ65" t="s">
        <v>75</v>
      </c>
      <c r="BS65" t="s">
        <v>161</v>
      </c>
      <c r="BT65" t="s">
        <v>446</v>
      </c>
      <c r="BU65" t="s">
        <v>446</v>
      </c>
      <c r="CB65">
        <v>0</v>
      </c>
      <c r="CC65" t="s">
        <v>58</v>
      </c>
      <c r="CD65" t="s">
        <v>441</v>
      </c>
      <c r="CE65" t="s">
        <v>441</v>
      </c>
      <c r="CL65">
        <v>2</v>
      </c>
      <c r="CM65" t="s">
        <v>447</v>
      </c>
      <c r="CN65" t="s">
        <v>314</v>
      </c>
      <c r="CO65" t="s">
        <v>1104</v>
      </c>
    </row>
    <row r="66" spans="1:99" x14ac:dyDescent="0.25">
      <c r="A66">
        <v>45155.630462152782</v>
      </c>
      <c r="B66" t="s">
        <v>258</v>
      </c>
      <c r="C66" t="s">
        <v>62</v>
      </c>
      <c r="D66" t="s">
        <v>35</v>
      </c>
      <c r="E66" t="s">
        <v>36</v>
      </c>
      <c r="F66" t="s">
        <v>37</v>
      </c>
      <c r="G66" t="s">
        <v>38</v>
      </c>
      <c r="H66" t="s">
        <v>130</v>
      </c>
      <c r="I66" s="1" t="s">
        <v>130</v>
      </c>
      <c r="M66" t="s">
        <v>40</v>
      </c>
      <c r="N66" s="1" t="s">
        <v>41</v>
      </c>
      <c r="O66" t="s">
        <v>41</v>
      </c>
      <c r="Q66">
        <v>1205</v>
      </c>
      <c r="R66" t="s">
        <v>42</v>
      </c>
      <c r="S66" t="s">
        <v>65</v>
      </c>
      <c r="T66" t="s">
        <v>131</v>
      </c>
      <c r="U66" t="s">
        <v>67</v>
      </c>
      <c r="V66" t="s">
        <v>117</v>
      </c>
      <c r="W66" t="s">
        <v>407</v>
      </c>
      <c r="X66" t="s">
        <v>70</v>
      </c>
      <c r="Y66" t="s">
        <v>448</v>
      </c>
      <c r="Z66" t="s">
        <v>136</v>
      </c>
      <c r="AA66" t="s">
        <v>889</v>
      </c>
      <c r="AB66" t="s">
        <v>886</v>
      </c>
      <c r="AC66" t="s">
        <v>885</v>
      </c>
      <c r="AD66" t="s">
        <v>894</v>
      </c>
      <c r="AJ66" t="s">
        <v>159</v>
      </c>
      <c r="AK66" t="s">
        <v>174</v>
      </c>
      <c r="AL66" t="s">
        <v>960</v>
      </c>
      <c r="AM66" t="s">
        <v>961</v>
      </c>
      <c r="AN66" t="s">
        <v>958</v>
      </c>
      <c r="AO66" t="s">
        <v>959</v>
      </c>
      <c r="AP66" t="s">
        <v>957</v>
      </c>
      <c r="AQ66" t="s">
        <v>73</v>
      </c>
      <c r="AR66" t="s">
        <v>51</v>
      </c>
      <c r="AS66" t="s">
        <v>975</v>
      </c>
      <c r="AX66" t="s">
        <v>65</v>
      </c>
      <c r="AY66" t="s">
        <v>100</v>
      </c>
      <c r="AZ66" t="s">
        <v>54</v>
      </c>
      <c r="BA66" t="s">
        <v>101</v>
      </c>
      <c r="BB66" t="s">
        <v>989</v>
      </c>
      <c r="BC66" t="s">
        <v>990</v>
      </c>
      <c r="BI66" t="s">
        <v>449</v>
      </c>
      <c r="BJ66" t="s">
        <v>102</v>
      </c>
      <c r="BK66" t="s">
        <v>1048</v>
      </c>
      <c r="BL66" t="s">
        <v>1044</v>
      </c>
      <c r="BM66" t="s">
        <v>1049</v>
      </c>
      <c r="BS66" t="s">
        <v>76</v>
      </c>
      <c r="BT66" t="s">
        <v>450</v>
      </c>
      <c r="BU66" t="s">
        <v>136</v>
      </c>
      <c r="BV66" t="s">
        <v>885</v>
      </c>
      <c r="CB66" t="s">
        <v>91</v>
      </c>
      <c r="CC66" t="s">
        <v>142</v>
      </c>
      <c r="CD66" t="s">
        <v>147</v>
      </c>
      <c r="CE66" t="s">
        <v>147</v>
      </c>
      <c r="CL66">
        <v>1</v>
      </c>
      <c r="CM66" t="s">
        <v>451</v>
      </c>
      <c r="CN66" t="s">
        <v>451</v>
      </c>
      <c r="CU66" t="s">
        <v>452</v>
      </c>
    </row>
    <row r="67" spans="1:99" x14ac:dyDescent="0.25">
      <c r="A67">
        <v>45155.63543480324</v>
      </c>
      <c r="B67" t="s">
        <v>330</v>
      </c>
      <c r="C67" t="s">
        <v>62</v>
      </c>
      <c r="D67" t="s">
        <v>35</v>
      </c>
      <c r="E67" t="s">
        <v>36</v>
      </c>
      <c r="F67" t="s">
        <v>37</v>
      </c>
      <c r="G67" t="s">
        <v>81</v>
      </c>
      <c r="H67" t="s">
        <v>130</v>
      </c>
      <c r="I67" s="1" t="s">
        <v>124</v>
      </c>
      <c r="J67" t="s">
        <v>854</v>
      </c>
      <c r="M67" t="s">
        <v>40</v>
      </c>
      <c r="N67" s="1" t="s">
        <v>41</v>
      </c>
      <c r="O67" t="s">
        <v>41</v>
      </c>
      <c r="Q67">
        <v>1186</v>
      </c>
      <c r="R67" t="s">
        <v>42</v>
      </c>
      <c r="S67" t="s">
        <v>65</v>
      </c>
      <c r="T67" t="s">
        <v>66</v>
      </c>
      <c r="U67" t="s">
        <v>156</v>
      </c>
      <c r="V67" t="s">
        <v>117</v>
      </c>
      <c r="W67" t="s">
        <v>453</v>
      </c>
      <c r="X67" t="s">
        <v>70</v>
      </c>
      <c r="Y67" t="s">
        <v>926</v>
      </c>
      <c r="Z67" t="s">
        <v>136</v>
      </c>
      <c r="AA67" t="s">
        <v>941</v>
      </c>
      <c r="AJ67" t="s">
        <v>455</v>
      </c>
      <c r="AK67" t="s">
        <v>174</v>
      </c>
      <c r="AL67" t="s">
        <v>961</v>
      </c>
      <c r="AM67" t="s">
        <v>959</v>
      </c>
      <c r="AN67" t="s">
        <v>957</v>
      </c>
      <c r="AQ67" t="s">
        <v>51</v>
      </c>
      <c r="AR67" t="s">
        <v>51</v>
      </c>
      <c r="AX67" t="s">
        <v>112</v>
      </c>
      <c r="AY67" t="s">
        <v>53</v>
      </c>
      <c r="AZ67" t="s">
        <v>284</v>
      </c>
      <c r="BA67" t="s">
        <v>101</v>
      </c>
      <c r="BB67" t="s">
        <v>991</v>
      </c>
      <c r="BC67" t="s">
        <v>990</v>
      </c>
      <c r="BI67" t="s">
        <v>456</v>
      </c>
      <c r="BJ67" t="s">
        <v>102</v>
      </c>
      <c r="BK67" t="s">
        <v>1046</v>
      </c>
      <c r="BL67" t="s">
        <v>1049</v>
      </c>
      <c r="BS67" t="s">
        <v>56</v>
      </c>
      <c r="BT67" t="s">
        <v>136</v>
      </c>
      <c r="BU67" t="s">
        <v>136</v>
      </c>
      <c r="CB67">
        <v>0</v>
      </c>
      <c r="CC67" t="s">
        <v>58</v>
      </c>
      <c r="CD67" t="s">
        <v>457</v>
      </c>
      <c r="CE67" t="s">
        <v>147</v>
      </c>
      <c r="CF67" t="s">
        <v>1074</v>
      </c>
      <c r="CG67" t="s">
        <v>1076</v>
      </c>
      <c r="CL67">
        <v>4</v>
      </c>
      <c r="CM67" t="s">
        <v>458</v>
      </c>
      <c r="CN67" t="s">
        <v>345</v>
      </c>
      <c r="CO67" t="s">
        <v>1099</v>
      </c>
      <c r="CP67" t="s">
        <v>1096</v>
      </c>
      <c r="CQ67" t="s">
        <v>1100</v>
      </c>
    </row>
    <row r="68" spans="1:99" x14ac:dyDescent="0.25">
      <c r="A68">
        <v>45155.66485025463</v>
      </c>
      <c r="B68" t="s">
        <v>289</v>
      </c>
      <c r="C68" t="s">
        <v>62</v>
      </c>
      <c r="D68" t="s">
        <v>35</v>
      </c>
      <c r="E68" t="s">
        <v>36</v>
      </c>
      <c r="F68" t="s">
        <v>37</v>
      </c>
      <c r="G68" t="s">
        <v>320</v>
      </c>
      <c r="H68" t="s">
        <v>130</v>
      </c>
      <c r="I68" s="1" t="s">
        <v>124</v>
      </c>
      <c r="J68" t="s">
        <v>854</v>
      </c>
      <c r="M68" t="s">
        <v>40</v>
      </c>
      <c r="N68" s="1" t="s">
        <v>64</v>
      </c>
      <c r="O68" t="s">
        <v>41</v>
      </c>
      <c r="P68" t="s">
        <v>862</v>
      </c>
      <c r="Q68">
        <v>750</v>
      </c>
      <c r="R68" t="s">
        <v>42</v>
      </c>
      <c r="S68" t="s">
        <v>43</v>
      </c>
      <c r="T68" t="s">
        <v>44</v>
      </c>
      <c r="U68" t="s">
        <v>67</v>
      </c>
      <c r="V68" t="s">
        <v>96</v>
      </c>
      <c r="W68" t="s">
        <v>412</v>
      </c>
      <c r="X68" t="s">
        <v>399</v>
      </c>
      <c r="Y68" t="s">
        <v>77</v>
      </c>
      <c r="Z68" t="s">
        <v>77</v>
      </c>
      <c r="AJ68" t="s">
        <v>414</v>
      </c>
      <c r="AK68" t="s">
        <v>414</v>
      </c>
      <c r="AQ68" t="s">
        <v>51</v>
      </c>
      <c r="AR68" t="s">
        <v>51</v>
      </c>
      <c r="AX68" t="s">
        <v>312</v>
      </c>
      <c r="AY68" t="s">
        <v>87</v>
      </c>
      <c r="AZ68" t="s">
        <v>313</v>
      </c>
      <c r="BA68" t="s">
        <v>313</v>
      </c>
      <c r="BI68" t="s">
        <v>313</v>
      </c>
      <c r="BJ68" t="s">
        <v>313</v>
      </c>
      <c r="BS68" t="s">
        <v>161</v>
      </c>
      <c r="BT68" t="s">
        <v>77</v>
      </c>
      <c r="BU68" t="s">
        <v>77</v>
      </c>
      <c r="CB68">
        <v>0</v>
      </c>
      <c r="CC68" t="s">
        <v>92</v>
      </c>
      <c r="CD68" t="s">
        <v>414</v>
      </c>
      <c r="CE68" t="s">
        <v>414</v>
      </c>
      <c r="CL68">
        <v>1</v>
      </c>
      <c r="CM68" t="s">
        <v>106</v>
      </c>
      <c r="CN68" t="s">
        <v>106</v>
      </c>
    </row>
    <row r="69" spans="1:99" x14ac:dyDescent="0.25">
      <c r="A69">
        <v>45155.667574016203</v>
      </c>
      <c r="B69" t="s">
        <v>258</v>
      </c>
      <c r="C69" t="s">
        <v>62</v>
      </c>
      <c r="D69" t="s">
        <v>35</v>
      </c>
      <c r="E69" t="s">
        <v>36</v>
      </c>
      <c r="F69" t="s">
        <v>37</v>
      </c>
      <c r="G69" t="s">
        <v>320</v>
      </c>
      <c r="H69" t="s">
        <v>130</v>
      </c>
      <c r="I69" s="1" t="s">
        <v>130</v>
      </c>
      <c r="M69" t="s">
        <v>40</v>
      </c>
      <c r="N69" s="1" t="s">
        <v>41</v>
      </c>
      <c r="O69" t="s">
        <v>41</v>
      </c>
      <c r="Q69">
        <v>1169</v>
      </c>
      <c r="R69" t="s">
        <v>42</v>
      </c>
      <c r="S69" t="s">
        <v>65</v>
      </c>
      <c r="T69" t="s">
        <v>66</v>
      </c>
      <c r="U69" t="s">
        <v>67</v>
      </c>
      <c r="V69" t="s">
        <v>96</v>
      </c>
      <c r="W69" t="s">
        <v>453</v>
      </c>
      <c r="X69" t="s">
        <v>145</v>
      </c>
      <c r="Y69" t="s">
        <v>459</v>
      </c>
      <c r="Z69" t="s">
        <v>459</v>
      </c>
      <c r="AJ69" t="s">
        <v>460</v>
      </c>
      <c r="AK69" t="s">
        <v>111</v>
      </c>
      <c r="AL69" t="s">
        <v>959</v>
      </c>
      <c r="AM69" t="s">
        <v>957</v>
      </c>
      <c r="AQ69" t="s">
        <v>51</v>
      </c>
      <c r="AR69" t="s">
        <v>51</v>
      </c>
      <c r="AX69" t="s">
        <v>112</v>
      </c>
      <c r="AY69" t="s">
        <v>100</v>
      </c>
      <c r="AZ69" t="s">
        <v>428</v>
      </c>
      <c r="BA69" t="s">
        <v>428</v>
      </c>
      <c r="BI69" t="s">
        <v>114</v>
      </c>
      <c r="BJ69" t="s">
        <v>114</v>
      </c>
      <c r="BS69" t="s">
        <v>56</v>
      </c>
      <c r="BT69" t="s">
        <v>342</v>
      </c>
      <c r="BU69" t="s">
        <v>342</v>
      </c>
      <c r="CB69" t="s">
        <v>170</v>
      </c>
      <c r="CC69" t="s">
        <v>142</v>
      </c>
      <c r="CD69" t="s">
        <v>461</v>
      </c>
      <c r="CE69" t="s">
        <v>461</v>
      </c>
      <c r="CL69">
        <v>5</v>
      </c>
      <c r="CM69" t="s">
        <v>106</v>
      </c>
      <c r="CN69" t="s">
        <v>106</v>
      </c>
    </row>
    <row r="70" spans="1:99" x14ac:dyDescent="0.25">
      <c r="A70">
        <v>45155.681645092598</v>
      </c>
      <c r="B70" t="s">
        <v>33</v>
      </c>
      <c r="C70" t="s">
        <v>62</v>
      </c>
      <c r="D70" t="s">
        <v>35</v>
      </c>
      <c r="E70" t="s">
        <v>36</v>
      </c>
      <c r="F70" t="s">
        <v>37</v>
      </c>
      <c r="G70" t="s">
        <v>320</v>
      </c>
      <c r="H70" t="s">
        <v>130</v>
      </c>
      <c r="I70" s="1" t="s">
        <v>182</v>
      </c>
      <c r="J70" t="s">
        <v>854</v>
      </c>
      <c r="K70" t="s">
        <v>852</v>
      </c>
      <c r="M70" t="s">
        <v>40</v>
      </c>
      <c r="N70" s="1" t="s">
        <v>64</v>
      </c>
      <c r="O70" t="s">
        <v>41</v>
      </c>
      <c r="P70" t="s">
        <v>862</v>
      </c>
      <c r="Q70">
        <v>1154</v>
      </c>
      <c r="R70" t="s">
        <v>42</v>
      </c>
      <c r="S70" t="s">
        <v>65</v>
      </c>
      <c r="T70" t="s">
        <v>66</v>
      </c>
      <c r="U70" t="s">
        <v>67</v>
      </c>
      <c r="V70" t="s">
        <v>117</v>
      </c>
      <c r="W70" t="s">
        <v>462</v>
      </c>
      <c r="X70" t="s">
        <v>179</v>
      </c>
      <c r="Y70" t="s">
        <v>463</v>
      </c>
      <c r="Z70" t="s">
        <v>136</v>
      </c>
      <c r="AA70" t="s">
        <v>886</v>
      </c>
      <c r="AB70" t="s">
        <v>891</v>
      </c>
      <c r="AC70" t="s">
        <v>897</v>
      </c>
      <c r="AJ70" t="s">
        <v>119</v>
      </c>
      <c r="AK70" t="s">
        <v>146</v>
      </c>
      <c r="AL70" t="s">
        <v>958</v>
      </c>
      <c r="AM70" t="s">
        <v>959</v>
      </c>
      <c r="AQ70" t="s">
        <v>51</v>
      </c>
      <c r="AR70" t="s">
        <v>51</v>
      </c>
      <c r="AX70" t="s">
        <v>65</v>
      </c>
      <c r="AY70" t="s">
        <v>100</v>
      </c>
      <c r="AZ70" t="s">
        <v>167</v>
      </c>
      <c r="BA70" t="s">
        <v>101</v>
      </c>
      <c r="BB70" t="s">
        <v>989</v>
      </c>
      <c r="BI70" t="s">
        <v>464</v>
      </c>
      <c r="BJ70" t="s">
        <v>75</v>
      </c>
      <c r="BK70" t="s">
        <v>1044</v>
      </c>
      <c r="BL70" t="s">
        <v>1049</v>
      </c>
      <c r="BM70" t="s">
        <v>1045</v>
      </c>
      <c r="BN70" t="s">
        <v>1050</v>
      </c>
      <c r="BS70" t="s">
        <v>76</v>
      </c>
      <c r="BT70" t="s">
        <v>465</v>
      </c>
      <c r="BU70" t="s">
        <v>293</v>
      </c>
      <c r="BV70" t="s">
        <v>897</v>
      </c>
      <c r="CB70" t="s">
        <v>297</v>
      </c>
      <c r="CC70" t="s">
        <v>209</v>
      </c>
      <c r="CD70" t="s">
        <v>198</v>
      </c>
      <c r="CE70" t="s">
        <v>198</v>
      </c>
      <c r="CL70">
        <v>3</v>
      </c>
      <c r="CM70" t="s">
        <v>106</v>
      </c>
      <c r="CN70" t="s">
        <v>106</v>
      </c>
      <c r="CU70" t="s">
        <v>466</v>
      </c>
    </row>
    <row r="71" spans="1:99" x14ac:dyDescent="0.25">
      <c r="A71">
        <v>45155.681776574071</v>
      </c>
      <c r="B71" t="s">
        <v>258</v>
      </c>
      <c r="C71" t="s">
        <v>34</v>
      </c>
      <c r="D71" t="s">
        <v>35</v>
      </c>
      <c r="E71" t="s">
        <v>36</v>
      </c>
      <c r="F71" t="s">
        <v>37</v>
      </c>
      <c r="G71" t="s">
        <v>212</v>
      </c>
      <c r="H71" t="s">
        <v>130</v>
      </c>
      <c r="I71" s="1" t="s">
        <v>124</v>
      </c>
      <c r="J71" t="s">
        <v>854</v>
      </c>
      <c r="M71" t="s">
        <v>40</v>
      </c>
      <c r="N71" s="1" t="s">
        <v>64</v>
      </c>
      <c r="O71" t="s">
        <v>41</v>
      </c>
      <c r="P71" t="s">
        <v>862</v>
      </c>
      <c r="Q71">
        <v>1182</v>
      </c>
      <c r="R71" t="s">
        <v>42</v>
      </c>
      <c r="S71" t="s">
        <v>65</v>
      </c>
      <c r="T71" t="s">
        <v>131</v>
      </c>
      <c r="U71" t="s">
        <v>108</v>
      </c>
      <c r="V71" t="s">
        <v>117</v>
      </c>
      <c r="W71" t="s">
        <v>467</v>
      </c>
      <c r="X71" t="s">
        <v>70</v>
      </c>
      <c r="Y71" t="s">
        <v>468</v>
      </c>
      <c r="Z71" t="s">
        <v>158</v>
      </c>
      <c r="AA71" t="s">
        <v>885</v>
      </c>
      <c r="AB71" t="s">
        <v>894</v>
      </c>
      <c r="AJ71" t="s">
        <v>282</v>
      </c>
      <c r="AK71" t="s">
        <v>174</v>
      </c>
      <c r="AL71" t="s">
        <v>960</v>
      </c>
      <c r="AM71" t="s">
        <v>958</v>
      </c>
      <c r="AN71" t="s">
        <v>959</v>
      </c>
      <c r="AO71" t="s">
        <v>957</v>
      </c>
      <c r="AQ71" t="s">
        <v>51</v>
      </c>
      <c r="AR71" t="s">
        <v>51</v>
      </c>
      <c r="AX71" t="s">
        <v>65</v>
      </c>
      <c r="AY71" t="s">
        <v>100</v>
      </c>
      <c r="AZ71" t="s">
        <v>469</v>
      </c>
      <c r="BA71" t="s">
        <v>101</v>
      </c>
      <c r="BB71" t="s">
        <v>992</v>
      </c>
      <c r="BC71" t="s">
        <v>990</v>
      </c>
      <c r="BI71" t="s">
        <v>140</v>
      </c>
      <c r="BJ71" t="s">
        <v>102</v>
      </c>
      <c r="BK71" t="s">
        <v>1046</v>
      </c>
      <c r="BL71" t="s">
        <v>1048</v>
      </c>
      <c r="BM71" t="s">
        <v>1044</v>
      </c>
      <c r="BN71" t="s">
        <v>1049</v>
      </c>
      <c r="BO71" t="s">
        <v>1045</v>
      </c>
      <c r="BS71" t="s">
        <v>76</v>
      </c>
      <c r="BT71" t="s">
        <v>470</v>
      </c>
      <c r="BU71" t="s">
        <v>342</v>
      </c>
      <c r="BV71" t="s">
        <v>885</v>
      </c>
      <c r="BW71" t="s">
        <v>894</v>
      </c>
      <c r="CB71" t="s">
        <v>170</v>
      </c>
      <c r="CC71" t="s">
        <v>142</v>
      </c>
      <c r="CD71" t="s">
        <v>392</v>
      </c>
      <c r="CE71" t="s">
        <v>147</v>
      </c>
      <c r="CF71" t="s">
        <v>1073</v>
      </c>
      <c r="CG71" t="s">
        <v>1074</v>
      </c>
      <c r="CH71" t="s">
        <v>1078</v>
      </c>
      <c r="CL71">
        <v>5</v>
      </c>
      <c r="CM71" t="s">
        <v>106</v>
      </c>
      <c r="CN71" t="s">
        <v>106</v>
      </c>
    </row>
    <row r="72" spans="1:99" x14ac:dyDescent="0.25">
      <c r="A72">
        <v>45155.686278749999</v>
      </c>
      <c r="B72" t="s">
        <v>258</v>
      </c>
      <c r="C72" t="s">
        <v>62</v>
      </c>
      <c r="D72" t="s">
        <v>35</v>
      </c>
      <c r="E72" t="s">
        <v>36</v>
      </c>
      <c r="F72" t="s">
        <v>37</v>
      </c>
      <c r="G72" t="s">
        <v>38</v>
      </c>
      <c r="H72" t="s">
        <v>130</v>
      </c>
      <c r="I72" s="1" t="s">
        <v>124</v>
      </c>
      <c r="J72" t="s">
        <v>854</v>
      </c>
      <c r="M72" t="s">
        <v>40</v>
      </c>
      <c r="N72" s="1" t="s">
        <v>41</v>
      </c>
      <c r="O72" t="s">
        <v>41</v>
      </c>
      <c r="Q72">
        <v>1223</v>
      </c>
      <c r="R72" t="s">
        <v>42</v>
      </c>
      <c r="S72" t="s">
        <v>65</v>
      </c>
      <c r="T72" t="s">
        <v>44</v>
      </c>
      <c r="U72" t="s">
        <v>108</v>
      </c>
      <c r="V72" t="s">
        <v>96</v>
      </c>
      <c r="W72" t="s">
        <v>471</v>
      </c>
      <c r="X72" t="s">
        <v>70</v>
      </c>
      <c r="Y72" t="s">
        <v>472</v>
      </c>
      <c r="Z72" t="s">
        <v>136</v>
      </c>
      <c r="AA72" t="s">
        <v>894</v>
      </c>
      <c r="AB72" t="s">
        <v>890</v>
      </c>
      <c r="AJ72" t="s">
        <v>72</v>
      </c>
      <c r="AK72" t="s">
        <v>146</v>
      </c>
      <c r="AL72" t="s">
        <v>958</v>
      </c>
      <c r="AM72" t="s">
        <v>959</v>
      </c>
      <c r="AN72" t="s">
        <v>957</v>
      </c>
      <c r="AQ72" t="s">
        <v>51</v>
      </c>
      <c r="AR72" t="s">
        <v>51</v>
      </c>
      <c r="AX72" t="s">
        <v>112</v>
      </c>
      <c r="AY72" t="s">
        <v>87</v>
      </c>
      <c r="AZ72" t="s">
        <v>88</v>
      </c>
      <c r="BA72" t="s">
        <v>101</v>
      </c>
      <c r="BB72" t="s">
        <v>992</v>
      </c>
      <c r="BI72" t="s">
        <v>1013</v>
      </c>
      <c r="BJ72" t="s">
        <v>75</v>
      </c>
      <c r="BK72" t="s">
        <v>1047</v>
      </c>
      <c r="BL72" t="s">
        <v>1044</v>
      </c>
      <c r="BM72" t="s">
        <v>1049</v>
      </c>
      <c r="BS72" t="s">
        <v>196</v>
      </c>
      <c r="BT72" t="s">
        <v>77</v>
      </c>
      <c r="BU72" t="s">
        <v>77</v>
      </c>
      <c r="CB72">
        <v>0</v>
      </c>
      <c r="CC72" t="s">
        <v>92</v>
      </c>
      <c r="CD72" t="s">
        <v>473</v>
      </c>
      <c r="CE72" t="s">
        <v>147</v>
      </c>
      <c r="CF72" t="s">
        <v>1073</v>
      </c>
      <c r="CG72" t="s">
        <v>1078</v>
      </c>
      <c r="CL72">
        <v>4</v>
      </c>
      <c r="CM72" t="s">
        <v>338</v>
      </c>
      <c r="CN72" t="s">
        <v>345</v>
      </c>
      <c r="CO72" t="s">
        <v>1097</v>
      </c>
      <c r="CP72" t="s">
        <v>1098</v>
      </c>
    </row>
    <row r="73" spans="1:99" x14ac:dyDescent="0.25">
      <c r="A73">
        <v>45155.692155833334</v>
      </c>
      <c r="B73" t="s">
        <v>172</v>
      </c>
      <c r="C73" t="s">
        <v>62</v>
      </c>
      <c r="D73" t="s">
        <v>35</v>
      </c>
      <c r="E73" t="s">
        <v>36</v>
      </c>
      <c r="F73" t="s">
        <v>37</v>
      </c>
      <c r="G73" t="s">
        <v>190</v>
      </c>
      <c r="H73" t="s">
        <v>130</v>
      </c>
      <c r="I73" s="1" t="s">
        <v>82</v>
      </c>
      <c r="J73" t="s">
        <v>854</v>
      </c>
      <c r="K73" t="s">
        <v>853</v>
      </c>
      <c r="M73" t="s">
        <v>40</v>
      </c>
      <c r="N73" s="1" t="s">
        <v>64</v>
      </c>
      <c r="O73" t="s">
        <v>41</v>
      </c>
      <c r="P73" t="s">
        <v>862</v>
      </c>
      <c r="Q73">
        <v>1208</v>
      </c>
      <c r="R73" t="s">
        <v>42</v>
      </c>
      <c r="S73" t="s">
        <v>43</v>
      </c>
      <c r="T73" t="s">
        <v>66</v>
      </c>
      <c r="U73" t="s">
        <v>156</v>
      </c>
      <c r="V73" t="s">
        <v>117</v>
      </c>
      <c r="W73" t="s">
        <v>474</v>
      </c>
      <c r="X73" t="s">
        <v>145</v>
      </c>
      <c r="Y73" t="s">
        <v>927</v>
      </c>
      <c r="Z73" t="s">
        <v>193</v>
      </c>
      <c r="AA73" t="s">
        <v>883</v>
      </c>
      <c r="AB73" t="s">
        <v>895</v>
      </c>
      <c r="AC73" t="s">
        <v>894</v>
      </c>
      <c r="AD73" t="s">
        <v>890</v>
      </c>
      <c r="AE73" t="s">
        <v>941</v>
      </c>
      <c r="AJ73" t="s">
        <v>166</v>
      </c>
      <c r="AK73" t="s">
        <v>174</v>
      </c>
      <c r="AL73" t="s">
        <v>961</v>
      </c>
      <c r="AM73" t="s">
        <v>958</v>
      </c>
      <c r="AN73" t="s">
        <v>959</v>
      </c>
      <c r="AO73" t="s">
        <v>957</v>
      </c>
      <c r="AQ73" t="s">
        <v>476</v>
      </c>
      <c r="AR73" t="s">
        <v>51</v>
      </c>
      <c r="AS73" t="s">
        <v>975</v>
      </c>
      <c r="AT73" t="s">
        <v>978</v>
      </c>
      <c r="AU73" t="s">
        <v>979</v>
      </c>
      <c r="AX73" t="s">
        <v>52</v>
      </c>
      <c r="AY73" t="s">
        <v>87</v>
      </c>
      <c r="AZ73" t="s">
        <v>477</v>
      </c>
      <c r="BA73" t="s">
        <v>418</v>
      </c>
      <c r="BB73" t="s">
        <v>990</v>
      </c>
      <c r="BC73" t="s">
        <v>994</v>
      </c>
      <c r="BI73" t="s">
        <v>478</v>
      </c>
      <c r="BJ73" t="s">
        <v>478</v>
      </c>
      <c r="BS73" t="s">
        <v>76</v>
      </c>
      <c r="BT73" t="s">
        <v>317</v>
      </c>
      <c r="BU73" t="s">
        <v>193</v>
      </c>
      <c r="BV73" t="s">
        <v>1067</v>
      </c>
      <c r="CB73" t="s">
        <v>170</v>
      </c>
      <c r="CC73" t="s">
        <v>92</v>
      </c>
      <c r="CD73" t="s">
        <v>479</v>
      </c>
      <c r="CE73" t="s">
        <v>147</v>
      </c>
      <c r="CF73" t="s">
        <v>1080</v>
      </c>
      <c r="CL73">
        <v>5</v>
      </c>
      <c r="CM73" t="s">
        <v>106</v>
      </c>
      <c r="CN73" t="s">
        <v>106</v>
      </c>
      <c r="CU73" t="s">
        <v>480</v>
      </c>
    </row>
    <row r="74" spans="1:99" x14ac:dyDescent="0.25">
      <c r="A74">
        <v>45155.709984062501</v>
      </c>
      <c r="B74" t="s">
        <v>330</v>
      </c>
      <c r="C74" t="s">
        <v>62</v>
      </c>
      <c r="D74" t="s">
        <v>35</v>
      </c>
      <c r="E74" t="s">
        <v>36</v>
      </c>
      <c r="F74" t="s">
        <v>201</v>
      </c>
      <c r="G74" t="s">
        <v>123</v>
      </c>
      <c r="H74" t="s">
        <v>130</v>
      </c>
      <c r="I74" s="1" t="s">
        <v>130</v>
      </c>
      <c r="M74" t="s">
        <v>40</v>
      </c>
      <c r="N74" s="1" t="s">
        <v>41</v>
      </c>
      <c r="O74" t="s">
        <v>41</v>
      </c>
      <c r="Q74">
        <v>1100</v>
      </c>
      <c r="R74" t="s">
        <v>83</v>
      </c>
      <c r="S74" t="s">
        <v>65</v>
      </c>
      <c r="T74" t="s">
        <v>131</v>
      </c>
      <c r="U74" t="s">
        <v>67</v>
      </c>
      <c r="V74" t="s">
        <v>117</v>
      </c>
      <c r="W74" t="s">
        <v>481</v>
      </c>
      <c r="X74" t="s">
        <v>48</v>
      </c>
      <c r="Y74" t="s">
        <v>77</v>
      </c>
      <c r="Z74" t="s">
        <v>77</v>
      </c>
      <c r="AJ74" t="s">
        <v>378</v>
      </c>
      <c r="AK74" t="s">
        <v>174</v>
      </c>
      <c r="AL74" t="s">
        <v>960</v>
      </c>
      <c r="AM74" t="s">
        <v>961</v>
      </c>
      <c r="AQ74" t="s">
        <v>51</v>
      </c>
      <c r="AR74" t="s">
        <v>51</v>
      </c>
      <c r="AX74" t="s">
        <v>112</v>
      </c>
      <c r="AY74" t="s">
        <v>100</v>
      </c>
      <c r="AZ74" t="s">
        <v>482</v>
      </c>
      <c r="BA74" t="s">
        <v>101</v>
      </c>
      <c r="BB74" t="s">
        <v>992</v>
      </c>
      <c r="BC74" t="s">
        <v>991</v>
      </c>
      <c r="BD74" t="s">
        <v>989</v>
      </c>
      <c r="BI74" t="s">
        <v>1013</v>
      </c>
      <c r="BJ74" t="s">
        <v>75</v>
      </c>
      <c r="BK74" t="s">
        <v>1047</v>
      </c>
      <c r="BL74" t="s">
        <v>1044</v>
      </c>
      <c r="BM74" t="s">
        <v>1049</v>
      </c>
      <c r="BS74" t="s">
        <v>56</v>
      </c>
      <c r="BT74" t="s">
        <v>77</v>
      </c>
      <c r="BU74" t="s">
        <v>77</v>
      </c>
      <c r="CB74" t="s">
        <v>78</v>
      </c>
      <c r="CC74" t="s">
        <v>58</v>
      </c>
      <c r="CD74" t="s">
        <v>483</v>
      </c>
      <c r="CE74" t="s">
        <v>210</v>
      </c>
      <c r="CF74" t="s">
        <v>1077</v>
      </c>
      <c r="CG74" t="s">
        <v>1078</v>
      </c>
      <c r="CH74" t="s">
        <v>1076</v>
      </c>
      <c r="CL74">
        <v>4</v>
      </c>
      <c r="CM74" t="s">
        <v>106</v>
      </c>
      <c r="CN74" t="s">
        <v>106</v>
      </c>
    </row>
    <row r="75" spans="1:99" x14ac:dyDescent="0.25">
      <c r="A75">
        <v>45155.783245752318</v>
      </c>
      <c r="B75" t="s">
        <v>258</v>
      </c>
      <c r="C75" t="s">
        <v>34</v>
      </c>
      <c r="D75" t="s">
        <v>35</v>
      </c>
      <c r="E75" t="s">
        <v>36</v>
      </c>
      <c r="F75" t="s">
        <v>37</v>
      </c>
      <c r="G75" t="s">
        <v>81</v>
      </c>
      <c r="H75" t="s">
        <v>484</v>
      </c>
      <c r="I75" s="1" t="s">
        <v>484</v>
      </c>
      <c r="M75" t="s">
        <v>40</v>
      </c>
      <c r="N75" s="1" t="s">
        <v>41</v>
      </c>
      <c r="O75" t="s">
        <v>41</v>
      </c>
      <c r="Q75">
        <v>1202</v>
      </c>
      <c r="R75" t="s">
        <v>42</v>
      </c>
      <c r="S75" t="s">
        <v>65</v>
      </c>
      <c r="T75" t="s">
        <v>44</v>
      </c>
      <c r="U75" t="s">
        <v>156</v>
      </c>
      <c r="V75" t="s">
        <v>134</v>
      </c>
      <c r="W75" t="s">
        <v>485</v>
      </c>
      <c r="X75" t="s">
        <v>70</v>
      </c>
      <c r="Y75" t="s">
        <v>459</v>
      </c>
      <c r="Z75" t="s">
        <v>459</v>
      </c>
      <c r="AJ75" t="s">
        <v>460</v>
      </c>
      <c r="AK75" t="s">
        <v>111</v>
      </c>
      <c r="AL75" t="s">
        <v>959</v>
      </c>
      <c r="AM75" t="s">
        <v>957</v>
      </c>
      <c r="AQ75" t="s">
        <v>51</v>
      </c>
      <c r="AR75" t="s">
        <v>51</v>
      </c>
      <c r="AX75" t="s">
        <v>112</v>
      </c>
      <c r="AY75" t="s">
        <v>87</v>
      </c>
      <c r="AZ75" t="s">
        <v>284</v>
      </c>
      <c r="BA75" t="s">
        <v>101</v>
      </c>
      <c r="BB75" t="s">
        <v>991</v>
      </c>
      <c r="BC75" t="s">
        <v>990</v>
      </c>
      <c r="BI75" t="s">
        <v>114</v>
      </c>
      <c r="BJ75" t="s">
        <v>114</v>
      </c>
      <c r="BS75" t="s">
        <v>56</v>
      </c>
      <c r="BT75" t="s">
        <v>77</v>
      </c>
      <c r="BU75" t="s">
        <v>77</v>
      </c>
      <c r="CB75">
        <v>0</v>
      </c>
      <c r="CC75" t="s">
        <v>92</v>
      </c>
      <c r="CD75" t="s">
        <v>392</v>
      </c>
      <c r="CE75" t="s">
        <v>147</v>
      </c>
      <c r="CF75" t="s">
        <v>1073</v>
      </c>
      <c r="CG75" t="s">
        <v>1074</v>
      </c>
      <c r="CH75" t="s">
        <v>1078</v>
      </c>
      <c r="CL75">
        <v>4</v>
      </c>
      <c r="CM75" t="s">
        <v>486</v>
      </c>
      <c r="CN75" t="s">
        <v>345</v>
      </c>
      <c r="CO75" t="s">
        <v>1096</v>
      </c>
      <c r="CP75" t="s">
        <v>1097</v>
      </c>
      <c r="CQ75" t="s">
        <v>1098</v>
      </c>
    </row>
    <row r="76" spans="1:99" x14ac:dyDescent="0.25">
      <c r="A76">
        <v>45155.811145717591</v>
      </c>
      <c r="B76" t="s">
        <v>258</v>
      </c>
      <c r="C76" t="s">
        <v>62</v>
      </c>
      <c r="D76" t="s">
        <v>35</v>
      </c>
      <c r="E76" t="s">
        <v>36</v>
      </c>
      <c r="F76" t="s">
        <v>201</v>
      </c>
      <c r="G76" t="s">
        <v>81</v>
      </c>
      <c r="H76" t="s">
        <v>130</v>
      </c>
      <c r="I76" s="1" t="s">
        <v>130</v>
      </c>
      <c r="M76" t="s">
        <v>40</v>
      </c>
      <c r="N76" s="1" t="s">
        <v>41</v>
      </c>
      <c r="O76" t="s">
        <v>41</v>
      </c>
      <c r="Q76">
        <v>1120</v>
      </c>
      <c r="R76" t="s">
        <v>232</v>
      </c>
      <c r="S76" t="s">
        <v>43</v>
      </c>
      <c r="T76" t="s">
        <v>44</v>
      </c>
      <c r="U76" t="s">
        <v>67</v>
      </c>
      <c r="V76" t="s">
        <v>134</v>
      </c>
      <c r="W76" t="s">
        <v>487</v>
      </c>
      <c r="X76" t="s">
        <v>48</v>
      </c>
      <c r="Y76" t="s">
        <v>77</v>
      </c>
      <c r="Z76" t="s">
        <v>77</v>
      </c>
      <c r="AJ76" t="s">
        <v>488</v>
      </c>
      <c r="AK76" t="s">
        <v>488</v>
      </c>
      <c r="AQ76" t="s">
        <v>51</v>
      </c>
      <c r="AR76" t="s">
        <v>51</v>
      </c>
      <c r="AX76" t="s">
        <v>112</v>
      </c>
      <c r="AY76" t="s">
        <v>53</v>
      </c>
      <c r="AZ76" t="s">
        <v>489</v>
      </c>
      <c r="BA76" t="s">
        <v>418</v>
      </c>
      <c r="BB76" t="s">
        <v>989</v>
      </c>
      <c r="BI76" t="s">
        <v>1002</v>
      </c>
      <c r="BJ76" t="s">
        <v>1002</v>
      </c>
      <c r="BS76" t="s">
        <v>76</v>
      </c>
      <c r="BT76" t="s">
        <v>77</v>
      </c>
      <c r="BU76" t="s">
        <v>77</v>
      </c>
      <c r="CB76">
        <v>0</v>
      </c>
      <c r="CC76" t="s">
        <v>92</v>
      </c>
      <c r="CD76" t="s">
        <v>375</v>
      </c>
      <c r="CE76" t="s">
        <v>147</v>
      </c>
      <c r="CF76" t="s">
        <v>1073</v>
      </c>
      <c r="CG76" t="s">
        <v>1074</v>
      </c>
      <c r="CH76" t="s">
        <v>1077</v>
      </c>
      <c r="CI76" t="s">
        <v>1078</v>
      </c>
      <c r="CJ76" t="s">
        <v>1076</v>
      </c>
      <c r="CL76">
        <v>1</v>
      </c>
      <c r="CM76" t="s">
        <v>490</v>
      </c>
      <c r="CN76" t="s">
        <v>634</v>
      </c>
      <c r="CO76" t="s">
        <v>1102</v>
      </c>
      <c r="CP76" t="s">
        <v>1100</v>
      </c>
      <c r="CU76" t="s">
        <v>491</v>
      </c>
    </row>
    <row r="77" spans="1:99" x14ac:dyDescent="0.25">
      <c r="A77">
        <v>45155.821810717593</v>
      </c>
      <c r="B77" t="s">
        <v>289</v>
      </c>
      <c r="C77" t="s">
        <v>62</v>
      </c>
      <c r="D77" t="s">
        <v>35</v>
      </c>
      <c r="E77" t="s">
        <v>36</v>
      </c>
      <c r="F77" t="s">
        <v>37</v>
      </c>
      <c r="G77" t="s">
        <v>81</v>
      </c>
      <c r="H77" t="s">
        <v>130</v>
      </c>
      <c r="I77" s="1" t="s">
        <v>124</v>
      </c>
      <c r="J77" t="s">
        <v>854</v>
      </c>
      <c r="M77" t="s">
        <v>40</v>
      </c>
      <c r="N77" s="1" t="s">
        <v>64</v>
      </c>
      <c r="O77" t="s">
        <v>41</v>
      </c>
      <c r="P77" t="s">
        <v>862</v>
      </c>
      <c r="Q77">
        <v>576</v>
      </c>
      <c r="R77" t="s">
        <v>42</v>
      </c>
      <c r="S77" t="s">
        <v>95</v>
      </c>
      <c r="T77" t="s">
        <v>44</v>
      </c>
      <c r="U77" t="s">
        <v>108</v>
      </c>
      <c r="V77" t="s">
        <v>117</v>
      </c>
      <c r="W77" t="s">
        <v>492</v>
      </c>
      <c r="X77" t="s">
        <v>145</v>
      </c>
      <c r="Y77" t="s">
        <v>136</v>
      </c>
      <c r="Z77" t="s">
        <v>136</v>
      </c>
      <c r="AJ77" t="s">
        <v>72</v>
      </c>
      <c r="AK77" t="s">
        <v>146</v>
      </c>
      <c r="AL77" t="s">
        <v>958</v>
      </c>
      <c r="AM77" t="s">
        <v>959</v>
      </c>
      <c r="AN77" t="s">
        <v>957</v>
      </c>
      <c r="AQ77" t="s">
        <v>73</v>
      </c>
      <c r="AR77" t="s">
        <v>51</v>
      </c>
      <c r="AS77" t="s">
        <v>975</v>
      </c>
      <c r="AX77" t="s">
        <v>52</v>
      </c>
      <c r="AY77" t="s">
        <v>100</v>
      </c>
      <c r="AZ77" t="s">
        <v>185</v>
      </c>
      <c r="BA77" t="s">
        <v>101</v>
      </c>
      <c r="BB77" t="s">
        <v>990</v>
      </c>
      <c r="BI77" t="s">
        <v>1019</v>
      </c>
      <c r="BJ77" t="s">
        <v>102</v>
      </c>
      <c r="BK77" t="s">
        <v>1047</v>
      </c>
      <c r="BS77" t="s">
        <v>56</v>
      </c>
      <c r="BT77" t="s">
        <v>136</v>
      </c>
      <c r="BU77" t="s">
        <v>136</v>
      </c>
      <c r="CB77" t="s">
        <v>154</v>
      </c>
      <c r="CC77" t="s">
        <v>58</v>
      </c>
      <c r="CD77" t="s">
        <v>494</v>
      </c>
      <c r="CE77" t="s">
        <v>147</v>
      </c>
      <c r="CF77" t="s">
        <v>1074</v>
      </c>
      <c r="CL77">
        <v>4</v>
      </c>
      <c r="CM77" t="s">
        <v>484</v>
      </c>
      <c r="CN77" t="s">
        <v>484</v>
      </c>
    </row>
    <row r="78" spans="1:99" x14ac:dyDescent="0.25">
      <c r="A78">
        <v>45155.823527152781</v>
      </c>
      <c r="B78" t="s">
        <v>330</v>
      </c>
      <c r="C78" t="s">
        <v>34</v>
      </c>
      <c r="D78" t="s">
        <v>35</v>
      </c>
      <c r="E78" t="s">
        <v>36</v>
      </c>
      <c r="F78" t="s">
        <v>37</v>
      </c>
      <c r="G78" t="s">
        <v>38</v>
      </c>
      <c r="H78" t="s">
        <v>130</v>
      </c>
      <c r="I78" s="1" t="s">
        <v>124</v>
      </c>
      <c r="J78" t="s">
        <v>854</v>
      </c>
      <c r="M78" t="s">
        <v>40</v>
      </c>
      <c r="N78" s="1" t="s">
        <v>64</v>
      </c>
      <c r="O78" t="s">
        <v>41</v>
      </c>
      <c r="P78" t="s">
        <v>862</v>
      </c>
      <c r="Q78">
        <v>545</v>
      </c>
      <c r="R78" t="s">
        <v>42</v>
      </c>
      <c r="S78" t="s">
        <v>65</v>
      </c>
      <c r="T78" t="s">
        <v>131</v>
      </c>
      <c r="U78" t="s">
        <v>67</v>
      </c>
      <c r="V78" t="s">
        <v>134</v>
      </c>
      <c r="W78" t="s">
        <v>495</v>
      </c>
      <c r="X78" t="s">
        <v>145</v>
      </c>
      <c r="Y78" t="s">
        <v>928</v>
      </c>
      <c r="Z78" t="s">
        <v>136</v>
      </c>
      <c r="AA78" t="s">
        <v>883</v>
      </c>
      <c r="AB78" t="s">
        <v>889</v>
      </c>
      <c r="AC78" t="s">
        <v>885</v>
      </c>
      <c r="AD78" t="s">
        <v>890</v>
      </c>
      <c r="AE78" t="s">
        <v>891</v>
      </c>
      <c r="AF78" t="s">
        <v>941</v>
      </c>
      <c r="AJ78" t="s">
        <v>159</v>
      </c>
      <c r="AK78" t="s">
        <v>174</v>
      </c>
      <c r="AL78" t="s">
        <v>960</v>
      </c>
      <c r="AM78" t="s">
        <v>961</v>
      </c>
      <c r="AN78" t="s">
        <v>958</v>
      </c>
      <c r="AO78" t="s">
        <v>959</v>
      </c>
      <c r="AP78" t="s">
        <v>957</v>
      </c>
      <c r="AQ78" t="s">
        <v>138</v>
      </c>
      <c r="AR78" t="s">
        <v>51</v>
      </c>
      <c r="AS78" t="s">
        <v>976</v>
      </c>
      <c r="AX78" t="s">
        <v>65</v>
      </c>
      <c r="AY78" t="s">
        <v>100</v>
      </c>
      <c r="AZ78" t="s">
        <v>151</v>
      </c>
      <c r="BA78" t="s">
        <v>101</v>
      </c>
      <c r="BB78" t="s">
        <v>992</v>
      </c>
      <c r="BC78" t="s">
        <v>991</v>
      </c>
      <c r="BD78" t="s">
        <v>989</v>
      </c>
      <c r="BE78" t="s">
        <v>990</v>
      </c>
      <c r="BI78" t="s">
        <v>1020</v>
      </c>
      <c r="BJ78" t="s">
        <v>102</v>
      </c>
      <c r="BK78" t="s">
        <v>1046</v>
      </c>
      <c r="BL78" t="s">
        <v>1047</v>
      </c>
      <c r="BM78" t="s">
        <v>1048</v>
      </c>
      <c r="BN78" t="s">
        <v>1044</v>
      </c>
      <c r="BO78" t="s">
        <v>1049</v>
      </c>
      <c r="BP78" t="s">
        <v>1045</v>
      </c>
      <c r="BQ78" t="s">
        <v>1050</v>
      </c>
      <c r="BS78" t="s">
        <v>76</v>
      </c>
      <c r="BT78" t="s">
        <v>450</v>
      </c>
      <c r="BU78" t="s">
        <v>136</v>
      </c>
      <c r="BV78" t="s">
        <v>885</v>
      </c>
      <c r="CB78" t="s">
        <v>78</v>
      </c>
      <c r="CC78" t="s">
        <v>58</v>
      </c>
      <c r="CD78" t="s">
        <v>162</v>
      </c>
      <c r="CE78" t="s">
        <v>162</v>
      </c>
      <c r="CL78">
        <v>3</v>
      </c>
      <c r="CM78" t="s">
        <v>106</v>
      </c>
      <c r="CN78" t="s">
        <v>106</v>
      </c>
    </row>
    <row r="79" spans="1:99" x14ac:dyDescent="0.25">
      <c r="A79">
        <v>45155.824235416665</v>
      </c>
      <c r="B79" t="s">
        <v>33</v>
      </c>
      <c r="C79" t="s">
        <v>62</v>
      </c>
      <c r="D79" t="s">
        <v>35</v>
      </c>
      <c r="E79" t="s">
        <v>36</v>
      </c>
      <c r="F79" t="s">
        <v>221</v>
      </c>
      <c r="G79" t="s">
        <v>190</v>
      </c>
      <c r="H79" t="s">
        <v>130</v>
      </c>
      <c r="I79" s="1" t="s">
        <v>182</v>
      </c>
      <c r="J79" t="s">
        <v>854</v>
      </c>
      <c r="K79" t="s">
        <v>852</v>
      </c>
      <c r="M79" t="s">
        <v>40</v>
      </c>
      <c r="N79" s="1" t="s">
        <v>64</v>
      </c>
      <c r="O79" t="s">
        <v>41</v>
      </c>
      <c r="P79" t="s">
        <v>862</v>
      </c>
      <c r="Q79">
        <v>500</v>
      </c>
      <c r="R79" t="s">
        <v>232</v>
      </c>
      <c r="S79" t="s">
        <v>95</v>
      </c>
      <c r="T79" t="s">
        <v>44</v>
      </c>
      <c r="U79" t="s">
        <v>45</v>
      </c>
      <c r="V79" t="s">
        <v>117</v>
      </c>
      <c r="W79" t="s">
        <v>498</v>
      </c>
      <c r="X79" t="s">
        <v>48</v>
      </c>
      <c r="Y79" t="s">
        <v>136</v>
      </c>
      <c r="Z79" t="s">
        <v>136</v>
      </c>
      <c r="AJ79" t="s">
        <v>499</v>
      </c>
      <c r="AK79" t="s">
        <v>967</v>
      </c>
      <c r="AL79" t="s">
        <v>968</v>
      </c>
      <c r="AQ79" t="s">
        <v>254</v>
      </c>
      <c r="AR79" t="s">
        <v>51</v>
      </c>
      <c r="AS79" t="s">
        <v>975</v>
      </c>
      <c r="AT79" t="s">
        <v>976</v>
      </c>
      <c r="AX79" t="s">
        <v>112</v>
      </c>
      <c r="AY79" t="s">
        <v>100</v>
      </c>
      <c r="AZ79" t="s">
        <v>185</v>
      </c>
      <c r="BA79" t="s">
        <v>101</v>
      </c>
      <c r="BB79" t="s">
        <v>990</v>
      </c>
      <c r="BI79" t="s">
        <v>333</v>
      </c>
      <c r="BJ79" t="s">
        <v>102</v>
      </c>
      <c r="BK79" t="s">
        <v>1046</v>
      </c>
      <c r="BL79" t="s">
        <v>1045</v>
      </c>
      <c r="BS79" t="s">
        <v>56</v>
      </c>
      <c r="BT79" t="s">
        <v>136</v>
      </c>
      <c r="BU79" t="s">
        <v>136</v>
      </c>
      <c r="CB79" t="s">
        <v>154</v>
      </c>
      <c r="CC79" t="s">
        <v>92</v>
      </c>
      <c r="CD79" t="s">
        <v>162</v>
      </c>
      <c r="CE79" t="s">
        <v>162</v>
      </c>
      <c r="CL79">
        <v>2</v>
      </c>
      <c r="CM79" t="s">
        <v>500</v>
      </c>
      <c r="CN79" t="s">
        <v>345</v>
      </c>
      <c r="CO79" t="s">
        <v>1097</v>
      </c>
      <c r="CP79" t="s">
        <v>1105</v>
      </c>
      <c r="CU79" t="s">
        <v>501</v>
      </c>
    </row>
    <row r="80" spans="1:99" x14ac:dyDescent="0.25">
      <c r="A80">
        <v>45155.944136041668</v>
      </c>
      <c r="B80" t="s">
        <v>258</v>
      </c>
      <c r="C80" t="s">
        <v>62</v>
      </c>
      <c r="D80" t="s">
        <v>35</v>
      </c>
      <c r="E80" t="s">
        <v>36</v>
      </c>
      <c r="F80" t="s">
        <v>37</v>
      </c>
      <c r="G80" t="s">
        <v>81</v>
      </c>
      <c r="H80" t="s">
        <v>130</v>
      </c>
      <c r="I80" s="1" t="s">
        <v>63</v>
      </c>
      <c r="J80" t="s">
        <v>853</v>
      </c>
      <c r="M80" t="s">
        <v>40</v>
      </c>
      <c r="N80" s="1" t="s">
        <v>64</v>
      </c>
      <c r="O80" t="s">
        <v>41</v>
      </c>
      <c r="P80" t="s">
        <v>862</v>
      </c>
      <c r="Q80">
        <v>1130</v>
      </c>
      <c r="R80" t="s">
        <v>42</v>
      </c>
      <c r="S80" t="s">
        <v>65</v>
      </c>
      <c r="T80" t="s">
        <v>44</v>
      </c>
      <c r="U80" t="s">
        <v>67</v>
      </c>
      <c r="V80" t="s">
        <v>134</v>
      </c>
      <c r="W80" t="s">
        <v>502</v>
      </c>
      <c r="X80" t="s">
        <v>70</v>
      </c>
      <c r="Y80" t="s">
        <v>459</v>
      </c>
      <c r="Z80" t="s">
        <v>459</v>
      </c>
      <c r="AJ80" t="s">
        <v>503</v>
      </c>
      <c r="AK80" t="s">
        <v>146</v>
      </c>
      <c r="AL80" t="s">
        <v>958</v>
      </c>
      <c r="AM80" t="s">
        <v>957</v>
      </c>
      <c r="AQ80" t="s">
        <v>73</v>
      </c>
      <c r="AR80" t="s">
        <v>51</v>
      </c>
      <c r="AS80" t="s">
        <v>975</v>
      </c>
      <c r="AX80" t="s">
        <v>52</v>
      </c>
      <c r="AY80" t="s">
        <v>100</v>
      </c>
      <c r="AZ80" t="s">
        <v>216</v>
      </c>
      <c r="BA80" t="s">
        <v>101</v>
      </c>
      <c r="BB80" t="s">
        <v>991</v>
      </c>
      <c r="BI80" t="s">
        <v>504</v>
      </c>
      <c r="BJ80" t="s">
        <v>102</v>
      </c>
      <c r="BK80" t="s">
        <v>1046</v>
      </c>
      <c r="BL80" t="s">
        <v>1048</v>
      </c>
      <c r="BM80" t="s">
        <v>1044</v>
      </c>
      <c r="BS80" t="s">
        <v>76</v>
      </c>
      <c r="BT80" t="s">
        <v>459</v>
      </c>
      <c r="BU80" t="s">
        <v>459</v>
      </c>
      <c r="CB80" t="s">
        <v>154</v>
      </c>
      <c r="CC80" t="s">
        <v>142</v>
      </c>
      <c r="CD80" t="s">
        <v>128</v>
      </c>
      <c r="CE80" t="s">
        <v>162</v>
      </c>
      <c r="CF80" t="s">
        <v>1076</v>
      </c>
      <c r="CL80">
        <v>5</v>
      </c>
      <c r="CM80" t="s">
        <v>106</v>
      </c>
      <c r="CN80" t="s">
        <v>106</v>
      </c>
    </row>
    <row r="81" spans="1:99" x14ac:dyDescent="0.25">
      <c r="A81">
        <v>45155.962884664354</v>
      </c>
      <c r="B81" t="s">
        <v>258</v>
      </c>
      <c r="C81" t="s">
        <v>34</v>
      </c>
      <c r="D81" t="s">
        <v>505</v>
      </c>
      <c r="E81" t="s">
        <v>36</v>
      </c>
      <c r="F81" t="s">
        <v>37</v>
      </c>
      <c r="G81" t="s">
        <v>123</v>
      </c>
      <c r="H81" t="s">
        <v>130</v>
      </c>
      <c r="I81" s="1" t="s">
        <v>130</v>
      </c>
      <c r="M81" t="s">
        <v>40</v>
      </c>
      <c r="N81" s="1" t="s">
        <v>41</v>
      </c>
      <c r="O81" t="s">
        <v>41</v>
      </c>
      <c r="Q81">
        <v>1104</v>
      </c>
      <c r="R81" t="s">
        <v>42</v>
      </c>
      <c r="S81" t="s">
        <v>65</v>
      </c>
      <c r="T81" t="s">
        <v>44</v>
      </c>
      <c r="U81" t="s">
        <v>67</v>
      </c>
      <c r="V81" t="s">
        <v>117</v>
      </c>
      <c r="W81" t="s">
        <v>506</v>
      </c>
      <c r="X81" t="s">
        <v>145</v>
      </c>
      <c r="Y81" t="s">
        <v>433</v>
      </c>
      <c r="Z81" t="s">
        <v>433</v>
      </c>
      <c r="AJ81" t="s">
        <v>507</v>
      </c>
      <c r="AK81" t="s">
        <v>174</v>
      </c>
      <c r="AL81" t="s">
        <v>896</v>
      </c>
      <c r="AQ81" t="s">
        <v>51</v>
      </c>
      <c r="AR81" t="s">
        <v>51</v>
      </c>
      <c r="AX81" t="s">
        <v>112</v>
      </c>
      <c r="AY81" t="s">
        <v>100</v>
      </c>
      <c r="AZ81" t="s">
        <v>101</v>
      </c>
      <c r="BA81" t="s">
        <v>101</v>
      </c>
      <c r="BI81" t="s">
        <v>75</v>
      </c>
      <c r="BJ81" t="s">
        <v>75</v>
      </c>
      <c r="BS81" t="s">
        <v>56</v>
      </c>
      <c r="BT81" t="s">
        <v>317</v>
      </c>
      <c r="BU81" t="s">
        <v>193</v>
      </c>
      <c r="BV81" t="s">
        <v>1067</v>
      </c>
      <c r="CB81">
        <v>0</v>
      </c>
      <c r="CC81" t="s">
        <v>228</v>
      </c>
      <c r="CD81" t="s">
        <v>494</v>
      </c>
      <c r="CE81" t="s">
        <v>147</v>
      </c>
      <c r="CF81" t="s">
        <v>1074</v>
      </c>
      <c r="CL81">
        <v>3</v>
      </c>
      <c r="CM81" t="s">
        <v>181</v>
      </c>
      <c r="CN81" t="s">
        <v>181</v>
      </c>
    </row>
    <row r="82" spans="1:99" x14ac:dyDescent="0.25">
      <c r="A82">
        <v>45156.005959351853</v>
      </c>
      <c r="B82" t="s">
        <v>33</v>
      </c>
      <c r="C82" t="s">
        <v>62</v>
      </c>
      <c r="D82" t="s">
        <v>35</v>
      </c>
      <c r="E82" t="s">
        <v>36</v>
      </c>
      <c r="F82" t="s">
        <v>37</v>
      </c>
      <c r="G82" t="s">
        <v>212</v>
      </c>
      <c r="H82" t="s">
        <v>130</v>
      </c>
      <c r="I82" s="1" t="s">
        <v>130</v>
      </c>
      <c r="M82" t="s">
        <v>40</v>
      </c>
      <c r="N82" s="1" t="s">
        <v>64</v>
      </c>
      <c r="O82" t="s">
        <v>41</v>
      </c>
      <c r="P82" t="s">
        <v>862</v>
      </c>
      <c r="Q82">
        <v>1100</v>
      </c>
      <c r="R82" t="s">
        <v>42</v>
      </c>
      <c r="S82" t="s">
        <v>43</v>
      </c>
      <c r="T82" t="s">
        <v>44</v>
      </c>
      <c r="U82" t="s">
        <v>108</v>
      </c>
      <c r="V82" t="s">
        <v>117</v>
      </c>
      <c r="W82" t="s">
        <v>508</v>
      </c>
      <c r="X82" t="s">
        <v>399</v>
      </c>
      <c r="Y82" t="s">
        <v>509</v>
      </c>
      <c r="Z82" t="s">
        <v>136</v>
      </c>
      <c r="AA82" t="s">
        <v>893</v>
      </c>
      <c r="AB82" t="s">
        <v>889</v>
      </c>
      <c r="AC82" t="s">
        <v>894</v>
      </c>
      <c r="AD82" t="s">
        <v>891</v>
      </c>
      <c r="AJ82" t="s">
        <v>72</v>
      </c>
      <c r="AK82" t="s">
        <v>146</v>
      </c>
      <c r="AL82" t="s">
        <v>958</v>
      </c>
      <c r="AM82" t="s">
        <v>959</v>
      </c>
      <c r="AN82" t="s">
        <v>957</v>
      </c>
      <c r="AQ82" t="s">
        <v>73</v>
      </c>
      <c r="AR82" t="s">
        <v>51</v>
      </c>
      <c r="AS82" t="s">
        <v>975</v>
      </c>
      <c r="AX82" t="s">
        <v>52</v>
      </c>
      <c r="AY82" t="s">
        <v>100</v>
      </c>
      <c r="AZ82" t="s">
        <v>54</v>
      </c>
      <c r="BA82" t="s">
        <v>101</v>
      </c>
      <c r="BB82" t="s">
        <v>989</v>
      </c>
      <c r="BC82" t="s">
        <v>990</v>
      </c>
      <c r="BI82" t="s">
        <v>510</v>
      </c>
      <c r="BJ82" t="s">
        <v>102</v>
      </c>
      <c r="BK82" t="s">
        <v>1046</v>
      </c>
      <c r="BL82" t="s">
        <v>1049</v>
      </c>
      <c r="BM82" t="s">
        <v>1051</v>
      </c>
      <c r="BN82" t="s">
        <v>1045</v>
      </c>
      <c r="BO82" t="s">
        <v>1050</v>
      </c>
      <c r="BS82" t="s">
        <v>76</v>
      </c>
      <c r="BT82" t="s">
        <v>77</v>
      </c>
      <c r="BU82" t="s">
        <v>77</v>
      </c>
      <c r="CB82" t="s">
        <v>91</v>
      </c>
      <c r="CC82" t="s">
        <v>58</v>
      </c>
      <c r="CD82" t="s">
        <v>511</v>
      </c>
      <c r="CE82" t="s">
        <v>461</v>
      </c>
      <c r="CF82" t="s">
        <v>1077</v>
      </c>
      <c r="CG82" t="s">
        <v>1078</v>
      </c>
      <c r="CL82">
        <v>5</v>
      </c>
      <c r="CM82" t="s">
        <v>512</v>
      </c>
      <c r="CN82" t="s">
        <v>345</v>
      </c>
      <c r="CO82" t="s">
        <v>1101</v>
      </c>
      <c r="CP82" t="s">
        <v>1097</v>
      </c>
      <c r="CQ82" t="s">
        <v>1100</v>
      </c>
    </row>
    <row r="83" spans="1:99" x14ac:dyDescent="0.25">
      <c r="A83">
        <v>45156.006715243057</v>
      </c>
      <c r="B83" t="s">
        <v>258</v>
      </c>
      <c r="C83" t="s">
        <v>62</v>
      </c>
      <c r="D83" t="s">
        <v>35</v>
      </c>
      <c r="E83" t="s">
        <v>36</v>
      </c>
      <c r="F83" t="s">
        <v>37</v>
      </c>
      <c r="G83" t="s">
        <v>123</v>
      </c>
      <c r="H83" t="s">
        <v>130</v>
      </c>
      <c r="I83" s="1" t="s">
        <v>130</v>
      </c>
      <c r="M83" t="s">
        <v>40</v>
      </c>
      <c r="N83" s="1" t="s">
        <v>41</v>
      </c>
      <c r="O83" t="s">
        <v>41</v>
      </c>
      <c r="Q83">
        <v>1072</v>
      </c>
      <c r="R83" t="s">
        <v>232</v>
      </c>
      <c r="S83" t="s">
        <v>95</v>
      </c>
      <c r="T83" t="s">
        <v>66</v>
      </c>
      <c r="U83" t="s">
        <v>156</v>
      </c>
      <c r="V83" t="s">
        <v>134</v>
      </c>
      <c r="W83" t="s">
        <v>513</v>
      </c>
      <c r="X83" t="s">
        <v>70</v>
      </c>
      <c r="Y83" t="s">
        <v>103</v>
      </c>
      <c r="Z83" t="s">
        <v>103</v>
      </c>
      <c r="AJ83" t="s">
        <v>72</v>
      </c>
      <c r="AK83" t="s">
        <v>146</v>
      </c>
      <c r="AL83" t="s">
        <v>958</v>
      </c>
      <c r="AM83" t="s">
        <v>959</v>
      </c>
      <c r="AN83" t="s">
        <v>957</v>
      </c>
      <c r="AQ83" t="s">
        <v>194</v>
      </c>
      <c r="AR83" t="s">
        <v>194</v>
      </c>
      <c r="AX83" t="s">
        <v>65</v>
      </c>
      <c r="AY83" t="s">
        <v>87</v>
      </c>
      <c r="AZ83" t="s">
        <v>167</v>
      </c>
      <c r="BA83" t="s">
        <v>101</v>
      </c>
      <c r="BB83" t="s">
        <v>989</v>
      </c>
      <c r="BI83" t="s">
        <v>514</v>
      </c>
      <c r="BJ83" t="s">
        <v>102</v>
      </c>
      <c r="BK83" t="s">
        <v>1046</v>
      </c>
      <c r="BL83" t="s">
        <v>1048</v>
      </c>
      <c r="BM83" t="s">
        <v>1044</v>
      </c>
      <c r="BN83" t="s">
        <v>1049</v>
      </c>
      <c r="BO83" t="s">
        <v>1045</v>
      </c>
      <c r="BP83" t="s">
        <v>1050</v>
      </c>
      <c r="BS83" t="s">
        <v>56</v>
      </c>
      <c r="BT83" t="s">
        <v>103</v>
      </c>
      <c r="BU83" t="s">
        <v>103</v>
      </c>
      <c r="CB83" t="s">
        <v>91</v>
      </c>
      <c r="CC83" t="s">
        <v>92</v>
      </c>
      <c r="CD83" t="s">
        <v>515</v>
      </c>
      <c r="CE83" t="s">
        <v>147</v>
      </c>
      <c r="CF83" t="s">
        <v>1078</v>
      </c>
      <c r="CL83">
        <v>1</v>
      </c>
      <c r="CM83" t="s">
        <v>106</v>
      </c>
      <c r="CN83" t="s">
        <v>106</v>
      </c>
    </row>
    <row r="84" spans="1:99" x14ac:dyDescent="0.25">
      <c r="A84">
        <v>45156.010856018518</v>
      </c>
      <c r="B84" t="s">
        <v>258</v>
      </c>
      <c r="C84" t="s">
        <v>62</v>
      </c>
      <c r="D84" t="s">
        <v>35</v>
      </c>
      <c r="E84" t="s">
        <v>36</v>
      </c>
      <c r="F84" t="s">
        <v>37</v>
      </c>
      <c r="G84" t="s">
        <v>81</v>
      </c>
      <c r="H84" t="s">
        <v>130</v>
      </c>
      <c r="I84" s="1" t="s">
        <v>63</v>
      </c>
      <c r="J84" t="s">
        <v>853</v>
      </c>
      <c r="M84" t="s">
        <v>40</v>
      </c>
      <c r="N84" s="1" t="s">
        <v>41</v>
      </c>
      <c r="O84" t="s">
        <v>41</v>
      </c>
      <c r="Q84">
        <v>1125</v>
      </c>
      <c r="R84" t="s">
        <v>42</v>
      </c>
      <c r="S84" t="s">
        <v>65</v>
      </c>
      <c r="T84" t="s">
        <v>66</v>
      </c>
      <c r="U84" t="s">
        <v>156</v>
      </c>
      <c r="V84" t="s">
        <v>117</v>
      </c>
      <c r="W84" t="s">
        <v>516</v>
      </c>
      <c r="X84" t="s">
        <v>48</v>
      </c>
      <c r="Y84" t="s">
        <v>517</v>
      </c>
      <c r="Z84" t="s">
        <v>136</v>
      </c>
      <c r="AA84" t="s">
        <v>893</v>
      </c>
      <c r="AB84" t="s">
        <v>894</v>
      </c>
      <c r="AJ84" t="s">
        <v>72</v>
      </c>
      <c r="AK84" t="s">
        <v>146</v>
      </c>
      <c r="AL84" t="s">
        <v>958</v>
      </c>
      <c r="AM84" t="s">
        <v>959</v>
      </c>
      <c r="AN84" t="s">
        <v>957</v>
      </c>
      <c r="AQ84" t="s">
        <v>518</v>
      </c>
      <c r="AR84" t="s">
        <v>51</v>
      </c>
      <c r="AS84" t="s">
        <v>975</v>
      </c>
      <c r="AT84" t="s">
        <v>979</v>
      </c>
      <c r="AX84" t="s">
        <v>65</v>
      </c>
      <c r="AY84" t="s">
        <v>87</v>
      </c>
      <c r="AZ84" t="s">
        <v>261</v>
      </c>
      <c r="BA84" t="s">
        <v>101</v>
      </c>
      <c r="BB84" t="s">
        <v>992</v>
      </c>
      <c r="BC84" t="s">
        <v>991</v>
      </c>
      <c r="BI84" t="s">
        <v>1021</v>
      </c>
      <c r="BJ84" t="s">
        <v>75</v>
      </c>
      <c r="BK84" t="s">
        <v>1047</v>
      </c>
      <c r="BL84" t="s">
        <v>1044</v>
      </c>
      <c r="BM84" t="s">
        <v>1049</v>
      </c>
      <c r="BN84" t="s">
        <v>1045</v>
      </c>
      <c r="BS84" t="s">
        <v>76</v>
      </c>
      <c r="BT84" t="s">
        <v>136</v>
      </c>
      <c r="BU84" t="s">
        <v>136</v>
      </c>
      <c r="CB84" t="s">
        <v>297</v>
      </c>
      <c r="CC84" t="s">
        <v>142</v>
      </c>
      <c r="CD84" t="s">
        <v>424</v>
      </c>
      <c r="CE84" t="s">
        <v>147</v>
      </c>
      <c r="CF84" t="s">
        <v>1073</v>
      </c>
      <c r="CG84" t="s">
        <v>1074</v>
      </c>
      <c r="CL84">
        <v>4</v>
      </c>
      <c r="CM84" t="s">
        <v>520</v>
      </c>
      <c r="CN84" t="s">
        <v>345</v>
      </c>
      <c r="CO84" t="s">
        <v>1095</v>
      </c>
      <c r="CP84" t="s">
        <v>1101</v>
      </c>
      <c r="CQ84" t="s">
        <v>1097</v>
      </c>
      <c r="CR84" t="s">
        <v>1098</v>
      </c>
    </row>
    <row r="85" spans="1:99" x14ac:dyDescent="0.25">
      <c r="A85">
        <v>45156.020101608796</v>
      </c>
      <c r="B85" t="s">
        <v>33</v>
      </c>
      <c r="C85" t="s">
        <v>62</v>
      </c>
      <c r="D85" t="s">
        <v>35</v>
      </c>
      <c r="E85" t="s">
        <v>189</v>
      </c>
      <c r="F85" t="s">
        <v>37</v>
      </c>
      <c r="G85" t="s">
        <v>190</v>
      </c>
      <c r="H85" t="s">
        <v>130</v>
      </c>
      <c r="I85" s="1" t="s">
        <v>130</v>
      </c>
      <c r="M85" t="s">
        <v>40</v>
      </c>
      <c r="N85" s="1" t="s">
        <v>41</v>
      </c>
      <c r="O85" t="s">
        <v>41</v>
      </c>
      <c r="Q85">
        <v>1050</v>
      </c>
      <c r="R85" t="s">
        <v>83</v>
      </c>
      <c r="S85" t="s">
        <v>95</v>
      </c>
      <c r="T85" t="s">
        <v>66</v>
      </c>
      <c r="U85" t="s">
        <v>108</v>
      </c>
      <c r="V85" t="s">
        <v>96</v>
      </c>
      <c r="W85" t="s">
        <v>521</v>
      </c>
      <c r="X85" t="s">
        <v>145</v>
      </c>
      <c r="Y85" t="s">
        <v>522</v>
      </c>
      <c r="Z85" t="s">
        <v>522</v>
      </c>
      <c r="AJ85" t="s">
        <v>111</v>
      </c>
      <c r="AK85" t="s">
        <v>111</v>
      </c>
      <c r="AQ85" t="s">
        <v>311</v>
      </c>
      <c r="AR85" t="s">
        <v>311</v>
      </c>
      <c r="AX85" t="s">
        <v>112</v>
      </c>
      <c r="AY85" t="s">
        <v>87</v>
      </c>
      <c r="AZ85" t="s">
        <v>101</v>
      </c>
      <c r="BA85" t="s">
        <v>101</v>
      </c>
      <c r="BI85" t="s">
        <v>75</v>
      </c>
      <c r="BJ85" t="s">
        <v>75</v>
      </c>
      <c r="BS85" t="s">
        <v>56</v>
      </c>
      <c r="BT85" t="s">
        <v>77</v>
      </c>
      <c r="BU85" t="s">
        <v>77</v>
      </c>
      <c r="CB85">
        <v>0</v>
      </c>
      <c r="CC85" t="s">
        <v>58</v>
      </c>
      <c r="CD85" t="s">
        <v>461</v>
      </c>
      <c r="CE85" t="s">
        <v>461</v>
      </c>
      <c r="CL85">
        <v>1</v>
      </c>
      <c r="CM85" t="s">
        <v>106</v>
      </c>
      <c r="CN85" t="s">
        <v>106</v>
      </c>
    </row>
    <row r="86" spans="1:99" x14ac:dyDescent="0.25">
      <c r="A86">
        <v>45156.032251655095</v>
      </c>
      <c r="B86" t="s">
        <v>33</v>
      </c>
      <c r="C86" t="s">
        <v>34</v>
      </c>
      <c r="D86" t="s">
        <v>35</v>
      </c>
      <c r="E86" t="s">
        <v>189</v>
      </c>
      <c r="F86" t="s">
        <v>37</v>
      </c>
      <c r="G86" t="s">
        <v>190</v>
      </c>
      <c r="H86" t="s">
        <v>130</v>
      </c>
      <c r="I86" s="1" t="s">
        <v>130</v>
      </c>
      <c r="M86" t="s">
        <v>40</v>
      </c>
      <c r="N86" s="1" t="s">
        <v>41</v>
      </c>
      <c r="O86" t="s">
        <v>41</v>
      </c>
      <c r="Q86">
        <v>1000</v>
      </c>
      <c r="R86" t="s">
        <v>83</v>
      </c>
      <c r="S86" t="s">
        <v>65</v>
      </c>
      <c r="T86" t="s">
        <v>44</v>
      </c>
      <c r="U86" t="s">
        <v>45</v>
      </c>
      <c r="V86" t="s">
        <v>117</v>
      </c>
      <c r="W86" t="s">
        <v>523</v>
      </c>
      <c r="X86" t="s">
        <v>70</v>
      </c>
      <c r="Y86" t="s">
        <v>136</v>
      </c>
      <c r="Z86" t="s">
        <v>136</v>
      </c>
      <c r="AJ86" t="s">
        <v>111</v>
      </c>
      <c r="AK86" t="s">
        <v>111</v>
      </c>
      <c r="AQ86" t="s">
        <v>311</v>
      </c>
      <c r="AR86" t="s">
        <v>311</v>
      </c>
      <c r="AX86" t="s">
        <v>112</v>
      </c>
      <c r="AY86" t="s">
        <v>100</v>
      </c>
      <c r="AZ86" t="s">
        <v>101</v>
      </c>
      <c r="BA86" t="s">
        <v>101</v>
      </c>
      <c r="BI86" t="s">
        <v>75</v>
      </c>
      <c r="BJ86" t="s">
        <v>75</v>
      </c>
      <c r="BS86" t="s">
        <v>56</v>
      </c>
      <c r="BT86" t="s">
        <v>136</v>
      </c>
      <c r="BU86" t="s">
        <v>136</v>
      </c>
      <c r="CB86" t="s">
        <v>297</v>
      </c>
      <c r="CC86" t="s">
        <v>58</v>
      </c>
      <c r="CD86" t="s">
        <v>147</v>
      </c>
      <c r="CE86" t="s">
        <v>147</v>
      </c>
      <c r="CL86">
        <v>5</v>
      </c>
      <c r="CM86" t="s">
        <v>345</v>
      </c>
      <c r="CN86" t="s">
        <v>345</v>
      </c>
    </row>
    <row r="87" spans="1:99" x14ac:dyDescent="0.25">
      <c r="A87">
        <v>45156.354515231476</v>
      </c>
      <c r="B87" t="s">
        <v>330</v>
      </c>
      <c r="C87" t="s">
        <v>62</v>
      </c>
      <c r="D87" t="s">
        <v>35</v>
      </c>
      <c r="E87" t="s">
        <v>36</v>
      </c>
      <c r="F87" t="s">
        <v>37</v>
      </c>
      <c r="G87" t="s">
        <v>190</v>
      </c>
      <c r="H87" t="s">
        <v>130</v>
      </c>
      <c r="I87" s="1" t="s">
        <v>130</v>
      </c>
      <c r="M87" t="s">
        <v>40</v>
      </c>
      <c r="N87" s="1" t="s">
        <v>64</v>
      </c>
      <c r="O87" t="s">
        <v>41</v>
      </c>
      <c r="P87" t="s">
        <v>862</v>
      </c>
      <c r="Q87">
        <v>1123</v>
      </c>
      <c r="R87" t="s">
        <v>42</v>
      </c>
      <c r="S87" t="s">
        <v>65</v>
      </c>
      <c r="T87" t="s">
        <v>66</v>
      </c>
      <c r="U87" t="s">
        <v>156</v>
      </c>
      <c r="V87" t="s">
        <v>96</v>
      </c>
      <c r="W87" t="s">
        <v>524</v>
      </c>
      <c r="X87" t="s">
        <v>399</v>
      </c>
      <c r="Y87" t="s">
        <v>103</v>
      </c>
      <c r="Z87" t="s">
        <v>103</v>
      </c>
      <c r="AJ87" t="s">
        <v>72</v>
      </c>
      <c r="AK87" t="s">
        <v>146</v>
      </c>
      <c r="AL87" t="s">
        <v>958</v>
      </c>
      <c r="AM87" t="s">
        <v>959</v>
      </c>
      <c r="AN87" t="s">
        <v>957</v>
      </c>
      <c r="AQ87" t="s">
        <v>73</v>
      </c>
      <c r="AR87" t="s">
        <v>51</v>
      </c>
      <c r="AS87" t="s">
        <v>975</v>
      </c>
      <c r="AX87" t="s">
        <v>52</v>
      </c>
      <c r="AY87" t="s">
        <v>87</v>
      </c>
      <c r="AZ87" t="s">
        <v>482</v>
      </c>
      <c r="BA87" t="s">
        <v>101</v>
      </c>
      <c r="BB87" t="s">
        <v>992</v>
      </c>
      <c r="BC87" t="s">
        <v>991</v>
      </c>
      <c r="BD87" t="s">
        <v>989</v>
      </c>
      <c r="BI87" t="s">
        <v>525</v>
      </c>
      <c r="BJ87" t="s">
        <v>102</v>
      </c>
      <c r="BK87" t="s">
        <v>1046</v>
      </c>
      <c r="BL87" t="s">
        <v>1048</v>
      </c>
      <c r="BS87" t="s">
        <v>76</v>
      </c>
      <c r="BT87" t="s">
        <v>103</v>
      </c>
      <c r="BU87" t="s">
        <v>103</v>
      </c>
      <c r="CB87" t="s">
        <v>104</v>
      </c>
      <c r="CC87" t="s">
        <v>92</v>
      </c>
      <c r="CD87" t="s">
        <v>115</v>
      </c>
      <c r="CE87" t="s">
        <v>147</v>
      </c>
      <c r="CF87" t="s">
        <v>1078</v>
      </c>
      <c r="CG87" t="s">
        <v>1076</v>
      </c>
      <c r="CL87">
        <v>4</v>
      </c>
      <c r="CM87" t="s">
        <v>106</v>
      </c>
      <c r="CN87" t="s">
        <v>106</v>
      </c>
      <c r="CU87" t="s">
        <v>526</v>
      </c>
    </row>
    <row r="88" spans="1:99" x14ac:dyDescent="0.25">
      <c r="A88">
        <v>45156.374905706019</v>
      </c>
      <c r="B88" t="s">
        <v>258</v>
      </c>
      <c r="C88" t="s">
        <v>62</v>
      </c>
      <c r="D88" t="s">
        <v>35</v>
      </c>
      <c r="E88" t="s">
        <v>36</v>
      </c>
      <c r="F88" t="s">
        <v>37</v>
      </c>
      <c r="G88" t="s">
        <v>38</v>
      </c>
      <c r="H88" t="s">
        <v>130</v>
      </c>
      <c r="I88" s="1" t="s">
        <v>82</v>
      </c>
      <c r="J88" t="s">
        <v>854</v>
      </c>
      <c r="K88" t="s">
        <v>853</v>
      </c>
      <c r="M88" t="s">
        <v>40</v>
      </c>
      <c r="N88" s="1" t="s">
        <v>41</v>
      </c>
      <c r="O88" t="s">
        <v>41</v>
      </c>
      <c r="Q88">
        <v>1193</v>
      </c>
      <c r="R88" t="s">
        <v>42</v>
      </c>
      <c r="S88" t="s">
        <v>65</v>
      </c>
      <c r="T88" t="s">
        <v>66</v>
      </c>
      <c r="U88" t="s">
        <v>191</v>
      </c>
      <c r="V88" t="s">
        <v>117</v>
      </c>
      <c r="W88" t="s">
        <v>407</v>
      </c>
      <c r="X88" t="s">
        <v>70</v>
      </c>
      <c r="Y88" t="s">
        <v>527</v>
      </c>
      <c r="Z88" t="s">
        <v>898</v>
      </c>
      <c r="AA88" t="s">
        <v>899</v>
      </c>
      <c r="AB88" t="s">
        <v>900</v>
      </c>
      <c r="AJ88" t="s">
        <v>72</v>
      </c>
      <c r="AK88" t="s">
        <v>146</v>
      </c>
      <c r="AL88" t="s">
        <v>958</v>
      </c>
      <c r="AM88" t="s">
        <v>959</v>
      </c>
      <c r="AN88" t="s">
        <v>957</v>
      </c>
      <c r="AQ88" t="s">
        <v>51</v>
      </c>
      <c r="AR88" t="s">
        <v>51</v>
      </c>
      <c r="AX88" t="s">
        <v>65</v>
      </c>
      <c r="AY88" t="s">
        <v>100</v>
      </c>
      <c r="AZ88" t="s">
        <v>528</v>
      </c>
      <c r="BA88" t="s">
        <v>101</v>
      </c>
      <c r="BB88" t="s">
        <v>992</v>
      </c>
      <c r="BC88" t="s">
        <v>991</v>
      </c>
      <c r="BD88" t="s">
        <v>990</v>
      </c>
      <c r="BI88" t="s">
        <v>1022</v>
      </c>
      <c r="BJ88" t="s">
        <v>75</v>
      </c>
      <c r="BK88" t="s">
        <v>1047</v>
      </c>
      <c r="BL88" t="s">
        <v>1045</v>
      </c>
      <c r="BS88" t="s">
        <v>76</v>
      </c>
      <c r="BT88" t="s">
        <v>77</v>
      </c>
      <c r="BU88" t="s">
        <v>77</v>
      </c>
      <c r="CB88" t="s">
        <v>170</v>
      </c>
      <c r="CC88" t="s">
        <v>58</v>
      </c>
      <c r="CD88" t="s">
        <v>530</v>
      </c>
      <c r="CE88" t="s">
        <v>198</v>
      </c>
      <c r="CF88" t="s">
        <v>1075</v>
      </c>
      <c r="CG88" t="s">
        <v>1077</v>
      </c>
      <c r="CH88" t="s">
        <v>1078</v>
      </c>
      <c r="CI88" t="s">
        <v>1076</v>
      </c>
      <c r="CL88">
        <v>5</v>
      </c>
      <c r="CM88" t="s">
        <v>106</v>
      </c>
      <c r="CN88" t="s">
        <v>106</v>
      </c>
      <c r="CU88" t="s">
        <v>531</v>
      </c>
    </row>
    <row r="89" spans="1:99" x14ac:dyDescent="0.25">
      <c r="A89">
        <v>45156.412259108794</v>
      </c>
      <c r="B89" t="s">
        <v>258</v>
      </c>
      <c r="C89" t="s">
        <v>62</v>
      </c>
      <c r="D89" t="s">
        <v>35</v>
      </c>
      <c r="E89" t="s">
        <v>36</v>
      </c>
      <c r="F89" t="s">
        <v>37</v>
      </c>
      <c r="G89" t="s">
        <v>148</v>
      </c>
      <c r="H89" t="s">
        <v>130</v>
      </c>
      <c r="I89" s="1" t="s">
        <v>63</v>
      </c>
      <c r="J89" t="s">
        <v>853</v>
      </c>
      <c r="M89" t="s">
        <v>40</v>
      </c>
      <c r="N89" s="1" t="s">
        <v>41</v>
      </c>
      <c r="O89" t="s">
        <v>41</v>
      </c>
      <c r="Q89">
        <v>1156</v>
      </c>
      <c r="R89" t="s">
        <v>42</v>
      </c>
      <c r="S89" t="s">
        <v>65</v>
      </c>
      <c r="T89" t="s">
        <v>131</v>
      </c>
      <c r="U89" t="s">
        <v>67</v>
      </c>
      <c r="V89" t="s">
        <v>117</v>
      </c>
      <c r="W89" t="s">
        <v>532</v>
      </c>
      <c r="X89" t="s">
        <v>70</v>
      </c>
      <c r="Y89" t="s">
        <v>533</v>
      </c>
      <c r="Z89" t="s">
        <v>158</v>
      </c>
      <c r="AA89" t="s">
        <v>885</v>
      </c>
      <c r="AJ89" t="s">
        <v>253</v>
      </c>
      <c r="AK89" t="s">
        <v>633</v>
      </c>
      <c r="AL89" t="s">
        <v>961</v>
      </c>
      <c r="AM89" t="s">
        <v>958</v>
      </c>
      <c r="AN89" t="s">
        <v>959</v>
      </c>
      <c r="AQ89" t="s">
        <v>73</v>
      </c>
      <c r="AR89" t="s">
        <v>51</v>
      </c>
      <c r="AS89" t="s">
        <v>975</v>
      </c>
      <c r="AX89" t="s">
        <v>65</v>
      </c>
      <c r="AY89" t="s">
        <v>100</v>
      </c>
      <c r="AZ89" t="s">
        <v>167</v>
      </c>
      <c r="BA89" t="s">
        <v>101</v>
      </c>
      <c r="BB89" t="s">
        <v>989</v>
      </c>
      <c r="BI89" t="s">
        <v>534</v>
      </c>
      <c r="BJ89" t="s">
        <v>75</v>
      </c>
      <c r="BK89" t="s">
        <v>1048</v>
      </c>
      <c r="BL89" t="s">
        <v>1044</v>
      </c>
      <c r="BM89" t="s">
        <v>1049</v>
      </c>
      <c r="BN89" t="s">
        <v>1045</v>
      </c>
      <c r="BO89" t="s">
        <v>1050</v>
      </c>
      <c r="BS89" t="s">
        <v>76</v>
      </c>
      <c r="BT89" t="s">
        <v>103</v>
      </c>
      <c r="BU89" t="s">
        <v>103</v>
      </c>
      <c r="CB89" t="s">
        <v>104</v>
      </c>
      <c r="CC89" t="s">
        <v>228</v>
      </c>
      <c r="CD89" t="s">
        <v>535</v>
      </c>
      <c r="CE89" t="s">
        <v>535</v>
      </c>
      <c r="CL89">
        <v>3</v>
      </c>
      <c r="CM89" t="s">
        <v>106</v>
      </c>
      <c r="CN89" t="s">
        <v>106</v>
      </c>
    </row>
    <row r="90" spans="1:99" x14ac:dyDescent="0.25">
      <c r="A90">
        <v>45156.478081608795</v>
      </c>
      <c r="B90" t="s">
        <v>330</v>
      </c>
      <c r="C90" t="s">
        <v>62</v>
      </c>
      <c r="D90" t="s">
        <v>35</v>
      </c>
      <c r="E90" t="s">
        <v>36</v>
      </c>
      <c r="F90" t="s">
        <v>37</v>
      </c>
      <c r="G90" t="s">
        <v>212</v>
      </c>
      <c r="H90" t="s">
        <v>130</v>
      </c>
      <c r="I90" s="1" t="s">
        <v>63</v>
      </c>
      <c r="J90" t="s">
        <v>853</v>
      </c>
      <c r="M90" t="s">
        <v>40</v>
      </c>
      <c r="N90" s="1" t="s">
        <v>41</v>
      </c>
      <c r="O90" t="s">
        <v>41</v>
      </c>
      <c r="Q90">
        <v>1200</v>
      </c>
      <c r="R90" t="s">
        <v>42</v>
      </c>
      <c r="S90" t="s">
        <v>95</v>
      </c>
      <c r="T90" t="s">
        <v>131</v>
      </c>
      <c r="U90" t="s">
        <v>108</v>
      </c>
      <c r="V90" t="s">
        <v>134</v>
      </c>
      <c r="W90" t="s">
        <v>536</v>
      </c>
      <c r="X90" t="s">
        <v>413</v>
      </c>
      <c r="Y90" t="s">
        <v>537</v>
      </c>
      <c r="Z90" t="s">
        <v>433</v>
      </c>
      <c r="AA90" t="s">
        <v>889</v>
      </c>
      <c r="AB90" t="s">
        <v>885</v>
      </c>
      <c r="AC90" t="s">
        <v>901</v>
      </c>
      <c r="AJ90" t="s">
        <v>166</v>
      </c>
      <c r="AK90" t="s">
        <v>174</v>
      </c>
      <c r="AL90" t="s">
        <v>961</v>
      </c>
      <c r="AM90" t="s">
        <v>958</v>
      </c>
      <c r="AN90" t="s">
        <v>959</v>
      </c>
      <c r="AO90" t="s">
        <v>957</v>
      </c>
      <c r="AQ90" t="s">
        <v>51</v>
      </c>
      <c r="AR90" t="s">
        <v>51</v>
      </c>
      <c r="AX90" t="s">
        <v>52</v>
      </c>
      <c r="AY90" t="s">
        <v>53</v>
      </c>
      <c r="AZ90" t="s">
        <v>261</v>
      </c>
      <c r="BA90" t="s">
        <v>101</v>
      </c>
      <c r="BB90" t="s">
        <v>992</v>
      </c>
      <c r="BC90" t="s">
        <v>991</v>
      </c>
      <c r="BI90" t="s">
        <v>140</v>
      </c>
      <c r="BJ90" t="s">
        <v>102</v>
      </c>
      <c r="BK90" t="s">
        <v>1046</v>
      </c>
      <c r="BL90" t="s">
        <v>1048</v>
      </c>
      <c r="BM90" t="s">
        <v>1044</v>
      </c>
      <c r="BN90" t="s">
        <v>1049</v>
      </c>
      <c r="BO90" t="s">
        <v>1045</v>
      </c>
      <c r="BS90" t="s">
        <v>76</v>
      </c>
      <c r="BT90" t="s">
        <v>538</v>
      </c>
      <c r="BU90" t="s">
        <v>103</v>
      </c>
      <c r="BV90" t="s">
        <v>887</v>
      </c>
      <c r="CB90" t="s">
        <v>170</v>
      </c>
      <c r="CC90" t="s">
        <v>92</v>
      </c>
      <c r="CD90" t="s">
        <v>147</v>
      </c>
      <c r="CE90" t="s">
        <v>147</v>
      </c>
      <c r="CL90">
        <v>3</v>
      </c>
      <c r="CM90" t="s">
        <v>106</v>
      </c>
      <c r="CN90" t="s">
        <v>106</v>
      </c>
    </row>
    <row r="91" spans="1:99" x14ac:dyDescent="0.25">
      <c r="A91">
        <v>45156.581224884256</v>
      </c>
      <c r="B91" t="s">
        <v>330</v>
      </c>
      <c r="C91" t="s">
        <v>62</v>
      </c>
      <c r="D91" t="s">
        <v>35</v>
      </c>
      <c r="E91" t="s">
        <v>36</v>
      </c>
      <c r="F91" t="s">
        <v>37</v>
      </c>
      <c r="G91" t="s">
        <v>38</v>
      </c>
      <c r="H91" t="s">
        <v>130</v>
      </c>
      <c r="I91" s="1" t="s">
        <v>130</v>
      </c>
      <c r="M91" t="s">
        <v>40</v>
      </c>
      <c r="N91" s="1" t="s">
        <v>41</v>
      </c>
      <c r="O91" t="s">
        <v>41</v>
      </c>
      <c r="Q91">
        <v>1190</v>
      </c>
      <c r="R91" t="s">
        <v>42</v>
      </c>
      <c r="S91" t="s">
        <v>95</v>
      </c>
      <c r="T91" t="s">
        <v>131</v>
      </c>
      <c r="U91" t="s">
        <v>156</v>
      </c>
      <c r="V91" t="s">
        <v>96</v>
      </c>
      <c r="W91" t="s">
        <v>539</v>
      </c>
      <c r="X91" t="s">
        <v>70</v>
      </c>
      <c r="Y91" t="s">
        <v>929</v>
      </c>
      <c r="Z91" t="s">
        <v>136</v>
      </c>
      <c r="AA91" t="s">
        <v>885</v>
      </c>
      <c r="AB91" t="s">
        <v>891</v>
      </c>
      <c r="AC91" t="s">
        <v>887</v>
      </c>
      <c r="AD91" t="s">
        <v>941</v>
      </c>
      <c r="AE91" t="s">
        <v>884</v>
      </c>
      <c r="AJ91" t="s">
        <v>159</v>
      </c>
      <c r="AK91" t="s">
        <v>174</v>
      </c>
      <c r="AL91" t="s">
        <v>960</v>
      </c>
      <c r="AM91" t="s">
        <v>961</v>
      </c>
      <c r="AN91" t="s">
        <v>958</v>
      </c>
      <c r="AO91" t="s">
        <v>959</v>
      </c>
      <c r="AP91" t="s">
        <v>957</v>
      </c>
      <c r="AQ91" t="s">
        <v>51</v>
      </c>
      <c r="AR91" t="s">
        <v>51</v>
      </c>
      <c r="AX91" t="s">
        <v>65</v>
      </c>
      <c r="AY91" t="s">
        <v>100</v>
      </c>
      <c r="AZ91" t="s">
        <v>151</v>
      </c>
      <c r="BA91" t="s">
        <v>101</v>
      </c>
      <c r="BB91" t="s">
        <v>992</v>
      </c>
      <c r="BC91" t="s">
        <v>991</v>
      </c>
      <c r="BD91" t="s">
        <v>989</v>
      </c>
      <c r="BE91" t="s">
        <v>990</v>
      </c>
      <c r="BI91" t="s">
        <v>999</v>
      </c>
      <c r="BJ91" t="s">
        <v>102</v>
      </c>
      <c r="BK91" t="s">
        <v>1046</v>
      </c>
      <c r="BL91" t="s">
        <v>1047</v>
      </c>
      <c r="BM91" t="s">
        <v>1048</v>
      </c>
      <c r="BN91" t="s">
        <v>1044</v>
      </c>
      <c r="BO91" t="s">
        <v>1049</v>
      </c>
      <c r="BP91" t="s">
        <v>1045</v>
      </c>
      <c r="BS91" t="s">
        <v>76</v>
      </c>
      <c r="BT91" t="s">
        <v>541</v>
      </c>
      <c r="BU91" t="s">
        <v>136</v>
      </c>
      <c r="BV91" t="s">
        <v>885</v>
      </c>
      <c r="BW91" t="s">
        <v>887</v>
      </c>
      <c r="CB91" t="s">
        <v>170</v>
      </c>
      <c r="CC91" t="s">
        <v>58</v>
      </c>
      <c r="CD91" t="s">
        <v>542</v>
      </c>
      <c r="CE91" t="s">
        <v>542</v>
      </c>
      <c r="CL91">
        <v>3</v>
      </c>
      <c r="CM91" t="s">
        <v>106</v>
      </c>
      <c r="CN91" t="s">
        <v>106</v>
      </c>
    </row>
    <row r="92" spans="1:99" x14ac:dyDescent="0.25">
      <c r="A92">
        <v>45156.649803749999</v>
      </c>
      <c r="B92" t="s">
        <v>330</v>
      </c>
      <c r="C92" t="s">
        <v>62</v>
      </c>
      <c r="D92" t="s">
        <v>35</v>
      </c>
      <c r="E92" t="s">
        <v>36</v>
      </c>
      <c r="F92" t="s">
        <v>37</v>
      </c>
      <c r="G92" t="s">
        <v>148</v>
      </c>
      <c r="H92" t="s">
        <v>130</v>
      </c>
      <c r="I92" s="1" t="s">
        <v>130</v>
      </c>
      <c r="M92" t="s">
        <v>40</v>
      </c>
      <c r="N92" s="1" t="s">
        <v>41</v>
      </c>
      <c r="O92" t="s">
        <v>41</v>
      </c>
      <c r="Q92">
        <v>1180</v>
      </c>
      <c r="R92" t="s">
        <v>42</v>
      </c>
      <c r="S92" t="s">
        <v>65</v>
      </c>
      <c r="T92" t="s">
        <v>66</v>
      </c>
      <c r="U92" t="s">
        <v>67</v>
      </c>
      <c r="V92" t="s">
        <v>117</v>
      </c>
      <c r="W92" t="s">
        <v>474</v>
      </c>
      <c r="X92" t="s">
        <v>70</v>
      </c>
      <c r="Y92" t="s">
        <v>543</v>
      </c>
      <c r="Z92" t="s">
        <v>136</v>
      </c>
      <c r="AA92" t="s">
        <v>888</v>
      </c>
      <c r="AJ92" t="s">
        <v>72</v>
      </c>
      <c r="AK92" t="s">
        <v>146</v>
      </c>
      <c r="AL92" t="s">
        <v>958</v>
      </c>
      <c r="AM92" t="s">
        <v>959</v>
      </c>
      <c r="AN92" t="s">
        <v>957</v>
      </c>
      <c r="AQ92" t="s">
        <v>51</v>
      </c>
      <c r="AR92" t="s">
        <v>51</v>
      </c>
      <c r="AX92" t="s">
        <v>112</v>
      </c>
      <c r="AY92" t="s">
        <v>87</v>
      </c>
      <c r="AZ92" t="s">
        <v>357</v>
      </c>
      <c r="BA92" t="s">
        <v>101</v>
      </c>
      <c r="BB92" t="s">
        <v>991</v>
      </c>
      <c r="BC92" t="s">
        <v>989</v>
      </c>
      <c r="BD92" t="s">
        <v>990</v>
      </c>
      <c r="BI92" t="s">
        <v>544</v>
      </c>
      <c r="BJ92" t="s">
        <v>75</v>
      </c>
      <c r="BK92" t="s">
        <v>1045</v>
      </c>
      <c r="BS92" t="s">
        <v>56</v>
      </c>
      <c r="BT92" t="s">
        <v>342</v>
      </c>
      <c r="BU92" t="s">
        <v>342</v>
      </c>
      <c r="CB92" t="s">
        <v>78</v>
      </c>
      <c r="CC92" t="s">
        <v>92</v>
      </c>
      <c r="CD92" t="s">
        <v>392</v>
      </c>
      <c r="CE92" t="s">
        <v>147</v>
      </c>
      <c r="CF92" t="s">
        <v>1073</v>
      </c>
      <c r="CG92" t="s">
        <v>1074</v>
      </c>
      <c r="CH92" t="s">
        <v>1078</v>
      </c>
      <c r="CL92">
        <v>3</v>
      </c>
      <c r="CM92" t="s">
        <v>545</v>
      </c>
      <c r="CN92" t="s">
        <v>199</v>
      </c>
      <c r="CO92" t="s">
        <v>1097</v>
      </c>
      <c r="CP92" t="s">
        <v>1098</v>
      </c>
    </row>
    <row r="93" spans="1:99" x14ac:dyDescent="0.25">
      <c r="A93">
        <v>45156.742080358796</v>
      </c>
      <c r="B93" t="s">
        <v>289</v>
      </c>
      <c r="C93" t="s">
        <v>62</v>
      </c>
      <c r="D93" t="s">
        <v>35</v>
      </c>
      <c r="E93" t="s">
        <v>36</v>
      </c>
      <c r="F93" t="s">
        <v>37</v>
      </c>
      <c r="G93" t="s">
        <v>148</v>
      </c>
      <c r="H93" t="s">
        <v>130</v>
      </c>
      <c r="I93" s="1" t="s">
        <v>130</v>
      </c>
      <c r="M93" t="s">
        <v>40</v>
      </c>
      <c r="N93" s="1" t="s">
        <v>41</v>
      </c>
      <c r="O93" t="s">
        <v>41</v>
      </c>
      <c r="Q93">
        <v>901</v>
      </c>
      <c r="R93" t="s">
        <v>240</v>
      </c>
      <c r="S93" t="s">
        <v>281</v>
      </c>
      <c r="T93" t="s">
        <v>66</v>
      </c>
      <c r="U93" t="s">
        <v>67</v>
      </c>
      <c r="V93" t="s">
        <v>117</v>
      </c>
      <c r="W93" t="s">
        <v>546</v>
      </c>
      <c r="X93" t="s">
        <v>70</v>
      </c>
      <c r="Y93" t="s">
        <v>547</v>
      </c>
      <c r="Z93" t="s">
        <v>459</v>
      </c>
      <c r="AA93" t="s">
        <v>890</v>
      </c>
      <c r="AJ93" t="s">
        <v>119</v>
      </c>
      <c r="AK93" t="s">
        <v>146</v>
      </c>
      <c r="AL93" t="s">
        <v>958</v>
      </c>
      <c r="AM93" t="s">
        <v>959</v>
      </c>
      <c r="AQ93" t="s">
        <v>73</v>
      </c>
      <c r="AR93" t="s">
        <v>51</v>
      </c>
      <c r="AS93" t="s">
        <v>975</v>
      </c>
      <c r="AX93" t="s">
        <v>112</v>
      </c>
      <c r="AY93" t="s">
        <v>87</v>
      </c>
      <c r="AZ93" t="s">
        <v>548</v>
      </c>
      <c r="BA93" t="s">
        <v>548</v>
      </c>
      <c r="BI93" t="s">
        <v>114</v>
      </c>
      <c r="BJ93" t="s">
        <v>114</v>
      </c>
      <c r="BS93" t="s">
        <v>56</v>
      </c>
      <c r="BT93" t="s">
        <v>77</v>
      </c>
      <c r="BU93" t="s">
        <v>77</v>
      </c>
      <c r="CB93">
        <v>0</v>
      </c>
      <c r="CC93" t="s">
        <v>92</v>
      </c>
      <c r="CD93" t="s">
        <v>549</v>
      </c>
      <c r="CE93" t="s">
        <v>147</v>
      </c>
      <c r="CF93" t="s">
        <v>1073</v>
      </c>
      <c r="CG93" t="s">
        <v>1077</v>
      </c>
      <c r="CH93" t="s">
        <v>1078</v>
      </c>
      <c r="CL93">
        <v>3</v>
      </c>
      <c r="CM93" t="s">
        <v>393</v>
      </c>
      <c r="CN93" t="s">
        <v>106</v>
      </c>
      <c r="CO93" t="s">
        <v>1103</v>
      </c>
    </row>
    <row r="94" spans="1:99" x14ac:dyDescent="0.25">
      <c r="A94">
        <v>45156.809771990738</v>
      </c>
      <c r="B94" t="s">
        <v>258</v>
      </c>
      <c r="C94" t="s">
        <v>62</v>
      </c>
      <c r="D94" t="s">
        <v>35</v>
      </c>
      <c r="E94" t="s">
        <v>36</v>
      </c>
      <c r="F94" t="s">
        <v>37</v>
      </c>
      <c r="G94" t="s">
        <v>123</v>
      </c>
      <c r="H94" t="s">
        <v>213</v>
      </c>
      <c r="I94" s="1" t="s">
        <v>213</v>
      </c>
      <c r="M94" t="s">
        <v>40</v>
      </c>
      <c r="N94" s="1" t="s">
        <v>41</v>
      </c>
      <c r="O94" t="s">
        <v>41</v>
      </c>
      <c r="Q94">
        <v>1010</v>
      </c>
      <c r="R94" t="s">
        <v>83</v>
      </c>
      <c r="S94" t="s">
        <v>95</v>
      </c>
      <c r="T94" t="s">
        <v>44</v>
      </c>
      <c r="U94" t="s">
        <v>67</v>
      </c>
      <c r="V94" t="s">
        <v>117</v>
      </c>
      <c r="W94" t="s">
        <v>550</v>
      </c>
      <c r="X94" t="s">
        <v>70</v>
      </c>
      <c r="Y94" t="s">
        <v>136</v>
      </c>
      <c r="Z94" t="s">
        <v>136</v>
      </c>
      <c r="AJ94" t="s">
        <v>224</v>
      </c>
      <c r="AK94" t="s">
        <v>146</v>
      </c>
      <c r="AL94" t="s">
        <v>958</v>
      </c>
      <c r="AQ94" t="s">
        <v>51</v>
      </c>
      <c r="AR94" t="s">
        <v>51</v>
      </c>
      <c r="AX94" t="s">
        <v>52</v>
      </c>
      <c r="AY94" t="s">
        <v>53</v>
      </c>
      <c r="AZ94" t="s">
        <v>551</v>
      </c>
      <c r="BA94" t="s">
        <v>418</v>
      </c>
      <c r="BB94" t="s">
        <v>991</v>
      </c>
      <c r="BC94" t="s">
        <v>990</v>
      </c>
      <c r="BI94" t="s">
        <v>552</v>
      </c>
      <c r="BJ94" t="s">
        <v>102</v>
      </c>
      <c r="BK94" t="s">
        <v>1044</v>
      </c>
      <c r="BL94" t="s">
        <v>1049</v>
      </c>
      <c r="BM94" t="s">
        <v>1045</v>
      </c>
      <c r="BS94" t="s">
        <v>56</v>
      </c>
      <c r="BT94" t="s">
        <v>293</v>
      </c>
      <c r="BU94" t="s">
        <v>293</v>
      </c>
      <c r="CB94" t="s">
        <v>154</v>
      </c>
      <c r="CC94" t="s">
        <v>58</v>
      </c>
      <c r="CD94" t="s">
        <v>515</v>
      </c>
      <c r="CE94" t="s">
        <v>147</v>
      </c>
      <c r="CF94" t="s">
        <v>1078</v>
      </c>
      <c r="CL94">
        <v>1</v>
      </c>
      <c r="CM94" t="s">
        <v>181</v>
      </c>
      <c r="CN94" t="s">
        <v>181</v>
      </c>
    </row>
    <row r="95" spans="1:99" x14ac:dyDescent="0.25">
      <c r="A95">
        <v>45156.813430300928</v>
      </c>
      <c r="B95" t="s">
        <v>258</v>
      </c>
      <c r="C95" t="s">
        <v>62</v>
      </c>
      <c r="D95" t="s">
        <v>35</v>
      </c>
      <c r="E95" t="s">
        <v>36</v>
      </c>
      <c r="F95" t="s">
        <v>37</v>
      </c>
      <c r="G95" t="s">
        <v>81</v>
      </c>
      <c r="H95" t="s">
        <v>130</v>
      </c>
      <c r="I95" s="1" t="s">
        <v>124</v>
      </c>
      <c r="J95" t="s">
        <v>854</v>
      </c>
      <c r="M95" t="s">
        <v>40</v>
      </c>
      <c r="N95" s="1" t="s">
        <v>41</v>
      </c>
      <c r="O95" t="s">
        <v>41</v>
      </c>
      <c r="Q95">
        <v>1190</v>
      </c>
      <c r="R95" t="s">
        <v>42</v>
      </c>
      <c r="S95" t="s">
        <v>95</v>
      </c>
      <c r="T95" t="s">
        <v>44</v>
      </c>
      <c r="U95" t="s">
        <v>108</v>
      </c>
      <c r="V95" t="s">
        <v>96</v>
      </c>
      <c r="W95" t="s">
        <v>553</v>
      </c>
      <c r="X95" t="s">
        <v>70</v>
      </c>
      <c r="Y95" t="s">
        <v>930</v>
      </c>
      <c r="Z95" t="s">
        <v>136</v>
      </c>
      <c r="AA95" t="s">
        <v>885</v>
      </c>
      <c r="AB95" t="s">
        <v>941</v>
      </c>
      <c r="AJ95" t="s">
        <v>119</v>
      </c>
      <c r="AK95" t="s">
        <v>146</v>
      </c>
      <c r="AL95" t="s">
        <v>958</v>
      </c>
      <c r="AM95" t="s">
        <v>959</v>
      </c>
      <c r="AQ95" t="s">
        <v>73</v>
      </c>
      <c r="AR95" t="s">
        <v>51</v>
      </c>
      <c r="AS95" t="s">
        <v>975</v>
      </c>
      <c r="AX95" t="s">
        <v>112</v>
      </c>
      <c r="AY95" t="s">
        <v>100</v>
      </c>
      <c r="AZ95" t="s">
        <v>268</v>
      </c>
      <c r="BA95" t="s">
        <v>418</v>
      </c>
      <c r="BB95" t="s">
        <v>991</v>
      </c>
      <c r="BC95" t="s">
        <v>989</v>
      </c>
      <c r="BI95" t="s">
        <v>295</v>
      </c>
      <c r="BJ95" t="s">
        <v>102</v>
      </c>
      <c r="BK95" t="s">
        <v>1046</v>
      </c>
      <c r="BS95" t="s">
        <v>161</v>
      </c>
      <c r="BT95" t="s">
        <v>103</v>
      </c>
      <c r="BU95" t="s">
        <v>103</v>
      </c>
      <c r="CB95" t="s">
        <v>57</v>
      </c>
      <c r="CC95" t="s">
        <v>92</v>
      </c>
      <c r="CD95" t="s">
        <v>229</v>
      </c>
      <c r="CE95" t="s">
        <v>147</v>
      </c>
      <c r="CF95" t="s">
        <v>1074</v>
      </c>
      <c r="CG95" t="s">
        <v>1078</v>
      </c>
      <c r="CL95">
        <v>3</v>
      </c>
      <c r="CM95" t="s">
        <v>106</v>
      </c>
      <c r="CN95" t="s">
        <v>106</v>
      </c>
    </row>
    <row r="96" spans="1:99" x14ac:dyDescent="0.25">
      <c r="A96">
        <v>45156.817216423609</v>
      </c>
      <c r="B96" t="s">
        <v>330</v>
      </c>
      <c r="C96" t="s">
        <v>62</v>
      </c>
      <c r="D96" t="s">
        <v>35</v>
      </c>
      <c r="E96" t="s">
        <v>36</v>
      </c>
      <c r="F96" t="s">
        <v>37</v>
      </c>
      <c r="G96" t="s">
        <v>38</v>
      </c>
      <c r="H96" t="s">
        <v>130</v>
      </c>
      <c r="I96" s="1" t="s">
        <v>63</v>
      </c>
      <c r="J96" t="s">
        <v>853</v>
      </c>
      <c r="M96" t="s">
        <v>40</v>
      </c>
      <c r="N96" s="1" t="s">
        <v>64</v>
      </c>
      <c r="O96" t="s">
        <v>41</v>
      </c>
      <c r="P96" t="s">
        <v>862</v>
      </c>
      <c r="Q96">
        <v>1140</v>
      </c>
      <c r="R96" t="s">
        <v>42</v>
      </c>
      <c r="S96" t="s">
        <v>65</v>
      </c>
      <c r="T96" t="s">
        <v>66</v>
      </c>
      <c r="U96" t="s">
        <v>67</v>
      </c>
      <c r="V96" t="s">
        <v>117</v>
      </c>
      <c r="W96" t="s">
        <v>339</v>
      </c>
      <c r="X96" t="s">
        <v>70</v>
      </c>
      <c r="Y96" t="s">
        <v>110</v>
      </c>
      <c r="Z96" t="s">
        <v>433</v>
      </c>
      <c r="AA96" t="s">
        <v>885</v>
      </c>
      <c r="AJ96" t="s">
        <v>137</v>
      </c>
      <c r="AK96" t="s">
        <v>111</v>
      </c>
      <c r="AL96" t="s">
        <v>959</v>
      </c>
      <c r="AQ96" t="s">
        <v>73</v>
      </c>
      <c r="AR96" t="s">
        <v>51</v>
      </c>
      <c r="AS96" t="s">
        <v>975</v>
      </c>
      <c r="AX96" t="s">
        <v>65</v>
      </c>
      <c r="AY96" t="s">
        <v>100</v>
      </c>
      <c r="AZ96" t="s">
        <v>185</v>
      </c>
      <c r="BA96" t="s">
        <v>101</v>
      </c>
      <c r="BB96" t="s">
        <v>990</v>
      </c>
      <c r="BI96" t="s">
        <v>544</v>
      </c>
      <c r="BJ96" t="s">
        <v>75</v>
      </c>
      <c r="BK96" t="s">
        <v>1045</v>
      </c>
      <c r="BS96" t="s">
        <v>76</v>
      </c>
      <c r="BT96" t="s">
        <v>450</v>
      </c>
      <c r="BU96" t="s">
        <v>136</v>
      </c>
      <c r="BV96" t="s">
        <v>885</v>
      </c>
      <c r="CB96" t="s">
        <v>170</v>
      </c>
      <c r="CC96" t="s">
        <v>58</v>
      </c>
      <c r="CD96" t="s">
        <v>115</v>
      </c>
      <c r="CE96" t="s">
        <v>147</v>
      </c>
      <c r="CF96" t="s">
        <v>1078</v>
      </c>
      <c r="CG96" t="s">
        <v>1076</v>
      </c>
      <c r="CL96">
        <v>2</v>
      </c>
      <c r="CM96" t="s">
        <v>106</v>
      </c>
      <c r="CN96" t="s">
        <v>106</v>
      </c>
      <c r="CU96" t="s">
        <v>555</v>
      </c>
    </row>
    <row r="97" spans="1:99" x14ac:dyDescent="0.25">
      <c r="A97">
        <v>45156.819362083334</v>
      </c>
      <c r="B97" t="s">
        <v>33</v>
      </c>
      <c r="C97" t="s">
        <v>62</v>
      </c>
      <c r="D97" t="s">
        <v>35</v>
      </c>
      <c r="E97" t="s">
        <v>36</v>
      </c>
      <c r="F97" t="s">
        <v>37</v>
      </c>
      <c r="G97" t="s">
        <v>212</v>
      </c>
      <c r="H97" t="s">
        <v>130</v>
      </c>
      <c r="I97" s="1" t="s">
        <v>124</v>
      </c>
      <c r="J97" t="s">
        <v>854</v>
      </c>
      <c r="M97" t="s">
        <v>40</v>
      </c>
      <c r="N97" s="1" t="s">
        <v>125</v>
      </c>
      <c r="O97" t="s">
        <v>125</v>
      </c>
      <c r="Q97">
        <v>1120</v>
      </c>
      <c r="R97" t="s">
        <v>42</v>
      </c>
      <c r="S97" t="s">
        <v>95</v>
      </c>
      <c r="T97" t="s">
        <v>44</v>
      </c>
      <c r="U97" t="s">
        <v>67</v>
      </c>
      <c r="V97" t="s">
        <v>134</v>
      </c>
      <c r="W97" t="s">
        <v>556</v>
      </c>
      <c r="X97" t="s">
        <v>70</v>
      </c>
      <c r="Y97" t="s">
        <v>233</v>
      </c>
      <c r="Z97" t="s">
        <v>77</v>
      </c>
      <c r="AA97" t="s">
        <v>892</v>
      </c>
      <c r="AJ97" t="s">
        <v>557</v>
      </c>
      <c r="AK97" t="s">
        <v>174</v>
      </c>
      <c r="AL97" t="s">
        <v>961</v>
      </c>
      <c r="AM97" t="s">
        <v>958</v>
      </c>
      <c r="AN97" t="s">
        <v>959</v>
      </c>
      <c r="AQ97" t="s">
        <v>51</v>
      </c>
      <c r="AR97" t="s">
        <v>51</v>
      </c>
      <c r="AX97" t="s">
        <v>52</v>
      </c>
      <c r="AY97" t="s">
        <v>53</v>
      </c>
      <c r="AZ97" t="s">
        <v>101</v>
      </c>
      <c r="BA97" t="s">
        <v>101</v>
      </c>
      <c r="BI97" t="s">
        <v>102</v>
      </c>
      <c r="BJ97" t="s">
        <v>102</v>
      </c>
      <c r="BS97" t="s">
        <v>56</v>
      </c>
      <c r="BT97" t="s">
        <v>558</v>
      </c>
      <c r="BU97" t="s">
        <v>342</v>
      </c>
      <c r="BV97" t="s">
        <v>889</v>
      </c>
      <c r="BW97" t="s">
        <v>886</v>
      </c>
      <c r="BX97" t="s">
        <v>885</v>
      </c>
      <c r="CB97" t="s">
        <v>104</v>
      </c>
      <c r="CC97" t="s">
        <v>92</v>
      </c>
      <c r="CD97" t="s">
        <v>79</v>
      </c>
      <c r="CE97" t="s">
        <v>147</v>
      </c>
      <c r="CF97" t="s">
        <v>1076</v>
      </c>
      <c r="CL97">
        <v>3</v>
      </c>
      <c r="CM97" t="s">
        <v>94</v>
      </c>
      <c r="CN97" t="s">
        <v>94</v>
      </c>
      <c r="CU97" t="s">
        <v>559</v>
      </c>
    </row>
    <row r="98" spans="1:99" x14ac:dyDescent="0.25">
      <c r="A98">
        <v>45156.891383530092</v>
      </c>
      <c r="B98" t="s">
        <v>258</v>
      </c>
      <c r="C98" t="s">
        <v>62</v>
      </c>
      <c r="D98" t="s">
        <v>560</v>
      </c>
      <c r="E98" t="s">
        <v>36</v>
      </c>
      <c r="F98" t="s">
        <v>37</v>
      </c>
      <c r="G98" t="s">
        <v>212</v>
      </c>
      <c r="H98" t="s">
        <v>130</v>
      </c>
      <c r="I98" s="1" t="s">
        <v>124</v>
      </c>
      <c r="J98" t="s">
        <v>854</v>
      </c>
      <c r="M98" t="s">
        <v>40</v>
      </c>
      <c r="N98" s="1" t="s">
        <v>64</v>
      </c>
      <c r="O98" t="s">
        <v>41</v>
      </c>
      <c r="P98" t="s">
        <v>862</v>
      </c>
      <c r="Q98">
        <v>1166</v>
      </c>
      <c r="R98" t="s">
        <v>42</v>
      </c>
      <c r="S98" t="s">
        <v>95</v>
      </c>
      <c r="T98" t="s">
        <v>66</v>
      </c>
      <c r="U98" t="s">
        <v>156</v>
      </c>
      <c r="V98" t="s">
        <v>134</v>
      </c>
      <c r="W98" t="s">
        <v>561</v>
      </c>
      <c r="X98" t="s">
        <v>145</v>
      </c>
      <c r="Y98" t="s">
        <v>926</v>
      </c>
      <c r="Z98" t="s">
        <v>136</v>
      </c>
      <c r="AA98" t="s">
        <v>941</v>
      </c>
      <c r="AJ98" t="s">
        <v>50</v>
      </c>
      <c r="AK98" t="s">
        <v>99</v>
      </c>
      <c r="AL98" t="s">
        <v>957</v>
      </c>
      <c r="AQ98" t="s">
        <v>51</v>
      </c>
      <c r="AR98" t="s">
        <v>51</v>
      </c>
      <c r="AX98" t="s">
        <v>112</v>
      </c>
      <c r="AY98" t="s">
        <v>53</v>
      </c>
      <c r="AZ98" t="s">
        <v>88</v>
      </c>
      <c r="BA98" t="s">
        <v>101</v>
      </c>
      <c r="BB98" t="s">
        <v>992</v>
      </c>
      <c r="BI98" t="s">
        <v>75</v>
      </c>
      <c r="BJ98" t="s">
        <v>75</v>
      </c>
      <c r="BS98" t="s">
        <v>76</v>
      </c>
      <c r="BT98" t="s">
        <v>562</v>
      </c>
      <c r="BU98" t="s">
        <v>562</v>
      </c>
      <c r="CB98" t="s">
        <v>91</v>
      </c>
      <c r="CC98" t="s">
        <v>58</v>
      </c>
      <c r="CD98" t="s">
        <v>563</v>
      </c>
      <c r="CE98" t="s">
        <v>147</v>
      </c>
      <c r="CF98" t="s">
        <v>1073</v>
      </c>
      <c r="CG98" t="s">
        <v>1077</v>
      </c>
      <c r="CH98" t="s">
        <v>1078</v>
      </c>
      <c r="CI98" t="s">
        <v>1076</v>
      </c>
      <c r="CJ98" t="s">
        <v>1081</v>
      </c>
      <c r="CL98">
        <v>2</v>
      </c>
      <c r="CM98" t="s">
        <v>80</v>
      </c>
      <c r="CN98" t="s">
        <v>345</v>
      </c>
      <c r="CO98" t="s">
        <v>1096</v>
      </c>
      <c r="CP98" t="s">
        <v>1098</v>
      </c>
      <c r="CU98" t="s">
        <v>564</v>
      </c>
    </row>
    <row r="99" spans="1:99" x14ac:dyDescent="0.25">
      <c r="A99">
        <v>45156.902561886571</v>
      </c>
      <c r="B99" t="s">
        <v>258</v>
      </c>
      <c r="C99" t="s">
        <v>34</v>
      </c>
      <c r="D99" t="s">
        <v>560</v>
      </c>
      <c r="E99" t="s">
        <v>36</v>
      </c>
      <c r="F99" t="s">
        <v>37</v>
      </c>
      <c r="G99" t="s">
        <v>212</v>
      </c>
      <c r="H99" t="s">
        <v>130</v>
      </c>
      <c r="I99" s="1" t="s">
        <v>130</v>
      </c>
      <c r="M99" t="s">
        <v>40</v>
      </c>
      <c r="N99" s="1" t="s">
        <v>41</v>
      </c>
      <c r="O99" t="s">
        <v>41</v>
      </c>
      <c r="Q99">
        <v>1095</v>
      </c>
      <c r="R99" t="s">
        <v>42</v>
      </c>
      <c r="S99" t="s">
        <v>65</v>
      </c>
      <c r="T99" t="s">
        <v>44</v>
      </c>
      <c r="U99" t="s">
        <v>156</v>
      </c>
      <c r="V99" t="s">
        <v>96</v>
      </c>
      <c r="W99" t="s">
        <v>565</v>
      </c>
      <c r="X99" t="s">
        <v>179</v>
      </c>
      <c r="Y99" t="s">
        <v>77</v>
      </c>
      <c r="Z99" t="s">
        <v>77</v>
      </c>
      <c r="AJ99" t="s">
        <v>99</v>
      </c>
      <c r="AK99" t="s">
        <v>99</v>
      </c>
      <c r="AQ99" t="s">
        <v>311</v>
      </c>
      <c r="AR99" t="s">
        <v>311</v>
      </c>
      <c r="AX99" t="s">
        <v>312</v>
      </c>
      <c r="AY99" t="s">
        <v>87</v>
      </c>
      <c r="AZ99" t="s">
        <v>313</v>
      </c>
      <c r="BA99" t="s">
        <v>313</v>
      </c>
      <c r="BI99" t="s">
        <v>313</v>
      </c>
      <c r="BJ99" t="s">
        <v>313</v>
      </c>
      <c r="BS99" t="s">
        <v>161</v>
      </c>
      <c r="BT99" t="s">
        <v>459</v>
      </c>
      <c r="BU99" t="s">
        <v>459</v>
      </c>
      <c r="CB99">
        <v>0</v>
      </c>
      <c r="CC99" t="s">
        <v>58</v>
      </c>
      <c r="CD99" t="s">
        <v>147</v>
      </c>
      <c r="CE99" t="s">
        <v>147</v>
      </c>
      <c r="CL99">
        <v>1</v>
      </c>
      <c r="CM99" t="s">
        <v>345</v>
      </c>
      <c r="CN99" t="s">
        <v>345</v>
      </c>
    </row>
    <row r="100" spans="1:99" x14ac:dyDescent="0.25">
      <c r="A100">
        <v>45156.904020740738</v>
      </c>
      <c r="B100" t="s">
        <v>397</v>
      </c>
      <c r="C100" t="s">
        <v>62</v>
      </c>
      <c r="D100" t="s">
        <v>35</v>
      </c>
      <c r="E100" t="s">
        <v>36</v>
      </c>
      <c r="F100" t="s">
        <v>416</v>
      </c>
      <c r="G100" t="s">
        <v>38</v>
      </c>
      <c r="H100" t="s">
        <v>130</v>
      </c>
      <c r="I100" s="1" t="s">
        <v>63</v>
      </c>
      <c r="J100" t="s">
        <v>853</v>
      </c>
      <c r="M100" t="s">
        <v>40</v>
      </c>
      <c r="N100" s="1" t="s">
        <v>41</v>
      </c>
      <c r="O100" t="s">
        <v>41</v>
      </c>
      <c r="Q100">
        <v>595</v>
      </c>
      <c r="R100" t="s">
        <v>232</v>
      </c>
      <c r="S100" t="s">
        <v>65</v>
      </c>
      <c r="T100" t="s">
        <v>44</v>
      </c>
      <c r="U100" t="s">
        <v>156</v>
      </c>
      <c r="V100" t="s">
        <v>117</v>
      </c>
      <c r="W100" t="s">
        <v>566</v>
      </c>
      <c r="X100" t="s">
        <v>70</v>
      </c>
      <c r="Y100" t="s">
        <v>77</v>
      </c>
      <c r="Z100" t="s">
        <v>77</v>
      </c>
      <c r="AJ100" t="s">
        <v>567</v>
      </c>
      <c r="AK100" t="s">
        <v>174</v>
      </c>
      <c r="AL100" t="s">
        <v>961</v>
      </c>
      <c r="AQ100" t="s">
        <v>194</v>
      </c>
      <c r="AR100" t="s">
        <v>194</v>
      </c>
      <c r="AX100" t="s">
        <v>112</v>
      </c>
      <c r="AY100" t="s">
        <v>100</v>
      </c>
      <c r="AZ100" t="s">
        <v>101</v>
      </c>
      <c r="BA100" t="s">
        <v>101</v>
      </c>
      <c r="BI100" t="s">
        <v>102</v>
      </c>
      <c r="BJ100" t="s">
        <v>102</v>
      </c>
      <c r="BS100" t="s">
        <v>76</v>
      </c>
      <c r="BT100" t="s">
        <v>193</v>
      </c>
      <c r="BU100" t="s">
        <v>193</v>
      </c>
      <c r="CB100" t="s">
        <v>104</v>
      </c>
      <c r="CC100" t="s">
        <v>58</v>
      </c>
      <c r="CD100" t="s">
        <v>147</v>
      </c>
      <c r="CE100" t="s">
        <v>147</v>
      </c>
      <c r="CL100">
        <v>1</v>
      </c>
      <c r="CM100" t="s">
        <v>451</v>
      </c>
      <c r="CN100" t="s">
        <v>451</v>
      </c>
    </row>
    <row r="101" spans="1:99" x14ac:dyDescent="0.25">
      <c r="A101">
        <v>45156.932568518518</v>
      </c>
      <c r="B101" t="s">
        <v>258</v>
      </c>
      <c r="C101" t="s">
        <v>62</v>
      </c>
      <c r="D101" t="s">
        <v>35</v>
      </c>
      <c r="E101" t="s">
        <v>36</v>
      </c>
      <c r="F101" t="s">
        <v>37</v>
      </c>
      <c r="G101" t="s">
        <v>81</v>
      </c>
      <c r="H101" t="s">
        <v>107</v>
      </c>
      <c r="I101" s="1" t="s">
        <v>107</v>
      </c>
      <c r="M101" t="s">
        <v>40</v>
      </c>
      <c r="N101" s="1" t="s">
        <v>41</v>
      </c>
      <c r="O101" t="s">
        <v>41</v>
      </c>
      <c r="Q101">
        <v>1150</v>
      </c>
      <c r="R101" t="s">
        <v>42</v>
      </c>
      <c r="S101" t="s">
        <v>65</v>
      </c>
      <c r="T101" t="s">
        <v>66</v>
      </c>
      <c r="U101" t="s">
        <v>67</v>
      </c>
      <c r="V101" t="s">
        <v>134</v>
      </c>
      <c r="W101" t="s">
        <v>568</v>
      </c>
      <c r="X101" t="s">
        <v>179</v>
      </c>
      <c r="Y101" t="s">
        <v>459</v>
      </c>
      <c r="Z101" t="s">
        <v>459</v>
      </c>
      <c r="AJ101" t="s">
        <v>294</v>
      </c>
      <c r="AK101" t="s">
        <v>174</v>
      </c>
      <c r="AL101" t="s">
        <v>960</v>
      </c>
      <c r="AM101" t="s">
        <v>961</v>
      </c>
      <c r="AN101" t="s">
        <v>958</v>
      </c>
      <c r="AO101" t="s">
        <v>959</v>
      </c>
      <c r="AQ101" t="s">
        <v>351</v>
      </c>
      <c r="AR101" t="s">
        <v>51</v>
      </c>
      <c r="AS101" t="s">
        <v>975</v>
      </c>
      <c r="AT101" t="s">
        <v>978</v>
      </c>
      <c r="AX101" t="s">
        <v>65</v>
      </c>
      <c r="AY101" t="s">
        <v>87</v>
      </c>
      <c r="AZ101" t="s">
        <v>569</v>
      </c>
      <c r="BA101" t="s">
        <v>101</v>
      </c>
      <c r="BB101" t="s">
        <v>992</v>
      </c>
      <c r="BC101" t="s">
        <v>989</v>
      </c>
      <c r="BD101" t="s">
        <v>990</v>
      </c>
      <c r="BI101" t="s">
        <v>1023</v>
      </c>
      <c r="BJ101" t="s">
        <v>102</v>
      </c>
      <c r="BK101" t="s">
        <v>1046</v>
      </c>
      <c r="BL101" t="s">
        <v>1047</v>
      </c>
      <c r="BM101" t="s">
        <v>1044</v>
      </c>
      <c r="BN101" t="s">
        <v>1045</v>
      </c>
      <c r="BO101" t="s">
        <v>1050</v>
      </c>
      <c r="BS101" t="s">
        <v>76</v>
      </c>
      <c r="BT101" t="s">
        <v>77</v>
      </c>
      <c r="BU101" t="s">
        <v>77</v>
      </c>
      <c r="CB101">
        <v>0</v>
      </c>
      <c r="CC101" t="s">
        <v>92</v>
      </c>
      <c r="CD101" t="s">
        <v>334</v>
      </c>
      <c r="CE101" t="s">
        <v>147</v>
      </c>
      <c r="CF101" t="s">
        <v>1073</v>
      </c>
      <c r="CG101" t="s">
        <v>1074</v>
      </c>
      <c r="CH101" t="s">
        <v>1078</v>
      </c>
      <c r="CI101" t="s">
        <v>1076</v>
      </c>
      <c r="CL101">
        <v>3</v>
      </c>
      <c r="CM101" t="s">
        <v>393</v>
      </c>
      <c r="CN101" t="s">
        <v>106</v>
      </c>
      <c r="CO101" t="s">
        <v>1103</v>
      </c>
      <c r="CU101" t="s">
        <v>571</v>
      </c>
    </row>
    <row r="102" spans="1:99" x14ac:dyDescent="0.25">
      <c r="A102">
        <v>45156.934408692134</v>
      </c>
      <c r="B102" t="s">
        <v>33</v>
      </c>
      <c r="C102" t="s">
        <v>62</v>
      </c>
      <c r="D102" t="s">
        <v>200</v>
      </c>
      <c r="E102" t="s">
        <v>155</v>
      </c>
      <c r="F102" t="s">
        <v>37</v>
      </c>
      <c r="G102" t="s">
        <v>190</v>
      </c>
      <c r="H102" t="s">
        <v>130</v>
      </c>
      <c r="I102" s="1" t="s">
        <v>130</v>
      </c>
      <c r="M102" t="s">
        <v>411</v>
      </c>
      <c r="N102" s="1" t="s">
        <v>125</v>
      </c>
      <c r="O102" t="s">
        <v>125</v>
      </c>
      <c r="Q102">
        <v>1189</v>
      </c>
      <c r="R102" t="s">
        <v>42</v>
      </c>
      <c r="S102" t="s">
        <v>95</v>
      </c>
      <c r="T102" t="s">
        <v>66</v>
      </c>
      <c r="U102" t="s">
        <v>108</v>
      </c>
      <c r="V102" t="s">
        <v>117</v>
      </c>
      <c r="W102" t="s">
        <v>572</v>
      </c>
      <c r="X102" t="s">
        <v>179</v>
      </c>
      <c r="Y102" t="s">
        <v>103</v>
      </c>
      <c r="Z102" t="s">
        <v>103</v>
      </c>
      <c r="AJ102" t="s">
        <v>72</v>
      </c>
      <c r="AK102" t="s">
        <v>146</v>
      </c>
      <c r="AL102" t="s">
        <v>958</v>
      </c>
      <c r="AM102" t="s">
        <v>959</v>
      </c>
      <c r="AN102" t="s">
        <v>957</v>
      </c>
      <c r="AQ102" t="s">
        <v>51</v>
      </c>
      <c r="AR102" t="s">
        <v>51</v>
      </c>
      <c r="AX102" t="s">
        <v>65</v>
      </c>
      <c r="AY102" t="s">
        <v>100</v>
      </c>
      <c r="AZ102" t="s">
        <v>151</v>
      </c>
      <c r="BA102" t="s">
        <v>101</v>
      </c>
      <c r="BB102" t="s">
        <v>992</v>
      </c>
      <c r="BC102" t="s">
        <v>991</v>
      </c>
      <c r="BD102" t="s">
        <v>989</v>
      </c>
      <c r="BE102" t="s">
        <v>990</v>
      </c>
      <c r="BI102" t="s">
        <v>1024</v>
      </c>
      <c r="BJ102" t="s">
        <v>102</v>
      </c>
      <c r="BK102" t="s">
        <v>1046</v>
      </c>
      <c r="BL102" t="s">
        <v>1047</v>
      </c>
      <c r="BM102" t="s">
        <v>1048</v>
      </c>
      <c r="BN102" t="s">
        <v>1044</v>
      </c>
      <c r="BO102" t="s">
        <v>1049</v>
      </c>
      <c r="BP102" t="s">
        <v>1051</v>
      </c>
      <c r="BQ102" t="s">
        <v>1045</v>
      </c>
      <c r="BS102" t="s">
        <v>76</v>
      </c>
      <c r="BT102" t="s">
        <v>103</v>
      </c>
      <c r="BU102" t="s">
        <v>103</v>
      </c>
      <c r="CB102" t="s">
        <v>297</v>
      </c>
      <c r="CC102" t="s">
        <v>58</v>
      </c>
      <c r="CD102" t="s">
        <v>162</v>
      </c>
      <c r="CE102" t="s">
        <v>162</v>
      </c>
      <c r="CL102">
        <v>4</v>
      </c>
      <c r="CM102" t="s">
        <v>451</v>
      </c>
      <c r="CN102" t="s">
        <v>451</v>
      </c>
    </row>
    <row r="103" spans="1:99" x14ac:dyDescent="0.25">
      <c r="A103">
        <v>45156.941766863427</v>
      </c>
      <c r="B103" t="s">
        <v>33</v>
      </c>
      <c r="C103" t="s">
        <v>62</v>
      </c>
      <c r="D103" t="s">
        <v>200</v>
      </c>
      <c r="E103" t="s">
        <v>36</v>
      </c>
      <c r="F103" t="s">
        <v>37</v>
      </c>
      <c r="G103" t="s">
        <v>190</v>
      </c>
      <c r="H103" t="s">
        <v>130</v>
      </c>
      <c r="I103" s="1" t="s">
        <v>130</v>
      </c>
      <c r="M103" t="s">
        <v>40</v>
      </c>
      <c r="N103" s="1" t="s">
        <v>64</v>
      </c>
      <c r="O103" t="s">
        <v>41</v>
      </c>
      <c r="P103" t="s">
        <v>862</v>
      </c>
      <c r="Q103">
        <v>1200</v>
      </c>
      <c r="R103" t="s">
        <v>42</v>
      </c>
      <c r="S103" t="s">
        <v>43</v>
      </c>
      <c r="T103" t="s">
        <v>131</v>
      </c>
      <c r="U103" t="s">
        <v>67</v>
      </c>
      <c r="V103" t="s">
        <v>117</v>
      </c>
      <c r="W103" t="s">
        <v>574</v>
      </c>
      <c r="X103" t="s">
        <v>179</v>
      </c>
      <c r="Y103" t="s">
        <v>931</v>
      </c>
      <c r="Z103" t="s">
        <v>433</v>
      </c>
      <c r="AA103" t="s">
        <v>889</v>
      </c>
      <c r="AB103" t="s">
        <v>941</v>
      </c>
      <c r="AJ103" t="s">
        <v>557</v>
      </c>
      <c r="AK103" t="s">
        <v>174</v>
      </c>
      <c r="AL103" t="s">
        <v>961</v>
      </c>
      <c r="AM103" t="s">
        <v>958</v>
      </c>
      <c r="AN103" t="s">
        <v>959</v>
      </c>
      <c r="AQ103" t="s">
        <v>311</v>
      </c>
      <c r="AR103" t="s">
        <v>311</v>
      </c>
      <c r="AX103" t="s">
        <v>112</v>
      </c>
      <c r="AY103" t="s">
        <v>100</v>
      </c>
      <c r="AZ103" t="s">
        <v>101</v>
      </c>
      <c r="BA103" t="s">
        <v>101</v>
      </c>
      <c r="BI103" t="s">
        <v>401</v>
      </c>
      <c r="BJ103" t="s">
        <v>75</v>
      </c>
      <c r="BK103" t="s">
        <v>1048</v>
      </c>
      <c r="BL103" t="s">
        <v>1049</v>
      </c>
      <c r="BM103" t="s">
        <v>1045</v>
      </c>
      <c r="BS103" t="s">
        <v>76</v>
      </c>
      <c r="BT103" t="s">
        <v>77</v>
      </c>
      <c r="BU103" t="s">
        <v>77</v>
      </c>
      <c r="CB103" t="s">
        <v>170</v>
      </c>
      <c r="CC103" t="s">
        <v>58</v>
      </c>
      <c r="CD103" t="s">
        <v>198</v>
      </c>
      <c r="CE103" t="s">
        <v>198</v>
      </c>
      <c r="CL103">
        <v>5</v>
      </c>
      <c r="CM103" t="s">
        <v>106</v>
      </c>
      <c r="CN103" t="s">
        <v>106</v>
      </c>
    </row>
    <row r="104" spans="1:99" x14ac:dyDescent="0.25">
      <c r="A104">
        <v>45156.941989293977</v>
      </c>
      <c r="B104" t="s">
        <v>330</v>
      </c>
      <c r="C104" t="s">
        <v>62</v>
      </c>
      <c r="D104" t="s">
        <v>560</v>
      </c>
      <c r="E104" t="s">
        <v>36</v>
      </c>
      <c r="F104" t="s">
        <v>37</v>
      </c>
      <c r="G104" t="s">
        <v>212</v>
      </c>
      <c r="H104" t="s">
        <v>130</v>
      </c>
      <c r="I104" s="1" t="s">
        <v>130</v>
      </c>
      <c r="M104" t="s">
        <v>40</v>
      </c>
      <c r="N104" s="1" t="s">
        <v>41</v>
      </c>
      <c r="O104" t="s">
        <v>41</v>
      </c>
      <c r="Q104">
        <v>1120</v>
      </c>
      <c r="R104" t="s">
        <v>42</v>
      </c>
      <c r="S104" t="s">
        <v>95</v>
      </c>
      <c r="T104" t="s">
        <v>44</v>
      </c>
      <c r="U104" t="s">
        <v>156</v>
      </c>
      <c r="V104" t="s">
        <v>117</v>
      </c>
      <c r="W104" t="s">
        <v>576</v>
      </c>
      <c r="X104" t="s">
        <v>145</v>
      </c>
      <c r="Y104" t="s">
        <v>922</v>
      </c>
      <c r="Z104" t="s">
        <v>922</v>
      </c>
      <c r="AJ104" t="s">
        <v>174</v>
      </c>
      <c r="AK104" t="s">
        <v>174</v>
      </c>
      <c r="AQ104" t="s">
        <v>311</v>
      </c>
      <c r="AR104" t="s">
        <v>311</v>
      </c>
      <c r="AX104" t="s">
        <v>52</v>
      </c>
      <c r="AY104" t="s">
        <v>53</v>
      </c>
      <c r="AZ104" t="s">
        <v>101</v>
      </c>
      <c r="BA104" t="s">
        <v>101</v>
      </c>
      <c r="BI104" t="s">
        <v>577</v>
      </c>
      <c r="BJ104" t="s">
        <v>577</v>
      </c>
      <c r="BS104" t="s">
        <v>56</v>
      </c>
      <c r="BT104" t="s">
        <v>136</v>
      </c>
      <c r="BU104" t="s">
        <v>136</v>
      </c>
      <c r="CB104">
        <v>0</v>
      </c>
      <c r="CC104" t="s">
        <v>58</v>
      </c>
      <c r="CD104" t="s">
        <v>441</v>
      </c>
      <c r="CE104" t="s">
        <v>441</v>
      </c>
      <c r="CL104">
        <v>1</v>
      </c>
      <c r="CM104" t="s">
        <v>181</v>
      </c>
      <c r="CN104" t="s">
        <v>181</v>
      </c>
    </row>
    <row r="105" spans="1:99" x14ac:dyDescent="0.25">
      <c r="A105">
        <v>45156.943164247685</v>
      </c>
      <c r="B105" t="s">
        <v>33</v>
      </c>
      <c r="C105" t="s">
        <v>62</v>
      </c>
      <c r="D105" t="s">
        <v>35</v>
      </c>
      <c r="E105" t="s">
        <v>36</v>
      </c>
      <c r="F105" t="s">
        <v>37</v>
      </c>
      <c r="G105" t="s">
        <v>148</v>
      </c>
      <c r="H105" t="s">
        <v>130</v>
      </c>
      <c r="I105" s="1" t="s">
        <v>124</v>
      </c>
      <c r="J105" t="s">
        <v>854</v>
      </c>
      <c r="M105" t="s">
        <v>40</v>
      </c>
      <c r="N105" s="1" t="s">
        <v>64</v>
      </c>
      <c r="O105" t="s">
        <v>41</v>
      </c>
      <c r="P105" t="s">
        <v>862</v>
      </c>
      <c r="Q105">
        <v>1167</v>
      </c>
      <c r="R105" t="s">
        <v>42</v>
      </c>
      <c r="S105" t="s">
        <v>65</v>
      </c>
      <c r="T105" t="s">
        <v>131</v>
      </c>
      <c r="U105" t="s">
        <v>108</v>
      </c>
      <c r="V105" t="s">
        <v>96</v>
      </c>
      <c r="W105" t="s">
        <v>578</v>
      </c>
      <c r="X105" t="s">
        <v>179</v>
      </c>
      <c r="Y105" t="s">
        <v>579</v>
      </c>
      <c r="Z105" t="s">
        <v>136</v>
      </c>
      <c r="AA105" t="s">
        <v>883</v>
      </c>
      <c r="AB105" t="s">
        <v>889</v>
      </c>
      <c r="AC105" t="s">
        <v>894</v>
      </c>
      <c r="AD105" t="s">
        <v>891</v>
      </c>
      <c r="AJ105" t="s">
        <v>72</v>
      </c>
      <c r="AK105" t="s">
        <v>146</v>
      </c>
      <c r="AL105" t="s">
        <v>958</v>
      </c>
      <c r="AM105" t="s">
        <v>959</v>
      </c>
      <c r="AN105" t="s">
        <v>957</v>
      </c>
      <c r="AQ105" t="s">
        <v>51</v>
      </c>
      <c r="AR105" t="s">
        <v>51</v>
      </c>
      <c r="AX105" t="s">
        <v>65</v>
      </c>
      <c r="AY105" t="s">
        <v>100</v>
      </c>
      <c r="AZ105" t="s">
        <v>151</v>
      </c>
      <c r="BA105" t="s">
        <v>101</v>
      </c>
      <c r="BB105" t="s">
        <v>992</v>
      </c>
      <c r="BC105" t="s">
        <v>991</v>
      </c>
      <c r="BD105" t="s">
        <v>989</v>
      </c>
      <c r="BE105" t="s">
        <v>990</v>
      </c>
      <c r="BI105" t="s">
        <v>580</v>
      </c>
      <c r="BJ105" t="s">
        <v>160</v>
      </c>
      <c r="BK105" t="s">
        <v>1049</v>
      </c>
      <c r="BL105" t="s">
        <v>1045</v>
      </c>
      <c r="BS105" t="s">
        <v>56</v>
      </c>
      <c r="BT105" t="s">
        <v>581</v>
      </c>
      <c r="BU105" t="s">
        <v>136</v>
      </c>
      <c r="BV105" t="s">
        <v>1067</v>
      </c>
      <c r="BW105" t="s">
        <v>889</v>
      </c>
      <c r="CB105" t="s">
        <v>91</v>
      </c>
      <c r="CC105" t="s">
        <v>92</v>
      </c>
      <c r="CD105" t="s">
        <v>143</v>
      </c>
      <c r="CE105" t="s">
        <v>210</v>
      </c>
      <c r="CF105" t="s">
        <v>1078</v>
      </c>
      <c r="CG105" t="s">
        <v>1076</v>
      </c>
      <c r="CL105">
        <v>1</v>
      </c>
      <c r="CM105" t="s">
        <v>106</v>
      </c>
      <c r="CN105" t="s">
        <v>106</v>
      </c>
    </row>
    <row r="106" spans="1:99" x14ac:dyDescent="0.25">
      <c r="A106">
        <v>45156.967415393519</v>
      </c>
      <c r="B106" t="s">
        <v>330</v>
      </c>
      <c r="C106" t="s">
        <v>62</v>
      </c>
      <c r="D106" t="s">
        <v>35</v>
      </c>
      <c r="E106" t="s">
        <v>36</v>
      </c>
      <c r="F106" t="s">
        <v>201</v>
      </c>
      <c r="G106" t="s">
        <v>320</v>
      </c>
      <c r="H106" t="s">
        <v>130</v>
      </c>
      <c r="I106" s="1" t="s">
        <v>63</v>
      </c>
      <c r="J106" t="s">
        <v>853</v>
      </c>
      <c r="M106" t="s">
        <v>40</v>
      </c>
      <c r="N106" s="1" t="s">
        <v>64</v>
      </c>
      <c r="O106" t="s">
        <v>41</v>
      </c>
      <c r="P106" t="s">
        <v>862</v>
      </c>
      <c r="Q106">
        <v>1160</v>
      </c>
      <c r="R106" t="s">
        <v>42</v>
      </c>
      <c r="S106" t="s">
        <v>65</v>
      </c>
      <c r="T106" t="s">
        <v>44</v>
      </c>
      <c r="U106" t="s">
        <v>67</v>
      </c>
      <c r="V106" t="s">
        <v>117</v>
      </c>
      <c r="W106" t="s">
        <v>582</v>
      </c>
      <c r="X106" t="s">
        <v>399</v>
      </c>
      <c r="Y106" t="s">
        <v>77</v>
      </c>
      <c r="Z106" t="s">
        <v>77</v>
      </c>
      <c r="AJ106" t="s">
        <v>300</v>
      </c>
      <c r="AK106" t="s">
        <v>174</v>
      </c>
      <c r="AL106" t="s">
        <v>960</v>
      </c>
      <c r="AQ106" t="s">
        <v>51</v>
      </c>
      <c r="AR106" t="s">
        <v>51</v>
      </c>
      <c r="AX106" t="s">
        <v>65</v>
      </c>
      <c r="AY106" t="s">
        <v>53</v>
      </c>
      <c r="AZ106" t="s">
        <v>423</v>
      </c>
      <c r="BA106" t="s">
        <v>423</v>
      </c>
      <c r="BI106" t="s">
        <v>1025</v>
      </c>
      <c r="BJ106" t="s">
        <v>102</v>
      </c>
      <c r="BK106" t="s">
        <v>1047</v>
      </c>
      <c r="BL106" t="s">
        <v>1048</v>
      </c>
      <c r="BM106" t="s">
        <v>1044</v>
      </c>
      <c r="BN106" t="s">
        <v>1049</v>
      </c>
      <c r="BS106" t="s">
        <v>76</v>
      </c>
      <c r="BT106" t="s">
        <v>136</v>
      </c>
      <c r="BU106" t="s">
        <v>136</v>
      </c>
      <c r="CB106" t="s">
        <v>78</v>
      </c>
      <c r="CC106" t="s">
        <v>92</v>
      </c>
      <c r="CD106" t="s">
        <v>441</v>
      </c>
      <c r="CE106" t="s">
        <v>441</v>
      </c>
      <c r="CL106">
        <v>2</v>
      </c>
      <c r="CM106" t="s">
        <v>584</v>
      </c>
      <c r="CN106" t="s">
        <v>345</v>
      </c>
      <c r="CO106" t="s">
        <v>1097</v>
      </c>
    </row>
    <row r="107" spans="1:99" x14ac:dyDescent="0.25">
      <c r="A107">
        <v>45156.969657361115</v>
      </c>
      <c r="B107" t="s">
        <v>289</v>
      </c>
      <c r="C107" t="s">
        <v>62</v>
      </c>
      <c r="D107" t="s">
        <v>35</v>
      </c>
      <c r="E107" t="s">
        <v>36</v>
      </c>
      <c r="F107" t="s">
        <v>37</v>
      </c>
      <c r="G107" t="s">
        <v>320</v>
      </c>
      <c r="H107" t="s">
        <v>130</v>
      </c>
      <c r="I107" s="1" t="s">
        <v>63</v>
      </c>
      <c r="J107" t="s">
        <v>853</v>
      </c>
      <c r="M107" t="s">
        <v>40</v>
      </c>
      <c r="N107" s="1" t="s">
        <v>41</v>
      </c>
      <c r="O107" t="s">
        <v>41</v>
      </c>
      <c r="Q107">
        <v>1100</v>
      </c>
      <c r="R107" t="s">
        <v>42</v>
      </c>
      <c r="S107" t="s">
        <v>65</v>
      </c>
      <c r="T107" t="s">
        <v>131</v>
      </c>
      <c r="U107" t="s">
        <v>108</v>
      </c>
      <c r="V107" t="s">
        <v>117</v>
      </c>
      <c r="W107" t="s">
        <v>173</v>
      </c>
      <c r="X107" t="s">
        <v>413</v>
      </c>
      <c r="Y107" t="s">
        <v>585</v>
      </c>
      <c r="Z107" t="s">
        <v>585</v>
      </c>
      <c r="AJ107" t="s">
        <v>99</v>
      </c>
      <c r="AK107" t="s">
        <v>99</v>
      </c>
      <c r="AQ107" t="s">
        <v>51</v>
      </c>
      <c r="AR107" t="s">
        <v>51</v>
      </c>
      <c r="AX107" t="s">
        <v>65</v>
      </c>
      <c r="AY107" t="s">
        <v>87</v>
      </c>
      <c r="AZ107" t="s">
        <v>101</v>
      </c>
      <c r="BA107" t="s">
        <v>101</v>
      </c>
      <c r="BI107" t="s">
        <v>102</v>
      </c>
      <c r="BJ107" t="s">
        <v>102</v>
      </c>
      <c r="BS107" t="s">
        <v>56</v>
      </c>
      <c r="BT107" t="s">
        <v>136</v>
      </c>
      <c r="BU107" t="s">
        <v>136</v>
      </c>
      <c r="CB107" t="s">
        <v>297</v>
      </c>
      <c r="CC107" t="s">
        <v>58</v>
      </c>
      <c r="CD107" t="s">
        <v>162</v>
      </c>
      <c r="CE107" t="s">
        <v>162</v>
      </c>
      <c r="CL107">
        <v>4</v>
      </c>
      <c r="CM107" t="s">
        <v>106</v>
      </c>
      <c r="CN107" t="s">
        <v>106</v>
      </c>
      <c r="CU107" t="s">
        <v>586</v>
      </c>
    </row>
    <row r="108" spans="1:99" x14ac:dyDescent="0.25">
      <c r="A108">
        <v>45156.980008437502</v>
      </c>
      <c r="B108" t="s">
        <v>330</v>
      </c>
      <c r="C108" t="s">
        <v>62</v>
      </c>
      <c r="D108" t="s">
        <v>35</v>
      </c>
      <c r="E108" t="s">
        <v>36</v>
      </c>
      <c r="F108" t="s">
        <v>37</v>
      </c>
      <c r="G108" t="s">
        <v>38</v>
      </c>
      <c r="H108" t="s">
        <v>130</v>
      </c>
      <c r="I108" s="1" t="s">
        <v>63</v>
      </c>
      <c r="J108" t="s">
        <v>853</v>
      </c>
      <c r="M108" t="s">
        <v>40</v>
      </c>
      <c r="N108" s="1" t="s">
        <v>41</v>
      </c>
      <c r="O108" t="s">
        <v>41</v>
      </c>
      <c r="Q108">
        <v>1170</v>
      </c>
      <c r="R108" t="s">
        <v>42</v>
      </c>
      <c r="S108" t="s">
        <v>65</v>
      </c>
      <c r="T108" t="s">
        <v>66</v>
      </c>
      <c r="U108" t="s">
        <v>108</v>
      </c>
      <c r="V108" t="s">
        <v>117</v>
      </c>
      <c r="W108" t="s">
        <v>587</v>
      </c>
      <c r="X108" t="s">
        <v>145</v>
      </c>
      <c r="Y108" t="s">
        <v>77</v>
      </c>
      <c r="Z108" t="s">
        <v>77</v>
      </c>
      <c r="AJ108" t="s">
        <v>72</v>
      </c>
      <c r="AK108" t="s">
        <v>146</v>
      </c>
      <c r="AL108" t="s">
        <v>958</v>
      </c>
      <c r="AM108" t="s">
        <v>959</v>
      </c>
      <c r="AN108" t="s">
        <v>957</v>
      </c>
      <c r="AQ108" t="s">
        <v>588</v>
      </c>
      <c r="AR108" t="s">
        <v>51</v>
      </c>
      <c r="AS108" t="s">
        <v>975</v>
      </c>
      <c r="AT108" t="s">
        <v>977</v>
      </c>
      <c r="AU108" t="s">
        <v>976</v>
      </c>
      <c r="AV108" t="s">
        <v>978</v>
      </c>
      <c r="AW108" t="s">
        <v>979</v>
      </c>
      <c r="AX108" t="s">
        <v>65</v>
      </c>
      <c r="AY108" t="s">
        <v>100</v>
      </c>
      <c r="AZ108" t="s">
        <v>167</v>
      </c>
      <c r="BA108" t="s">
        <v>101</v>
      </c>
      <c r="BB108" t="s">
        <v>989</v>
      </c>
      <c r="BI108" t="s">
        <v>589</v>
      </c>
      <c r="BJ108" t="s">
        <v>102</v>
      </c>
      <c r="BK108" t="s">
        <v>1046</v>
      </c>
      <c r="BL108" t="s">
        <v>1048</v>
      </c>
      <c r="BM108" t="s">
        <v>1044</v>
      </c>
      <c r="BN108" t="s">
        <v>1049</v>
      </c>
      <c r="BO108" t="s">
        <v>1051</v>
      </c>
      <c r="BP108" t="s">
        <v>1045</v>
      </c>
      <c r="BS108" t="s">
        <v>76</v>
      </c>
      <c r="BT108" t="s">
        <v>136</v>
      </c>
      <c r="BU108" t="s">
        <v>136</v>
      </c>
      <c r="CB108" t="s">
        <v>297</v>
      </c>
      <c r="CC108" t="s">
        <v>228</v>
      </c>
      <c r="CD108" t="s">
        <v>162</v>
      </c>
      <c r="CE108" t="s">
        <v>162</v>
      </c>
      <c r="CL108">
        <v>5</v>
      </c>
      <c r="CM108" t="s">
        <v>106</v>
      </c>
      <c r="CN108" t="s">
        <v>106</v>
      </c>
    </row>
    <row r="109" spans="1:99" x14ac:dyDescent="0.25">
      <c r="A109">
        <v>45156.980092442129</v>
      </c>
      <c r="B109" t="s">
        <v>330</v>
      </c>
      <c r="C109" t="s">
        <v>62</v>
      </c>
      <c r="D109" t="s">
        <v>35</v>
      </c>
      <c r="E109" t="s">
        <v>36</v>
      </c>
      <c r="F109" t="s">
        <v>37</v>
      </c>
      <c r="G109" t="s">
        <v>123</v>
      </c>
      <c r="H109" t="s">
        <v>130</v>
      </c>
      <c r="I109" s="1" t="s">
        <v>63</v>
      </c>
      <c r="J109" t="s">
        <v>853</v>
      </c>
      <c r="M109" t="s">
        <v>40</v>
      </c>
      <c r="N109" s="1" t="s">
        <v>64</v>
      </c>
      <c r="O109" t="s">
        <v>41</v>
      </c>
      <c r="P109" t="s">
        <v>862</v>
      </c>
      <c r="Q109">
        <v>1108</v>
      </c>
      <c r="R109" t="s">
        <v>42</v>
      </c>
      <c r="S109" t="s">
        <v>43</v>
      </c>
      <c r="T109" t="s">
        <v>44</v>
      </c>
      <c r="U109" t="s">
        <v>156</v>
      </c>
      <c r="V109" t="s">
        <v>96</v>
      </c>
      <c r="W109" t="s">
        <v>590</v>
      </c>
      <c r="X109" t="s">
        <v>179</v>
      </c>
      <c r="Y109" t="s">
        <v>77</v>
      </c>
      <c r="Z109" t="s">
        <v>77</v>
      </c>
      <c r="AJ109" t="s">
        <v>137</v>
      </c>
      <c r="AK109" t="s">
        <v>111</v>
      </c>
      <c r="AL109" t="s">
        <v>959</v>
      </c>
      <c r="AQ109" t="s">
        <v>51</v>
      </c>
      <c r="AR109" t="s">
        <v>51</v>
      </c>
      <c r="AX109" t="s">
        <v>65</v>
      </c>
      <c r="AY109" t="s">
        <v>100</v>
      </c>
      <c r="AZ109" t="s">
        <v>101</v>
      </c>
      <c r="BA109" t="s">
        <v>101</v>
      </c>
      <c r="BI109" t="s">
        <v>544</v>
      </c>
      <c r="BJ109" t="s">
        <v>75</v>
      </c>
      <c r="BK109" t="s">
        <v>1045</v>
      </c>
      <c r="BS109" t="s">
        <v>196</v>
      </c>
      <c r="BT109" t="s">
        <v>233</v>
      </c>
      <c r="BU109" t="s">
        <v>77</v>
      </c>
      <c r="BV109" t="s">
        <v>892</v>
      </c>
      <c r="CB109" t="s">
        <v>154</v>
      </c>
      <c r="CC109" t="s">
        <v>92</v>
      </c>
      <c r="CD109" t="s">
        <v>591</v>
      </c>
      <c r="CE109" t="s">
        <v>162</v>
      </c>
      <c r="CF109" t="s">
        <v>1076</v>
      </c>
      <c r="CG109" t="s">
        <v>1082</v>
      </c>
      <c r="CL109">
        <v>3</v>
      </c>
      <c r="CM109" t="s">
        <v>106</v>
      </c>
      <c r="CN109" t="s">
        <v>106</v>
      </c>
    </row>
    <row r="110" spans="1:99" x14ac:dyDescent="0.25">
      <c r="A110">
        <v>45156.980463125001</v>
      </c>
      <c r="B110" t="s">
        <v>330</v>
      </c>
      <c r="C110" t="s">
        <v>34</v>
      </c>
      <c r="D110" t="s">
        <v>35</v>
      </c>
      <c r="E110" t="s">
        <v>36</v>
      </c>
      <c r="F110" t="s">
        <v>37</v>
      </c>
      <c r="G110" t="s">
        <v>320</v>
      </c>
      <c r="H110" t="s">
        <v>130</v>
      </c>
      <c r="I110" s="1" t="s">
        <v>130</v>
      </c>
      <c r="M110" t="s">
        <v>40</v>
      </c>
      <c r="N110" s="1" t="s">
        <v>41</v>
      </c>
      <c r="O110" t="s">
        <v>41</v>
      </c>
      <c r="Q110">
        <v>1100</v>
      </c>
      <c r="R110" t="s">
        <v>42</v>
      </c>
      <c r="S110" t="s">
        <v>65</v>
      </c>
      <c r="T110" t="s">
        <v>131</v>
      </c>
      <c r="U110" t="s">
        <v>156</v>
      </c>
      <c r="V110" t="s">
        <v>117</v>
      </c>
      <c r="W110" t="s">
        <v>592</v>
      </c>
      <c r="X110" t="s">
        <v>70</v>
      </c>
      <c r="Y110" t="s">
        <v>136</v>
      </c>
      <c r="Z110" t="s">
        <v>136</v>
      </c>
      <c r="AJ110" t="s">
        <v>146</v>
      </c>
      <c r="AK110" t="s">
        <v>146</v>
      </c>
      <c r="AQ110" t="s">
        <v>51</v>
      </c>
      <c r="AR110" t="s">
        <v>51</v>
      </c>
      <c r="AX110" t="s">
        <v>65</v>
      </c>
      <c r="AY110" t="s">
        <v>53</v>
      </c>
      <c r="AZ110" t="s">
        <v>101</v>
      </c>
      <c r="BA110" t="s">
        <v>101</v>
      </c>
      <c r="BI110" t="s">
        <v>114</v>
      </c>
      <c r="BJ110" t="s">
        <v>114</v>
      </c>
      <c r="BS110" t="s">
        <v>76</v>
      </c>
      <c r="BT110" t="s">
        <v>136</v>
      </c>
      <c r="BU110" t="s">
        <v>136</v>
      </c>
      <c r="CB110">
        <v>0</v>
      </c>
      <c r="CC110" t="s">
        <v>209</v>
      </c>
      <c r="CD110" t="s">
        <v>147</v>
      </c>
      <c r="CE110" t="s">
        <v>147</v>
      </c>
      <c r="CL110">
        <v>3</v>
      </c>
      <c r="CM110" t="s">
        <v>106</v>
      </c>
      <c r="CN110" t="s">
        <v>106</v>
      </c>
    </row>
    <row r="111" spans="1:99" x14ac:dyDescent="0.25">
      <c r="A111">
        <v>45156.985570439814</v>
      </c>
      <c r="B111" t="s">
        <v>330</v>
      </c>
      <c r="C111" t="s">
        <v>62</v>
      </c>
      <c r="D111" t="s">
        <v>35</v>
      </c>
      <c r="E111" t="s">
        <v>36</v>
      </c>
      <c r="F111" t="s">
        <v>37</v>
      </c>
      <c r="G111" t="s">
        <v>123</v>
      </c>
      <c r="H111" t="s">
        <v>130</v>
      </c>
      <c r="I111" s="1" t="s">
        <v>82</v>
      </c>
      <c r="J111" t="s">
        <v>854</v>
      </c>
      <c r="K111" t="s">
        <v>853</v>
      </c>
      <c r="M111" t="s">
        <v>40</v>
      </c>
      <c r="N111" s="1" t="s">
        <v>64</v>
      </c>
      <c r="O111" t="s">
        <v>41</v>
      </c>
      <c r="P111" t="s">
        <v>862</v>
      </c>
      <c r="Q111">
        <v>1180</v>
      </c>
      <c r="R111" t="s">
        <v>42</v>
      </c>
      <c r="S111" t="s">
        <v>65</v>
      </c>
      <c r="T111" t="s">
        <v>66</v>
      </c>
      <c r="U111" t="s">
        <v>108</v>
      </c>
      <c r="V111" t="s">
        <v>117</v>
      </c>
      <c r="W111" t="s">
        <v>593</v>
      </c>
      <c r="X111" t="s">
        <v>48</v>
      </c>
      <c r="Y111" t="s">
        <v>594</v>
      </c>
      <c r="Z111" t="s">
        <v>136</v>
      </c>
      <c r="AA111" t="s">
        <v>883</v>
      </c>
      <c r="AB111" t="s">
        <v>885</v>
      </c>
      <c r="AJ111" t="s">
        <v>72</v>
      </c>
      <c r="AK111" t="s">
        <v>146</v>
      </c>
      <c r="AL111" t="s">
        <v>958</v>
      </c>
      <c r="AM111" t="s">
        <v>959</v>
      </c>
      <c r="AN111" t="s">
        <v>957</v>
      </c>
      <c r="AQ111" t="s">
        <v>51</v>
      </c>
      <c r="AR111" t="s">
        <v>51</v>
      </c>
      <c r="AX111" t="s">
        <v>65</v>
      </c>
      <c r="AY111" t="s">
        <v>87</v>
      </c>
      <c r="AZ111" t="s">
        <v>482</v>
      </c>
      <c r="BA111" t="s">
        <v>101</v>
      </c>
      <c r="BB111" t="s">
        <v>992</v>
      </c>
      <c r="BC111" t="s">
        <v>991</v>
      </c>
      <c r="BD111" t="s">
        <v>989</v>
      </c>
      <c r="BI111" t="s">
        <v>999</v>
      </c>
      <c r="BJ111" t="s">
        <v>102</v>
      </c>
      <c r="BK111" t="s">
        <v>1046</v>
      </c>
      <c r="BL111" t="s">
        <v>1047</v>
      </c>
      <c r="BM111" t="s">
        <v>1048</v>
      </c>
      <c r="BN111" t="s">
        <v>1044</v>
      </c>
      <c r="BO111" t="s">
        <v>1049</v>
      </c>
      <c r="BP111" t="s">
        <v>1045</v>
      </c>
      <c r="BS111" t="s">
        <v>76</v>
      </c>
      <c r="BT111" t="s">
        <v>450</v>
      </c>
      <c r="BU111" t="s">
        <v>136</v>
      </c>
      <c r="BV111" t="s">
        <v>885</v>
      </c>
      <c r="CB111" t="s">
        <v>170</v>
      </c>
      <c r="CC111" t="s">
        <v>58</v>
      </c>
      <c r="CD111" t="s">
        <v>115</v>
      </c>
      <c r="CE111" t="s">
        <v>147</v>
      </c>
      <c r="CF111" t="s">
        <v>1078</v>
      </c>
      <c r="CG111" t="s">
        <v>1076</v>
      </c>
      <c r="CL111">
        <v>2</v>
      </c>
      <c r="CM111" t="s">
        <v>106</v>
      </c>
      <c r="CN111" t="s">
        <v>106</v>
      </c>
    </row>
    <row r="112" spans="1:99" x14ac:dyDescent="0.25">
      <c r="A112">
        <v>45156.994272685188</v>
      </c>
      <c r="B112" t="s">
        <v>330</v>
      </c>
      <c r="C112" t="s">
        <v>62</v>
      </c>
      <c r="D112" t="s">
        <v>35</v>
      </c>
      <c r="E112" t="s">
        <v>36</v>
      </c>
      <c r="F112" t="s">
        <v>37</v>
      </c>
      <c r="G112" t="s">
        <v>81</v>
      </c>
      <c r="H112" t="s">
        <v>130</v>
      </c>
      <c r="I112" s="1" t="s">
        <v>63</v>
      </c>
      <c r="J112" t="s">
        <v>853</v>
      </c>
      <c r="M112" t="s">
        <v>40</v>
      </c>
      <c r="N112" s="1" t="s">
        <v>41</v>
      </c>
      <c r="O112" t="s">
        <v>41</v>
      </c>
      <c r="Q112">
        <v>1100</v>
      </c>
      <c r="R112" t="s">
        <v>42</v>
      </c>
      <c r="S112" t="s">
        <v>281</v>
      </c>
      <c r="T112" t="s">
        <v>44</v>
      </c>
      <c r="U112" t="s">
        <v>108</v>
      </c>
      <c r="V112" t="s">
        <v>134</v>
      </c>
      <c r="W112" t="s">
        <v>595</v>
      </c>
      <c r="X112" t="s">
        <v>70</v>
      </c>
      <c r="Y112" t="s">
        <v>77</v>
      </c>
      <c r="Z112" t="s">
        <v>77</v>
      </c>
      <c r="AJ112" t="s">
        <v>596</v>
      </c>
      <c r="AK112" t="s">
        <v>596</v>
      </c>
      <c r="AQ112" t="s">
        <v>51</v>
      </c>
      <c r="AR112" t="s">
        <v>51</v>
      </c>
      <c r="AX112" t="s">
        <v>312</v>
      </c>
      <c r="AY112" t="s">
        <v>53</v>
      </c>
      <c r="AZ112" t="s">
        <v>313</v>
      </c>
      <c r="BA112" t="s">
        <v>313</v>
      </c>
      <c r="BI112" t="s">
        <v>313</v>
      </c>
      <c r="BJ112" t="s">
        <v>313</v>
      </c>
      <c r="BS112" t="s">
        <v>161</v>
      </c>
      <c r="BT112" t="s">
        <v>77</v>
      </c>
      <c r="BU112" t="s">
        <v>77</v>
      </c>
      <c r="CB112">
        <v>0</v>
      </c>
      <c r="CC112" t="s">
        <v>92</v>
      </c>
      <c r="CD112" t="s">
        <v>597</v>
      </c>
      <c r="CE112" t="s">
        <v>198</v>
      </c>
      <c r="CF112" t="s">
        <v>1074</v>
      </c>
      <c r="CG112" t="s">
        <v>1077</v>
      </c>
      <c r="CH112" t="s">
        <v>1078</v>
      </c>
      <c r="CI112" t="s">
        <v>1076</v>
      </c>
      <c r="CL112">
        <v>5</v>
      </c>
      <c r="CM112" t="s">
        <v>598</v>
      </c>
      <c r="CN112" t="s">
        <v>345</v>
      </c>
      <c r="CO112" t="s">
        <v>1095</v>
      </c>
      <c r="CP112" t="s">
        <v>1096</v>
      </c>
      <c r="CQ112" t="s">
        <v>1102</v>
      </c>
      <c r="CR112" t="s">
        <v>1101</v>
      </c>
      <c r="CS112" t="s">
        <v>1097</v>
      </c>
      <c r="CT112" t="s">
        <v>1098</v>
      </c>
    </row>
    <row r="113" spans="1:99" x14ac:dyDescent="0.25">
      <c r="A113">
        <v>45156.996267916664</v>
      </c>
      <c r="B113" t="s">
        <v>330</v>
      </c>
      <c r="C113" t="s">
        <v>62</v>
      </c>
      <c r="D113" t="s">
        <v>35</v>
      </c>
      <c r="E113" t="s">
        <v>36</v>
      </c>
      <c r="F113" t="s">
        <v>37</v>
      </c>
      <c r="G113" t="s">
        <v>81</v>
      </c>
      <c r="H113" t="s">
        <v>130</v>
      </c>
      <c r="I113" s="1" t="s">
        <v>63</v>
      </c>
      <c r="J113" t="s">
        <v>853</v>
      </c>
      <c r="M113" t="s">
        <v>40</v>
      </c>
      <c r="N113" s="1" t="s">
        <v>64</v>
      </c>
      <c r="O113" t="s">
        <v>41</v>
      </c>
      <c r="P113" t="s">
        <v>862</v>
      </c>
      <c r="Q113">
        <v>1235</v>
      </c>
      <c r="R113" t="s">
        <v>42</v>
      </c>
      <c r="S113" t="s">
        <v>95</v>
      </c>
      <c r="T113" t="s">
        <v>66</v>
      </c>
      <c r="U113" t="s">
        <v>67</v>
      </c>
      <c r="V113" t="s">
        <v>134</v>
      </c>
      <c r="W113" t="s">
        <v>599</v>
      </c>
      <c r="X113" t="s">
        <v>48</v>
      </c>
      <c r="Y113" t="s">
        <v>433</v>
      </c>
      <c r="Z113" t="s">
        <v>433</v>
      </c>
      <c r="AJ113" t="s">
        <v>119</v>
      </c>
      <c r="AK113" t="s">
        <v>146</v>
      </c>
      <c r="AL113" t="s">
        <v>958</v>
      </c>
      <c r="AM113" t="s">
        <v>959</v>
      </c>
      <c r="AQ113" t="s">
        <v>311</v>
      </c>
      <c r="AR113" t="s">
        <v>311</v>
      </c>
      <c r="AX113" t="s">
        <v>65</v>
      </c>
      <c r="AY113" t="s">
        <v>53</v>
      </c>
      <c r="AZ113" t="s">
        <v>151</v>
      </c>
      <c r="BA113" t="s">
        <v>101</v>
      </c>
      <c r="BB113" t="s">
        <v>992</v>
      </c>
      <c r="BC113" t="s">
        <v>991</v>
      </c>
      <c r="BD113" t="s">
        <v>989</v>
      </c>
      <c r="BE113" t="s">
        <v>990</v>
      </c>
      <c r="BI113" t="s">
        <v>1026</v>
      </c>
      <c r="BJ113" t="s">
        <v>102</v>
      </c>
      <c r="BK113" t="s">
        <v>1046</v>
      </c>
      <c r="BL113" t="s">
        <v>1047</v>
      </c>
      <c r="BM113" t="s">
        <v>1048</v>
      </c>
      <c r="BN113" t="s">
        <v>1044</v>
      </c>
      <c r="BO113" t="s">
        <v>1049</v>
      </c>
      <c r="BP113" t="s">
        <v>1051</v>
      </c>
      <c r="BQ113" t="s">
        <v>1045</v>
      </c>
      <c r="BR113" t="s">
        <v>1050</v>
      </c>
      <c r="BS113" t="s">
        <v>76</v>
      </c>
      <c r="BT113" t="s">
        <v>342</v>
      </c>
      <c r="BU113" t="s">
        <v>342</v>
      </c>
      <c r="CB113" t="s">
        <v>170</v>
      </c>
      <c r="CC113" t="s">
        <v>92</v>
      </c>
      <c r="CD113" t="s">
        <v>408</v>
      </c>
      <c r="CE113" t="s">
        <v>147</v>
      </c>
      <c r="CF113" t="s">
        <v>1073</v>
      </c>
      <c r="CG113" t="s">
        <v>1074</v>
      </c>
      <c r="CH113" t="s">
        <v>1075</v>
      </c>
      <c r="CI113" t="s">
        <v>1077</v>
      </c>
      <c r="CJ113" t="s">
        <v>1078</v>
      </c>
      <c r="CK113" t="s">
        <v>1076</v>
      </c>
      <c r="CL113">
        <v>5</v>
      </c>
      <c r="CM113" t="s">
        <v>106</v>
      </c>
      <c r="CN113" t="s">
        <v>106</v>
      </c>
    </row>
    <row r="114" spans="1:99" x14ac:dyDescent="0.25">
      <c r="A114">
        <v>45156.997235254632</v>
      </c>
      <c r="B114" t="s">
        <v>172</v>
      </c>
      <c r="C114" t="s">
        <v>62</v>
      </c>
      <c r="D114" t="s">
        <v>35</v>
      </c>
      <c r="E114" t="s">
        <v>36</v>
      </c>
      <c r="F114" t="s">
        <v>37</v>
      </c>
      <c r="G114" t="s">
        <v>123</v>
      </c>
      <c r="H114" t="s">
        <v>202</v>
      </c>
      <c r="I114" s="1" t="s">
        <v>202</v>
      </c>
      <c r="M114" t="s">
        <v>40</v>
      </c>
      <c r="N114" s="1" t="s">
        <v>41</v>
      </c>
      <c r="O114" t="s">
        <v>41</v>
      </c>
      <c r="Q114">
        <v>577</v>
      </c>
      <c r="R114" t="s">
        <v>42</v>
      </c>
      <c r="S114" t="s">
        <v>65</v>
      </c>
      <c r="T114" t="s">
        <v>66</v>
      </c>
      <c r="U114" t="s">
        <v>67</v>
      </c>
      <c r="V114" t="s">
        <v>134</v>
      </c>
      <c r="W114" t="s">
        <v>601</v>
      </c>
      <c r="X114" t="s">
        <v>145</v>
      </c>
      <c r="Y114" t="s">
        <v>472</v>
      </c>
      <c r="Z114" t="s">
        <v>136</v>
      </c>
      <c r="AA114" t="s">
        <v>894</v>
      </c>
      <c r="AB114" t="s">
        <v>890</v>
      </c>
      <c r="AJ114" t="s">
        <v>119</v>
      </c>
      <c r="AK114" t="s">
        <v>146</v>
      </c>
      <c r="AL114" t="s">
        <v>958</v>
      </c>
      <c r="AM114" t="s">
        <v>959</v>
      </c>
      <c r="AQ114" t="s">
        <v>51</v>
      </c>
      <c r="AR114" t="s">
        <v>51</v>
      </c>
      <c r="AX114" t="s">
        <v>112</v>
      </c>
      <c r="AY114" t="s">
        <v>100</v>
      </c>
      <c r="AZ114" t="s">
        <v>101</v>
      </c>
      <c r="BA114" t="s">
        <v>101</v>
      </c>
      <c r="BI114" t="s">
        <v>75</v>
      </c>
      <c r="BJ114" t="s">
        <v>75</v>
      </c>
      <c r="BS114" t="s">
        <v>161</v>
      </c>
      <c r="BT114" t="s">
        <v>136</v>
      </c>
      <c r="BU114" t="s">
        <v>136</v>
      </c>
      <c r="CB114">
        <v>0</v>
      </c>
      <c r="CC114" t="s">
        <v>58</v>
      </c>
      <c r="CD114" t="s">
        <v>602</v>
      </c>
      <c r="CE114" t="s">
        <v>198</v>
      </c>
      <c r="CF114" t="s">
        <v>1074</v>
      </c>
      <c r="CG114" t="s">
        <v>1078</v>
      </c>
      <c r="CL114">
        <v>2</v>
      </c>
      <c r="CM114" t="s">
        <v>106</v>
      </c>
      <c r="CN114" t="s">
        <v>106</v>
      </c>
    </row>
    <row r="115" spans="1:99" x14ac:dyDescent="0.25">
      <c r="A115">
        <v>45157.004881296292</v>
      </c>
      <c r="B115" t="s">
        <v>172</v>
      </c>
      <c r="C115" t="s">
        <v>62</v>
      </c>
      <c r="D115" t="s">
        <v>35</v>
      </c>
      <c r="E115" t="s">
        <v>36</v>
      </c>
      <c r="F115" t="s">
        <v>37</v>
      </c>
      <c r="G115" t="s">
        <v>81</v>
      </c>
      <c r="H115" t="s">
        <v>130</v>
      </c>
      <c r="I115" s="1" t="s">
        <v>130</v>
      </c>
      <c r="M115" t="s">
        <v>40</v>
      </c>
      <c r="N115" s="1" t="s">
        <v>41</v>
      </c>
      <c r="O115" t="s">
        <v>41</v>
      </c>
      <c r="Q115">
        <v>654</v>
      </c>
      <c r="R115" t="s">
        <v>603</v>
      </c>
      <c r="S115" t="s">
        <v>65</v>
      </c>
      <c r="T115" t="s">
        <v>66</v>
      </c>
      <c r="U115" t="s">
        <v>108</v>
      </c>
      <c r="V115" t="s">
        <v>134</v>
      </c>
      <c r="W115" t="s">
        <v>604</v>
      </c>
      <c r="X115" t="s">
        <v>70</v>
      </c>
      <c r="Y115" t="s">
        <v>605</v>
      </c>
      <c r="Z115" t="s">
        <v>136</v>
      </c>
      <c r="AA115" t="s">
        <v>894</v>
      </c>
      <c r="AB115" t="s">
        <v>902</v>
      </c>
      <c r="AJ115" t="s">
        <v>119</v>
      </c>
      <c r="AK115" t="s">
        <v>146</v>
      </c>
      <c r="AL115" t="s">
        <v>958</v>
      </c>
      <c r="AM115" t="s">
        <v>959</v>
      </c>
      <c r="AQ115" t="s">
        <v>51</v>
      </c>
      <c r="AR115" t="s">
        <v>51</v>
      </c>
      <c r="AX115" t="s">
        <v>52</v>
      </c>
      <c r="AY115" t="s">
        <v>53</v>
      </c>
      <c r="AZ115" t="s">
        <v>139</v>
      </c>
      <c r="BA115" t="s">
        <v>101</v>
      </c>
      <c r="BB115" t="s">
        <v>991</v>
      </c>
      <c r="BC115" t="s">
        <v>989</v>
      </c>
      <c r="BI115" t="s">
        <v>55</v>
      </c>
      <c r="BJ115" t="s">
        <v>75</v>
      </c>
      <c r="BK115" t="s">
        <v>1044</v>
      </c>
      <c r="BL115" t="s">
        <v>1045</v>
      </c>
      <c r="BS115" t="s">
        <v>56</v>
      </c>
      <c r="BT115" t="s">
        <v>77</v>
      </c>
      <c r="BU115" t="s">
        <v>77</v>
      </c>
      <c r="CB115">
        <v>0</v>
      </c>
      <c r="CC115" t="s">
        <v>58</v>
      </c>
      <c r="CD115" t="s">
        <v>162</v>
      </c>
      <c r="CE115" t="s">
        <v>162</v>
      </c>
      <c r="CL115">
        <v>2</v>
      </c>
      <c r="CM115" t="s">
        <v>106</v>
      </c>
      <c r="CN115" t="s">
        <v>106</v>
      </c>
    </row>
    <row r="116" spans="1:99" x14ac:dyDescent="0.25">
      <c r="A116">
        <v>45157.006652592594</v>
      </c>
      <c r="B116" t="s">
        <v>289</v>
      </c>
      <c r="C116" t="s">
        <v>34</v>
      </c>
      <c r="D116" t="s">
        <v>35</v>
      </c>
      <c r="E116" t="s">
        <v>36</v>
      </c>
      <c r="F116" t="s">
        <v>201</v>
      </c>
      <c r="G116" t="s">
        <v>190</v>
      </c>
      <c r="H116" t="s">
        <v>484</v>
      </c>
      <c r="I116" s="1" t="s">
        <v>484</v>
      </c>
      <c r="M116" t="s">
        <v>40</v>
      </c>
      <c r="N116" s="1" t="s">
        <v>41</v>
      </c>
      <c r="O116" t="s">
        <v>41</v>
      </c>
      <c r="Q116">
        <v>875</v>
      </c>
      <c r="R116" t="s">
        <v>42</v>
      </c>
      <c r="S116" t="s">
        <v>281</v>
      </c>
      <c r="T116" t="s">
        <v>44</v>
      </c>
      <c r="U116" t="s">
        <v>156</v>
      </c>
      <c r="V116" t="s">
        <v>117</v>
      </c>
      <c r="W116" t="s">
        <v>606</v>
      </c>
      <c r="X116" t="s">
        <v>48</v>
      </c>
      <c r="Y116" t="s">
        <v>136</v>
      </c>
      <c r="Z116" t="s">
        <v>136</v>
      </c>
      <c r="AJ116" t="s">
        <v>174</v>
      </c>
      <c r="AK116" t="s">
        <v>174</v>
      </c>
      <c r="AQ116" t="s">
        <v>607</v>
      </c>
      <c r="AR116" t="s">
        <v>607</v>
      </c>
      <c r="AX116" t="s">
        <v>112</v>
      </c>
      <c r="AY116" t="s">
        <v>100</v>
      </c>
      <c r="AZ116" t="s">
        <v>423</v>
      </c>
      <c r="BA116" t="s">
        <v>423</v>
      </c>
      <c r="BI116" t="s">
        <v>114</v>
      </c>
      <c r="BJ116" t="s">
        <v>114</v>
      </c>
      <c r="BS116" t="s">
        <v>161</v>
      </c>
      <c r="BT116" t="s">
        <v>77</v>
      </c>
      <c r="BU116" t="s">
        <v>77</v>
      </c>
      <c r="CB116">
        <v>0</v>
      </c>
      <c r="CC116" t="s">
        <v>58</v>
      </c>
      <c r="CD116" t="s">
        <v>198</v>
      </c>
      <c r="CE116" t="s">
        <v>198</v>
      </c>
      <c r="CL116">
        <v>5</v>
      </c>
      <c r="CM116" t="s">
        <v>345</v>
      </c>
      <c r="CN116" t="s">
        <v>345</v>
      </c>
    </row>
    <row r="117" spans="1:99" x14ac:dyDescent="0.25">
      <c r="A117">
        <v>45157.041230196759</v>
      </c>
      <c r="B117" t="s">
        <v>330</v>
      </c>
      <c r="C117" t="s">
        <v>62</v>
      </c>
      <c r="D117" t="s">
        <v>35</v>
      </c>
      <c r="E117" t="s">
        <v>36</v>
      </c>
      <c r="F117" t="s">
        <v>37</v>
      </c>
      <c r="G117" t="s">
        <v>123</v>
      </c>
      <c r="H117" t="s">
        <v>130</v>
      </c>
      <c r="I117" s="1" t="s">
        <v>63</v>
      </c>
      <c r="J117" t="s">
        <v>853</v>
      </c>
      <c r="M117" t="s">
        <v>40</v>
      </c>
      <c r="N117" s="1" t="s">
        <v>64</v>
      </c>
      <c r="O117" t="s">
        <v>41</v>
      </c>
      <c r="P117" t="s">
        <v>862</v>
      </c>
      <c r="Q117">
        <v>1157</v>
      </c>
      <c r="R117" t="s">
        <v>42</v>
      </c>
      <c r="S117" t="s">
        <v>65</v>
      </c>
      <c r="T117" t="s">
        <v>66</v>
      </c>
      <c r="U117" t="s">
        <v>67</v>
      </c>
      <c r="V117" t="s">
        <v>117</v>
      </c>
      <c r="W117" t="s">
        <v>331</v>
      </c>
      <c r="X117" t="s">
        <v>70</v>
      </c>
      <c r="Y117" t="s">
        <v>932</v>
      </c>
      <c r="Z117" t="s">
        <v>433</v>
      </c>
      <c r="AA117" t="s">
        <v>885</v>
      </c>
      <c r="AB117" t="s">
        <v>941</v>
      </c>
      <c r="AJ117" t="s">
        <v>460</v>
      </c>
      <c r="AK117" t="s">
        <v>111</v>
      </c>
      <c r="AL117" t="s">
        <v>959</v>
      </c>
      <c r="AM117" t="s">
        <v>957</v>
      </c>
      <c r="AQ117" t="s">
        <v>51</v>
      </c>
      <c r="AR117" t="s">
        <v>51</v>
      </c>
      <c r="AX117" t="s">
        <v>65</v>
      </c>
      <c r="AY117" t="s">
        <v>100</v>
      </c>
      <c r="AZ117" t="s">
        <v>88</v>
      </c>
      <c r="BA117" t="s">
        <v>101</v>
      </c>
      <c r="BB117" t="s">
        <v>992</v>
      </c>
      <c r="BI117" t="s">
        <v>1027</v>
      </c>
      <c r="BJ117" t="s">
        <v>75</v>
      </c>
      <c r="BK117" t="s">
        <v>1047</v>
      </c>
      <c r="BL117" t="s">
        <v>1048</v>
      </c>
      <c r="BM117" t="s">
        <v>1044</v>
      </c>
      <c r="BN117" t="s">
        <v>1049</v>
      </c>
      <c r="BO117" t="s">
        <v>1045</v>
      </c>
      <c r="BP117" t="s">
        <v>1050</v>
      </c>
      <c r="BS117" t="s">
        <v>76</v>
      </c>
      <c r="BT117" t="s">
        <v>103</v>
      </c>
      <c r="BU117" t="s">
        <v>103</v>
      </c>
      <c r="CB117" t="s">
        <v>440</v>
      </c>
      <c r="CC117" t="s">
        <v>58</v>
      </c>
      <c r="CD117" t="s">
        <v>143</v>
      </c>
      <c r="CE117" t="s">
        <v>210</v>
      </c>
      <c r="CF117" t="s">
        <v>1078</v>
      </c>
      <c r="CG117" t="s">
        <v>1076</v>
      </c>
      <c r="CL117">
        <v>4</v>
      </c>
      <c r="CM117" t="s">
        <v>610</v>
      </c>
      <c r="CN117" t="s">
        <v>345</v>
      </c>
      <c r="CO117" t="s">
        <v>1102</v>
      </c>
      <c r="CP117" t="s">
        <v>1101</v>
      </c>
    </row>
    <row r="118" spans="1:99" x14ac:dyDescent="0.25">
      <c r="A118">
        <v>45157.052597928239</v>
      </c>
      <c r="B118" t="s">
        <v>172</v>
      </c>
      <c r="C118" t="s">
        <v>62</v>
      </c>
      <c r="D118" t="s">
        <v>505</v>
      </c>
      <c r="E118" t="s">
        <v>36</v>
      </c>
      <c r="F118" t="s">
        <v>221</v>
      </c>
      <c r="G118" t="s">
        <v>190</v>
      </c>
      <c r="H118" t="s">
        <v>130</v>
      </c>
      <c r="I118" s="1" t="s">
        <v>63</v>
      </c>
      <c r="J118" t="s">
        <v>853</v>
      </c>
      <c r="M118" t="s">
        <v>40</v>
      </c>
      <c r="N118" s="1" t="s">
        <v>41</v>
      </c>
      <c r="O118" t="s">
        <v>41</v>
      </c>
      <c r="Q118">
        <v>2567</v>
      </c>
      <c r="R118" t="s">
        <v>232</v>
      </c>
      <c r="S118" t="s">
        <v>95</v>
      </c>
      <c r="T118" t="s">
        <v>131</v>
      </c>
      <c r="U118" t="s">
        <v>108</v>
      </c>
      <c r="V118" t="s">
        <v>134</v>
      </c>
      <c r="W118" t="s">
        <v>611</v>
      </c>
      <c r="X118" t="s">
        <v>48</v>
      </c>
      <c r="Y118" t="s">
        <v>933</v>
      </c>
      <c r="Z118" t="s">
        <v>77</v>
      </c>
      <c r="AA118" t="s">
        <v>941</v>
      </c>
      <c r="AJ118" t="s">
        <v>613</v>
      </c>
      <c r="AK118" t="s">
        <v>146</v>
      </c>
      <c r="AL118" t="s">
        <v>962</v>
      </c>
      <c r="AQ118" t="s">
        <v>51</v>
      </c>
      <c r="AR118" t="s">
        <v>51</v>
      </c>
      <c r="AX118" t="s">
        <v>112</v>
      </c>
      <c r="AY118" t="s">
        <v>87</v>
      </c>
      <c r="AZ118" t="s">
        <v>88</v>
      </c>
      <c r="BA118" t="s">
        <v>101</v>
      </c>
      <c r="BB118" t="s">
        <v>992</v>
      </c>
      <c r="BI118" t="s">
        <v>140</v>
      </c>
      <c r="BJ118" t="s">
        <v>102</v>
      </c>
      <c r="BK118" t="s">
        <v>1046</v>
      </c>
      <c r="BL118" t="s">
        <v>1048</v>
      </c>
      <c r="BM118" t="s">
        <v>1044</v>
      </c>
      <c r="BN118" t="s">
        <v>1049</v>
      </c>
      <c r="BO118" t="s">
        <v>1045</v>
      </c>
      <c r="BS118" t="s">
        <v>76</v>
      </c>
      <c r="BT118" t="s">
        <v>77</v>
      </c>
      <c r="BU118" t="s">
        <v>77</v>
      </c>
      <c r="CB118" t="s">
        <v>170</v>
      </c>
      <c r="CC118" t="s">
        <v>142</v>
      </c>
      <c r="CD118" t="s">
        <v>614</v>
      </c>
      <c r="CE118" t="s">
        <v>198</v>
      </c>
      <c r="CF118" t="s">
        <v>1076</v>
      </c>
      <c r="CL118">
        <v>3</v>
      </c>
      <c r="CM118" t="s">
        <v>314</v>
      </c>
      <c r="CN118" t="s">
        <v>314</v>
      </c>
    </row>
    <row r="119" spans="1:99" x14ac:dyDescent="0.25">
      <c r="A119">
        <v>45157.207619224537</v>
      </c>
      <c r="B119" t="s">
        <v>258</v>
      </c>
      <c r="C119" t="s">
        <v>62</v>
      </c>
      <c r="D119" t="s">
        <v>35</v>
      </c>
      <c r="E119" t="s">
        <v>36</v>
      </c>
      <c r="F119" t="s">
        <v>37</v>
      </c>
      <c r="G119" t="s">
        <v>38</v>
      </c>
      <c r="H119" t="s">
        <v>130</v>
      </c>
      <c r="I119" s="1" t="s">
        <v>130</v>
      </c>
      <c r="M119" t="s">
        <v>40</v>
      </c>
      <c r="N119" s="1" t="s">
        <v>41</v>
      </c>
      <c r="O119" t="s">
        <v>41</v>
      </c>
      <c r="Q119">
        <v>1081</v>
      </c>
      <c r="R119" t="s">
        <v>232</v>
      </c>
      <c r="S119" t="s">
        <v>95</v>
      </c>
      <c r="T119" t="s">
        <v>66</v>
      </c>
      <c r="U119" t="s">
        <v>67</v>
      </c>
      <c r="V119" t="s">
        <v>134</v>
      </c>
      <c r="W119" t="s">
        <v>615</v>
      </c>
      <c r="X119" t="s">
        <v>179</v>
      </c>
      <c r="Y119" t="s">
        <v>934</v>
      </c>
      <c r="Z119" t="s">
        <v>293</v>
      </c>
      <c r="AA119" t="s">
        <v>885</v>
      </c>
      <c r="AB119" t="s">
        <v>888</v>
      </c>
      <c r="AC119" t="s">
        <v>894</v>
      </c>
      <c r="AD119" t="s">
        <v>901</v>
      </c>
      <c r="AE119" t="s">
        <v>941</v>
      </c>
      <c r="AJ119" t="s">
        <v>557</v>
      </c>
      <c r="AK119" t="s">
        <v>174</v>
      </c>
      <c r="AL119" t="s">
        <v>961</v>
      </c>
      <c r="AM119" t="s">
        <v>958</v>
      </c>
      <c r="AN119" t="s">
        <v>959</v>
      </c>
      <c r="AQ119" t="s">
        <v>617</v>
      </c>
      <c r="AR119" t="s">
        <v>51</v>
      </c>
      <c r="AS119" t="s">
        <v>975</v>
      </c>
      <c r="AT119" t="s">
        <v>976</v>
      </c>
      <c r="AU119" t="s">
        <v>979</v>
      </c>
      <c r="AX119" t="s">
        <v>65</v>
      </c>
      <c r="AY119" t="s">
        <v>53</v>
      </c>
      <c r="AZ119" t="s">
        <v>151</v>
      </c>
      <c r="BA119" t="s">
        <v>101</v>
      </c>
      <c r="BB119" t="s">
        <v>992</v>
      </c>
      <c r="BC119" t="s">
        <v>991</v>
      </c>
      <c r="BD119" t="s">
        <v>989</v>
      </c>
      <c r="BE119" t="s">
        <v>990</v>
      </c>
      <c r="BI119" t="s">
        <v>1028</v>
      </c>
      <c r="BJ119" t="s">
        <v>102</v>
      </c>
      <c r="BK119" t="s">
        <v>1047</v>
      </c>
      <c r="BL119" t="s">
        <v>1048</v>
      </c>
      <c r="BM119" t="s">
        <v>1051</v>
      </c>
      <c r="BN119" t="s">
        <v>1045</v>
      </c>
      <c r="BS119" t="s">
        <v>76</v>
      </c>
      <c r="BT119" t="s">
        <v>619</v>
      </c>
      <c r="BU119" t="s">
        <v>136</v>
      </c>
      <c r="BV119" t="s">
        <v>885</v>
      </c>
      <c r="BW119" t="s">
        <v>894</v>
      </c>
      <c r="BX119" t="s">
        <v>891</v>
      </c>
      <c r="BY119" t="s">
        <v>901</v>
      </c>
      <c r="CB119" t="s">
        <v>91</v>
      </c>
      <c r="CC119" t="s">
        <v>142</v>
      </c>
      <c r="CD119" t="s">
        <v>620</v>
      </c>
      <c r="CE119" t="s">
        <v>198</v>
      </c>
      <c r="CF119" t="s">
        <v>1074</v>
      </c>
      <c r="CG119" t="s">
        <v>1077</v>
      </c>
      <c r="CH119" t="s">
        <v>1078</v>
      </c>
      <c r="CL119">
        <v>5</v>
      </c>
      <c r="CM119" t="s">
        <v>621</v>
      </c>
      <c r="CN119" t="s">
        <v>659</v>
      </c>
      <c r="CO119" t="s">
        <v>1098</v>
      </c>
      <c r="CU119" t="s">
        <v>622</v>
      </c>
    </row>
    <row r="120" spans="1:99" x14ac:dyDescent="0.25">
      <c r="A120">
        <v>45157.348934745372</v>
      </c>
      <c r="B120" t="s">
        <v>258</v>
      </c>
      <c r="C120" t="s">
        <v>62</v>
      </c>
      <c r="D120" t="s">
        <v>35</v>
      </c>
      <c r="E120" t="s">
        <v>36</v>
      </c>
      <c r="F120" t="s">
        <v>37</v>
      </c>
      <c r="G120" t="s">
        <v>123</v>
      </c>
      <c r="H120" t="s">
        <v>130</v>
      </c>
      <c r="I120" s="1" t="s">
        <v>124</v>
      </c>
      <c r="J120" t="s">
        <v>854</v>
      </c>
      <c r="M120" t="s">
        <v>40</v>
      </c>
      <c r="N120" s="1" t="s">
        <v>41</v>
      </c>
      <c r="O120" t="s">
        <v>41</v>
      </c>
      <c r="Q120">
        <v>1143</v>
      </c>
      <c r="R120" t="s">
        <v>42</v>
      </c>
      <c r="S120" t="s">
        <v>65</v>
      </c>
      <c r="T120" t="s">
        <v>44</v>
      </c>
      <c r="U120" t="s">
        <v>108</v>
      </c>
      <c r="V120" t="s">
        <v>134</v>
      </c>
      <c r="W120" t="s">
        <v>623</v>
      </c>
      <c r="X120" t="s">
        <v>145</v>
      </c>
      <c r="Y120" t="s">
        <v>77</v>
      </c>
      <c r="Z120" t="s">
        <v>77</v>
      </c>
      <c r="AJ120" t="s">
        <v>624</v>
      </c>
      <c r="AK120" t="s">
        <v>174</v>
      </c>
      <c r="AL120" t="s">
        <v>958</v>
      </c>
      <c r="AM120" t="s">
        <v>959</v>
      </c>
      <c r="AQ120" t="s">
        <v>51</v>
      </c>
      <c r="AR120" t="s">
        <v>51</v>
      </c>
      <c r="AX120" t="s">
        <v>312</v>
      </c>
      <c r="AY120" t="s">
        <v>87</v>
      </c>
      <c r="AZ120" t="s">
        <v>418</v>
      </c>
      <c r="BA120" t="s">
        <v>418</v>
      </c>
      <c r="BI120" t="s">
        <v>1002</v>
      </c>
      <c r="BJ120" t="s">
        <v>1002</v>
      </c>
      <c r="BS120" t="s">
        <v>196</v>
      </c>
      <c r="BT120" t="s">
        <v>77</v>
      </c>
      <c r="BU120" t="s">
        <v>77</v>
      </c>
      <c r="CB120">
        <v>0</v>
      </c>
      <c r="CC120" t="s">
        <v>92</v>
      </c>
      <c r="CD120" t="s">
        <v>494</v>
      </c>
      <c r="CE120" t="s">
        <v>147</v>
      </c>
      <c r="CF120" t="s">
        <v>1074</v>
      </c>
      <c r="CL120">
        <v>1</v>
      </c>
      <c r="CM120" t="s">
        <v>500</v>
      </c>
      <c r="CN120" t="s">
        <v>345</v>
      </c>
      <c r="CO120" t="s">
        <v>1097</v>
      </c>
      <c r="CP120" t="s">
        <v>1105</v>
      </c>
    </row>
    <row r="121" spans="1:99" x14ac:dyDescent="0.25">
      <c r="A121">
        <v>45157.400308622688</v>
      </c>
      <c r="B121" t="s">
        <v>258</v>
      </c>
      <c r="C121" t="s">
        <v>62</v>
      </c>
      <c r="D121" t="s">
        <v>35</v>
      </c>
      <c r="E121" t="s">
        <v>36</v>
      </c>
      <c r="F121" t="s">
        <v>201</v>
      </c>
      <c r="G121" t="s">
        <v>320</v>
      </c>
      <c r="H121" t="s">
        <v>130</v>
      </c>
      <c r="I121" s="1" t="s">
        <v>124</v>
      </c>
      <c r="J121" t="s">
        <v>854</v>
      </c>
      <c r="M121" t="s">
        <v>40</v>
      </c>
      <c r="N121" s="1" t="s">
        <v>41</v>
      </c>
      <c r="O121" t="s">
        <v>41</v>
      </c>
      <c r="Q121">
        <v>1180</v>
      </c>
      <c r="R121" t="s">
        <v>83</v>
      </c>
      <c r="S121" t="s">
        <v>95</v>
      </c>
      <c r="T121" t="s">
        <v>44</v>
      </c>
      <c r="U121" t="s">
        <v>156</v>
      </c>
      <c r="V121" t="s">
        <v>117</v>
      </c>
      <c r="W121" t="s">
        <v>625</v>
      </c>
      <c r="X121" t="s">
        <v>179</v>
      </c>
      <c r="Y121" t="s">
        <v>266</v>
      </c>
      <c r="Z121" t="s">
        <v>136</v>
      </c>
      <c r="AA121" t="s">
        <v>893</v>
      </c>
      <c r="AJ121" t="s">
        <v>567</v>
      </c>
      <c r="AK121" t="s">
        <v>174</v>
      </c>
      <c r="AL121" t="s">
        <v>961</v>
      </c>
      <c r="AQ121" t="s">
        <v>51</v>
      </c>
      <c r="AR121" t="s">
        <v>51</v>
      </c>
      <c r="AX121" t="s">
        <v>52</v>
      </c>
      <c r="AY121" t="s">
        <v>100</v>
      </c>
      <c r="AZ121" t="s">
        <v>469</v>
      </c>
      <c r="BA121" t="s">
        <v>101</v>
      </c>
      <c r="BB121" t="s">
        <v>992</v>
      </c>
      <c r="BC121" t="s">
        <v>990</v>
      </c>
      <c r="BI121" t="s">
        <v>1029</v>
      </c>
      <c r="BJ121" t="s">
        <v>102</v>
      </c>
      <c r="BK121" t="s">
        <v>1046</v>
      </c>
      <c r="BL121" t="s">
        <v>1047</v>
      </c>
      <c r="BS121" t="s">
        <v>76</v>
      </c>
      <c r="BT121" t="s">
        <v>627</v>
      </c>
      <c r="BU121" t="s">
        <v>136</v>
      </c>
      <c r="BV121" t="s">
        <v>893</v>
      </c>
      <c r="BW121" t="s">
        <v>1067</v>
      </c>
      <c r="CB121" t="s">
        <v>297</v>
      </c>
      <c r="CC121" t="s">
        <v>58</v>
      </c>
      <c r="CD121" t="s">
        <v>210</v>
      </c>
      <c r="CE121" t="s">
        <v>210</v>
      </c>
      <c r="CL121">
        <v>5</v>
      </c>
      <c r="CM121" t="s">
        <v>345</v>
      </c>
      <c r="CN121" t="s">
        <v>345</v>
      </c>
    </row>
    <row r="122" spans="1:99" x14ac:dyDescent="0.25">
      <c r="A122">
        <v>45157.43556085648</v>
      </c>
      <c r="B122" t="s">
        <v>330</v>
      </c>
      <c r="C122" t="s">
        <v>62</v>
      </c>
      <c r="D122" t="s">
        <v>35</v>
      </c>
      <c r="E122" t="s">
        <v>36</v>
      </c>
      <c r="F122" t="s">
        <v>37</v>
      </c>
      <c r="G122" t="s">
        <v>38</v>
      </c>
      <c r="H122" t="s">
        <v>130</v>
      </c>
      <c r="I122" s="1" t="s">
        <v>63</v>
      </c>
      <c r="J122" t="s">
        <v>853</v>
      </c>
      <c r="M122" t="s">
        <v>40</v>
      </c>
      <c r="N122" s="1" t="s">
        <v>64</v>
      </c>
      <c r="O122" t="s">
        <v>41</v>
      </c>
      <c r="P122" t="s">
        <v>862</v>
      </c>
      <c r="Q122">
        <v>1120</v>
      </c>
      <c r="R122" t="s">
        <v>232</v>
      </c>
      <c r="S122" t="s">
        <v>65</v>
      </c>
      <c r="T122" t="s">
        <v>131</v>
      </c>
      <c r="U122" t="s">
        <v>67</v>
      </c>
      <c r="V122" t="s">
        <v>96</v>
      </c>
      <c r="W122" t="s">
        <v>628</v>
      </c>
      <c r="X122" t="s">
        <v>179</v>
      </c>
      <c r="Y122" t="s">
        <v>629</v>
      </c>
      <c r="Z122" t="s">
        <v>433</v>
      </c>
      <c r="AA122" t="s">
        <v>894</v>
      </c>
      <c r="AB122" t="s">
        <v>890</v>
      </c>
      <c r="AJ122" t="s">
        <v>119</v>
      </c>
      <c r="AK122" t="s">
        <v>146</v>
      </c>
      <c r="AL122" t="s">
        <v>958</v>
      </c>
      <c r="AM122" t="s">
        <v>959</v>
      </c>
      <c r="AQ122" t="s">
        <v>51</v>
      </c>
      <c r="AR122" t="s">
        <v>51</v>
      </c>
      <c r="AX122" t="s">
        <v>112</v>
      </c>
      <c r="AY122" t="s">
        <v>100</v>
      </c>
      <c r="AZ122" t="s">
        <v>101</v>
      </c>
      <c r="BA122" t="s">
        <v>101</v>
      </c>
      <c r="BI122" t="s">
        <v>630</v>
      </c>
      <c r="BJ122" t="s">
        <v>75</v>
      </c>
      <c r="BK122" t="s">
        <v>1048</v>
      </c>
      <c r="BL122" t="s">
        <v>1044</v>
      </c>
      <c r="BM122" t="s">
        <v>1049</v>
      </c>
      <c r="BN122" t="s">
        <v>1045</v>
      </c>
      <c r="BS122" t="s">
        <v>56</v>
      </c>
      <c r="BT122" t="s">
        <v>77</v>
      </c>
      <c r="BU122" t="s">
        <v>77</v>
      </c>
      <c r="CB122">
        <v>0</v>
      </c>
      <c r="CC122" t="s">
        <v>92</v>
      </c>
      <c r="CD122" t="s">
        <v>441</v>
      </c>
      <c r="CE122" t="s">
        <v>441</v>
      </c>
      <c r="CL122">
        <v>2</v>
      </c>
      <c r="CM122" t="s">
        <v>631</v>
      </c>
      <c r="CN122" t="s">
        <v>181</v>
      </c>
      <c r="CO122" t="s">
        <v>1098</v>
      </c>
    </row>
    <row r="123" spans="1:99" x14ac:dyDescent="0.25">
      <c r="A123">
        <v>45157.558721956018</v>
      </c>
      <c r="B123" t="s">
        <v>258</v>
      </c>
      <c r="C123" t="s">
        <v>62</v>
      </c>
      <c r="D123" t="s">
        <v>35</v>
      </c>
      <c r="E123" t="s">
        <v>36</v>
      </c>
      <c r="F123" t="s">
        <v>37</v>
      </c>
      <c r="G123" t="s">
        <v>320</v>
      </c>
      <c r="H123" t="s">
        <v>130</v>
      </c>
      <c r="I123" s="1" t="s">
        <v>130</v>
      </c>
      <c r="M123" t="s">
        <v>40</v>
      </c>
      <c r="N123" s="1" t="s">
        <v>41</v>
      </c>
      <c r="O123" t="s">
        <v>41</v>
      </c>
      <c r="Q123">
        <v>1200</v>
      </c>
      <c r="R123" t="s">
        <v>42</v>
      </c>
      <c r="S123" t="s">
        <v>65</v>
      </c>
      <c r="T123" t="s">
        <v>66</v>
      </c>
      <c r="U123" t="s">
        <v>67</v>
      </c>
      <c r="V123" t="s">
        <v>134</v>
      </c>
      <c r="W123" t="s">
        <v>632</v>
      </c>
      <c r="X123" t="s">
        <v>145</v>
      </c>
      <c r="Y123" t="s">
        <v>459</v>
      </c>
      <c r="Z123" t="s">
        <v>459</v>
      </c>
      <c r="AJ123" t="s">
        <v>633</v>
      </c>
      <c r="AK123" t="s">
        <v>633</v>
      </c>
      <c r="AQ123" t="s">
        <v>51</v>
      </c>
      <c r="AR123" t="s">
        <v>51</v>
      </c>
      <c r="AX123" t="s">
        <v>65</v>
      </c>
      <c r="AY123" t="s">
        <v>53</v>
      </c>
      <c r="AZ123" t="s">
        <v>101</v>
      </c>
      <c r="BA123" t="s">
        <v>101</v>
      </c>
      <c r="BI123" t="s">
        <v>114</v>
      </c>
      <c r="BJ123" t="s">
        <v>114</v>
      </c>
      <c r="BS123" t="s">
        <v>76</v>
      </c>
      <c r="BT123" t="s">
        <v>136</v>
      </c>
      <c r="BU123" t="s">
        <v>136</v>
      </c>
      <c r="CB123">
        <v>0</v>
      </c>
      <c r="CC123" t="s">
        <v>228</v>
      </c>
      <c r="CD123" t="s">
        <v>198</v>
      </c>
      <c r="CE123" t="s">
        <v>198</v>
      </c>
      <c r="CL123">
        <v>1</v>
      </c>
      <c r="CM123" t="s">
        <v>634</v>
      </c>
      <c r="CN123" t="s">
        <v>634</v>
      </c>
    </row>
    <row r="124" spans="1:99" x14ac:dyDescent="0.25">
      <c r="A124">
        <v>45157.560597303236</v>
      </c>
      <c r="B124" t="s">
        <v>258</v>
      </c>
      <c r="C124" t="s">
        <v>62</v>
      </c>
      <c r="D124" t="s">
        <v>35</v>
      </c>
      <c r="E124" t="s">
        <v>36</v>
      </c>
      <c r="F124" t="s">
        <v>37</v>
      </c>
      <c r="G124" t="s">
        <v>123</v>
      </c>
      <c r="H124" t="s">
        <v>130</v>
      </c>
      <c r="I124" s="1" t="s">
        <v>291</v>
      </c>
      <c r="J124" t="s">
        <v>854</v>
      </c>
      <c r="K124" t="s">
        <v>853</v>
      </c>
      <c r="L124" t="s">
        <v>852</v>
      </c>
      <c r="M124" t="s">
        <v>40</v>
      </c>
      <c r="N124" s="1" t="s">
        <v>64</v>
      </c>
      <c r="O124" t="s">
        <v>41</v>
      </c>
      <c r="P124" t="s">
        <v>862</v>
      </c>
      <c r="Q124">
        <v>1191</v>
      </c>
      <c r="R124" t="s">
        <v>42</v>
      </c>
      <c r="S124" t="s">
        <v>43</v>
      </c>
      <c r="T124" t="s">
        <v>66</v>
      </c>
      <c r="U124" t="s">
        <v>45</v>
      </c>
      <c r="V124" t="s">
        <v>117</v>
      </c>
      <c r="W124" t="s">
        <v>635</v>
      </c>
      <c r="X124" t="s">
        <v>145</v>
      </c>
      <c r="Y124" t="s">
        <v>636</v>
      </c>
      <c r="Z124" t="s">
        <v>158</v>
      </c>
      <c r="AA124" t="s">
        <v>894</v>
      </c>
      <c r="AJ124" t="s">
        <v>72</v>
      </c>
      <c r="AK124" t="s">
        <v>146</v>
      </c>
      <c r="AL124" t="s">
        <v>958</v>
      </c>
      <c r="AM124" t="s">
        <v>959</v>
      </c>
      <c r="AN124" t="s">
        <v>957</v>
      </c>
      <c r="AQ124" t="s">
        <v>73</v>
      </c>
      <c r="AR124" t="s">
        <v>51</v>
      </c>
      <c r="AS124" t="s">
        <v>975</v>
      </c>
      <c r="AX124" t="s">
        <v>112</v>
      </c>
      <c r="AY124" t="s">
        <v>100</v>
      </c>
      <c r="AZ124" t="s">
        <v>261</v>
      </c>
      <c r="BA124" t="s">
        <v>101</v>
      </c>
      <c r="BB124" t="s">
        <v>992</v>
      </c>
      <c r="BC124" t="s">
        <v>991</v>
      </c>
      <c r="BI124" t="s">
        <v>544</v>
      </c>
      <c r="BJ124" t="s">
        <v>75</v>
      </c>
      <c r="BK124" t="s">
        <v>1045</v>
      </c>
      <c r="BS124" t="s">
        <v>76</v>
      </c>
      <c r="BT124" t="s">
        <v>342</v>
      </c>
      <c r="BU124" t="s">
        <v>342</v>
      </c>
      <c r="CB124">
        <v>0</v>
      </c>
      <c r="CC124" t="s">
        <v>142</v>
      </c>
      <c r="CD124" t="s">
        <v>408</v>
      </c>
      <c r="CE124" t="s">
        <v>147</v>
      </c>
      <c r="CF124" t="s">
        <v>1073</v>
      </c>
      <c r="CG124" t="s">
        <v>1074</v>
      </c>
      <c r="CH124" t="s">
        <v>1075</v>
      </c>
      <c r="CI124" t="s">
        <v>1077</v>
      </c>
      <c r="CJ124" t="s">
        <v>1078</v>
      </c>
      <c r="CK124" t="s">
        <v>1076</v>
      </c>
      <c r="CL124">
        <v>3</v>
      </c>
      <c r="CM124" t="s">
        <v>637</v>
      </c>
      <c r="CN124" t="s">
        <v>106</v>
      </c>
      <c r="CO124" t="s">
        <v>1096</v>
      </c>
      <c r="CP124" t="s">
        <v>1102</v>
      </c>
      <c r="CQ124" t="s">
        <v>1101</v>
      </c>
      <c r="CR124" t="s">
        <v>1105</v>
      </c>
      <c r="CU124" t="s">
        <v>638</v>
      </c>
    </row>
    <row r="125" spans="1:99" x14ac:dyDescent="0.25">
      <c r="A125">
        <v>45157.567964085647</v>
      </c>
      <c r="B125" t="s">
        <v>258</v>
      </c>
      <c r="C125" t="s">
        <v>62</v>
      </c>
      <c r="D125" t="s">
        <v>35</v>
      </c>
      <c r="E125" t="s">
        <v>36</v>
      </c>
      <c r="F125" t="s">
        <v>201</v>
      </c>
      <c r="G125" t="s">
        <v>320</v>
      </c>
      <c r="H125" t="s">
        <v>130</v>
      </c>
      <c r="I125" s="1" t="s">
        <v>130</v>
      </c>
      <c r="M125" t="s">
        <v>40</v>
      </c>
      <c r="N125" s="1" t="s">
        <v>41</v>
      </c>
      <c r="O125" t="s">
        <v>41</v>
      </c>
      <c r="Q125">
        <v>1096</v>
      </c>
      <c r="R125" t="s">
        <v>83</v>
      </c>
      <c r="S125" t="s">
        <v>65</v>
      </c>
      <c r="T125" t="s">
        <v>44</v>
      </c>
      <c r="U125" t="s">
        <v>67</v>
      </c>
      <c r="V125" t="s">
        <v>117</v>
      </c>
      <c r="W125" t="s">
        <v>639</v>
      </c>
      <c r="X125" t="s">
        <v>179</v>
      </c>
      <c r="Y125" t="s">
        <v>459</v>
      </c>
      <c r="Z125" t="s">
        <v>459</v>
      </c>
      <c r="AJ125" t="s">
        <v>174</v>
      </c>
      <c r="AK125" t="s">
        <v>174</v>
      </c>
      <c r="AQ125" t="s">
        <v>51</v>
      </c>
      <c r="AR125" t="s">
        <v>51</v>
      </c>
      <c r="AX125" t="s">
        <v>65</v>
      </c>
      <c r="AY125" t="s">
        <v>100</v>
      </c>
      <c r="AZ125" t="s">
        <v>101</v>
      </c>
      <c r="BA125" t="s">
        <v>101</v>
      </c>
      <c r="BI125" t="s">
        <v>640</v>
      </c>
      <c r="BJ125" t="s">
        <v>640</v>
      </c>
      <c r="BS125" t="s">
        <v>76</v>
      </c>
      <c r="BT125" t="s">
        <v>77</v>
      </c>
      <c r="BU125" t="s">
        <v>77</v>
      </c>
      <c r="CB125">
        <v>0</v>
      </c>
      <c r="CC125" t="s">
        <v>92</v>
      </c>
      <c r="CD125" t="s">
        <v>318</v>
      </c>
      <c r="CE125" t="s">
        <v>318</v>
      </c>
      <c r="CL125">
        <v>3</v>
      </c>
      <c r="CM125" t="s">
        <v>106</v>
      </c>
      <c r="CN125" t="s">
        <v>106</v>
      </c>
    </row>
    <row r="126" spans="1:99" x14ac:dyDescent="0.25">
      <c r="A126">
        <v>45157.572670555557</v>
      </c>
      <c r="B126" t="s">
        <v>330</v>
      </c>
      <c r="C126" t="s">
        <v>62</v>
      </c>
      <c r="D126" t="s">
        <v>35</v>
      </c>
      <c r="E126" t="s">
        <v>36</v>
      </c>
      <c r="F126" t="s">
        <v>201</v>
      </c>
      <c r="G126" t="s">
        <v>148</v>
      </c>
      <c r="H126" t="s">
        <v>130</v>
      </c>
      <c r="I126" s="1" t="s">
        <v>82</v>
      </c>
      <c r="J126" t="s">
        <v>854</v>
      </c>
      <c r="K126" t="s">
        <v>853</v>
      </c>
      <c r="M126" t="s">
        <v>40</v>
      </c>
      <c r="N126" s="1" t="s">
        <v>41</v>
      </c>
      <c r="O126" t="s">
        <v>41</v>
      </c>
      <c r="Q126">
        <v>1120</v>
      </c>
      <c r="R126" t="s">
        <v>83</v>
      </c>
      <c r="S126" t="s">
        <v>65</v>
      </c>
      <c r="T126" t="s">
        <v>66</v>
      </c>
      <c r="U126" t="s">
        <v>156</v>
      </c>
      <c r="V126" t="s">
        <v>117</v>
      </c>
      <c r="W126" t="s">
        <v>641</v>
      </c>
      <c r="X126" t="s">
        <v>145</v>
      </c>
      <c r="Y126" t="s">
        <v>136</v>
      </c>
      <c r="Z126" t="s">
        <v>136</v>
      </c>
      <c r="AJ126" t="s">
        <v>642</v>
      </c>
      <c r="AK126" t="s">
        <v>174</v>
      </c>
      <c r="AL126" t="s">
        <v>958</v>
      </c>
      <c r="AM126" t="s">
        <v>963</v>
      </c>
      <c r="AN126" t="s">
        <v>964</v>
      </c>
      <c r="AO126" t="s">
        <v>966</v>
      </c>
      <c r="AQ126" t="s">
        <v>51</v>
      </c>
      <c r="AR126" t="s">
        <v>51</v>
      </c>
      <c r="AX126" t="s">
        <v>52</v>
      </c>
      <c r="AY126" t="s">
        <v>100</v>
      </c>
      <c r="AZ126" t="s">
        <v>101</v>
      </c>
      <c r="BA126" t="s">
        <v>101</v>
      </c>
      <c r="BI126" t="s">
        <v>102</v>
      </c>
      <c r="BJ126" t="s">
        <v>102</v>
      </c>
      <c r="BS126" t="s">
        <v>76</v>
      </c>
      <c r="BT126" t="s">
        <v>136</v>
      </c>
      <c r="BU126" t="s">
        <v>136</v>
      </c>
      <c r="CB126" t="s">
        <v>440</v>
      </c>
      <c r="CC126" t="s">
        <v>92</v>
      </c>
      <c r="CD126" t="s">
        <v>494</v>
      </c>
      <c r="CE126" t="s">
        <v>147</v>
      </c>
      <c r="CF126" t="s">
        <v>1074</v>
      </c>
      <c r="CL126">
        <v>5</v>
      </c>
      <c r="CM126" t="s">
        <v>106</v>
      </c>
      <c r="CN126" t="s">
        <v>106</v>
      </c>
    </row>
    <row r="127" spans="1:99" x14ac:dyDescent="0.25">
      <c r="A127">
        <v>45157.612593842598</v>
      </c>
      <c r="B127" t="s">
        <v>330</v>
      </c>
      <c r="C127" t="s">
        <v>62</v>
      </c>
      <c r="D127" t="s">
        <v>35</v>
      </c>
      <c r="E127" t="s">
        <v>36</v>
      </c>
      <c r="F127" t="s">
        <v>37</v>
      </c>
      <c r="G127" t="s">
        <v>320</v>
      </c>
      <c r="H127" t="s">
        <v>130</v>
      </c>
      <c r="I127" s="1" t="s">
        <v>182</v>
      </c>
      <c r="J127" t="s">
        <v>854</v>
      </c>
      <c r="K127" t="s">
        <v>852</v>
      </c>
      <c r="M127" t="s">
        <v>40</v>
      </c>
      <c r="N127" s="1" t="s">
        <v>41</v>
      </c>
      <c r="O127" t="s">
        <v>41</v>
      </c>
      <c r="Q127">
        <v>1299</v>
      </c>
      <c r="R127" t="s">
        <v>42</v>
      </c>
      <c r="S127" t="s">
        <v>65</v>
      </c>
      <c r="T127" t="s">
        <v>44</v>
      </c>
      <c r="U127" t="s">
        <v>108</v>
      </c>
      <c r="V127" t="s">
        <v>134</v>
      </c>
      <c r="W127" t="s">
        <v>643</v>
      </c>
      <c r="X127" t="s">
        <v>179</v>
      </c>
      <c r="Y127" t="s">
        <v>644</v>
      </c>
      <c r="Z127" t="s">
        <v>136</v>
      </c>
      <c r="AA127" t="s">
        <v>895</v>
      </c>
      <c r="AB127" t="s">
        <v>885</v>
      </c>
      <c r="AC127" t="s">
        <v>888</v>
      </c>
      <c r="AJ127" t="s">
        <v>645</v>
      </c>
      <c r="AK127" t="s">
        <v>174</v>
      </c>
      <c r="AL127" t="s">
        <v>961</v>
      </c>
      <c r="AM127" t="s">
        <v>958</v>
      </c>
      <c r="AQ127" t="s">
        <v>73</v>
      </c>
      <c r="AR127" t="s">
        <v>51</v>
      </c>
      <c r="AS127" t="s">
        <v>975</v>
      </c>
      <c r="AX127" t="s">
        <v>52</v>
      </c>
      <c r="AY127" t="s">
        <v>100</v>
      </c>
      <c r="AZ127" t="s">
        <v>139</v>
      </c>
      <c r="BA127" t="s">
        <v>101</v>
      </c>
      <c r="BB127" t="s">
        <v>991</v>
      </c>
      <c r="BC127" t="s">
        <v>989</v>
      </c>
      <c r="BI127" t="s">
        <v>646</v>
      </c>
      <c r="BJ127" t="s">
        <v>102</v>
      </c>
      <c r="BK127" t="s">
        <v>1046</v>
      </c>
      <c r="BL127" t="s">
        <v>1048</v>
      </c>
      <c r="BM127" t="s">
        <v>1049</v>
      </c>
      <c r="BN127" t="s">
        <v>1045</v>
      </c>
      <c r="BO127" t="s">
        <v>1050</v>
      </c>
      <c r="BS127" t="s">
        <v>76</v>
      </c>
      <c r="BT127" t="s">
        <v>77</v>
      </c>
      <c r="BU127" t="s">
        <v>77</v>
      </c>
      <c r="CB127">
        <v>0</v>
      </c>
      <c r="CC127" t="s">
        <v>58</v>
      </c>
      <c r="CD127" t="s">
        <v>115</v>
      </c>
      <c r="CE127" t="s">
        <v>147</v>
      </c>
      <c r="CF127" t="s">
        <v>1078</v>
      </c>
      <c r="CG127" t="s">
        <v>1076</v>
      </c>
      <c r="CL127">
        <v>4</v>
      </c>
      <c r="CM127" t="s">
        <v>647</v>
      </c>
      <c r="CN127" t="s">
        <v>106</v>
      </c>
      <c r="CO127" t="s">
        <v>1103</v>
      </c>
      <c r="CP127" t="s">
        <v>1095</v>
      </c>
      <c r="CQ127" t="s">
        <v>1101</v>
      </c>
      <c r="CR127" t="s">
        <v>1098</v>
      </c>
      <c r="CU127" t="s">
        <v>648</v>
      </c>
    </row>
    <row r="128" spans="1:99" x14ac:dyDescent="0.25">
      <c r="A128">
        <v>45157.642291851851</v>
      </c>
      <c r="B128" t="s">
        <v>397</v>
      </c>
      <c r="C128" t="s">
        <v>34</v>
      </c>
      <c r="D128" t="s">
        <v>35</v>
      </c>
      <c r="E128" t="s">
        <v>36</v>
      </c>
      <c r="F128" t="s">
        <v>416</v>
      </c>
      <c r="G128" t="s">
        <v>123</v>
      </c>
      <c r="H128" t="s">
        <v>130</v>
      </c>
      <c r="I128" s="1" t="s">
        <v>130</v>
      </c>
      <c r="M128" t="s">
        <v>40</v>
      </c>
      <c r="N128" s="1" t="s">
        <v>64</v>
      </c>
      <c r="O128" t="s">
        <v>41</v>
      </c>
      <c r="P128" t="s">
        <v>862</v>
      </c>
      <c r="Q128">
        <v>310</v>
      </c>
      <c r="R128" t="s">
        <v>83</v>
      </c>
      <c r="S128" t="s">
        <v>65</v>
      </c>
      <c r="T128" t="s">
        <v>66</v>
      </c>
      <c r="U128" t="s">
        <v>67</v>
      </c>
      <c r="V128" t="s">
        <v>117</v>
      </c>
      <c r="W128" t="s">
        <v>649</v>
      </c>
      <c r="X128" t="s">
        <v>399</v>
      </c>
      <c r="Y128" t="s">
        <v>77</v>
      </c>
      <c r="Z128" t="s">
        <v>77</v>
      </c>
      <c r="AJ128" t="s">
        <v>650</v>
      </c>
      <c r="AK128" t="s">
        <v>174</v>
      </c>
      <c r="AL128" t="s">
        <v>957</v>
      </c>
      <c r="AQ128" t="s">
        <v>73</v>
      </c>
      <c r="AR128" t="s">
        <v>51</v>
      </c>
      <c r="AS128" t="s">
        <v>975</v>
      </c>
      <c r="AX128" t="s">
        <v>112</v>
      </c>
      <c r="AY128" t="s">
        <v>53</v>
      </c>
      <c r="AZ128" t="s">
        <v>528</v>
      </c>
      <c r="BA128" t="s">
        <v>101</v>
      </c>
      <c r="BB128" t="s">
        <v>992</v>
      </c>
      <c r="BC128" t="s">
        <v>991</v>
      </c>
      <c r="BD128" t="s">
        <v>990</v>
      </c>
      <c r="BI128" t="s">
        <v>1002</v>
      </c>
      <c r="BJ128" t="s">
        <v>1002</v>
      </c>
      <c r="BS128" t="s">
        <v>161</v>
      </c>
      <c r="BT128" t="s">
        <v>77</v>
      </c>
      <c r="BU128" t="s">
        <v>77</v>
      </c>
      <c r="CB128">
        <v>0</v>
      </c>
      <c r="CC128" t="s">
        <v>92</v>
      </c>
      <c r="CD128" t="s">
        <v>392</v>
      </c>
      <c r="CE128" t="s">
        <v>147</v>
      </c>
      <c r="CF128" t="s">
        <v>1073</v>
      </c>
      <c r="CG128" t="s">
        <v>1074</v>
      </c>
      <c r="CH128" t="s">
        <v>1078</v>
      </c>
      <c r="CL128">
        <v>3</v>
      </c>
      <c r="CM128" t="s">
        <v>651</v>
      </c>
      <c r="CN128" t="s">
        <v>345</v>
      </c>
      <c r="CO128" t="s">
        <v>1096</v>
      </c>
      <c r="CP128" t="s">
        <v>1097</v>
      </c>
      <c r="CQ128" t="s">
        <v>1100</v>
      </c>
      <c r="CR128" t="s">
        <v>1098</v>
      </c>
      <c r="CU128" t="s">
        <v>652</v>
      </c>
    </row>
    <row r="129" spans="1:99" x14ac:dyDescent="0.25">
      <c r="A129">
        <v>45157.702201365741</v>
      </c>
      <c r="B129" t="s">
        <v>172</v>
      </c>
      <c r="C129" t="s">
        <v>34</v>
      </c>
      <c r="D129" t="s">
        <v>35</v>
      </c>
      <c r="E129" t="s">
        <v>36</v>
      </c>
      <c r="F129" t="s">
        <v>201</v>
      </c>
      <c r="G129" t="s">
        <v>212</v>
      </c>
      <c r="H129" t="s">
        <v>130</v>
      </c>
      <c r="I129" s="1" t="s">
        <v>130</v>
      </c>
      <c r="M129" t="s">
        <v>40</v>
      </c>
      <c r="N129" s="1" t="s">
        <v>41</v>
      </c>
      <c r="O129" t="s">
        <v>41</v>
      </c>
      <c r="Q129">
        <v>761</v>
      </c>
      <c r="R129" t="s">
        <v>232</v>
      </c>
      <c r="S129" t="s">
        <v>65</v>
      </c>
      <c r="T129" t="s">
        <v>44</v>
      </c>
      <c r="U129" t="s">
        <v>156</v>
      </c>
      <c r="V129" t="s">
        <v>117</v>
      </c>
      <c r="W129" t="s">
        <v>653</v>
      </c>
      <c r="X129" t="s">
        <v>145</v>
      </c>
      <c r="Y129" t="s">
        <v>136</v>
      </c>
      <c r="Z129" t="s">
        <v>136</v>
      </c>
      <c r="AJ129" t="s">
        <v>146</v>
      </c>
      <c r="AK129" t="s">
        <v>146</v>
      </c>
      <c r="AQ129" t="s">
        <v>51</v>
      </c>
      <c r="AR129" t="s">
        <v>51</v>
      </c>
      <c r="AX129" t="s">
        <v>112</v>
      </c>
      <c r="AY129" t="s">
        <v>100</v>
      </c>
      <c r="AZ129" t="s">
        <v>423</v>
      </c>
      <c r="BA129" t="s">
        <v>423</v>
      </c>
      <c r="BI129" t="s">
        <v>75</v>
      </c>
      <c r="BJ129" t="s">
        <v>75</v>
      </c>
      <c r="BS129" t="s">
        <v>161</v>
      </c>
      <c r="BT129" t="s">
        <v>77</v>
      </c>
      <c r="BU129" t="s">
        <v>77</v>
      </c>
      <c r="CB129">
        <v>0</v>
      </c>
      <c r="CC129" t="s">
        <v>58</v>
      </c>
      <c r="CD129" t="s">
        <v>654</v>
      </c>
      <c r="CE129" t="s">
        <v>210</v>
      </c>
      <c r="CF129" t="s">
        <v>1078</v>
      </c>
      <c r="CL129">
        <v>1</v>
      </c>
      <c r="CM129" t="s">
        <v>106</v>
      </c>
      <c r="CN129" t="s">
        <v>106</v>
      </c>
    </row>
    <row r="130" spans="1:99" x14ac:dyDescent="0.25">
      <c r="A130">
        <v>45157.767793113424</v>
      </c>
      <c r="B130" t="s">
        <v>397</v>
      </c>
      <c r="C130" t="s">
        <v>34</v>
      </c>
      <c r="D130" t="s">
        <v>35</v>
      </c>
      <c r="E130" t="s">
        <v>36</v>
      </c>
      <c r="F130" t="s">
        <v>416</v>
      </c>
      <c r="G130" t="s">
        <v>190</v>
      </c>
      <c r="H130" t="s">
        <v>130</v>
      </c>
      <c r="I130" s="1" t="s">
        <v>130</v>
      </c>
      <c r="M130" t="s">
        <v>40</v>
      </c>
      <c r="N130" s="1" t="s">
        <v>41</v>
      </c>
      <c r="O130" t="s">
        <v>41</v>
      </c>
      <c r="Q130">
        <v>458</v>
      </c>
      <c r="R130" t="s">
        <v>232</v>
      </c>
      <c r="S130" t="s">
        <v>43</v>
      </c>
      <c r="T130" t="s">
        <v>44</v>
      </c>
      <c r="U130" t="s">
        <v>156</v>
      </c>
      <c r="V130" t="s">
        <v>134</v>
      </c>
      <c r="W130" t="s">
        <v>655</v>
      </c>
      <c r="X130" t="s">
        <v>70</v>
      </c>
      <c r="Y130" t="s">
        <v>77</v>
      </c>
      <c r="Z130" t="s">
        <v>77</v>
      </c>
      <c r="AJ130" t="s">
        <v>656</v>
      </c>
      <c r="AK130" t="s">
        <v>656</v>
      </c>
      <c r="AQ130" t="s">
        <v>51</v>
      </c>
      <c r="AR130" t="s">
        <v>51</v>
      </c>
      <c r="AX130" t="s">
        <v>312</v>
      </c>
      <c r="AY130" t="s">
        <v>87</v>
      </c>
      <c r="AZ130" t="s">
        <v>313</v>
      </c>
      <c r="BA130" t="s">
        <v>313</v>
      </c>
      <c r="BI130" t="s">
        <v>313</v>
      </c>
      <c r="BJ130" t="s">
        <v>313</v>
      </c>
      <c r="BS130" t="s">
        <v>161</v>
      </c>
      <c r="BT130" t="s">
        <v>657</v>
      </c>
      <c r="BU130" t="s">
        <v>657</v>
      </c>
      <c r="CB130" t="s">
        <v>170</v>
      </c>
      <c r="CC130" t="s">
        <v>92</v>
      </c>
      <c r="CD130" t="s">
        <v>658</v>
      </c>
      <c r="CE130" t="s">
        <v>658</v>
      </c>
      <c r="CL130">
        <v>3</v>
      </c>
      <c r="CM130" t="s">
        <v>659</v>
      </c>
      <c r="CN130" t="s">
        <v>659</v>
      </c>
    </row>
    <row r="131" spans="1:99" x14ac:dyDescent="0.25">
      <c r="A131">
        <v>45157.7882340625</v>
      </c>
      <c r="B131" t="s">
        <v>397</v>
      </c>
      <c r="C131" t="s">
        <v>34</v>
      </c>
      <c r="D131" t="s">
        <v>35</v>
      </c>
      <c r="E131" t="s">
        <v>36</v>
      </c>
      <c r="F131" t="s">
        <v>416</v>
      </c>
      <c r="G131" t="s">
        <v>81</v>
      </c>
      <c r="H131" t="s">
        <v>130</v>
      </c>
      <c r="I131" s="1" t="s">
        <v>130</v>
      </c>
      <c r="M131" t="s">
        <v>411</v>
      </c>
      <c r="N131" s="1" t="s">
        <v>125</v>
      </c>
      <c r="O131" t="s">
        <v>125</v>
      </c>
      <c r="Q131">
        <v>466</v>
      </c>
      <c r="R131" t="s">
        <v>42</v>
      </c>
      <c r="S131" t="s">
        <v>65</v>
      </c>
      <c r="T131" t="s">
        <v>44</v>
      </c>
      <c r="U131" t="s">
        <v>156</v>
      </c>
      <c r="V131" t="s">
        <v>117</v>
      </c>
      <c r="W131" t="s">
        <v>660</v>
      </c>
      <c r="X131" t="s">
        <v>48</v>
      </c>
      <c r="Y131" t="s">
        <v>935</v>
      </c>
      <c r="Z131" t="s">
        <v>136</v>
      </c>
      <c r="AA131" t="s">
        <v>941</v>
      </c>
      <c r="AB131" t="s">
        <v>896</v>
      </c>
      <c r="AJ131" t="s">
        <v>633</v>
      </c>
      <c r="AK131" t="s">
        <v>633</v>
      </c>
      <c r="AQ131" t="s">
        <v>73</v>
      </c>
      <c r="AR131" t="s">
        <v>51</v>
      </c>
      <c r="AS131" t="s">
        <v>975</v>
      </c>
      <c r="AX131" t="s">
        <v>112</v>
      </c>
      <c r="AY131" t="s">
        <v>53</v>
      </c>
      <c r="AZ131" t="s">
        <v>216</v>
      </c>
      <c r="BA131" t="s">
        <v>101</v>
      </c>
      <c r="BB131" t="s">
        <v>991</v>
      </c>
      <c r="BI131" t="s">
        <v>662</v>
      </c>
      <c r="BJ131" t="s">
        <v>102</v>
      </c>
      <c r="BK131" t="s">
        <v>1044</v>
      </c>
      <c r="BS131" t="s">
        <v>161</v>
      </c>
      <c r="BT131" t="s">
        <v>136</v>
      </c>
      <c r="BU131" t="s">
        <v>136</v>
      </c>
      <c r="CB131" t="s">
        <v>440</v>
      </c>
      <c r="CC131" t="s">
        <v>92</v>
      </c>
      <c r="CD131" t="s">
        <v>408</v>
      </c>
      <c r="CE131" t="s">
        <v>147</v>
      </c>
      <c r="CF131" t="s">
        <v>1073</v>
      </c>
      <c r="CG131" t="s">
        <v>1074</v>
      </c>
      <c r="CH131" t="s">
        <v>1075</v>
      </c>
      <c r="CI131" t="s">
        <v>1077</v>
      </c>
      <c r="CJ131" t="s">
        <v>1078</v>
      </c>
      <c r="CK131" t="s">
        <v>1076</v>
      </c>
      <c r="CL131">
        <v>3</v>
      </c>
      <c r="CM131" t="s">
        <v>106</v>
      </c>
      <c r="CN131" t="s">
        <v>106</v>
      </c>
    </row>
    <row r="132" spans="1:99" x14ac:dyDescent="0.25">
      <c r="A132">
        <v>45157.821737685183</v>
      </c>
      <c r="B132" t="s">
        <v>258</v>
      </c>
      <c r="C132" t="s">
        <v>62</v>
      </c>
      <c r="D132" t="s">
        <v>35</v>
      </c>
      <c r="E132" t="s">
        <v>36</v>
      </c>
      <c r="F132" t="s">
        <v>201</v>
      </c>
      <c r="G132" t="s">
        <v>190</v>
      </c>
      <c r="H132" t="s">
        <v>130</v>
      </c>
      <c r="I132" s="1" t="s">
        <v>63</v>
      </c>
      <c r="J132" t="s">
        <v>853</v>
      </c>
      <c r="M132" t="s">
        <v>40</v>
      </c>
      <c r="N132" s="1" t="s">
        <v>41</v>
      </c>
      <c r="O132" t="s">
        <v>41</v>
      </c>
      <c r="Q132">
        <v>1066</v>
      </c>
      <c r="R132" t="s">
        <v>83</v>
      </c>
      <c r="S132" t="s">
        <v>65</v>
      </c>
      <c r="T132" t="s">
        <v>131</v>
      </c>
      <c r="U132" t="s">
        <v>108</v>
      </c>
      <c r="V132" t="s">
        <v>134</v>
      </c>
      <c r="W132" t="s">
        <v>622</v>
      </c>
      <c r="X132" t="s">
        <v>399</v>
      </c>
      <c r="Y132" t="s">
        <v>663</v>
      </c>
      <c r="Z132" t="s">
        <v>663</v>
      </c>
      <c r="AJ132" t="s">
        <v>146</v>
      </c>
      <c r="AK132" t="s">
        <v>146</v>
      </c>
      <c r="AQ132" t="s">
        <v>138</v>
      </c>
      <c r="AR132" t="s">
        <v>51</v>
      </c>
      <c r="AS132" t="s">
        <v>976</v>
      </c>
      <c r="AX132" t="s">
        <v>65</v>
      </c>
      <c r="AY132" t="s">
        <v>100</v>
      </c>
      <c r="AZ132" t="s">
        <v>88</v>
      </c>
      <c r="BA132" t="s">
        <v>101</v>
      </c>
      <c r="BB132" t="s">
        <v>992</v>
      </c>
      <c r="BI132" t="s">
        <v>1030</v>
      </c>
      <c r="BJ132" t="s">
        <v>75</v>
      </c>
      <c r="BK132" t="s">
        <v>1047</v>
      </c>
      <c r="BL132" t="s">
        <v>1048</v>
      </c>
      <c r="BM132" t="s">
        <v>1044</v>
      </c>
      <c r="BN132" t="s">
        <v>1049</v>
      </c>
      <c r="BO132" t="s">
        <v>1045</v>
      </c>
      <c r="BS132" t="s">
        <v>76</v>
      </c>
      <c r="BT132" t="s">
        <v>77</v>
      </c>
      <c r="BU132" t="s">
        <v>77</v>
      </c>
      <c r="CB132">
        <v>0</v>
      </c>
      <c r="CC132" t="s">
        <v>92</v>
      </c>
      <c r="CD132" t="s">
        <v>622</v>
      </c>
      <c r="CE132" t="s">
        <v>622</v>
      </c>
      <c r="CL132">
        <v>3</v>
      </c>
      <c r="CM132" t="s">
        <v>106</v>
      </c>
      <c r="CN132" t="s">
        <v>106</v>
      </c>
    </row>
    <row r="133" spans="1:99" x14ac:dyDescent="0.25">
      <c r="A133">
        <v>45157.832607696764</v>
      </c>
      <c r="B133" t="s">
        <v>172</v>
      </c>
      <c r="C133" t="s">
        <v>62</v>
      </c>
      <c r="D133" t="s">
        <v>35</v>
      </c>
      <c r="E133" t="s">
        <v>36</v>
      </c>
      <c r="F133" t="s">
        <v>37</v>
      </c>
      <c r="G133" t="s">
        <v>212</v>
      </c>
      <c r="H133" t="s">
        <v>130</v>
      </c>
      <c r="I133" s="1" t="s">
        <v>124</v>
      </c>
      <c r="J133" t="s">
        <v>854</v>
      </c>
      <c r="M133" t="s">
        <v>40</v>
      </c>
      <c r="N133" s="1" t="s">
        <v>64</v>
      </c>
      <c r="O133" t="s">
        <v>41</v>
      </c>
      <c r="P133" t="s">
        <v>862</v>
      </c>
      <c r="Q133">
        <v>582</v>
      </c>
      <c r="R133" t="s">
        <v>42</v>
      </c>
      <c r="S133" t="s">
        <v>65</v>
      </c>
      <c r="T133" t="s">
        <v>44</v>
      </c>
      <c r="U133" t="s">
        <v>156</v>
      </c>
      <c r="V133" t="s">
        <v>117</v>
      </c>
      <c r="W133" t="s">
        <v>665</v>
      </c>
      <c r="X133" t="s">
        <v>145</v>
      </c>
      <c r="Y133" t="s">
        <v>666</v>
      </c>
      <c r="Z133" t="s">
        <v>136</v>
      </c>
      <c r="AA133" t="s">
        <v>883</v>
      </c>
      <c r="AB133" t="s">
        <v>889</v>
      </c>
      <c r="AC133" t="s">
        <v>894</v>
      </c>
      <c r="AD133" t="s">
        <v>890</v>
      </c>
      <c r="AJ133" t="s">
        <v>166</v>
      </c>
      <c r="AK133" t="s">
        <v>174</v>
      </c>
      <c r="AL133" t="s">
        <v>961</v>
      </c>
      <c r="AM133" t="s">
        <v>958</v>
      </c>
      <c r="AN133" t="s">
        <v>959</v>
      </c>
      <c r="AO133" t="s">
        <v>957</v>
      </c>
      <c r="AQ133" t="s">
        <v>73</v>
      </c>
      <c r="AR133" t="s">
        <v>51</v>
      </c>
      <c r="AS133" t="s">
        <v>975</v>
      </c>
      <c r="AX133" t="s">
        <v>112</v>
      </c>
      <c r="AY133" t="s">
        <v>100</v>
      </c>
      <c r="AZ133" t="s">
        <v>261</v>
      </c>
      <c r="BA133" t="s">
        <v>101</v>
      </c>
      <c r="BB133" t="s">
        <v>992</v>
      </c>
      <c r="BC133" t="s">
        <v>991</v>
      </c>
      <c r="BI133" t="s">
        <v>999</v>
      </c>
      <c r="BJ133" t="s">
        <v>102</v>
      </c>
      <c r="BK133" t="s">
        <v>1046</v>
      </c>
      <c r="BL133" t="s">
        <v>1047</v>
      </c>
      <c r="BM133" t="s">
        <v>1048</v>
      </c>
      <c r="BN133" t="s">
        <v>1044</v>
      </c>
      <c r="BO133" t="s">
        <v>1049</v>
      </c>
      <c r="BP133" t="s">
        <v>1045</v>
      </c>
      <c r="BS133" t="s">
        <v>56</v>
      </c>
      <c r="BT133" t="s">
        <v>77</v>
      </c>
      <c r="BU133" t="s">
        <v>77</v>
      </c>
      <c r="CB133">
        <v>0</v>
      </c>
      <c r="CC133" t="s">
        <v>92</v>
      </c>
      <c r="CD133" t="s">
        <v>667</v>
      </c>
      <c r="CE133" t="s">
        <v>147</v>
      </c>
      <c r="CF133" t="s">
        <v>1074</v>
      </c>
      <c r="CG133" t="s">
        <v>1077</v>
      </c>
      <c r="CH133" t="s">
        <v>1076</v>
      </c>
      <c r="CL133">
        <v>1</v>
      </c>
      <c r="CM133" t="s">
        <v>106</v>
      </c>
      <c r="CN133" t="s">
        <v>106</v>
      </c>
    </row>
    <row r="134" spans="1:99" x14ac:dyDescent="0.25">
      <c r="A134">
        <v>45157.841089178241</v>
      </c>
      <c r="B134" t="s">
        <v>258</v>
      </c>
      <c r="C134" t="s">
        <v>62</v>
      </c>
      <c r="D134" t="s">
        <v>35</v>
      </c>
      <c r="E134" t="s">
        <v>36</v>
      </c>
      <c r="F134" t="s">
        <v>37</v>
      </c>
      <c r="G134" t="s">
        <v>81</v>
      </c>
      <c r="H134" t="s">
        <v>130</v>
      </c>
      <c r="I134" s="1" t="s">
        <v>63</v>
      </c>
      <c r="J134" t="s">
        <v>853</v>
      </c>
      <c r="M134" t="s">
        <v>40</v>
      </c>
      <c r="N134" s="1" t="s">
        <v>41</v>
      </c>
      <c r="O134" t="s">
        <v>41</v>
      </c>
      <c r="Q134">
        <v>1191</v>
      </c>
      <c r="R134" t="s">
        <v>42</v>
      </c>
      <c r="S134" t="s">
        <v>95</v>
      </c>
      <c r="T134" t="s">
        <v>66</v>
      </c>
      <c r="U134" t="s">
        <v>156</v>
      </c>
      <c r="V134" t="s">
        <v>117</v>
      </c>
      <c r="W134" t="s">
        <v>331</v>
      </c>
      <c r="X134" t="s">
        <v>70</v>
      </c>
      <c r="Y134" t="s">
        <v>77</v>
      </c>
      <c r="Z134" t="s">
        <v>77</v>
      </c>
      <c r="AJ134" t="s">
        <v>111</v>
      </c>
      <c r="AK134" t="s">
        <v>111</v>
      </c>
      <c r="AQ134" t="s">
        <v>73</v>
      </c>
      <c r="AR134" t="s">
        <v>51</v>
      </c>
      <c r="AS134" t="s">
        <v>975</v>
      </c>
      <c r="AX134" t="s">
        <v>112</v>
      </c>
      <c r="AY134" t="s">
        <v>100</v>
      </c>
      <c r="AZ134" t="s">
        <v>216</v>
      </c>
      <c r="BA134" t="s">
        <v>101</v>
      </c>
      <c r="BB134" t="s">
        <v>991</v>
      </c>
      <c r="BI134" t="s">
        <v>180</v>
      </c>
      <c r="BJ134" t="s">
        <v>75</v>
      </c>
      <c r="BK134" t="s">
        <v>1049</v>
      </c>
      <c r="BS134" t="s">
        <v>196</v>
      </c>
      <c r="BT134" t="s">
        <v>77</v>
      </c>
      <c r="BU134" t="s">
        <v>77</v>
      </c>
      <c r="CB134">
        <v>0</v>
      </c>
      <c r="CC134" t="s">
        <v>92</v>
      </c>
      <c r="CD134" t="s">
        <v>483</v>
      </c>
      <c r="CE134" t="s">
        <v>210</v>
      </c>
      <c r="CF134" t="s">
        <v>1077</v>
      </c>
      <c r="CG134" t="s">
        <v>1078</v>
      </c>
      <c r="CH134" t="s">
        <v>1076</v>
      </c>
      <c r="CL134">
        <v>5</v>
      </c>
      <c r="CM134" t="s">
        <v>668</v>
      </c>
      <c r="CN134" t="s">
        <v>345</v>
      </c>
      <c r="CO134" t="s">
        <v>1099</v>
      </c>
      <c r="CP134" t="s">
        <v>1097</v>
      </c>
      <c r="CQ134" t="s">
        <v>1100</v>
      </c>
      <c r="CR134" t="s">
        <v>1098</v>
      </c>
    </row>
    <row r="135" spans="1:99" x14ac:dyDescent="0.25">
      <c r="A135">
        <v>45157.843499224538</v>
      </c>
      <c r="B135" t="s">
        <v>172</v>
      </c>
      <c r="C135" t="s">
        <v>62</v>
      </c>
      <c r="D135" t="s">
        <v>35</v>
      </c>
      <c r="E135" t="s">
        <v>36</v>
      </c>
      <c r="F135" t="s">
        <v>37</v>
      </c>
      <c r="G135" t="s">
        <v>212</v>
      </c>
      <c r="H135" t="s">
        <v>130</v>
      </c>
      <c r="I135" s="1" t="s">
        <v>130</v>
      </c>
      <c r="M135" t="s">
        <v>40</v>
      </c>
      <c r="N135" s="1" t="s">
        <v>41</v>
      </c>
      <c r="O135" t="s">
        <v>41</v>
      </c>
      <c r="Q135">
        <v>573</v>
      </c>
      <c r="R135" t="s">
        <v>42</v>
      </c>
      <c r="S135" t="s">
        <v>65</v>
      </c>
      <c r="T135" t="s">
        <v>44</v>
      </c>
      <c r="U135" t="s">
        <v>108</v>
      </c>
      <c r="V135" t="s">
        <v>134</v>
      </c>
      <c r="W135" t="s">
        <v>669</v>
      </c>
      <c r="X135" t="s">
        <v>145</v>
      </c>
      <c r="Y135" t="s">
        <v>77</v>
      </c>
      <c r="Z135" t="s">
        <v>77</v>
      </c>
      <c r="AJ135" t="s">
        <v>137</v>
      </c>
      <c r="AK135" t="s">
        <v>111</v>
      </c>
      <c r="AL135" t="s">
        <v>959</v>
      </c>
      <c r="AQ135" t="s">
        <v>73</v>
      </c>
      <c r="AR135" t="s">
        <v>51</v>
      </c>
      <c r="AS135" t="s">
        <v>975</v>
      </c>
      <c r="AX135" t="s">
        <v>112</v>
      </c>
      <c r="AY135" t="s">
        <v>87</v>
      </c>
      <c r="AZ135" t="s">
        <v>670</v>
      </c>
      <c r="BA135" t="s">
        <v>418</v>
      </c>
      <c r="BB135" t="s">
        <v>989</v>
      </c>
      <c r="BC135" t="s">
        <v>990</v>
      </c>
      <c r="BI135" t="s">
        <v>1031</v>
      </c>
      <c r="BJ135" t="s">
        <v>1002</v>
      </c>
      <c r="BK135" t="s">
        <v>1045</v>
      </c>
      <c r="BS135" t="s">
        <v>56</v>
      </c>
      <c r="BT135" t="s">
        <v>77</v>
      </c>
      <c r="BU135" t="s">
        <v>77</v>
      </c>
      <c r="CB135">
        <v>0</v>
      </c>
      <c r="CC135" t="s">
        <v>92</v>
      </c>
      <c r="CD135" t="s">
        <v>147</v>
      </c>
      <c r="CE135" t="s">
        <v>147</v>
      </c>
      <c r="CL135">
        <v>1</v>
      </c>
      <c r="CM135" t="s">
        <v>106</v>
      </c>
      <c r="CN135" t="s">
        <v>106</v>
      </c>
    </row>
    <row r="136" spans="1:99" x14ac:dyDescent="0.25">
      <c r="A136">
        <v>45157.845463877311</v>
      </c>
      <c r="B136" t="s">
        <v>172</v>
      </c>
      <c r="C136" t="s">
        <v>62</v>
      </c>
      <c r="D136" t="s">
        <v>35</v>
      </c>
      <c r="E136" t="s">
        <v>36</v>
      </c>
      <c r="F136" t="s">
        <v>37</v>
      </c>
      <c r="G136" t="s">
        <v>38</v>
      </c>
      <c r="H136" t="s">
        <v>213</v>
      </c>
      <c r="I136" s="1" t="s">
        <v>213</v>
      </c>
      <c r="M136" t="s">
        <v>40</v>
      </c>
      <c r="N136" s="1" t="s">
        <v>41</v>
      </c>
      <c r="O136" t="s">
        <v>41</v>
      </c>
      <c r="Q136">
        <v>599</v>
      </c>
      <c r="R136" t="s">
        <v>42</v>
      </c>
      <c r="S136" t="s">
        <v>65</v>
      </c>
      <c r="T136" t="s">
        <v>131</v>
      </c>
      <c r="U136" t="s">
        <v>156</v>
      </c>
      <c r="V136" t="s">
        <v>134</v>
      </c>
      <c r="W136" t="s">
        <v>672</v>
      </c>
      <c r="X136" t="s">
        <v>413</v>
      </c>
      <c r="Y136" t="s">
        <v>193</v>
      </c>
      <c r="Z136" t="s">
        <v>193</v>
      </c>
      <c r="AJ136" t="s">
        <v>673</v>
      </c>
      <c r="AK136" t="s">
        <v>633</v>
      </c>
      <c r="AL136" t="s">
        <v>961</v>
      </c>
      <c r="AM136" t="s">
        <v>958</v>
      </c>
      <c r="AN136" t="s">
        <v>959</v>
      </c>
      <c r="AO136" t="s">
        <v>957</v>
      </c>
      <c r="AQ136" t="s">
        <v>51</v>
      </c>
      <c r="AR136" t="s">
        <v>51</v>
      </c>
      <c r="AX136" t="s">
        <v>52</v>
      </c>
      <c r="AY136" t="s">
        <v>100</v>
      </c>
      <c r="AZ136" t="s">
        <v>418</v>
      </c>
      <c r="BA136" t="s">
        <v>418</v>
      </c>
      <c r="BI136" t="s">
        <v>1032</v>
      </c>
      <c r="BJ136" t="s">
        <v>1002</v>
      </c>
      <c r="BK136" t="s">
        <v>1051</v>
      </c>
      <c r="BL136" t="s">
        <v>1045</v>
      </c>
      <c r="BM136" t="s">
        <v>1050</v>
      </c>
      <c r="BS136" t="s">
        <v>76</v>
      </c>
      <c r="BT136" t="s">
        <v>266</v>
      </c>
      <c r="BU136" t="s">
        <v>136</v>
      </c>
      <c r="BV136" t="s">
        <v>893</v>
      </c>
      <c r="CB136" t="s">
        <v>170</v>
      </c>
      <c r="CC136" t="s">
        <v>58</v>
      </c>
      <c r="CD136" t="s">
        <v>675</v>
      </c>
      <c r="CE136" t="s">
        <v>147</v>
      </c>
      <c r="CF136" t="s">
        <v>1074</v>
      </c>
      <c r="CG136" t="s">
        <v>1077</v>
      </c>
      <c r="CL136">
        <v>4</v>
      </c>
      <c r="CM136" t="s">
        <v>676</v>
      </c>
      <c r="CN136" t="s">
        <v>345</v>
      </c>
      <c r="CO136" t="s">
        <v>1099</v>
      </c>
      <c r="CP136" t="s">
        <v>1095</v>
      </c>
      <c r="CQ136" t="s">
        <v>1100</v>
      </c>
      <c r="CR136" t="s">
        <v>1105</v>
      </c>
    </row>
    <row r="137" spans="1:99" x14ac:dyDescent="0.25">
      <c r="A137">
        <v>45157.845799722221</v>
      </c>
      <c r="B137" t="s">
        <v>172</v>
      </c>
      <c r="C137" t="s">
        <v>62</v>
      </c>
      <c r="D137" t="s">
        <v>35</v>
      </c>
      <c r="E137" t="s">
        <v>36</v>
      </c>
      <c r="F137" t="s">
        <v>37</v>
      </c>
      <c r="G137" t="s">
        <v>212</v>
      </c>
      <c r="H137" t="s">
        <v>107</v>
      </c>
      <c r="I137" s="1" t="s">
        <v>107</v>
      </c>
      <c r="M137" t="s">
        <v>40</v>
      </c>
      <c r="N137" s="1" t="s">
        <v>41</v>
      </c>
      <c r="O137" t="s">
        <v>41</v>
      </c>
      <c r="Q137">
        <v>569</v>
      </c>
      <c r="R137" t="s">
        <v>42</v>
      </c>
      <c r="S137" t="s">
        <v>95</v>
      </c>
      <c r="T137" t="s">
        <v>66</v>
      </c>
      <c r="U137" t="s">
        <v>67</v>
      </c>
      <c r="V137" t="s">
        <v>134</v>
      </c>
      <c r="W137" t="s">
        <v>677</v>
      </c>
      <c r="X137" t="s">
        <v>145</v>
      </c>
      <c r="Y137" t="s">
        <v>136</v>
      </c>
      <c r="Z137" t="s">
        <v>136</v>
      </c>
      <c r="AJ137" t="s">
        <v>119</v>
      </c>
      <c r="AK137" t="s">
        <v>146</v>
      </c>
      <c r="AL137" t="s">
        <v>958</v>
      </c>
      <c r="AM137" t="s">
        <v>959</v>
      </c>
      <c r="AQ137" t="s">
        <v>51</v>
      </c>
      <c r="AR137" t="s">
        <v>51</v>
      </c>
      <c r="AX137" t="s">
        <v>52</v>
      </c>
      <c r="AY137" t="s">
        <v>87</v>
      </c>
      <c r="AZ137" t="s">
        <v>428</v>
      </c>
      <c r="BA137" t="s">
        <v>428</v>
      </c>
      <c r="BI137" t="s">
        <v>678</v>
      </c>
      <c r="BJ137" t="s">
        <v>640</v>
      </c>
      <c r="BK137" t="s">
        <v>1051</v>
      </c>
      <c r="BL137" t="s">
        <v>1045</v>
      </c>
      <c r="BS137" t="s">
        <v>56</v>
      </c>
      <c r="BT137" t="s">
        <v>679</v>
      </c>
      <c r="BU137" t="s">
        <v>679</v>
      </c>
      <c r="CB137">
        <v>0</v>
      </c>
      <c r="CC137" t="s">
        <v>92</v>
      </c>
      <c r="CD137" t="s">
        <v>680</v>
      </c>
      <c r="CE137" t="s">
        <v>198</v>
      </c>
      <c r="CF137" t="s">
        <v>1074</v>
      </c>
      <c r="CL137">
        <v>4</v>
      </c>
      <c r="CM137" t="s">
        <v>681</v>
      </c>
      <c r="CN137" t="s">
        <v>659</v>
      </c>
      <c r="CO137" t="s">
        <v>1105</v>
      </c>
    </row>
    <row r="138" spans="1:99" x14ac:dyDescent="0.25">
      <c r="A138">
        <v>45157.880823587962</v>
      </c>
      <c r="B138" t="s">
        <v>172</v>
      </c>
      <c r="C138" t="s">
        <v>62</v>
      </c>
      <c r="D138" t="s">
        <v>35</v>
      </c>
      <c r="E138" t="s">
        <v>36</v>
      </c>
      <c r="F138" t="s">
        <v>37</v>
      </c>
      <c r="G138" t="s">
        <v>212</v>
      </c>
      <c r="H138" t="s">
        <v>484</v>
      </c>
      <c r="I138" s="1" t="s">
        <v>484</v>
      </c>
      <c r="M138" t="s">
        <v>40</v>
      </c>
      <c r="N138" s="1" t="s">
        <v>41</v>
      </c>
      <c r="O138" t="s">
        <v>41</v>
      </c>
      <c r="Q138">
        <v>528</v>
      </c>
      <c r="R138" t="s">
        <v>42</v>
      </c>
      <c r="S138" t="s">
        <v>65</v>
      </c>
      <c r="T138" t="s">
        <v>44</v>
      </c>
      <c r="U138" t="s">
        <v>156</v>
      </c>
      <c r="V138" t="s">
        <v>117</v>
      </c>
      <c r="W138" t="s">
        <v>682</v>
      </c>
      <c r="X138" t="s">
        <v>70</v>
      </c>
      <c r="Y138" t="s">
        <v>77</v>
      </c>
      <c r="Z138" t="s">
        <v>77</v>
      </c>
      <c r="AJ138" t="s">
        <v>111</v>
      </c>
      <c r="AK138" t="s">
        <v>111</v>
      </c>
      <c r="AQ138" t="s">
        <v>311</v>
      </c>
      <c r="AR138" t="s">
        <v>311</v>
      </c>
      <c r="AX138" t="s">
        <v>312</v>
      </c>
      <c r="AY138" t="s">
        <v>100</v>
      </c>
      <c r="AZ138" t="s">
        <v>423</v>
      </c>
      <c r="BA138" t="s">
        <v>423</v>
      </c>
      <c r="BI138" t="s">
        <v>313</v>
      </c>
      <c r="BJ138" t="s">
        <v>313</v>
      </c>
      <c r="BS138" t="s">
        <v>56</v>
      </c>
      <c r="BT138" t="s">
        <v>683</v>
      </c>
      <c r="BU138" t="s">
        <v>683</v>
      </c>
      <c r="CB138">
        <v>0</v>
      </c>
      <c r="CC138" t="s">
        <v>209</v>
      </c>
      <c r="CD138" t="s">
        <v>210</v>
      </c>
      <c r="CE138" t="s">
        <v>210</v>
      </c>
      <c r="CL138">
        <v>3</v>
      </c>
      <c r="CM138" t="s">
        <v>420</v>
      </c>
      <c r="CN138" t="s">
        <v>420</v>
      </c>
    </row>
    <row r="139" spans="1:99" x14ac:dyDescent="0.25">
      <c r="A139">
        <v>45157.979482696755</v>
      </c>
      <c r="B139" t="s">
        <v>397</v>
      </c>
      <c r="C139" t="s">
        <v>34</v>
      </c>
      <c r="D139" t="s">
        <v>35</v>
      </c>
      <c r="E139" t="s">
        <v>36</v>
      </c>
      <c r="F139" t="s">
        <v>416</v>
      </c>
      <c r="G139" t="s">
        <v>123</v>
      </c>
      <c r="H139" t="s">
        <v>130</v>
      </c>
      <c r="I139" s="1" t="s">
        <v>182</v>
      </c>
      <c r="J139" t="s">
        <v>854</v>
      </c>
      <c r="K139" t="s">
        <v>852</v>
      </c>
      <c r="M139" t="s">
        <v>40</v>
      </c>
      <c r="N139" s="1" t="s">
        <v>64</v>
      </c>
      <c r="O139" t="s">
        <v>41</v>
      </c>
      <c r="P139" t="s">
        <v>862</v>
      </c>
      <c r="Q139">
        <v>658</v>
      </c>
      <c r="R139" t="s">
        <v>232</v>
      </c>
      <c r="S139" t="s">
        <v>65</v>
      </c>
      <c r="T139" t="s">
        <v>44</v>
      </c>
      <c r="U139" t="s">
        <v>156</v>
      </c>
      <c r="V139" t="s">
        <v>117</v>
      </c>
      <c r="W139" t="s">
        <v>684</v>
      </c>
      <c r="X139" t="s">
        <v>70</v>
      </c>
      <c r="Y139" t="s">
        <v>77</v>
      </c>
      <c r="Z139" t="s">
        <v>77</v>
      </c>
      <c r="AJ139" t="s">
        <v>685</v>
      </c>
      <c r="AK139" t="s">
        <v>146</v>
      </c>
      <c r="AL139" t="s">
        <v>969</v>
      </c>
      <c r="AQ139" t="s">
        <v>51</v>
      </c>
      <c r="AR139" t="s">
        <v>51</v>
      </c>
      <c r="AX139" t="s">
        <v>112</v>
      </c>
      <c r="AY139" t="s">
        <v>87</v>
      </c>
      <c r="AZ139" t="s">
        <v>88</v>
      </c>
      <c r="BA139" t="s">
        <v>101</v>
      </c>
      <c r="BB139" t="s">
        <v>992</v>
      </c>
      <c r="BI139" t="s">
        <v>1031</v>
      </c>
      <c r="BJ139" t="s">
        <v>1002</v>
      </c>
      <c r="BK139" t="s">
        <v>1045</v>
      </c>
      <c r="BS139" t="s">
        <v>196</v>
      </c>
      <c r="BT139" t="s">
        <v>136</v>
      </c>
      <c r="BU139" t="s">
        <v>136</v>
      </c>
      <c r="CB139" t="s">
        <v>78</v>
      </c>
      <c r="CC139" t="s">
        <v>92</v>
      </c>
      <c r="CD139" t="s">
        <v>162</v>
      </c>
      <c r="CE139" t="s">
        <v>162</v>
      </c>
      <c r="CL139">
        <v>3</v>
      </c>
      <c r="CM139" t="s">
        <v>106</v>
      </c>
      <c r="CN139" t="s">
        <v>106</v>
      </c>
    </row>
    <row r="140" spans="1:99" x14ac:dyDescent="0.25">
      <c r="A140">
        <v>45158.595431249996</v>
      </c>
      <c r="B140" t="s">
        <v>397</v>
      </c>
      <c r="C140" t="s">
        <v>34</v>
      </c>
      <c r="D140" t="s">
        <v>35</v>
      </c>
      <c r="E140" t="s">
        <v>36</v>
      </c>
      <c r="F140" t="s">
        <v>416</v>
      </c>
      <c r="G140" t="s">
        <v>81</v>
      </c>
      <c r="H140" t="s">
        <v>213</v>
      </c>
      <c r="I140" s="1" t="s">
        <v>213</v>
      </c>
      <c r="M140" t="s">
        <v>40</v>
      </c>
      <c r="N140" s="1" t="s">
        <v>41</v>
      </c>
      <c r="O140" t="s">
        <v>41</v>
      </c>
      <c r="Q140">
        <v>765</v>
      </c>
      <c r="R140" t="s">
        <v>232</v>
      </c>
      <c r="S140" t="s">
        <v>65</v>
      </c>
      <c r="T140" t="s">
        <v>131</v>
      </c>
      <c r="U140" t="s">
        <v>67</v>
      </c>
      <c r="V140" t="s">
        <v>96</v>
      </c>
      <c r="W140" t="s">
        <v>686</v>
      </c>
      <c r="X140" t="s">
        <v>48</v>
      </c>
      <c r="Y140" t="s">
        <v>936</v>
      </c>
      <c r="Z140" t="s">
        <v>922</v>
      </c>
      <c r="AA140" t="s">
        <v>903</v>
      </c>
      <c r="AB140" t="s">
        <v>904</v>
      </c>
      <c r="AJ140" t="s">
        <v>460</v>
      </c>
      <c r="AK140" t="s">
        <v>111</v>
      </c>
      <c r="AL140" t="s">
        <v>959</v>
      </c>
      <c r="AM140" t="s">
        <v>957</v>
      </c>
      <c r="AQ140" t="s">
        <v>225</v>
      </c>
      <c r="AR140" t="s">
        <v>225</v>
      </c>
      <c r="AX140" t="s">
        <v>112</v>
      </c>
      <c r="AY140" t="s">
        <v>87</v>
      </c>
      <c r="AZ140" t="s">
        <v>216</v>
      </c>
      <c r="BA140" t="s">
        <v>101</v>
      </c>
      <c r="BB140" t="s">
        <v>991</v>
      </c>
      <c r="BI140" t="s">
        <v>140</v>
      </c>
      <c r="BJ140" t="s">
        <v>102</v>
      </c>
      <c r="BK140" t="s">
        <v>1046</v>
      </c>
      <c r="BL140" t="s">
        <v>1048</v>
      </c>
      <c r="BM140" t="s">
        <v>1044</v>
      </c>
      <c r="BN140" t="s">
        <v>1049</v>
      </c>
      <c r="BO140" t="s">
        <v>1045</v>
      </c>
      <c r="BS140" t="s">
        <v>76</v>
      </c>
      <c r="BT140" t="s">
        <v>622</v>
      </c>
      <c r="BU140" t="s">
        <v>622</v>
      </c>
      <c r="CB140">
        <v>0</v>
      </c>
      <c r="CC140" t="s">
        <v>142</v>
      </c>
      <c r="CD140" t="s">
        <v>622</v>
      </c>
      <c r="CE140" t="s">
        <v>622</v>
      </c>
      <c r="CL140">
        <v>2</v>
      </c>
      <c r="CM140" t="s">
        <v>688</v>
      </c>
      <c r="CN140" t="s">
        <v>688</v>
      </c>
    </row>
    <row r="141" spans="1:99" x14ac:dyDescent="0.25">
      <c r="A141">
        <v>45158.643102835646</v>
      </c>
      <c r="B141" t="s">
        <v>188</v>
      </c>
      <c r="C141" t="s">
        <v>34</v>
      </c>
      <c r="D141" t="s">
        <v>35</v>
      </c>
      <c r="E141" t="s">
        <v>36</v>
      </c>
      <c r="F141" t="s">
        <v>416</v>
      </c>
      <c r="G141" t="s">
        <v>148</v>
      </c>
      <c r="H141" t="s">
        <v>130</v>
      </c>
      <c r="I141" s="1" t="s">
        <v>124</v>
      </c>
      <c r="J141" t="s">
        <v>854</v>
      </c>
      <c r="M141" t="s">
        <v>40</v>
      </c>
      <c r="N141" s="1" t="s">
        <v>64</v>
      </c>
      <c r="O141" t="s">
        <v>41</v>
      </c>
      <c r="P141" t="s">
        <v>862</v>
      </c>
      <c r="Q141">
        <v>630</v>
      </c>
      <c r="R141" t="s">
        <v>232</v>
      </c>
      <c r="S141" t="s">
        <v>95</v>
      </c>
      <c r="T141" t="s">
        <v>44</v>
      </c>
      <c r="U141" t="s">
        <v>45</v>
      </c>
      <c r="V141" t="s">
        <v>134</v>
      </c>
      <c r="W141" t="s">
        <v>689</v>
      </c>
      <c r="X141" t="s">
        <v>70</v>
      </c>
      <c r="Y141" t="s">
        <v>937</v>
      </c>
      <c r="Z141" t="s">
        <v>136</v>
      </c>
      <c r="AA141" t="s">
        <v>888</v>
      </c>
      <c r="AB141" t="s">
        <v>890</v>
      </c>
      <c r="AC141" t="s">
        <v>891</v>
      </c>
      <c r="AD141" t="s">
        <v>941</v>
      </c>
      <c r="AJ141" t="s">
        <v>691</v>
      </c>
      <c r="AK141" t="s">
        <v>174</v>
      </c>
      <c r="AL141" t="s">
        <v>961</v>
      </c>
      <c r="AM141" t="s">
        <v>963</v>
      </c>
      <c r="AN141" t="s">
        <v>964</v>
      </c>
      <c r="AQ141" t="s">
        <v>692</v>
      </c>
      <c r="AR141" t="s">
        <v>51</v>
      </c>
      <c r="AS141" t="s">
        <v>979</v>
      </c>
      <c r="AX141" t="s">
        <v>65</v>
      </c>
      <c r="AY141" t="s">
        <v>100</v>
      </c>
      <c r="AZ141" t="s">
        <v>216</v>
      </c>
      <c r="BA141" t="s">
        <v>101</v>
      </c>
      <c r="BB141" t="s">
        <v>991</v>
      </c>
      <c r="BI141" t="s">
        <v>693</v>
      </c>
      <c r="BJ141" t="s">
        <v>75</v>
      </c>
      <c r="BK141" t="s">
        <v>1044</v>
      </c>
      <c r="BS141" t="s">
        <v>56</v>
      </c>
      <c r="BT141" t="s">
        <v>694</v>
      </c>
      <c r="BU141" t="s">
        <v>136</v>
      </c>
      <c r="BV141" t="s">
        <v>1067</v>
      </c>
      <c r="BW141" t="s">
        <v>885</v>
      </c>
      <c r="BX141" t="s">
        <v>894</v>
      </c>
      <c r="CB141" t="s">
        <v>170</v>
      </c>
      <c r="CC141" t="s">
        <v>92</v>
      </c>
      <c r="CD141" t="s">
        <v>695</v>
      </c>
      <c r="CE141" t="s">
        <v>198</v>
      </c>
      <c r="CF141" t="s">
        <v>1075</v>
      </c>
      <c r="CG141" t="s">
        <v>1078</v>
      </c>
      <c r="CL141">
        <v>5</v>
      </c>
      <c r="CM141" t="s">
        <v>696</v>
      </c>
      <c r="CN141" t="s">
        <v>345</v>
      </c>
      <c r="CO141" t="s">
        <v>1095</v>
      </c>
      <c r="CP141" t="s">
        <v>1101</v>
      </c>
      <c r="CQ141" t="s">
        <v>1097</v>
      </c>
      <c r="CR141" t="s">
        <v>1100</v>
      </c>
    </row>
    <row r="142" spans="1:99" x14ac:dyDescent="0.25">
      <c r="A142">
        <v>45158.65115237268</v>
      </c>
      <c r="B142" t="s">
        <v>33</v>
      </c>
      <c r="C142" t="s">
        <v>62</v>
      </c>
      <c r="D142" t="s">
        <v>35</v>
      </c>
      <c r="E142" t="s">
        <v>36</v>
      </c>
      <c r="F142" t="s">
        <v>37</v>
      </c>
      <c r="G142" t="s">
        <v>123</v>
      </c>
      <c r="H142" t="s">
        <v>130</v>
      </c>
      <c r="I142" s="1" t="s">
        <v>130</v>
      </c>
      <c r="M142" t="s">
        <v>40</v>
      </c>
      <c r="N142" s="1" t="s">
        <v>41</v>
      </c>
      <c r="O142" t="s">
        <v>41</v>
      </c>
      <c r="Q142">
        <v>1250</v>
      </c>
      <c r="R142" t="s">
        <v>42</v>
      </c>
      <c r="S142" t="s">
        <v>95</v>
      </c>
      <c r="T142" t="s">
        <v>44</v>
      </c>
      <c r="U142" t="s">
        <v>108</v>
      </c>
      <c r="V142" t="s">
        <v>117</v>
      </c>
      <c r="W142" t="s">
        <v>697</v>
      </c>
      <c r="X142" t="s">
        <v>413</v>
      </c>
      <c r="Y142" t="s">
        <v>77</v>
      </c>
      <c r="Z142" t="s">
        <v>77</v>
      </c>
      <c r="AJ142" t="s">
        <v>698</v>
      </c>
      <c r="AK142" t="s">
        <v>698</v>
      </c>
      <c r="AQ142" t="s">
        <v>311</v>
      </c>
      <c r="AR142" t="s">
        <v>311</v>
      </c>
      <c r="AX142" t="s">
        <v>312</v>
      </c>
      <c r="AY142" t="s">
        <v>87</v>
      </c>
      <c r="AZ142" t="s">
        <v>313</v>
      </c>
      <c r="BA142" t="s">
        <v>313</v>
      </c>
      <c r="BI142" t="s">
        <v>313</v>
      </c>
      <c r="BJ142" t="s">
        <v>313</v>
      </c>
      <c r="BS142" t="s">
        <v>161</v>
      </c>
      <c r="BT142" t="s">
        <v>77</v>
      </c>
      <c r="BU142" t="s">
        <v>77</v>
      </c>
      <c r="CB142">
        <v>0</v>
      </c>
      <c r="CC142" t="s">
        <v>92</v>
      </c>
      <c r="CD142" t="s">
        <v>210</v>
      </c>
      <c r="CE142" t="s">
        <v>210</v>
      </c>
      <c r="CL142">
        <v>5</v>
      </c>
      <c r="CM142" t="s">
        <v>106</v>
      </c>
      <c r="CN142" t="s">
        <v>106</v>
      </c>
    </row>
    <row r="143" spans="1:99" x14ac:dyDescent="0.25">
      <c r="A143">
        <v>45158.828462893522</v>
      </c>
      <c r="B143" t="s">
        <v>258</v>
      </c>
      <c r="C143" t="s">
        <v>34</v>
      </c>
      <c r="D143" t="s">
        <v>35</v>
      </c>
      <c r="E143" t="s">
        <v>36</v>
      </c>
      <c r="F143" t="s">
        <v>201</v>
      </c>
      <c r="G143" t="s">
        <v>123</v>
      </c>
      <c r="H143" t="s">
        <v>130</v>
      </c>
      <c r="I143" s="1" t="s">
        <v>130</v>
      </c>
      <c r="M143" t="s">
        <v>40</v>
      </c>
      <c r="N143" s="1" t="s">
        <v>64</v>
      </c>
      <c r="O143" t="s">
        <v>41</v>
      </c>
      <c r="P143" t="s">
        <v>862</v>
      </c>
      <c r="Q143">
        <v>1260</v>
      </c>
      <c r="R143" t="s">
        <v>381</v>
      </c>
      <c r="S143" t="s">
        <v>43</v>
      </c>
      <c r="T143" t="s">
        <v>44</v>
      </c>
      <c r="U143" t="s">
        <v>156</v>
      </c>
      <c r="V143" t="s">
        <v>134</v>
      </c>
      <c r="W143" t="s">
        <v>699</v>
      </c>
      <c r="X143" t="s">
        <v>70</v>
      </c>
      <c r="Y143" t="s">
        <v>136</v>
      </c>
      <c r="Z143" t="s">
        <v>136</v>
      </c>
      <c r="AJ143" t="s">
        <v>174</v>
      </c>
      <c r="AK143" t="s">
        <v>174</v>
      </c>
      <c r="AQ143" t="s">
        <v>51</v>
      </c>
      <c r="AR143" t="s">
        <v>51</v>
      </c>
      <c r="AX143" t="s">
        <v>112</v>
      </c>
      <c r="AY143" t="s">
        <v>100</v>
      </c>
      <c r="AZ143" t="s">
        <v>261</v>
      </c>
      <c r="BA143" t="s">
        <v>101</v>
      </c>
      <c r="BB143" t="s">
        <v>992</v>
      </c>
      <c r="BC143" t="s">
        <v>991</v>
      </c>
      <c r="BI143" t="s">
        <v>700</v>
      </c>
      <c r="BJ143" t="s">
        <v>75</v>
      </c>
      <c r="BK143" t="s">
        <v>1048</v>
      </c>
      <c r="BL143" t="s">
        <v>1044</v>
      </c>
      <c r="BM143" t="s">
        <v>1051</v>
      </c>
      <c r="BS143" t="s">
        <v>56</v>
      </c>
      <c r="BT143" t="s">
        <v>701</v>
      </c>
      <c r="BU143" t="s">
        <v>136</v>
      </c>
      <c r="BV143" t="s">
        <v>893</v>
      </c>
      <c r="BW143" t="s">
        <v>1067</v>
      </c>
      <c r="BX143" t="s">
        <v>895</v>
      </c>
      <c r="CB143">
        <v>0</v>
      </c>
      <c r="CC143" t="s">
        <v>92</v>
      </c>
      <c r="CD143" t="s">
        <v>461</v>
      </c>
      <c r="CE143" t="s">
        <v>461</v>
      </c>
      <c r="CL143">
        <v>1</v>
      </c>
      <c r="CM143" t="s">
        <v>659</v>
      </c>
      <c r="CN143" t="s">
        <v>659</v>
      </c>
    </row>
    <row r="144" spans="1:99" x14ac:dyDescent="0.25">
      <c r="A144">
        <v>45158.92052861111</v>
      </c>
      <c r="B144" t="s">
        <v>258</v>
      </c>
      <c r="C144" t="s">
        <v>62</v>
      </c>
      <c r="D144" t="s">
        <v>35</v>
      </c>
      <c r="E144" t="s">
        <v>36</v>
      </c>
      <c r="F144" t="s">
        <v>37</v>
      </c>
      <c r="G144" t="s">
        <v>81</v>
      </c>
      <c r="H144" t="s">
        <v>130</v>
      </c>
      <c r="I144" s="1" t="s">
        <v>63</v>
      </c>
      <c r="J144" t="s">
        <v>853</v>
      </c>
      <c r="M144" t="s">
        <v>40</v>
      </c>
      <c r="N144" s="1" t="s">
        <v>41</v>
      </c>
      <c r="O144" t="s">
        <v>41</v>
      </c>
      <c r="Q144">
        <v>1195</v>
      </c>
      <c r="R144" t="s">
        <v>42</v>
      </c>
      <c r="S144" t="s">
        <v>65</v>
      </c>
      <c r="T144" t="s">
        <v>131</v>
      </c>
      <c r="U144" t="s">
        <v>156</v>
      </c>
      <c r="V144" t="s">
        <v>117</v>
      </c>
      <c r="W144" t="s">
        <v>628</v>
      </c>
      <c r="X144" t="s">
        <v>145</v>
      </c>
      <c r="Y144" t="s">
        <v>103</v>
      </c>
      <c r="Z144" t="s">
        <v>103</v>
      </c>
      <c r="AJ144" t="s">
        <v>702</v>
      </c>
      <c r="AK144" t="s">
        <v>146</v>
      </c>
      <c r="AL144" t="s">
        <v>958</v>
      </c>
      <c r="AM144" t="s">
        <v>959</v>
      </c>
      <c r="AN144" t="s">
        <v>957</v>
      </c>
      <c r="AO144" t="s">
        <v>970</v>
      </c>
      <c r="AQ144" t="s">
        <v>73</v>
      </c>
      <c r="AR144" t="s">
        <v>51</v>
      </c>
      <c r="AS144" t="s">
        <v>975</v>
      </c>
      <c r="AX144" t="s">
        <v>65</v>
      </c>
      <c r="AY144" t="s">
        <v>53</v>
      </c>
      <c r="AZ144" t="s">
        <v>54</v>
      </c>
      <c r="BA144" t="s">
        <v>101</v>
      </c>
      <c r="BB144" t="s">
        <v>989</v>
      </c>
      <c r="BC144" t="s">
        <v>990</v>
      </c>
      <c r="BI144" t="s">
        <v>552</v>
      </c>
      <c r="BJ144" t="s">
        <v>102</v>
      </c>
      <c r="BK144" t="s">
        <v>1044</v>
      </c>
      <c r="BL144" t="s">
        <v>1049</v>
      </c>
      <c r="BM144" t="s">
        <v>1045</v>
      </c>
      <c r="BS144" t="s">
        <v>76</v>
      </c>
      <c r="BT144" t="s">
        <v>103</v>
      </c>
      <c r="BU144" t="s">
        <v>103</v>
      </c>
      <c r="CB144" t="s">
        <v>170</v>
      </c>
      <c r="CC144" t="s">
        <v>142</v>
      </c>
      <c r="CD144" t="s">
        <v>703</v>
      </c>
      <c r="CE144" t="s">
        <v>703</v>
      </c>
      <c r="CL144">
        <v>2</v>
      </c>
      <c r="CM144" t="s">
        <v>704</v>
      </c>
      <c r="CN144" t="s">
        <v>704</v>
      </c>
      <c r="CU144" t="s">
        <v>622</v>
      </c>
    </row>
    <row r="145" spans="1:99" x14ac:dyDescent="0.25">
      <c r="A145">
        <v>45158.92836982639</v>
      </c>
      <c r="B145" t="s">
        <v>258</v>
      </c>
      <c r="C145" t="s">
        <v>62</v>
      </c>
      <c r="D145" t="s">
        <v>35</v>
      </c>
      <c r="E145" t="s">
        <v>36</v>
      </c>
      <c r="F145" t="s">
        <v>37</v>
      </c>
      <c r="G145" t="s">
        <v>38</v>
      </c>
      <c r="H145" t="s">
        <v>130</v>
      </c>
      <c r="I145" s="1" t="s">
        <v>63</v>
      </c>
      <c r="J145" t="s">
        <v>853</v>
      </c>
      <c r="M145" t="s">
        <v>40</v>
      </c>
      <c r="N145" s="1" t="s">
        <v>41</v>
      </c>
      <c r="O145" t="s">
        <v>41</v>
      </c>
      <c r="Q145">
        <v>1186</v>
      </c>
      <c r="R145" t="s">
        <v>42</v>
      </c>
      <c r="S145" t="s">
        <v>65</v>
      </c>
      <c r="T145" t="s">
        <v>131</v>
      </c>
      <c r="U145" t="s">
        <v>156</v>
      </c>
      <c r="V145" t="s">
        <v>134</v>
      </c>
      <c r="W145" t="s">
        <v>705</v>
      </c>
      <c r="X145" t="s">
        <v>145</v>
      </c>
      <c r="Y145" t="s">
        <v>706</v>
      </c>
      <c r="Z145" t="s">
        <v>136</v>
      </c>
      <c r="AA145" t="s">
        <v>889</v>
      </c>
      <c r="AB145" t="s">
        <v>885</v>
      </c>
      <c r="AC145" t="s">
        <v>890</v>
      </c>
      <c r="AD145" t="s">
        <v>901</v>
      </c>
      <c r="AE145" t="s">
        <v>905</v>
      </c>
      <c r="AF145" t="s">
        <v>906</v>
      </c>
      <c r="AG145" t="s">
        <v>907</v>
      </c>
      <c r="AH145" t="s">
        <v>908</v>
      </c>
      <c r="AI145" t="s">
        <v>909</v>
      </c>
      <c r="AJ145" t="s">
        <v>159</v>
      </c>
      <c r="AK145" t="s">
        <v>174</v>
      </c>
      <c r="AL145" t="s">
        <v>960</v>
      </c>
      <c r="AM145" t="s">
        <v>961</v>
      </c>
      <c r="AN145" t="s">
        <v>958</v>
      </c>
      <c r="AO145" t="s">
        <v>959</v>
      </c>
      <c r="AP145" t="s">
        <v>957</v>
      </c>
      <c r="AQ145" t="s">
        <v>51</v>
      </c>
      <c r="AR145" t="s">
        <v>51</v>
      </c>
      <c r="AX145" t="s">
        <v>65</v>
      </c>
      <c r="AY145" t="s">
        <v>100</v>
      </c>
      <c r="AZ145" t="s">
        <v>707</v>
      </c>
      <c r="BA145" t="s">
        <v>101</v>
      </c>
      <c r="BB145" t="s">
        <v>992</v>
      </c>
      <c r="BC145" t="s">
        <v>989</v>
      </c>
      <c r="BD145" t="s">
        <v>990</v>
      </c>
      <c r="BE145" t="s">
        <v>995</v>
      </c>
      <c r="BF145" t="s">
        <v>996</v>
      </c>
      <c r="BG145" t="s">
        <v>997</v>
      </c>
      <c r="BH145" t="s">
        <v>998</v>
      </c>
      <c r="BI145" t="s">
        <v>999</v>
      </c>
      <c r="BJ145" t="s">
        <v>102</v>
      </c>
      <c r="BK145" t="s">
        <v>1046</v>
      </c>
      <c r="BL145" t="s">
        <v>1047</v>
      </c>
      <c r="BM145" t="s">
        <v>1048</v>
      </c>
      <c r="BN145" t="s">
        <v>1044</v>
      </c>
      <c r="BO145" t="s">
        <v>1049</v>
      </c>
      <c r="BP145" t="s">
        <v>1045</v>
      </c>
      <c r="BS145" t="s">
        <v>161</v>
      </c>
      <c r="BT145" t="s">
        <v>708</v>
      </c>
      <c r="BU145" t="s">
        <v>103</v>
      </c>
      <c r="BV145" t="s">
        <v>901</v>
      </c>
      <c r="CB145" t="s">
        <v>170</v>
      </c>
      <c r="CC145" t="s">
        <v>142</v>
      </c>
      <c r="CD145" t="s">
        <v>709</v>
      </c>
      <c r="CE145" t="s">
        <v>147</v>
      </c>
      <c r="CF145" t="s">
        <v>1083</v>
      </c>
      <c r="CL145">
        <v>3</v>
      </c>
      <c r="CM145" t="s">
        <v>106</v>
      </c>
      <c r="CN145" t="s">
        <v>106</v>
      </c>
      <c r="CU145" t="s">
        <v>710</v>
      </c>
    </row>
    <row r="146" spans="1:99" x14ac:dyDescent="0.25">
      <c r="A146">
        <v>45159.069809189816</v>
      </c>
      <c r="B146" t="s">
        <v>330</v>
      </c>
      <c r="C146" t="s">
        <v>62</v>
      </c>
      <c r="D146" t="s">
        <v>35</v>
      </c>
      <c r="E146" t="s">
        <v>36</v>
      </c>
      <c r="F146" t="s">
        <v>37</v>
      </c>
      <c r="G146" t="s">
        <v>190</v>
      </c>
      <c r="H146" t="s">
        <v>130</v>
      </c>
      <c r="I146" s="1" t="s">
        <v>63</v>
      </c>
      <c r="J146" t="s">
        <v>853</v>
      </c>
      <c r="M146" t="s">
        <v>40</v>
      </c>
      <c r="N146" s="1" t="s">
        <v>41</v>
      </c>
      <c r="O146" t="s">
        <v>41</v>
      </c>
      <c r="Q146">
        <v>1206</v>
      </c>
      <c r="R146" t="s">
        <v>42</v>
      </c>
      <c r="S146" t="s">
        <v>95</v>
      </c>
      <c r="T146" t="s">
        <v>66</v>
      </c>
      <c r="U146" t="s">
        <v>156</v>
      </c>
      <c r="V146" t="s">
        <v>117</v>
      </c>
      <c r="W146" t="s">
        <v>339</v>
      </c>
      <c r="X146" t="s">
        <v>70</v>
      </c>
      <c r="Y146" t="s">
        <v>926</v>
      </c>
      <c r="Z146" t="s">
        <v>136</v>
      </c>
      <c r="AA146" t="s">
        <v>941</v>
      </c>
      <c r="AJ146" t="s">
        <v>711</v>
      </c>
      <c r="AK146" t="s">
        <v>146</v>
      </c>
      <c r="AL146" t="s">
        <v>963</v>
      </c>
      <c r="AM146" t="s">
        <v>964</v>
      </c>
      <c r="AQ146" t="s">
        <v>73</v>
      </c>
      <c r="AR146" t="s">
        <v>51</v>
      </c>
      <c r="AS146" t="s">
        <v>975</v>
      </c>
      <c r="AX146" t="s">
        <v>112</v>
      </c>
      <c r="AY146" t="s">
        <v>100</v>
      </c>
      <c r="AZ146" t="s">
        <v>428</v>
      </c>
      <c r="BA146" t="s">
        <v>428</v>
      </c>
      <c r="BI146" t="s">
        <v>712</v>
      </c>
      <c r="BJ146" t="s">
        <v>102</v>
      </c>
      <c r="BK146" t="s">
        <v>1046</v>
      </c>
      <c r="BL146" t="s">
        <v>1044</v>
      </c>
      <c r="BM146" t="s">
        <v>1045</v>
      </c>
      <c r="BS146" t="s">
        <v>76</v>
      </c>
      <c r="BT146" t="s">
        <v>77</v>
      </c>
      <c r="BU146" t="s">
        <v>77</v>
      </c>
      <c r="CB146">
        <v>0</v>
      </c>
      <c r="CC146" t="s">
        <v>142</v>
      </c>
      <c r="CD146" t="s">
        <v>713</v>
      </c>
      <c r="CE146" t="s">
        <v>198</v>
      </c>
      <c r="CF146" t="s">
        <v>1074</v>
      </c>
      <c r="CG146" t="s">
        <v>1078</v>
      </c>
      <c r="CH146" t="s">
        <v>1076</v>
      </c>
      <c r="CL146">
        <v>3</v>
      </c>
      <c r="CM146" t="s">
        <v>106</v>
      </c>
      <c r="CN146" t="s">
        <v>106</v>
      </c>
    </row>
    <row r="147" spans="1:99" x14ac:dyDescent="0.25">
      <c r="A147">
        <v>45159.581525844907</v>
      </c>
      <c r="B147" t="s">
        <v>172</v>
      </c>
      <c r="C147" t="s">
        <v>62</v>
      </c>
      <c r="D147" t="s">
        <v>35</v>
      </c>
      <c r="E147" t="s">
        <v>36</v>
      </c>
      <c r="F147" t="s">
        <v>37</v>
      </c>
      <c r="G147" t="s">
        <v>212</v>
      </c>
      <c r="H147" t="s">
        <v>130</v>
      </c>
      <c r="I147" s="1" t="s">
        <v>130</v>
      </c>
      <c r="M147" t="s">
        <v>40</v>
      </c>
      <c r="N147" s="1" t="s">
        <v>64</v>
      </c>
      <c r="O147" t="s">
        <v>41</v>
      </c>
      <c r="P147" t="s">
        <v>862</v>
      </c>
      <c r="Q147">
        <v>527</v>
      </c>
      <c r="R147" t="s">
        <v>42</v>
      </c>
      <c r="S147" t="s">
        <v>65</v>
      </c>
      <c r="T147" t="s">
        <v>44</v>
      </c>
      <c r="U147" t="s">
        <v>45</v>
      </c>
      <c r="V147" t="s">
        <v>134</v>
      </c>
      <c r="W147" t="s">
        <v>714</v>
      </c>
      <c r="X147" t="s">
        <v>70</v>
      </c>
      <c r="Y147" t="s">
        <v>136</v>
      </c>
      <c r="Z147" t="s">
        <v>136</v>
      </c>
      <c r="AJ147" t="s">
        <v>460</v>
      </c>
      <c r="AK147" t="s">
        <v>111</v>
      </c>
      <c r="AL147" t="s">
        <v>959</v>
      </c>
      <c r="AM147" t="s">
        <v>957</v>
      </c>
      <c r="AQ147" t="s">
        <v>51</v>
      </c>
      <c r="AR147" t="s">
        <v>51</v>
      </c>
      <c r="AX147" t="s">
        <v>112</v>
      </c>
      <c r="AY147" t="s">
        <v>87</v>
      </c>
      <c r="AZ147" t="s">
        <v>195</v>
      </c>
      <c r="BA147" t="s">
        <v>195</v>
      </c>
      <c r="BI147" t="s">
        <v>715</v>
      </c>
      <c r="BJ147" t="s">
        <v>160</v>
      </c>
      <c r="BK147" t="s">
        <v>1049</v>
      </c>
      <c r="BS147" t="s">
        <v>56</v>
      </c>
      <c r="BT147" t="s">
        <v>136</v>
      </c>
      <c r="BU147" t="s">
        <v>136</v>
      </c>
      <c r="CB147">
        <v>0</v>
      </c>
      <c r="CC147" t="s">
        <v>92</v>
      </c>
      <c r="CD147" t="s">
        <v>210</v>
      </c>
      <c r="CE147" t="s">
        <v>210</v>
      </c>
      <c r="CL147">
        <v>2</v>
      </c>
      <c r="CM147" t="s">
        <v>716</v>
      </c>
      <c r="CN147" t="s">
        <v>634</v>
      </c>
      <c r="CO147" t="s">
        <v>1102</v>
      </c>
      <c r="CP147" t="s">
        <v>1098</v>
      </c>
    </row>
    <row r="148" spans="1:99" x14ac:dyDescent="0.25">
      <c r="A148">
        <v>45159.701036053244</v>
      </c>
      <c r="B148" t="s">
        <v>172</v>
      </c>
      <c r="C148" t="s">
        <v>62</v>
      </c>
      <c r="D148" t="s">
        <v>505</v>
      </c>
      <c r="E148" t="s">
        <v>155</v>
      </c>
      <c r="F148" t="s">
        <v>221</v>
      </c>
      <c r="G148" t="s">
        <v>148</v>
      </c>
      <c r="H148" t="s">
        <v>107</v>
      </c>
      <c r="I148" s="1" t="s">
        <v>107</v>
      </c>
      <c r="M148" t="s">
        <v>411</v>
      </c>
      <c r="N148" s="1" t="s">
        <v>125</v>
      </c>
      <c r="O148" t="s">
        <v>125</v>
      </c>
      <c r="Q148">
        <v>650</v>
      </c>
      <c r="R148" t="s">
        <v>717</v>
      </c>
      <c r="S148" t="s">
        <v>281</v>
      </c>
      <c r="T148" t="s">
        <v>44</v>
      </c>
      <c r="U148" t="s">
        <v>191</v>
      </c>
      <c r="V148" t="s">
        <v>134</v>
      </c>
      <c r="W148" t="s">
        <v>718</v>
      </c>
      <c r="X148" t="s">
        <v>179</v>
      </c>
      <c r="Y148" t="s">
        <v>77</v>
      </c>
      <c r="Z148" t="s">
        <v>77</v>
      </c>
      <c r="AJ148" t="s">
        <v>633</v>
      </c>
      <c r="AK148" t="s">
        <v>633</v>
      </c>
      <c r="AQ148" t="s">
        <v>51</v>
      </c>
      <c r="AR148" t="s">
        <v>51</v>
      </c>
      <c r="AX148" t="s">
        <v>112</v>
      </c>
      <c r="AY148" t="s">
        <v>87</v>
      </c>
      <c r="AZ148" t="s">
        <v>313</v>
      </c>
      <c r="BA148" t="s">
        <v>313</v>
      </c>
      <c r="BI148" t="s">
        <v>313</v>
      </c>
      <c r="BJ148" t="s">
        <v>313</v>
      </c>
      <c r="BS148" t="s">
        <v>56</v>
      </c>
      <c r="BT148" t="s">
        <v>77</v>
      </c>
      <c r="BU148" t="s">
        <v>77</v>
      </c>
      <c r="CB148">
        <v>0</v>
      </c>
      <c r="CC148" t="s">
        <v>92</v>
      </c>
      <c r="CD148" t="s">
        <v>198</v>
      </c>
      <c r="CE148" t="s">
        <v>198</v>
      </c>
      <c r="CL148">
        <v>1</v>
      </c>
      <c r="CM148" t="s">
        <v>94</v>
      </c>
      <c r="CN148" t="s">
        <v>94</v>
      </c>
    </row>
    <row r="149" spans="1:99" x14ac:dyDescent="0.25">
      <c r="A149">
        <v>45159.705488460648</v>
      </c>
      <c r="B149" t="s">
        <v>172</v>
      </c>
      <c r="C149" t="s">
        <v>62</v>
      </c>
      <c r="D149" t="s">
        <v>505</v>
      </c>
      <c r="E149" t="s">
        <v>155</v>
      </c>
      <c r="F149" t="s">
        <v>37</v>
      </c>
      <c r="G149" t="s">
        <v>38</v>
      </c>
      <c r="H149" t="s">
        <v>130</v>
      </c>
      <c r="I149" s="1" t="s">
        <v>130</v>
      </c>
      <c r="M149" t="s">
        <v>40</v>
      </c>
      <c r="N149" s="1" t="s">
        <v>41</v>
      </c>
      <c r="O149" t="s">
        <v>41</v>
      </c>
      <c r="Q149">
        <v>570</v>
      </c>
      <c r="R149" t="s">
        <v>83</v>
      </c>
      <c r="S149" t="s">
        <v>65</v>
      </c>
      <c r="T149" t="s">
        <v>66</v>
      </c>
      <c r="U149" t="s">
        <v>156</v>
      </c>
      <c r="V149" t="s">
        <v>96</v>
      </c>
      <c r="W149" t="s">
        <v>718</v>
      </c>
      <c r="X149" t="s">
        <v>179</v>
      </c>
      <c r="Y149" t="s">
        <v>136</v>
      </c>
      <c r="Z149" t="s">
        <v>136</v>
      </c>
      <c r="AJ149" t="s">
        <v>146</v>
      </c>
      <c r="AK149" t="s">
        <v>146</v>
      </c>
      <c r="AQ149" t="s">
        <v>194</v>
      </c>
      <c r="AR149" t="s">
        <v>194</v>
      </c>
      <c r="AX149" t="s">
        <v>112</v>
      </c>
      <c r="AY149" t="s">
        <v>100</v>
      </c>
      <c r="AZ149" t="s">
        <v>101</v>
      </c>
      <c r="BA149" t="s">
        <v>101</v>
      </c>
      <c r="BI149" t="s">
        <v>102</v>
      </c>
      <c r="BJ149" t="s">
        <v>102</v>
      </c>
      <c r="BS149" t="s">
        <v>56</v>
      </c>
      <c r="BT149" t="s">
        <v>77</v>
      </c>
      <c r="BU149" t="s">
        <v>77</v>
      </c>
      <c r="CB149">
        <v>0</v>
      </c>
      <c r="CC149" t="s">
        <v>92</v>
      </c>
      <c r="CD149" t="s">
        <v>210</v>
      </c>
      <c r="CE149" t="s">
        <v>210</v>
      </c>
      <c r="CL149">
        <v>5</v>
      </c>
      <c r="CM149" t="s">
        <v>659</v>
      </c>
      <c r="CN149" t="s">
        <v>659</v>
      </c>
    </row>
    <row r="150" spans="1:99" x14ac:dyDescent="0.25">
      <c r="A150">
        <v>45159.732567025465</v>
      </c>
      <c r="B150" t="s">
        <v>330</v>
      </c>
      <c r="C150" t="s">
        <v>34</v>
      </c>
      <c r="D150" t="s">
        <v>35</v>
      </c>
      <c r="E150" t="s">
        <v>36</v>
      </c>
      <c r="F150" t="s">
        <v>37</v>
      </c>
      <c r="G150" t="s">
        <v>320</v>
      </c>
      <c r="H150" t="s">
        <v>130</v>
      </c>
      <c r="I150" s="1" t="s">
        <v>182</v>
      </c>
      <c r="J150" t="s">
        <v>854</v>
      </c>
      <c r="K150" t="s">
        <v>852</v>
      </c>
      <c r="M150" t="s">
        <v>40</v>
      </c>
      <c r="N150" s="1" t="s">
        <v>41</v>
      </c>
      <c r="O150" t="s">
        <v>41</v>
      </c>
      <c r="Q150">
        <v>1230</v>
      </c>
      <c r="R150" t="s">
        <v>42</v>
      </c>
      <c r="S150" t="s">
        <v>95</v>
      </c>
      <c r="T150" t="s">
        <v>131</v>
      </c>
      <c r="U150" t="s">
        <v>67</v>
      </c>
      <c r="V150" t="s">
        <v>96</v>
      </c>
      <c r="W150" t="s">
        <v>719</v>
      </c>
      <c r="X150" t="s">
        <v>48</v>
      </c>
      <c r="Y150" t="s">
        <v>77</v>
      </c>
      <c r="Z150" t="s">
        <v>77</v>
      </c>
      <c r="AJ150" t="s">
        <v>460</v>
      </c>
      <c r="AK150" t="s">
        <v>111</v>
      </c>
      <c r="AL150" t="s">
        <v>959</v>
      </c>
      <c r="AM150" t="s">
        <v>957</v>
      </c>
      <c r="AQ150" t="s">
        <v>51</v>
      </c>
      <c r="AR150" t="s">
        <v>51</v>
      </c>
      <c r="AX150" t="s">
        <v>112</v>
      </c>
      <c r="AY150" t="s">
        <v>87</v>
      </c>
      <c r="AZ150" t="s">
        <v>167</v>
      </c>
      <c r="BA150" t="s">
        <v>101</v>
      </c>
      <c r="BB150" t="s">
        <v>989</v>
      </c>
      <c r="BI150" t="s">
        <v>1033</v>
      </c>
      <c r="BJ150" t="s">
        <v>1002</v>
      </c>
      <c r="BK150" t="s">
        <v>1044</v>
      </c>
      <c r="BL150" t="s">
        <v>1049</v>
      </c>
      <c r="BS150" t="s">
        <v>161</v>
      </c>
      <c r="BT150" t="s">
        <v>77</v>
      </c>
      <c r="BU150" t="s">
        <v>77</v>
      </c>
      <c r="CB150">
        <v>0</v>
      </c>
      <c r="CC150" t="s">
        <v>92</v>
      </c>
      <c r="CD150" t="s">
        <v>680</v>
      </c>
      <c r="CE150" t="s">
        <v>198</v>
      </c>
      <c r="CF150" t="s">
        <v>1074</v>
      </c>
      <c r="CL150">
        <v>5</v>
      </c>
      <c r="CM150" t="s">
        <v>659</v>
      </c>
      <c r="CN150" t="s">
        <v>659</v>
      </c>
    </row>
    <row r="151" spans="1:99" x14ac:dyDescent="0.25">
      <c r="A151">
        <v>45159.952772175922</v>
      </c>
      <c r="B151" t="s">
        <v>172</v>
      </c>
      <c r="C151" t="s">
        <v>62</v>
      </c>
      <c r="D151" t="s">
        <v>35</v>
      </c>
      <c r="E151" t="s">
        <v>36</v>
      </c>
      <c r="F151" t="s">
        <v>37</v>
      </c>
      <c r="G151" t="s">
        <v>148</v>
      </c>
      <c r="H151" t="s">
        <v>130</v>
      </c>
      <c r="I151" s="1" t="s">
        <v>124</v>
      </c>
      <c r="J151" t="s">
        <v>854</v>
      </c>
      <c r="M151" t="s">
        <v>411</v>
      </c>
      <c r="N151" s="1" t="s">
        <v>125</v>
      </c>
      <c r="O151" t="s">
        <v>125</v>
      </c>
      <c r="Q151">
        <v>578</v>
      </c>
      <c r="R151" t="s">
        <v>42</v>
      </c>
      <c r="S151" t="s">
        <v>95</v>
      </c>
      <c r="T151" t="s">
        <v>66</v>
      </c>
      <c r="U151" t="s">
        <v>191</v>
      </c>
      <c r="V151" t="s">
        <v>117</v>
      </c>
      <c r="W151" t="s">
        <v>721</v>
      </c>
      <c r="X151" t="s">
        <v>70</v>
      </c>
      <c r="Y151" t="s">
        <v>938</v>
      </c>
      <c r="Z151" t="s">
        <v>136</v>
      </c>
      <c r="AA151" t="s">
        <v>893</v>
      </c>
      <c r="AB151" t="s">
        <v>883</v>
      </c>
      <c r="AC151" t="s">
        <v>886</v>
      </c>
      <c r="AD151" t="s">
        <v>885</v>
      </c>
      <c r="AE151" t="s">
        <v>888</v>
      </c>
      <c r="AF151" t="s">
        <v>894</v>
      </c>
      <c r="AG151" t="s">
        <v>941</v>
      </c>
      <c r="AJ151" t="s">
        <v>673</v>
      </c>
      <c r="AK151" t="s">
        <v>633</v>
      </c>
      <c r="AL151" t="s">
        <v>961</v>
      </c>
      <c r="AM151" t="s">
        <v>958</v>
      </c>
      <c r="AN151" t="s">
        <v>959</v>
      </c>
      <c r="AO151" t="s">
        <v>957</v>
      </c>
      <c r="AQ151" t="s">
        <v>283</v>
      </c>
      <c r="AR151" t="s">
        <v>51</v>
      </c>
      <c r="AS151" t="s">
        <v>975</v>
      </c>
      <c r="AT151" t="s">
        <v>977</v>
      </c>
      <c r="AX151" t="s">
        <v>112</v>
      </c>
      <c r="AY151" t="s">
        <v>87</v>
      </c>
      <c r="AZ151" t="s">
        <v>195</v>
      </c>
      <c r="BA151" t="s">
        <v>195</v>
      </c>
      <c r="BI151" t="s">
        <v>723</v>
      </c>
      <c r="BJ151" t="s">
        <v>75</v>
      </c>
      <c r="BK151" t="s">
        <v>1044</v>
      </c>
      <c r="BL151" t="s">
        <v>1051</v>
      </c>
      <c r="BM151" t="s">
        <v>1050</v>
      </c>
      <c r="BS151" t="s">
        <v>76</v>
      </c>
      <c r="BT151" t="s">
        <v>724</v>
      </c>
      <c r="BU151" t="s">
        <v>136</v>
      </c>
      <c r="BV151" t="s">
        <v>893</v>
      </c>
      <c r="BW151" t="s">
        <v>889</v>
      </c>
      <c r="BX151" t="s">
        <v>886</v>
      </c>
      <c r="BY151" t="s">
        <v>885</v>
      </c>
      <c r="BZ151" t="s">
        <v>1066</v>
      </c>
      <c r="CA151" t="s">
        <v>891</v>
      </c>
      <c r="CB151" t="s">
        <v>91</v>
      </c>
      <c r="CC151" t="s">
        <v>58</v>
      </c>
      <c r="CD151" t="s">
        <v>725</v>
      </c>
      <c r="CE151" t="s">
        <v>147</v>
      </c>
      <c r="CF151" t="s">
        <v>1073</v>
      </c>
      <c r="CG151" t="s">
        <v>1074</v>
      </c>
      <c r="CH151" t="s">
        <v>1075</v>
      </c>
      <c r="CI151" t="s">
        <v>1077</v>
      </c>
      <c r="CL151">
        <v>3</v>
      </c>
      <c r="CM151" t="s">
        <v>726</v>
      </c>
      <c r="CN151" t="s">
        <v>634</v>
      </c>
      <c r="CO151" t="s">
        <v>1095</v>
      </c>
      <c r="CP151" t="s">
        <v>1096</v>
      </c>
      <c r="CQ151" t="s">
        <v>1097</v>
      </c>
      <c r="CR151" t="s">
        <v>1098</v>
      </c>
      <c r="CS151" t="s">
        <v>1105</v>
      </c>
    </row>
    <row r="152" spans="1:99" x14ac:dyDescent="0.25">
      <c r="A152">
        <v>45159.959028611112</v>
      </c>
      <c r="B152" t="s">
        <v>330</v>
      </c>
      <c r="C152" t="s">
        <v>34</v>
      </c>
      <c r="D152" t="s">
        <v>35</v>
      </c>
      <c r="E152" t="s">
        <v>36</v>
      </c>
      <c r="F152" t="s">
        <v>201</v>
      </c>
      <c r="G152" t="s">
        <v>320</v>
      </c>
      <c r="H152" t="s">
        <v>130</v>
      </c>
      <c r="I152" s="1" t="s">
        <v>130</v>
      </c>
      <c r="M152" t="s">
        <v>40</v>
      </c>
      <c r="N152" s="1" t="s">
        <v>41</v>
      </c>
      <c r="O152" t="s">
        <v>41</v>
      </c>
      <c r="Q152">
        <v>1043</v>
      </c>
      <c r="R152" t="s">
        <v>83</v>
      </c>
      <c r="S152" t="s">
        <v>43</v>
      </c>
      <c r="T152" t="s">
        <v>66</v>
      </c>
      <c r="U152" t="s">
        <v>67</v>
      </c>
      <c r="V152" t="s">
        <v>134</v>
      </c>
      <c r="W152" t="s">
        <v>727</v>
      </c>
      <c r="X152" t="s">
        <v>70</v>
      </c>
      <c r="Y152" t="s">
        <v>136</v>
      </c>
      <c r="Z152" t="s">
        <v>136</v>
      </c>
      <c r="AJ152" t="s">
        <v>633</v>
      </c>
      <c r="AK152" t="s">
        <v>633</v>
      </c>
      <c r="AQ152" t="s">
        <v>51</v>
      </c>
      <c r="AR152" t="s">
        <v>51</v>
      </c>
      <c r="AX152" t="s">
        <v>312</v>
      </c>
      <c r="AY152" t="s">
        <v>100</v>
      </c>
      <c r="AZ152" t="s">
        <v>101</v>
      </c>
      <c r="BA152" t="s">
        <v>101</v>
      </c>
      <c r="BI152" t="s">
        <v>160</v>
      </c>
      <c r="BJ152" t="s">
        <v>160</v>
      </c>
      <c r="BS152" t="s">
        <v>56</v>
      </c>
      <c r="BT152" t="s">
        <v>77</v>
      </c>
      <c r="BU152" t="s">
        <v>77</v>
      </c>
      <c r="CB152">
        <v>0</v>
      </c>
      <c r="CC152" t="s">
        <v>92</v>
      </c>
      <c r="CD152" t="s">
        <v>424</v>
      </c>
      <c r="CE152" t="s">
        <v>147</v>
      </c>
      <c r="CF152" t="s">
        <v>1073</v>
      </c>
      <c r="CG152" t="s">
        <v>1074</v>
      </c>
      <c r="CL152">
        <v>5</v>
      </c>
      <c r="CM152" t="s">
        <v>728</v>
      </c>
      <c r="CN152" t="s">
        <v>345</v>
      </c>
      <c r="CO152" t="s">
        <v>1101</v>
      </c>
      <c r="CP152" t="s">
        <v>1097</v>
      </c>
    </row>
    <row r="153" spans="1:99" x14ac:dyDescent="0.25">
      <c r="A153">
        <v>45160.904230127315</v>
      </c>
      <c r="B153" t="s">
        <v>172</v>
      </c>
      <c r="C153" t="s">
        <v>62</v>
      </c>
      <c r="D153" t="s">
        <v>35</v>
      </c>
      <c r="E153" t="s">
        <v>36</v>
      </c>
      <c r="F153" t="s">
        <v>201</v>
      </c>
      <c r="G153" t="s">
        <v>81</v>
      </c>
      <c r="H153" t="s">
        <v>130</v>
      </c>
      <c r="I153" s="1" t="s">
        <v>124</v>
      </c>
      <c r="J153" t="s">
        <v>854</v>
      </c>
      <c r="M153" t="s">
        <v>40</v>
      </c>
      <c r="N153" s="1" t="s">
        <v>41</v>
      </c>
      <c r="O153" t="s">
        <v>41</v>
      </c>
      <c r="Q153">
        <v>328</v>
      </c>
      <c r="R153" t="s">
        <v>240</v>
      </c>
      <c r="S153" t="s">
        <v>65</v>
      </c>
      <c r="T153" t="s">
        <v>44</v>
      </c>
      <c r="U153" t="s">
        <v>108</v>
      </c>
      <c r="V153" t="s">
        <v>117</v>
      </c>
      <c r="W153" t="s">
        <v>729</v>
      </c>
      <c r="X153" t="s">
        <v>70</v>
      </c>
      <c r="Y153" t="s">
        <v>266</v>
      </c>
      <c r="Z153" t="s">
        <v>136</v>
      </c>
      <c r="AA153" t="s">
        <v>893</v>
      </c>
      <c r="AJ153" t="s">
        <v>567</v>
      </c>
      <c r="AK153" t="s">
        <v>174</v>
      </c>
      <c r="AL153" t="s">
        <v>961</v>
      </c>
      <c r="AQ153" t="s">
        <v>51</v>
      </c>
      <c r="AR153" t="s">
        <v>51</v>
      </c>
      <c r="AX153" t="s">
        <v>65</v>
      </c>
      <c r="AY153" t="s">
        <v>100</v>
      </c>
      <c r="AZ153" t="s">
        <v>261</v>
      </c>
      <c r="BA153" t="s">
        <v>101</v>
      </c>
      <c r="BB153" t="s">
        <v>992</v>
      </c>
      <c r="BC153" t="s">
        <v>991</v>
      </c>
      <c r="BI153" t="s">
        <v>1029</v>
      </c>
      <c r="BJ153" t="s">
        <v>102</v>
      </c>
      <c r="BK153" t="s">
        <v>1046</v>
      </c>
      <c r="BL153" t="s">
        <v>1047</v>
      </c>
      <c r="BS153" t="s">
        <v>76</v>
      </c>
      <c r="BT153" t="s">
        <v>266</v>
      </c>
      <c r="BU153" t="s">
        <v>136</v>
      </c>
      <c r="BV153" t="s">
        <v>893</v>
      </c>
      <c r="CB153">
        <v>0</v>
      </c>
      <c r="CC153" t="s">
        <v>142</v>
      </c>
      <c r="CD153" t="s">
        <v>494</v>
      </c>
      <c r="CE153" t="s">
        <v>147</v>
      </c>
      <c r="CF153" t="s">
        <v>1074</v>
      </c>
      <c r="CL153">
        <v>1</v>
      </c>
      <c r="CM153" t="s">
        <v>129</v>
      </c>
      <c r="CN153" t="s">
        <v>129</v>
      </c>
      <c r="CU153" t="s">
        <v>730</v>
      </c>
    </row>
    <row r="154" spans="1:99" x14ac:dyDescent="0.25">
      <c r="A154">
        <v>45163.829178530097</v>
      </c>
      <c r="B154" t="s">
        <v>330</v>
      </c>
      <c r="C154" t="s">
        <v>34</v>
      </c>
      <c r="D154" t="s">
        <v>35</v>
      </c>
      <c r="E154" t="s">
        <v>36</v>
      </c>
      <c r="F154" t="s">
        <v>37</v>
      </c>
      <c r="G154" t="s">
        <v>38</v>
      </c>
      <c r="H154" t="s">
        <v>130</v>
      </c>
      <c r="I154" s="1" t="s">
        <v>124</v>
      </c>
      <c r="J154" t="s">
        <v>854</v>
      </c>
      <c r="M154" t="s">
        <v>40</v>
      </c>
      <c r="N154" s="1" t="s">
        <v>64</v>
      </c>
      <c r="O154" t="s">
        <v>41</v>
      </c>
      <c r="P154" t="s">
        <v>862</v>
      </c>
      <c r="Q154">
        <v>1175</v>
      </c>
      <c r="R154" t="s">
        <v>42</v>
      </c>
      <c r="S154" t="s">
        <v>65</v>
      </c>
      <c r="T154" t="s">
        <v>44</v>
      </c>
      <c r="U154" t="s">
        <v>108</v>
      </c>
      <c r="V154" t="s">
        <v>134</v>
      </c>
      <c r="W154" t="s">
        <v>731</v>
      </c>
      <c r="X154" t="s">
        <v>48</v>
      </c>
      <c r="Y154" t="s">
        <v>732</v>
      </c>
      <c r="Z154" t="s">
        <v>136</v>
      </c>
      <c r="AA154" t="s">
        <v>889</v>
      </c>
      <c r="AB154" t="s">
        <v>901</v>
      </c>
      <c r="AJ154" t="s">
        <v>733</v>
      </c>
      <c r="AK154" t="s">
        <v>174</v>
      </c>
      <c r="AL154" t="s">
        <v>959</v>
      </c>
      <c r="AM154" t="s">
        <v>957</v>
      </c>
      <c r="AQ154" t="s">
        <v>73</v>
      </c>
      <c r="AR154" t="s">
        <v>51</v>
      </c>
      <c r="AS154" t="s">
        <v>975</v>
      </c>
      <c r="AX154" t="s">
        <v>65</v>
      </c>
      <c r="AY154" t="s">
        <v>100</v>
      </c>
      <c r="AZ154" t="s">
        <v>151</v>
      </c>
      <c r="BA154" t="s">
        <v>101</v>
      </c>
      <c r="BB154" t="s">
        <v>992</v>
      </c>
      <c r="BC154" t="s">
        <v>991</v>
      </c>
      <c r="BD154" t="s">
        <v>989</v>
      </c>
      <c r="BE154" t="s">
        <v>990</v>
      </c>
      <c r="BI154" t="s">
        <v>1034</v>
      </c>
      <c r="BJ154" t="s">
        <v>75</v>
      </c>
      <c r="BK154" t="s">
        <v>1047</v>
      </c>
      <c r="BL154" t="s">
        <v>1049</v>
      </c>
      <c r="BM154" t="s">
        <v>1045</v>
      </c>
      <c r="BS154" t="s">
        <v>56</v>
      </c>
      <c r="BT154" t="s">
        <v>158</v>
      </c>
      <c r="BU154" t="s">
        <v>158</v>
      </c>
      <c r="CB154" t="s">
        <v>78</v>
      </c>
      <c r="CC154" t="s">
        <v>58</v>
      </c>
      <c r="CD154" t="s">
        <v>115</v>
      </c>
      <c r="CE154" t="s">
        <v>147</v>
      </c>
      <c r="CF154" t="s">
        <v>1078</v>
      </c>
      <c r="CG154" t="s">
        <v>1076</v>
      </c>
      <c r="CL154">
        <v>1</v>
      </c>
      <c r="CM154" t="s">
        <v>106</v>
      </c>
      <c r="CN154" t="s">
        <v>106</v>
      </c>
      <c r="CU154" t="s">
        <v>735</v>
      </c>
    </row>
    <row r="155" spans="1:99" x14ac:dyDescent="0.25">
      <c r="A155">
        <v>45163.836519178236</v>
      </c>
      <c r="B155" t="s">
        <v>172</v>
      </c>
      <c r="C155" t="s">
        <v>34</v>
      </c>
      <c r="D155" t="s">
        <v>35</v>
      </c>
      <c r="E155" t="s">
        <v>36</v>
      </c>
      <c r="F155" t="s">
        <v>37</v>
      </c>
      <c r="G155" t="s">
        <v>148</v>
      </c>
      <c r="H155" t="s">
        <v>130</v>
      </c>
      <c r="I155" s="1" t="s">
        <v>124</v>
      </c>
      <c r="J155" t="s">
        <v>854</v>
      </c>
      <c r="M155" t="s">
        <v>40</v>
      </c>
      <c r="N155" s="1" t="s">
        <v>64</v>
      </c>
      <c r="O155" t="s">
        <v>41</v>
      </c>
      <c r="P155" t="s">
        <v>862</v>
      </c>
      <c r="Q155">
        <v>1000</v>
      </c>
      <c r="R155" t="s">
        <v>83</v>
      </c>
      <c r="S155" t="s">
        <v>65</v>
      </c>
      <c r="T155" t="s">
        <v>66</v>
      </c>
      <c r="U155" t="s">
        <v>156</v>
      </c>
      <c r="V155" t="s">
        <v>117</v>
      </c>
      <c r="W155" t="s">
        <v>736</v>
      </c>
      <c r="X155" t="s">
        <v>70</v>
      </c>
      <c r="Y155" t="s">
        <v>737</v>
      </c>
      <c r="Z155" t="s">
        <v>136</v>
      </c>
      <c r="AA155" t="s">
        <v>889</v>
      </c>
      <c r="AB155" t="s">
        <v>894</v>
      </c>
      <c r="AC155" t="s">
        <v>890</v>
      </c>
      <c r="AJ155" t="s">
        <v>624</v>
      </c>
      <c r="AK155" t="s">
        <v>174</v>
      </c>
      <c r="AL155" t="s">
        <v>958</v>
      </c>
      <c r="AM155" t="s">
        <v>959</v>
      </c>
      <c r="AQ155" t="s">
        <v>51</v>
      </c>
      <c r="AR155" t="s">
        <v>51</v>
      </c>
      <c r="AX155" t="s">
        <v>52</v>
      </c>
      <c r="AY155" t="s">
        <v>100</v>
      </c>
      <c r="AZ155" t="s">
        <v>528</v>
      </c>
      <c r="BA155" t="s">
        <v>101</v>
      </c>
      <c r="BB155" t="s">
        <v>992</v>
      </c>
      <c r="BC155" t="s">
        <v>991</v>
      </c>
      <c r="BD155" t="s">
        <v>990</v>
      </c>
      <c r="BI155" t="s">
        <v>75</v>
      </c>
      <c r="BJ155" t="s">
        <v>75</v>
      </c>
      <c r="BS155" t="s">
        <v>56</v>
      </c>
      <c r="BT155" t="s">
        <v>77</v>
      </c>
      <c r="BU155" t="s">
        <v>77</v>
      </c>
      <c r="CB155">
        <v>0</v>
      </c>
      <c r="CC155" t="s">
        <v>58</v>
      </c>
      <c r="CD155" t="s">
        <v>79</v>
      </c>
      <c r="CE155" t="s">
        <v>147</v>
      </c>
      <c r="CF155" t="s">
        <v>1076</v>
      </c>
      <c r="CL155">
        <v>1</v>
      </c>
      <c r="CM155" t="s">
        <v>106</v>
      </c>
      <c r="CN155" t="s">
        <v>106</v>
      </c>
    </row>
    <row r="156" spans="1:99" x14ac:dyDescent="0.25">
      <c r="A156">
        <v>45164.691042719904</v>
      </c>
      <c r="B156" t="s">
        <v>289</v>
      </c>
      <c r="C156" t="s">
        <v>34</v>
      </c>
      <c r="D156" t="s">
        <v>35</v>
      </c>
      <c r="E156" t="s">
        <v>36</v>
      </c>
      <c r="F156" t="s">
        <v>201</v>
      </c>
      <c r="G156" t="s">
        <v>81</v>
      </c>
      <c r="H156" t="s">
        <v>484</v>
      </c>
      <c r="I156" s="1" t="s">
        <v>484</v>
      </c>
      <c r="M156" t="s">
        <v>40</v>
      </c>
      <c r="N156" s="1" t="s">
        <v>41</v>
      </c>
      <c r="O156" t="s">
        <v>41</v>
      </c>
      <c r="Q156">
        <v>460</v>
      </c>
      <c r="R156" t="s">
        <v>83</v>
      </c>
      <c r="S156" t="s">
        <v>95</v>
      </c>
      <c r="T156" t="s">
        <v>44</v>
      </c>
      <c r="U156" t="s">
        <v>45</v>
      </c>
      <c r="V156" t="s">
        <v>96</v>
      </c>
      <c r="W156" t="s">
        <v>738</v>
      </c>
      <c r="X156" t="s">
        <v>70</v>
      </c>
      <c r="Y156" t="s">
        <v>136</v>
      </c>
      <c r="Z156" t="s">
        <v>136</v>
      </c>
      <c r="AJ156" t="s">
        <v>146</v>
      </c>
      <c r="AK156" t="s">
        <v>146</v>
      </c>
      <c r="AQ156" t="s">
        <v>194</v>
      </c>
      <c r="AR156" t="s">
        <v>194</v>
      </c>
      <c r="AX156" t="s">
        <v>112</v>
      </c>
      <c r="AY156" t="s">
        <v>53</v>
      </c>
      <c r="AZ156" t="s">
        <v>101</v>
      </c>
      <c r="BA156" t="s">
        <v>101</v>
      </c>
      <c r="BI156" t="s">
        <v>75</v>
      </c>
      <c r="BJ156" t="s">
        <v>75</v>
      </c>
      <c r="BS156" t="s">
        <v>196</v>
      </c>
      <c r="BT156" t="s">
        <v>77</v>
      </c>
      <c r="BU156" t="s">
        <v>77</v>
      </c>
      <c r="CB156">
        <v>0</v>
      </c>
      <c r="CC156" t="s">
        <v>92</v>
      </c>
      <c r="CD156" t="s">
        <v>237</v>
      </c>
      <c r="CE156" t="s">
        <v>147</v>
      </c>
      <c r="CF156" t="s">
        <v>1074</v>
      </c>
      <c r="CG156" t="s">
        <v>1075</v>
      </c>
      <c r="CL156">
        <v>3</v>
      </c>
      <c r="CM156" t="s">
        <v>739</v>
      </c>
      <c r="CN156" t="s">
        <v>181</v>
      </c>
      <c r="CO156" t="s">
        <v>1101</v>
      </c>
      <c r="CP156" t="s">
        <v>1097</v>
      </c>
    </row>
    <row r="157" spans="1:99" x14ac:dyDescent="0.25">
      <c r="A157">
        <v>45164.705451134258</v>
      </c>
      <c r="B157" t="s">
        <v>258</v>
      </c>
      <c r="C157" t="s">
        <v>34</v>
      </c>
      <c r="D157" t="s">
        <v>35</v>
      </c>
      <c r="E157" t="s">
        <v>36</v>
      </c>
      <c r="F157" t="s">
        <v>37</v>
      </c>
      <c r="G157" t="s">
        <v>123</v>
      </c>
      <c r="H157" t="s">
        <v>130</v>
      </c>
      <c r="I157" s="1" t="s">
        <v>130</v>
      </c>
      <c r="M157" t="s">
        <v>40</v>
      </c>
      <c r="N157" s="1" t="s">
        <v>41</v>
      </c>
      <c r="O157" t="s">
        <v>41</v>
      </c>
      <c r="Q157">
        <v>1182</v>
      </c>
      <c r="R157" t="s">
        <v>42</v>
      </c>
      <c r="S157" t="s">
        <v>95</v>
      </c>
      <c r="T157" t="s">
        <v>66</v>
      </c>
      <c r="U157" t="s">
        <v>108</v>
      </c>
      <c r="V157" t="s">
        <v>96</v>
      </c>
      <c r="W157" t="s">
        <v>740</v>
      </c>
      <c r="X157" t="s">
        <v>413</v>
      </c>
      <c r="Y157" t="s">
        <v>741</v>
      </c>
      <c r="Z157" t="s">
        <v>136</v>
      </c>
      <c r="AA157" t="s">
        <v>895</v>
      </c>
      <c r="AB157" t="s">
        <v>885</v>
      </c>
      <c r="AC157" t="s">
        <v>894</v>
      </c>
      <c r="AJ157" t="s">
        <v>742</v>
      </c>
      <c r="AK157" t="s">
        <v>633</v>
      </c>
      <c r="AL157" t="s">
        <v>958</v>
      </c>
      <c r="AM157" t="s">
        <v>957</v>
      </c>
      <c r="AQ157" t="s">
        <v>51</v>
      </c>
      <c r="AR157" t="s">
        <v>51</v>
      </c>
      <c r="AX157" t="s">
        <v>112</v>
      </c>
      <c r="AY157" t="s">
        <v>53</v>
      </c>
      <c r="AZ157" t="s">
        <v>261</v>
      </c>
      <c r="BA157" t="s">
        <v>101</v>
      </c>
      <c r="BB157" t="s">
        <v>992</v>
      </c>
      <c r="BC157" t="s">
        <v>991</v>
      </c>
      <c r="BI157" t="s">
        <v>1003</v>
      </c>
      <c r="BJ157" t="s">
        <v>75</v>
      </c>
      <c r="BK157" t="s">
        <v>1047</v>
      </c>
      <c r="BS157" t="s">
        <v>56</v>
      </c>
      <c r="BT157" t="s">
        <v>77</v>
      </c>
      <c r="BU157" t="s">
        <v>77</v>
      </c>
      <c r="CB157">
        <v>0</v>
      </c>
      <c r="CC157" t="s">
        <v>58</v>
      </c>
      <c r="CD157" t="s">
        <v>79</v>
      </c>
      <c r="CE157" t="s">
        <v>147</v>
      </c>
      <c r="CF157" t="s">
        <v>1076</v>
      </c>
      <c r="CL157">
        <v>3</v>
      </c>
      <c r="CM157" t="s">
        <v>106</v>
      </c>
      <c r="CN157" t="s">
        <v>106</v>
      </c>
    </row>
    <row r="158" spans="1:99" x14ac:dyDescent="0.25">
      <c r="A158">
        <v>45164.730448726856</v>
      </c>
      <c r="B158" t="s">
        <v>33</v>
      </c>
      <c r="C158" t="s">
        <v>62</v>
      </c>
      <c r="D158" t="s">
        <v>35</v>
      </c>
      <c r="E158" t="s">
        <v>36</v>
      </c>
      <c r="F158" t="s">
        <v>201</v>
      </c>
      <c r="G158" t="s">
        <v>81</v>
      </c>
      <c r="H158" t="s">
        <v>130</v>
      </c>
      <c r="I158" s="1" t="s">
        <v>63</v>
      </c>
      <c r="J158" t="s">
        <v>853</v>
      </c>
      <c r="M158" t="s">
        <v>40</v>
      </c>
      <c r="N158" s="1" t="s">
        <v>64</v>
      </c>
      <c r="O158" t="s">
        <v>41</v>
      </c>
      <c r="P158" t="s">
        <v>862</v>
      </c>
      <c r="Q158">
        <v>1100</v>
      </c>
      <c r="R158" t="s">
        <v>232</v>
      </c>
      <c r="S158" t="s">
        <v>95</v>
      </c>
      <c r="T158" t="s">
        <v>66</v>
      </c>
      <c r="U158" t="s">
        <v>67</v>
      </c>
      <c r="V158" t="s">
        <v>117</v>
      </c>
      <c r="W158" t="s">
        <v>743</v>
      </c>
      <c r="X158" t="s">
        <v>48</v>
      </c>
      <c r="Y158" t="s">
        <v>98</v>
      </c>
      <c r="Z158" t="s">
        <v>98</v>
      </c>
      <c r="AJ158" t="s">
        <v>744</v>
      </c>
      <c r="AK158" t="s">
        <v>174</v>
      </c>
      <c r="AL158" t="s">
        <v>960</v>
      </c>
      <c r="AM158" t="s">
        <v>963</v>
      </c>
      <c r="AN158" t="s">
        <v>964</v>
      </c>
      <c r="AO158" t="s">
        <v>966</v>
      </c>
      <c r="AQ158" t="s">
        <v>51</v>
      </c>
      <c r="AR158" t="s">
        <v>51</v>
      </c>
      <c r="AX158" t="s">
        <v>112</v>
      </c>
      <c r="AY158" t="s">
        <v>100</v>
      </c>
      <c r="AZ158" t="s">
        <v>195</v>
      </c>
      <c r="BA158" t="s">
        <v>195</v>
      </c>
      <c r="BI158" t="s">
        <v>102</v>
      </c>
      <c r="BJ158" t="s">
        <v>102</v>
      </c>
      <c r="BS158" t="s">
        <v>56</v>
      </c>
      <c r="BT158" t="s">
        <v>77</v>
      </c>
      <c r="BU158" t="s">
        <v>77</v>
      </c>
      <c r="CB158" t="s">
        <v>57</v>
      </c>
      <c r="CC158" t="s">
        <v>92</v>
      </c>
      <c r="CD158" t="s">
        <v>494</v>
      </c>
      <c r="CE158" t="s">
        <v>147</v>
      </c>
      <c r="CF158" t="s">
        <v>1074</v>
      </c>
      <c r="CL158">
        <v>2</v>
      </c>
      <c r="CM158" t="s">
        <v>106</v>
      </c>
      <c r="CN158" t="s">
        <v>106</v>
      </c>
    </row>
    <row r="159" spans="1:99" x14ac:dyDescent="0.25">
      <c r="A159">
        <v>45164.928651666662</v>
      </c>
      <c r="B159" t="s">
        <v>397</v>
      </c>
      <c r="C159" t="s">
        <v>62</v>
      </c>
      <c r="D159" t="s">
        <v>35</v>
      </c>
      <c r="E159" t="s">
        <v>36</v>
      </c>
      <c r="F159" t="s">
        <v>416</v>
      </c>
      <c r="G159" t="s">
        <v>81</v>
      </c>
      <c r="H159" t="s">
        <v>130</v>
      </c>
      <c r="I159" s="1" t="s">
        <v>124</v>
      </c>
      <c r="J159" t="s">
        <v>854</v>
      </c>
      <c r="M159" t="s">
        <v>40</v>
      </c>
      <c r="N159" s="1" t="s">
        <v>64</v>
      </c>
      <c r="O159" t="s">
        <v>41</v>
      </c>
      <c r="P159" t="s">
        <v>862</v>
      </c>
      <c r="Q159">
        <v>684</v>
      </c>
      <c r="R159" t="s">
        <v>83</v>
      </c>
      <c r="S159" t="s">
        <v>65</v>
      </c>
      <c r="T159" t="s">
        <v>44</v>
      </c>
      <c r="U159" t="s">
        <v>45</v>
      </c>
      <c r="V159" t="s">
        <v>134</v>
      </c>
      <c r="W159" t="s">
        <v>745</v>
      </c>
      <c r="X159" t="s">
        <v>413</v>
      </c>
      <c r="Y159" t="s">
        <v>922</v>
      </c>
      <c r="Z159" t="s">
        <v>922</v>
      </c>
      <c r="AJ159" t="s">
        <v>746</v>
      </c>
      <c r="AK159" t="s">
        <v>111</v>
      </c>
      <c r="AL159" t="s">
        <v>957</v>
      </c>
      <c r="AQ159" t="s">
        <v>206</v>
      </c>
      <c r="AR159" t="s">
        <v>311</v>
      </c>
      <c r="AS159" t="s">
        <v>976</v>
      </c>
      <c r="AX159" t="s">
        <v>112</v>
      </c>
      <c r="AY159" t="s">
        <v>87</v>
      </c>
      <c r="AZ159" t="s">
        <v>428</v>
      </c>
      <c r="BA159" t="s">
        <v>428</v>
      </c>
      <c r="BI159" t="s">
        <v>693</v>
      </c>
      <c r="BJ159" t="s">
        <v>75</v>
      </c>
      <c r="BK159" t="s">
        <v>1044</v>
      </c>
      <c r="BS159" t="s">
        <v>56</v>
      </c>
      <c r="BT159" t="s">
        <v>77</v>
      </c>
      <c r="BU159" t="s">
        <v>77</v>
      </c>
      <c r="CB159">
        <v>0</v>
      </c>
      <c r="CC159" t="s">
        <v>92</v>
      </c>
      <c r="CD159" t="s">
        <v>747</v>
      </c>
      <c r="CE159" t="s">
        <v>210</v>
      </c>
      <c r="CF159" t="s">
        <v>1077</v>
      </c>
      <c r="CL159">
        <v>4</v>
      </c>
      <c r="CM159" t="s">
        <v>314</v>
      </c>
      <c r="CN159" t="s">
        <v>314</v>
      </c>
    </row>
    <row r="160" spans="1:99" x14ac:dyDescent="0.25">
      <c r="A160">
        <v>45166.347179826393</v>
      </c>
      <c r="B160" t="s">
        <v>330</v>
      </c>
      <c r="C160" t="s">
        <v>62</v>
      </c>
      <c r="D160" t="s">
        <v>35</v>
      </c>
      <c r="E160" t="s">
        <v>36</v>
      </c>
      <c r="F160" t="s">
        <v>37</v>
      </c>
      <c r="G160" t="s">
        <v>212</v>
      </c>
      <c r="H160" t="s">
        <v>130</v>
      </c>
      <c r="I160" s="1" t="s">
        <v>130</v>
      </c>
      <c r="M160" t="s">
        <v>40</v>
      </c>
      <c r="N160" s="1" t="s">
        <v>41</v>
      </c>
      <c r="O160" t="s">
        <v>41</v>
      </c>
      <c r="Q160">
        <v>958</v>
      </c>
      <c r="R160" t="s">
        <v>232</v>
      </c>
      <c r="S160" t="s">
        <v>95</v>
      </c>
      <c r="T160" t="s">
        <v>44</v>
      </c>
      <c r="U160" t="s">
        <v>108</v>
      </c>
      <c r="V160" t="s">
        <v>134</v>
      </c>
      <c r="W160" t="s">
        <v>748</v>
      </c>
      <c r="X160" t="s">
        <v>145</v>
      </c>
      <c r="Y160" t="s">
        <v>136</v>
      </c>
      <c r="Z160" t="s">
        <v>136</v>
      </c>
      <c r="AJ160" t="s">
        <v>557</v>
      </c>
      <c r="AK160" t="s">
        <v>174</v>
      </c>
      <c r="AL160" t="s">
        <v>961</v>
      </c>
      <c r="AM160" t="s">
        <v>958</v>
      </c>
      <c r="AN160" t="s">
        <v>959</v>
      </c>
      <c r="AQ160" t="s">
        <v>51</v>
      </c>
      <c r="AR160" t="s">
        <v>51</v>
      </c>
      <c r="AX160" t="s">
        <v>112</v>
      </c>
      <c r="AY160" t="s">
        <v>53</v>
      </c>
      <c r="AZ160" t="s">
        <v>423</v>
      </c>
      <c r="BA160" t="s">
        <v>423</v>
      </c>
      <c r="BI160" t="s">
        <v>75</v>
      </c>
      <c r="BJ160" t="s">
        <v>75</v>
      </c>
      <c r="BS160" t="s">
        <v>56</v>
      </c>
      <c r="BT160" t="s">
        <v>77</v>
      </c>
      <c r="BU160" t="s">
        <v>77</v>
      </c>
      <c r="CB160">
        <v>0</v>
      </c>
      <c r="CC160" t="s">
        <v>58</v>
      </c>
      <c r="CD160" t="s">
        <v>162</v>
      </c>
      <c r="CE160" t="s">
        <v>162</v>
      </c>
      <c r="CL160">
        <v>2</v>
      </c>
      <c r="CM160" t="s">
        <v>106</v>
      </c>
      <c r="CN160" t="s">
        <v>106</v>
      </c>
    </row>
    <row r="161" spans="1:99" x14ac:dyDescent="0.25">
      <c r="A161">
        <v>45168.093344641209</v>
      </c>
      <c r="B161" t="s">
        <v>397</v>
      </c>
      <c r="C161" t="s">
        <v>62</v>
      </c>
      <c r="D161" t="s">
        <v>35</v>
      </c>
      <c r="E161" t="s">
        <v>36</v>
      </c>
      <c r="F161" t="s">
        <v>416</v>
      </c>
      <c r="G161" t="s">
        <v>38</v>
      </c>
      <c r="H161" t="s">
        <v>130</v>
      </c>
      <c r="I161" s="1" t="s">
        <v>130</v>
      </c>
      <c r="M161" t="s">
        <v>40</v>
      </c>
      <c r="N161" s="1" t="s">
        <v>41</v>
      </c>
      <c r="O161" t="s">
        <v>41</v>
      </c>
      <c r="Q161">
        <v>648</v>
      </c>
      <c r="R161" t="s">
        <v>83</v>
      </c>
      <c r="S161" t="s">
        <v>65</v>
      </c>
      <c r="T161" t="s">
        <v>44</v>
      </c>
      <c r="U161" t="s">
        <v>108</v>
      </c>
      <c r="V161" t="s">
        <v>117</v>
      </c>
      <c r="W161" t="s">
        <v>749</v>
      </c>
      <c r="X161" t="s">
        <v>179</v>
      </c>
      <c r="Y161" t="s">
        <v>922</v>
      </c>
      <c r="Z161" t="s">
        <v>922</v>
      </c>
      <c r="AJ161" t="s">
        <v>99</v>
      </c>
      <c r="AK161" t="s">
        <v>99</v>
      </c>
      <c r="AQ161" t="s">
        <v>194</v>
      </c>
      <c r="AR161" t="s">
        <v>194</v>
      </c>
      <c r="AX161" t="s">
        <v>112</v>
      </c>
      <c r="AY161" t="s">
        <v>53</v>
      </c>
      <c r="AZ161" t="s">
        <v>101</v>
      </c>
      <c r="BA161" t="s">
        <v>101</v>
      </c>
      <c r="BI161" t="s">
        <v>75</v>
      </c>
      <c r="BJ161" t="s">
        <v>75</v>
      </c>
      <c r="BS161" t="s">
        <v>56</v>
      </c>
      <c r="BT161" t="s">
        <v>77</v>
      </c>
      <c r="BU161" t="s">
        <v>77</v>
      </c>
      <c r="CB161">
        <v>0</v>
      </c>
      <c r="CC161" t="s">
        <v>92</v>
      </c>
      <c r="CD161" t="s">
        <v>210</v>
      </c>
      <c r="CE161" t="s">
        <v>210</v>
      </c>
      <c r="CL161">
        <v>5</v>
      </c>
      <c r="CM161" t="s">
        <v>420</v>
      </c>
      <c r="CN161" t="s">
        <v>420</v>
      </c>
    </row>
    <row r="162" spans="1:99" x14ac:dyDescent="0.25">
      <c r="A162">
        <v>45170.398785173616</v>
      </c>
      <c r="B162" t="s">
        <v>397</v>
      </c>
      <c r="C162" t="s">
        <v>34</v>
      </c>
      <c r="D162" t="s">
        <v>231</v>
      </c>
      <c r="E162" t="s">
        <v>189</v>
      </c>
      <c r="F162" t="s">
        <v>37</v>
      </c>
      <c r="G162" t="s">
        <v>81</v>
      </c>
      <c r="H162" t="s">
        <v>130</v>
      </c>
      <c r="I162" s="1" t="s">
        <v>130</v>
      </c>
      <c r="M162" t="s">
        <v>40</v>
      </c>
      <c r="N162" s="1" t="s">
        <v>125</v>
      </c>
      <c r="O162" t="s">
        <v>125</v>
      </c>
      <c r="Q162">
        <v>1170</v>
      </c>
      <c r="R162" t="s">
        <v>381</v>
      </c>
      <c r="S162" t="s">
        <v>95</v>
      </c>
      <c r="T162" t="s">
        <v>66</v>
      </c>
      <c r="U162" t="s">
        <v>67</v>
      </c>
      <c r="V162" t="s">
        <v>96</v>
      </c>
      <c r="W162" t="s">
        <v>502</v>
      </c>
      <c r="X162" t="s">
        <v>70</v>
      </c>
      <c r="Y162" t="s">
        <v>750</v>
      </c>
      <c r="Z162" t="s">
        <v>77</v>
      </c>
      <c r="AA162" t="s">
        <v>894</v>
      </c>
      <c r="AJ162" t="s">
        <v>300</v>
      </c>
      <c r="AK162" t="s">
        <v>174</v>
      </c>
      <c r="AL162" t="s">
        <v>960</v>
      </c>
      <c r="AQ162" t="s">
        <v>138</v>
      </c>
      <c r="AR162" t="s">
        <v>51</v>
      </c>
      <c r="AS162" t="s">
        <v>976</v>
      </c>
      <c r="AX162" t="s">
        <v>112</v>
      </c>
      <c r="AY162" t="s">
        <v>53</v>
      </c>
      <c r="AZ162" t="s">
        <v>313</v>
      </c>
      <c r="BA162" t="s">
        <v>313</v>
      </c>
      <c r="BI162" t="s">
        <v>160</v>
      </c>
      <c r="BJ162" t="s">
        <v>160</v>
      </c>
      <c r="BS162" t="s">
        <v>56</v>
      </c>
      <c r="BT162" t="s">
        <v>751</v>
      </c>
      <c r="BU162" t="s">
        <v>77</v>
      </c>
      <c r="BV162" t="s">
        <v>893</v>
      </c>
      <c r="CB162" t="s">
        <v>57</v>
      </c>
      <c r="CC162" t="s">
        <v>142</v>
      </c>
      <c r="CD162" t="s">
        <v>752</v>
      </c>
      <c r="CE162" t="s">
        <v>441</v>
      </c>
      <c r="CF162" t="s">
        <v>896</v>
      </c>
      <c r="CL162">
        <v>3</v>
      </c>
      <c r="CM162" t="s">
        <v>753</v>
      </c>
      <c r="CN162" t="s">
        <v>420</v>
      </c>
      <c r="CO162" t="s">
        <v>1102</v>
      </c>
      <c r="CU162" t="s">
        <v>754</v>
      </c>
    </row>
    <row r="163" spans="1:99" x14ac:dyDescent="0.25">
      <c r="A163">
        <v>45170.432294953702</v>
      </c>
      <c r="B163" t="s">
        <v>172</v>
      </c>
      <c r="C163" t="s">
        <v>62</v>
      </c>
      <c r="D163" t="s">
        <v>35</v>
      </c>
      <c r="E163" t="s">
        <v>36</v>
      </c>
      <c r="F163" t="s">
        <v>37</v>
      </c>
      <c r="G163" t="s">
        <v>38</v>
      </c>
      <c r="H163" t="s">
        <v>130</v>
      </c>
      <c r="I163" s="1" t="s">
        <v>130</v>
      </c>
      <c r="M163" t="s">
        <v>40</v>
      </c>
      <c r="N163" s="1" t="s">
        <v>41</v>
      </c>
      <c r="O163" t="s">
        <v>41</v>
      </c>
      <c r="Q163">
        <v>945</v>
      </c>
      <c r="R163" t="s">
        <v>83</v>
      </c>
      <c r="S163" t="s">
        <v>65</v>
      </c>
      <c r="T163" t="s">
        <v>44</v>
      </c>
      <c r="U163" t="s">
        <v>156</v>
      </c>
      <c r="V163" t="s">
        <v>117</v>
      </c>
      <c r="W163" t="s">
        <v>755</v>
      </c>
      <c r="X163" t="s">
        <v>145</v>
      </c>
      <c r="Y163" t="s">
        <v>756</v>
      </c>
      <c r="Z163" t="s">
        <v>136</v>
      </c>
      <c r="AA163" t="s">
        <v>894</v>
      </c>
      <c r="AJ163" t="s">
        <v>350</v>
      </c>
      <c r="AK163" t="s">
        <v>174</v>
      </c>
      <c r="AL163" t="s">
        <v>958</v>
      </c>
      <c r="AM163" t="s">
        <v>959</v>
      </c>
      <c r="AN163" t="s">
        <v>957</v>
      </c>
      <c r="AQ163" t="s">
        <v>51</v>
      </c>
      <c r="AR163" t="s">
        <v>51</v>
      </c>
      <c r="AX163" t="s">
        <v>112</v>
      </c>
      <c r="AY163" t="s">
        <v>100</v>
      </c>
      <c r="AZ163" t="s">
        <v>185</v>
      </c>
      <c r="BA163" t="s">
        <v>101</v>
      </c>
      <c r="BB163" t="s">
        <v>990</v>
      </c>
      <c r="BI163" t="s">
        <v>75</v>
      </c>
      <c r="BJ163" t="s">
        <v>75</v>
      </c>
      <c r="BS163" t="s">
        <v>56</v>
      </c>
      <c r="BT163" t="s">
        <v>77</v>
      </c>
      <c r="BU163" t="s">
        <v>77</v>
      </c>
      <c r="CB163">
        <v>0</v>
      </c>
      <c r="CC163" t="s">
        <v>58</v>
      </c>
      <c r="CD163" t="s">
        <v>757</v>
      </c>
      <c r="CE163" t="s">
        <v>147</v>
      </c>
      <c r="CF163" t="s">
        <v>1074</v>
      </c>
      <c r="CG163" t="s">
        <v>1078</v>
      </c>
      <c r="CH163" t="s">
        <v>1076</v>
      </c>
      <c r="CL163">
        <v>3</v>
      </c>
      <c r="CM163" t="s">
        <v>758</v>
      </c>
      <c r="CN163" t="s">
        <v>199</v>
      </c>
      <c r="CO163" t="s">
        <v>1097</v>
      </c>
    </row>
    <row r="164" spans="1:99" x14ac:dyDescent="0.25">
      <c r="A164">
        <v>45170.452699756948</v>
      </c>
      <c r="B164" t="s">
        <v>258</v>
      </c>
      <c r="C164" t="s">
        <v>34</v>
      </c>
      <c r="D164" t="s">
        <v>35</v>
      </c>
      <c r="E164" t="s">
        <v>36</v>
      </c>
      <c r="F164" t="s">
        <v>201</v>
      </c>
      <c r="G164" t="s">
        <v>123</v>
      </c>
      <c r="H164" t="s">
        <v>130</v>
      </c>
      <c r="I164" s="1" t="s">
        <v>130</v>
      </c>
      <c r="M164" t="s">
        <v>40</v>
      </c>
      <c r="N164" s="1" t="s">
        <v>41</v>
      </c>
      <c r="O164" t="s">
        <v>41</v>
      </c>
      <c r="Q164">
        <v>1130</v>
      </c>
      <c r="R164" t="s">
        <v>42</v>
      </c>
      <c r="S164" t="s">
        <v>95</v>
      </c>
      <c r="T164" t="s">
        <v>131</v>
      </c>
      <c r="U164" t="s">
        <v>67</v>
      </c>
      <c r="V164" t="s">
        <v>117</v>
      </c>
      <c r="W164" t="s">
        <v>759</v>
      </c>
      <c r="X164" t="s">
        <v>48</v>
      </c>
      <c r="Y164" t="s">
        <v>77</v>
      </c>
      <c r="Z164" t="s">
        <v>77</v>
      </c>
      <c r="AJ164" t="s">
        <v>427</v>
      </c>
      <c r="AK164" t="s">
        <v>427</v>
      </c>
      <c r="AQ164" t="s">
        <v>194</v>
      </c>
      <c r="AR164" t="s">
        <v>194</v>
      </c>
      <c r="AX164" t="s">
        <v>52</v>
      </c>
      <c r="AY164" t="s">
        <v>100</v>
      </c>
      <c r="AZ164" t="s">
        <v>423</v>
      </c>
      <c r="BA164" t="s">
        <v>423</v>
      </c>
      <c r="BI164" t="s">
        <v>577</v>
      </c>
      <c r="BJ164" t="s">
        <v>577</v>
      </c>
      <c r="BS164" t="s">
        <v>56</v>
      </c>
      <c r="BT164" t="s">
        <v>136</v>
      </c>
      <c r="BU164" t="s">
        <v>136</v>
      </c>
      <c r="CB164" t="s">
        <v>440</v>
      </c>
      <c r="CC164" t="s">
        <v>58</v>
      </c>
      <c r="CD164" t="s">
        <v>760</v>
      </c>
      <c r="CE164" t="s">
        <v>147</v>
      </c>
      <c r="CF164" t="s">
        <v>896</v>
      </c>
      <c r="CL164">
        <v>1</v>
      </c>
      <c r="CM164" t="s">
        <v>314</v>
      </c>
      <c r="CN164" t="s">
        <v>314</v>
      </c>
    </row>
    <row r="165" spans="1:99" x14ac:dyDescent="0.25">
      <c r="A165">
        <v>45170.462815127314</v>
      </c>
      <c r="B165" t="s">
        <v>330</v>
      </c>
      <c r="C165" t="s">
        <v>62</v>
      </c>
      <c r="D165" t="s">
        <v>35</v>
      </c>
      <c r="E165" t="s">
        <v>36</v>
      </c>
      <c r="F165" t="s">
        <v>37</v>
      </c>
      <c r="G165" t="s">
        <v>81</v>
      </c>
      <c r="H165" t="s">
        <v>130</v>
      </c>
      <c r="I165" s="1" t="s">
        <v>63</v>
      </c>
      <c r="J165" t="s">
        <v>853</v>
      </c>
      <c r="M165" t="s">
        <v>40</v>
      </c>
      <c r="N165" s="1" t="s">
        <v>41</v>
      </c>
      <c r="O165" t="s">
        <v>41</v>
      </c>
      <c r="Q165">
        <v>1185</v>
      </c>
      <c r="R165" t="s">
        <v>42</v>
      </c>
      <c r="S165" t="s">
        <v>95</v>
      </c>
      <c r="T165" t="s">
        <v>44</v>
      </c>
      <c r="U165" t="s">
        <v>108</v>
      </c>
      <c r="V165" t="s">
        <v>117</v>
      </c>
      <c r="W165" t="s">
        <v>761</v>
      </c>
      <c r="X165" t="s">
        <v>145</v>
      </c>
      <c r="Y165" t="s">
        <v>433</v>
      </c>
      <c r="Z165" t="s">
        <v>433</v>
      </c>
      <c r="AJ165" t="s">
        <v>119</v>
      </c>
      <c r="AK165" t="s">
        <v>146</v>
      </c>
      <c r="AL165" t="s">
        <v>958</v>
      </c>
      <c r="AM165" t="s">
        <v>959</v>
      </c>
      <c r="AQ165" t="s">
        <v>194</v>
      </c>
      <c r="AR165" t="s">
        <v>194</v>
      </c>
      <c r="AX165" t="s">
        <v>112</v>
      </c>
      <c r="AY165" t="s">
        <v>100</v>
      </c>
      <c r="AZ165" t="s">
        <v>88</v>
      </c>
      <c r="BA165" t="s">
        <v>101</v>
      </c>
      <c r="BB165" t="s">
        <v>992</v>
      </c>
      <c r="BI165" t="s">
        <v>114</v>
      </c>
      <c r="BJ165" t="s">
        <v>114</v>
      </c>
      <c r="BS165" t="s">
        <v>56</v>
      </c>
      <c r="BT165" t="s">
        <v>77</v>
      </c>
      <c r="BU165" t="s">
        <v>77</v>
      </c>
      <c r="CB165">
        <v>0</v>
      </c>
      <c r="CC165" t="s">
        <v>92</v>
      </c>
      <c r="CD165" t="s">
        <v>334</v>
      </c>
      <c r="CE165" t="s">
        <v>147</v>
      </c>
      <c r="CF165" t="s">
        <v>1073</v>
      </c>
      <c r="CG165" t="s">
        <v>1074</v>
      </c>
      <c r="CH165" t="s">
        <v>1078</v>
      </c>
      <c r="CI165" t="s">
        <v>1076</v>
      </c>
      <c r="CL165">
        <v>4</v>
      </c>
      <c r="CM165" t="s">
        <v>319</v>
      </c>
      <c r="CN165" t="s">
        <v>345</v>
      </c>
      <c r="CO165" t="s">
        <v>1098</v>
      </c>
    </row>
    <row r="166" spans="1:99" x14ac:dyDescent="0.25">
      <c r="A166">
        <v>45170.489006944445</v>
      </c>
      <c r="B166" t="s">
        <v>33</v>
      </c>
      <c r="C166" t="s">
        <v>62</v>
      </c>
      <c r="D166" t="s">
        <v>35</v>
      </c>
      <c r="E166" t="s">
        <v>36</v>
      </c>
      <c r="F166" t="s">
        <v>37</v>
      </c>
      <c r="G166" t="s">
        <v>38</v>
      </c>
      <c r="H166" t="s">
        <v>130</v>
      </c>
      <c r="I166" s="1" t="s">
        <v>124</v>
      </c>
      <c r="J166" t="s">
        <v>854</v>
      </c>
      <c r="M166" t="s">
        <v>40</v>
      </c>
      <c r="N166" s="1" t="s">
        <v>41</v>
      </c>
      <c r="O166" t="s">
        <v>41</v>
      </c>
      <c r="Q166">
        <v>1191</v>
      </c>
      <c r="R166" t="s">
        <v>42</v>
      </c>
      <c r="S166" t="s">
        <v>95</v>
      </c>
      <c r="T166" t="s">
        <v>131</v>
      </c>
      <c r="U166" t="s">
        <v>108</v>
      </c>
      <c r="V166" t="s">
        <v>117</v>
      </c>
      <c r="W166" t="s">
        <v>178</v>
      </c>
      <c r="X166" t="s">
        <v>179</v>
      </c>
      <c r="Y166" t="s">
        <v>762</v>
      </c>
      <c r="Z166" t="s">
        <v>158</v>
      </c>
      <c r="AA166" t="s">
        <v>885</v>
      </c>
      <c r="AB166" t="s">
        <v>910</v>
      </c>
      <c r="AC166" t="s">
        <v>911</v>
      </c>
      <c r="AD166" t="s">
        <v>912</v>
      </c>
      <c r="AE166" t="s">
        <v>913</v>
      </c>
      <c r="AJ166" t="s">
        <v>72</v>
      </c>
      <c r="AK166" t="s">
        <v>146</v>
      </c>
      <c r="AL166" t="s">
        <v>958</v>
      </c>
      <c r="AM166" t="s">
        <v>959</v>
      </c>
      <c r="AN166" t="s">
        <v>957</v>
      </c>
      <c r="AQ166" t="s">
        <v>73</v>
      </c>
      <c r="AR166" t="s">
        <v>51</v>
      </c>
      <c r="AS166" t="s">
        <v>975</v>
      </c>
      <c r="AX166" t="s">
        <v>65</v>
      </c>
      <c r="AY166" t="s">
        <v>87</v>
      </c>
      <c r="AZ166" t="s">
        <v>88</v>
      </c>
      <c r="BA166" t="s">
        <v>101</v>
      </c>
      <c r="BB166" t="s">
        <v>992</v>
      </c>
      <c r="BI166" t="s">
        <v>1020</v>
      </c>
      <c r="BJ166" t="s">
        <v>102</v>
      </c>
      <c r="BK166" t="s">
        <v>1046</v>
      </c>
      <c r="BL166" t="s">
        <v>1047</v>
      </c>
      <c r="BM166" t="s">
        <v>1048</v>
      </c>
      <c r="BN166" t="s">
        <v>1044</v>
      </c>
      <c r="BO166" t="s">
        <v>1049</v>
      </c>
      <c r="BP166" t="s">
        <v>1045</v>
      </c>
      <c r="BQ166" t="s">
        <v>1050</v>
      </c>
      <c r="BS166" t="s">
        <v>76</v>
      </c>
      <c r="BT166" t="s">
        <v>103</v>
      </c>
      <c r="BU166" t="s">
        <v>103</v>
      </c>
      <c r="CB166" t="s">
        <v>297</v>
      </c>
      <c r="CC166" t="s">
        <v>142</v>
      </c>
      <c r="CD166" t="s">
        <v>348</v>
      </c>
      <c r="CE166" t="s">
        <v>147</v>
      </c>
      <c r="CF166" t="s">
        <v>1073</v>
      </c>
      <c r="CG166" t="s">
        <v>1078</v>
      </c>
      <c r="CH166" t="s">
        <v>1076</v>
      </c>
      <c r="CL166">
        <v>1</v>
      </c>
      <c r="CM166" t="s">
        <v>763</v>
      </c>
      <c r="CN166" t="s">
        <v>106</v>
      </c>
      <c r="CO166" t="s">
        <v>1103</v>
      </c>
      <c r="CP166" t="s">
        <v>1098</v>
      </c>
    </row>
    <row r="167" spans="1:99" x14ac:dyDescent="0.25">
      <c r="A167">
        <v>45170.490231898148</v>
      </c>
      <c r="B167" t="s">
        <v>330</v>
      </c>
      <c r="C167" t="s">
        <v>62</v>
      </c>
      <c r="D167" t="s">
        <v>35</v>
      </c>
      <c r="E167" t="s">
        <v>36</v>
      </c>
      <c r="F167" t="s">
        <v>37</v>
      </c>
      <c r="G167" t="s">
        <v>148</v>
      </c>
      <c r="H167" t="s">
        <v>130</v>
      </c>
      <c r="I167" s="1" t="s">
        <v>130</v>
      </c>
      <c r="M167" t="s">
        <v>40</v>
      </c>
      <c r="N167" s="1" t="s">
        <v>125</v>
      </c>
      <c r="O167" t="s">
        <v>125</v>
      </c>
      <c r="Q167">
        <v>1197</v>
      </c>
      <c r="R167" t="s">
        <v>42</v>
      </c>
      <c r="S167" t="s">
        <v>43</v>
      </c>
      <c r="T167" t="s">
        <v>131</v>
      </c>
      <c r="U167" t="s">
        <v>108</v>
      </c>
      <c r="V167" t="s">
        <v>117</v>
      </c>
      <c r="W167" t="s">
        <v>178</v>
      </c>
      <c r="X167" t="s">
        <v>179</v>
      </c>
      <c r="Y167" t="s">
        <v>594</v>
      </c>
      <c r="Z167" t="s">
        <v>136</v>
      </c>
      <c r="AA167" t="s">
        <v>883</v>
      </c>
      <c r="AB167" t="s">
        <v>885</v>
      </c>
      <c r="AJ167" t="s">
        <v>159</v>
      </c>
      <c r="AK167" t="s">
        <v>174</v>
      </c>
      <c r="AL167" t="s">
        <v>960</v>
      </c>
      <c r="AM167" t="s">
        <v>961</v>
      </c>
      <c r="AN167" t="s">
        <v>958</v>
      </c>
      <c r="AO167" t="s">
        <v>959</v>
      </c>
      <c r="AP167" t="s">
        <v>957</v>
      </c>
      <c r="AQ167" t="s">
        <v>73</v>
      </c>
      <c r="AR167" t="s">
        <v>51</v>
      </c>
      <c r="AS167" t="s">
        <v>975</v>
      </c>
      <c r="AX167" t="s">
        <v>112</v>
      </c>
      <c r="AY167" t="s">
        <v>53</v>
      </c>
      <c r="AZ167" t="s">
        <v>357</v>
      </c>
      <c r="BA167" t="s">
        <v>101</v>
      </c>
      <c r="BB167" t="s">
        <v>991</v>
      </c>
      <c r="BC167" t="s">
        <v>989</v>
      </c>
      <c r="BD167" t="s">
        <v>990</v>
      </c>
      <c r="BI167" t="s">
        <v>1024</v>
      </c>
      <c r="BJ167" t="s">
        <v>102</v>
      </c>
      <c r="BK167" t="s">
        <v>1046</v>
      </c>
      <c r="BL167" t="s">
        <v>1047</v>
      </c>
      <c r="BM167" t="s">
        <v>1048</v>
      </c>
      <c r="BN167" t="s">
        <v>1044</v>
      </c>
      <c r="BO167" t="s">
        <v>1049</v>
      </c>
      <c r="BP167" t="s">
        <v>1051</v>
      </c>
      <c r="BQ167" t="s">
        <v>1045</v>
      </c>
      <c r="BS167" t="s">
        <v>56</v>
      </c>
      <c r="BT167" t="s">
        <v>450</v>
      </c>
      <c r="BU167" t="s">
        <v>136</v>
      </c>
      <c r="BV167" t="s">
        <v>885</v>
      </c>
      <c r="CB167" t="s">
        <v>104</v>
      </c>
      <c r="CC167" t="s">
        <v>58</v>
      </c>
      <c r="CD167" t="s">
        <v>473</v>
      </c>
      <c r="CE167" t="s">
        <v>147</v>
      </c>
      <c r="CF167" t="s">
        <v>1073</v>
      </c>
      <c r="CG167" t="s">
        <v>1078</v>
      </c>
      <c r="CL167">
        <v>1</v>
      </c>
      <c r="CM167" t="s">
        <v>106</v>
      </c>
      <c r="CN167" t="s">
        <v>106</v>
      </c>
      <c r="CU167" t="s">
        <v>764</v>
      </c>
    </row>
    <row r="168" spans="1:99" x14ac:dyDescent="0.25">
      <c r="A168">
        <v>45170.505074710643</v>
      </c>
      <c r="B168" t="s">
        <v>172</v>
      </c>
      <c r="C168" t="s">
        <v>62</v>
      </c>
      <c r="D168" t="s">
        <v>35</v>
      </c>
      <c r="E168" t="s">
        <v>36</v>
      </c>
      <c r="F168" t="s">
        <v>37</v>
      </c>
      <c r="G168" t="s">
        <v>38</v>
      </c>
      <c r="H168" t="s">
        <v>130</v>
      </c>
      <c r="I168" s="1" t="s">
        <v>124</v>
      </c>
      <c r="J168" t="s">
        <v>854</v>
      </c>
      <c r="M168" t="s">
        <v>40</v>
      </c>
      <c r="N168" s="1" t="s">
        <v>64</v>
      </c>
      <c r="O168" t="s">
        <v>41</v>
      </c>
      <c r="P168" t="s">
        <v>862</v>
      </c>
      <c r="Q168">
        <v>1100</v>
      </c>
      <c r="R168" t="s">
        <v>42</v>
      </c>
      <c r="S168" t="s">
        <v>65</v>
      </c>
      <c r="T168" t="s">
        <v>66</v>
      </c>
      <c r="U168" t="s">
        <v>156</v>
      </c>
      <c r="V168" t="s">
        <v>134</v>
      </c>
      <c r="W168" t="s">
        <v>765</v>
      </c>
      <c r="X168" t="s">
        <v>70</v>
      </c>
      <c r="Y168" t="s">
        <v>459</v>
      </c>
      <c r="Z168" t="s">
        <v>459</v>
      </c>
      <c r="AJ168" t="s">
        <v>72</v>
      </c>
      <c r="AK168" t="s">
        <v>146</v>
      </c>
      <c r="AL168" t="s">
        <v>958</v>
      </c>
      <c r="AM168" t="s">
        <v>959</v>
      </c>
      <c r="AN168" t="s">
        <v>957</v>
      </c>
      <c r="AQ168" t="s">
        <v>51</v>
      </c>
      <c r="AR168" t="s">
        <v>51</v>
      </c>
      <c r="AX168" t="s">
        <v>52</v>
      </c>
      <c r="AY168" t="s">
        <v>87</v>
      </c>
      <c r="AZ168" t="s">
        <v>151</v>
      </c>
      <c r="BA168" t="s">
        <v>101</v>
      </c>
      <c r="BB168" t="s">
        <v>992</v>
      </c>
      <c r="BC168" t="s">
        <v>991</v>
      </c>
      <c r="BD168" t="s">
        <v>989</v>
      </c>
      <c r="BE168" t="s">
        <v>990</v>
      </c>
      <c r="BI168" t="s">
        <v>1020</v>
      </c>
      <c r="BJ168" t="s">
        <v>102</v>
      </c>
      <c r="BK168" t="s">
        <v>1046</v>
      </c>
      <c r="BL168" t="s">
        <v>1047</v>
      </c>
      <c r="BM168" t="s">
        <v>1048</v>
      </c>
      <c r="BN168" t="s">
        <v>1044</v>
      </c>
      <c r="BO168" t="s">
        <v>1049</v>
      </c>
      <c r="BP168" t="s">
        <v>1045</v>
      </c>
      <c r="BQ168" t="s">
        <v>1050</v>
      </c>
      <c r="BS168" t="s">
        <v>56</v>
      </c>
      <c r="BT168" t="s">
        <v>750</v>
      </c>
      <c r="BU168" t="s">
        <v>77</v>
      </c>
      <c r="BV168" t="s">
        <v>894</v>
      </c>
      <c r="CB168" t="s">
        <v>154</v>
      </c>
      <c r="CC168" t="s">
        <v>58</v>
      </c>
      <c r="CD168" t="s">
        <v>375</v>
      </c>
      <c r="CE168" t="s">
        <v>147</v>
      </c>
      <c r="CF168" t="s">
        <v>1073</v>
      </c>
      <c r="CG168" t="s">
        <v>1074</v>
      </c>
      <c r="CH168" t="s">
        <v>1077</v>
      </c>
      <c r="CI168" t="s">
        <v>1078</v>
      </c>
      <c r="CJ168" t="s">
        <v>1076</v>
      </c>
      <c r="CL168">
        <v>4</v>
      </c>
      <c r="CM168" t="s">
        <v>106</v>
      </c>
      <c r="CN168" t="s">
        <v>106</v>
      </c>
    </row>
    <row r="169" spans="1:99" x14ac:dyDescent="0.25">
      <c r="A169">
        <v>45170.515562789355</v>
      </c>
      <c r="B169" t="s">
        <v>258</v>
      </c>
      <c r="C169" t="s">
        <v>34</v>
      </c>
      <c r="D169" t="s">
        <v>35</v>
      </c>
      <c r="E169" t="s">
        <v>36</v>
      </c>
      <c r="F169" t="s">
        <v>201</v>
      </c>
      <c r="G169" t="s">
        <v>81</v>
      </c>
      <c r="H169" t="s">
        <v>130</v>
      </c>
      <c r="I169" s="1" t="s">
        <v>130</v>
      </c>
      <c r="M169" t="s">
        <v>40</v>
      </c>
      <c r="N169" s="1" t="s">
        <v>41</v>
      </c>
      <c r="O169" t="s">
        <v>41</v>
      </c>
      <c r="Q169">
        <v>1135</v>
      </c>
      <c r="R169" t="s">
        <v>83</v>
      </c>
      <c r="S169" t="s">
        <v>43</v>
      </c>
      <c r="T169" t="s">
        <v>66</v>
      </c>
      <c r="U169" t="s">
        <v>108</v>
      </c>
      <c r="V169" t="s">
        <v>96</v>
      </c>
      <c r="W169" t="s">
        <v>766</v>
      </c>
      <c r="X169" t="s">
        <v>48</v>
      </c>
      <c r="Y169" t="s">
        <v>77</v>
      </c>
      <c r="Z169" t="s">
        <v>77</v>
      </c>
      <c r="AJ169" t="s">
        <v>633</v>
      </c>
      <c r="AK169" t="s">
        <v>633</v>
      </c>
      <c r="AQ169" t="s">
        <v>311</v>
      </c>
      <c r="AR169" t="s">
        <v>311</v>
      </c>
      <c r="AX169" t="s">
        <v>112</v>
      </c>
      <c r="AY169" t="s">
        <v>87</v>
      </c>
      <c r="AZ169" t="s">
        <v>423</v>
      </c>
      <c r="BA169" t="s">
        <v>423</v>
      </c>
      <c r="BI169" t="s">
        <v>102</v>
      </c>
      <c r="BJ169" t="s">
        <v>102</v>
      </c>
      <c r="BS169" t="s">
        <v>56</v>
      </c>
      <c r="BT169" t="s">
        <v>342</v>
      </c>
      <c r="BU169" t="s">
        <v>342</v>
      </c>
      <c r="CB169">
        <v>0</v>
      </c>
      <c r="CC169" t="s">
        <v>92</v>
      </c>
      <c r="CD169" t="s">
        <v>147</v>
      </c>
      <c r="CE169" t="s">
        <v>147</v>
      </c>
      <c r="CL169">
        <v>5</v>
      </c>
      <c r="CM169" t="s">
        <v>94</v>
      </c>
      <c r="CN169" t="s">
        <v>94</v>
      </c>
    </row>
    <row r="170" spans="1:99" x14ac:dyDescent="0.25">
      <c r="A170">
        <v>45170.516230983798</v>
      </c>
      <c r="B170" t="s">
        <v>33</v>
      </c>
      <c r="C170" t="s">
        <v>62</v>
      </c>
      <c r="D170" t="s">
        <v>35</v>
      </c>
      <c r="E170" t="s">
        <v>36</v>
      </c>
      <c r="F170" t="s">
        <v>37</v>
      </c>
      <c r="G170" t="s">
        <v>148</v>
      </c>
      <c r="H170" t="s">
        <v>484</v>
      </c>
      <c r="I170" s="1" t="s">
        <v>484</v>
      </c>
      <c r="M170" t="s">
        <v>40</v>
      </c>
      <c r="N170" s="1" t="s">
        <v>41</v>
      </c>
      <c r="O170" t="s">
        <v>41</v>
      </c>
      <c r="Q170">
        <v>580</v>
      </c>
      <c r="R170" t="s">
        <v>42</v>
      </c>
      <c r="S170" t="s">
        <v>65</v>
      </c>
      <c r="T170" t="s">
        <v>44</v>
      </c>
      <c r="U170" t="s">
        <v>108</v>
      </c>
      <c r="V170" t="s">
        <v>134</v>
      </c>
      <c r="W170" t="s">
        <v>767</v>
      </c>
      <c r="X170" t="s">
        <v>70</v>
      </c>
      <c r="Y170" t="s">
        <v>136</v>
      </c>
      <c r="Z170" t="s">
        <v>136</v>
      </c>
      <c r="AJ170" t="s">
        <v>146</v>
      </c>
      <c r="AK170" t="s">
        <v>146</v>
      </c>
      <c r="AQ170" t="s">
        <v>51</v>
      </c>
      <c r="AR170" t="s">
        <v>51</v>
      </c>
      <c r="AX170" t="s">
        <v>112</v>
      </c>
      <c r="AY170" t="s">
        <v>87</v>
      </c>
      <c r="AZ170" t="s">
        <v>423</v>
      </c>
      <c r="BA170" t="s">
        <v>423</v>
      </c>
      <c r="BI170" t="s">
        <v>102</v>
      </c>
      <c r="BJ170" t="s">
        <v>102</v>
      </c>
      <c r="BS170" t="s">
        <v>161</v>
      </c>
      <c r="BT170" t="s">
        <v>77</v>
      </c>
      <c r="BU170" t="s">
        <v>77</v>
      </c>
      <c r="CB170">
        <v>0</v>
      </c>
      <c r="CC170" t="s">
        <v>92</v>
      </c>
      <c r="CD170" t="s">
        <v>147</v>
      </c>
      <c r="CE170" t="s">
        <v>147</v>
      </c>
      <c r="CL170">
        <v>5</v>
      </c>
      <c r="CM170" t="s">
        <v>345</v>
      </c>
      <c r="CN170" t="s">
        <v>345</v>
      </c>
    </row>
    <row r="171" spans="1:99" x14ac:dyDescent="0.25">
      <c r="A171">
        <v>45170.53296809028</v>
      </c>
      <c r="B171" t="s">
        <v>330</v>
      </c>
      <c r="C171" t="s">
        <v>34</v>
      </c>
      <c r="D171" t="s">
        <v>35</v>
      </c>
      <c r="E171" t="s">
        <v>36</v>
      </c>
      <c r="F171" t="s">
        <v>37</v>
      </c>
      <c r="G171" t="s">
        <v>123</v>
      </c>
      <c r="H171" t="s">
        <v>130</v>
      </c>
      <c r="I171" s="1" t="s">
        <v>63</v>
      </c>
      <c r="J171" t="s">
        <v>853</v>
      </c>
      <c r="M171" t="s">
        <v>40</v>
      </c>
      <c r="N171" s="1" t="s">
        <v>64</v>
      </c>
      <c r="O171" t="s">
        <v>41</v>
      </c>
      <c r="P171" t="s">
        <v>862</v>
      </c>
      <c r="Q171">
        <v>1180</v>
      </c>
      <c r="R171" t="s">
        <v>42</v>
      </c>
      <c r="S171" t="s">
        <v>95</v>
      </c>
      <c r="T171" t="s">
        <v>131</v>
      </c>
      <c r="U171" t="s">
        <v>67</v>
      </c>
      <c r="V171" t="s">
        <v>134</v>
      </c>
      <c r="W171" t="s">
        <v>768</v>
      </c>
      <c r="X171" t="s">
        <v>145</v>
      </c>
      <c r="Y171" t="s">
        <v>939</v>
      </c>
      <c r="Z171" t="s">
        <v>103</v>
      </c>
      <c r="AA171" t="s">
        <v>901</v>
      </c>
      <c r="AB171" t="s">
        <v>941</v>
      </c>
      <c r="AJ171" t="s">
        <v>350</v>
      </c>
      <c r="AK171" t="s">
        <v>174</v>
      </c>
      <c r="AL171" t="s">
        <v>958</v>
      </c>
      <c r="AM171" t="s">
        <v>959</v>
      </c>
      <c r="AN171" t="s">
        <v>957</v>
      </c>
      <c r="AQ171" t="s">
        <v>51</v>
      </c>
      <c r="AR171" t="s">
        <v>51</v>
      </c>
      <c r="AX171" t="s">
        <v>65</v>
      </c>
      <c r="AY171" t="s">
        <v>100</v>
      </c>
      <c r="AZ171" t="s">
        <v>151</v>
      </c>
      <c r="BA171" t="s">
        <v>101</v>
      </c>
      <c r="BB171" t="s">
        <v>992</v>
      </c>
      <c r="BC171" t="s">
        <v>991</v>
      </c>
      <c r="BD171" t="s">
        <v>989</v>
      </c>
      <c r="BE171" t="s">
        <v>990</v>
      </c>
      <c r="BI171" t="s">
        <v>1035</v>
      </c>
      <c r="BJ171" t="s">
        <v>102</v>
      </c>
      <c r="BK171" t="s">
        <v>1046</v>
      </c>
      <c r="BL171" t="s">
        <v>1047</v>
      </c>
      <c r="BM171" t="s">
        <v>1044</v>
      </c>
      <c r="BN171" t="s">
        <v>1045</v>
      </c>
      <c r="BS171" t="s">
        <v>76</v>
      </c>
      <c r="BT171" t="s">
        <v>708</v>
      </c>
      <c r="BU171" t="s">
        <v>103</v>
      </c>
      <c r="BV171" t="s">
        <v>901</v>
      </c>
      <c r="CB171" t="s">
        <v>170</v>
      </c>
      <c r="CC171" t="s">
        <v>228</v>
      </c>
      <c r="CD171" t="s">
        <v>473</v>
      </c>
      <c r="CE171" t="s">
        <v>147</v>
      </c>
      <c r="CF171" t="s">
        <v>1073</v>
      </c>
      <c r="CG171" t="s">
        <v>1078</v>
      </c>
      <c r="CL171">
        <v>3</v>
      </c>
      <c r="CM171" t="s">
        <v>106</v>
      </c>
      <c r="CN171" t="s">
        <v>106</v>
      </c>
    </row>
    <row r="172" spans="1:99" x14ac:dyDescent="0.25">
      <c r="A172">
        <v>45170.540391643517</v>
      </c>
      <c r="B172" t="s">
        <v>172</v>
      </c>
      <c r="C172" t="s">
        <v>62</v>
      </c>
      <c r="D172" t="s">
        <v>35</v>
      </c>
      <c r="E172" t="s">
        <v>36</v>
      </c>
      <c r="F172" t="s">
        <v>37</v>
      </c>
      <c r="G172" t="s">
        <v>148</v>
      </c>
      <c r="H172" t="s">
        <v>130</v>
      </c>
      <c r="I172" s="1" t="s">
        <v>130</v>
      </c>
      <c r="M172" t="s">
        <v>40</v>
      </c>
      <c r="N172" s="1" t="s">
        <v>41</v>
      </c>
      <c r="O172" t="s">
        <v>41</v>
      </c>
      <c r="Q172">
        <v>5547</v>
      </c>
      <c r="R172" t="s">
        <v>42</v>
      </c>
      <c r="S172" t="s">
        <v>65</v>
      </c>
      <c r="T172" t="s">
        <v>66</v>
      </c>
      <c r="U172" t="s">
        <v>108</v>
      </c>
      <c r="V172" t="s">
        <v>117</v>
      </c>
      <c r="W172" t="s">
        <v>394</v>
      </c>
      <c r="X172" t="s">
        <v>70</v>
      </c>
      <c r="Y172" t="s">
        <v>737</v>
      </c>
      <c r="Z172" t="s">
        <v>136</v>
      </c>
      <c r="AA172" t="s">
        <v>889</v>
      </c>
      <c r="AB172" t="s">
        <v>894</v>
      </c>
      <c r="AC172" t="s">
        <v>890</v>
      </c>
      <c r="AJ172" t="s">
        <v>119</v>
      </c>
      <c r="AK172" t="s">
        <v>146</v>
      </c>
      <c r="AL172" t="s">
        <v>958</v>
      </c>
      <c r="AM172" t="s">
        <v>959</v>
      </c>
      <c r="AQ172" t="s">
        <v>254</v>
      </c>
      <c r="AR172" t="s">
        <v>51</v>
      </c>
      <c r="AS172" t="s">
        <v>975</v>
      </c>
      <c r="AT172" t="s">
        <v>976</v>
      </c>
      <c r="AX172" t="s">
        <v>52</v>
      </c>
      <c r="AY172" t="s">
        <v>53</v>
      </c>
      <c r="AZ172" t="s">
        <v>101</v>
      </c>
      <c r="BA172" t="s">
        <v>101</v>
      </c>
      <c r="BI172" t="s">
        <v>333</v>
      </c>
      <c r="BJ172" t="s">
        <v>102</v>
      </c>
      <c r="BK172" t="s">
        <v>1046</v>
      </c>
      <c r="BL172" t="s">
        <v>1045</v>
      </c>
      <c r="BS172" t="s">
        <v>56</v>
      </c>
      <c r="BT172" t="s">
        <v>342</v>
      </c>
      <c r="BU172" t="s">
        <v>342</v>
      </c>
      <c r="CB172" t="s">
        <v>297</v>
      </c>
      <c r="CC172" t="s">
        <v>58</v>
      </c>
      <c r="CD172" t="s">
        <v>771</v>
      </c>
      <c r="CE172" t="s">
        <v>147</v>
      </c>
      <c r="CF172" t="s">
        <v>1074</v>
      </c>
      <c r="CG172" t="s">
        <v>1077</v>
      </c>
      <c r="CH172" t="s">
        <v>1078</v>
      </c>
      <c r="CI172" t="s">
        <v>1076</v>
      </c>
      <c r="CL172">
        <v>1</v>
      </c>
      <c r="CM172" t="s">
        <v>772</v>
      </c>
      <c r="CN172" t="s">
        <v>420</v>
      </c>
      <c r="CO172" t="s">
        <v>1097</v>
      </c>
    </row>
    <row r="173" spans="1:99" x14ac:dyDescent="0.25">
      <c r="A173">
        <v>45170.664837152777</v>
      </c>
      <c r="B173" t="s">
        <v>33</v>
      </c>
      <c r="C173" t="s">
        <v>62</v>
      </c>
      <c r="D173" t="s">
        <v>35</v>
      </c>
      <c r="E173" t="s">
        <v>36</v>
      </c>
      <c r="F173" t="s">
        <v>37</v>
      </c>
      <c r="G173" t="s">
        <v>38</v>
      </c>
      <c r="H173" t="s">
        <v>130</v>
      </c>
      <c r="I173" s="1" t="s">
        <v>291</v>
      </c>
      <c r="J173" t="s">
        <v>854</v>
      </c>
      <c r="K173" t="s">
        <v>853</v>
      </c>
      <c r="L173" t="s">
        <v>852</v>
      </c>
      <c r="M173" t="s">
        <v>40</v>
      </c>
      <c r="N173" s="1" t="s">
        <v>64</v>
      </c>
      <c r="O173" t="s">
        <v>41</v>
      </c>
      <c r="P173" t="s">
        <v>862</v>
      </c>
      <c r="Q173">
        <v>1200</v>
      </c>
      <c r="R173" t="s">
        <v>42</v>
      </c>
      <c r="S173" t="s">
        <v>95</v>
      </c>
      <c r="T173" t="s">
        <v>131</v>
      </c>
      <c r="U173" t="s">
        <v>45</v>
      </c>
      <c r="V173" t="s">
        <v>134</v>
      </c>
      <c r="W173">
        <v>99</v>
      </c>
      <c r="X173" t="s">
        <v>48</v>
      </c>
      <c r="Y173" t="s">
        <v>533</v>
      </c>
      <c r="Z173" t="s">
        <v>158</v>
      </c>
      <c r="AA173" t="s">
        <v>885</v>
      </c>
      <c r="AJ173" t="s">
        <v>159</v>
      </c>
      <c r="AK173" t="s">
        <v>174</v>
      </c>
      <c r="AL173" t="s">
        <v>960</v>
      </c>
      <c r="AM173" t="s">
        <v>961</v>
      </c>
      <c r="AN173" t="s">
        <v>958</v>
      </c>
      <c r="AO173" t="s">
        <v>959</v>
      </c>
      <c r="AP173" t="s">
        <v>957</v>
      </c>
      <c r="AQ173" t="s">
        <v>51</v>
      </c>
      <c r="AR173" t="s">
        <v>51</v>
      </c>
      <c r="AX173" t="s">
        <v>65</v>
      </c>
      <c r="AY173" t="s">
        <v>53</v>
      </c>
      <c r="AZ173" t="s">
        <v>113</v>
      </c>
      <c r="BA173" t="s">
        <v>101</v>
      </c>
      <c r="BB173" t="s">
        <v>992</v>
      </c>
      <c r="BC173" t="s">
        <v>989</v>
      </c>
      <c r="BI173" t="s">
        <v>140</v>
      </c>
      <c r="BJ173" t="s">
        <v>102</v>
      </c>
      <c r="BK173" t="s">
        <v>1046</v>
      </c>
      <c r="BL173" t="s">
        <v>1048</v>
      </c>
      <c r="BM173" t="s">
        <v>1044</v>
      </c>
      <c r="BN173" t="s">
        <v>1049</v>
      </c>
      <c r="BO173" t="s">
        <v>1045</v>
      </c>
      <c r="BS173" t="s">
        <v>76</v>
      </c>
      <c r="BT173" t="s">
        <v>121</v>
      </c>
      <c r="BU173" t="s">
        <v>77</v>
      </c>
      <c r="BV173" t="s">
        <v>885</v>
      </c>
      <c r="CB173" t="s">
        <v>57</v>
      </c>
      <c r="CC173" t="s">
        <v>142</v>
      </c>
      <c r="CD173" t="s">
        <v>122</v>
      </c>
      <c r="CE173" t="s">
        <v>147</v>
      </c>
      <c r="CF173" t="s">
        <v>1073</v>
      </c>
      <c r="CL173">
        <v>1</v>
      </c>
      <c r="CM173" t="s">
        <v>181</v>
      </c>
      <c r="CN173" t="s">
        <v>181</v>
      </c>
    </row>
    <row r="174" spans="1:99" x14ac:dyDescent="0.25">
      <c r="A174">
        <v>45170.667898530097</v>
      </c>
      <c r="B174" t="s">
        <v>33</v>
      </c>
      <c r="C174" t="s">
        <v>62</v>
      </c>
      <c r="D174" t="s">
        <v>35</v>
      </c>
      <c r="E174" t="s">
        <v>36</v>
      </c>
      <c r="F174" t="s">
        <v>37</v>
      </c>
      <c r="G174" t="s">
        <v>38</v>
      </c>
      <c r="H174" t="s">
        <v>130</v>
      </c>
      <c r="I174" s="1" t="s">
        <v>130</v>
      </c>
      <c r="M174" t="s">
        <v>40</v>
      </c>
      <c r="N174" s="1" t="s">
        <v>64</v>
      </c>
      <c r="O174" t="s">
        <v>41</v>
      </c>
      <c r="P174" t="s">
        <v>862</v>
      </c>
      <c r="Q174">
        <v>1057</v>
      </c>
      <c r="R174" t="s">
        <v>42</v>
      </c>
      <c r="S174" t="s">
        <v>65</v>
      </c>
      <c r="T174" t="s">
        <v>44</v>
      </c>
      <c r="U174" t="s">
        <v>108</v>
      </c>
      <c r="V174" t="s">
        <v>96</v>
      </c>
      <c r="W174" t="s">
        <v>773</v>
      </c>
      <c r="X174" t="s">
        <v>48</v>
      </c>
      <c r="Y174" t="s">
        <v>774</v>
      </c>
      <c r="Z174" t="s">
        <v>136</v>
      </c>
      <c r="AA174" t="s">
        <v>893</v>
      </c>
      <c r="AB174" t="s">
        <v>883</v>
      </c>
      <c r="AC174" t="s">
        <v>889</v>
      </c>
      <c r="AJ174" t="s">
        <v>174</v>
      </c>
      <c r="AK174" t="s">
        <v>174</v>
      </c>
      <c r="AQ174" t="s">
        <v>51</v>
      </c>
      <c r="AR174" t="s">
        <v>51</v>
      </c>
      <c r="AX174" t="s">
        <v>112</v>
      </c>
      <c r="AY174" t="s">
        <v>53</v>
      </c>
      <c r="AZ174" t="s">
        <v>418</v>
      </c>
      <c r="BA174" t="s">
        <v>418</v>
      </c>
      <c r="BI174" t="s">
        <v>160</v>
      </c>
      <c r="BJ174" t="s">
        <v>160</v>
      </c>
      <c r="BS174" t="s">
        <v>56</v>
      </c>
      <c r="BT174" t="s">
        <v>136</v>
      </c>
      <c r="BU174" t="s">
        <v>136</v>
      </c>
      <c r="CB174" t="s">
        <v>91</v>
      </c>
      <c r="CC174" t="s">
        <v>92</v>
      </c>
      <c r="CD174" t="s">
        <v>147</v>
      </c>
      <c r="CE174" t="s">
        <v>147</v>
      </c>
      <c r="CL174">
        <v>2</v>
      </c>
      <c r="CM174" t="s">
        <v>181</v>
      </c>
      <c r="CN174" t="s">
        <v>181</v>
      </c>
    </row>
    <row r="175" spans="1:99" x14ac:dyDescent="0.25">
      <c r="A175">
        <v>45170.670248668983</v>
      </c>
      <c r="B175" t="s">
        <v>33</v>
      </c>
      <c r="C175" t="s">
        <v>62</v>
      </c>
      <c r="D175" t="s">
        <v>35</v>
      </c>
      <c r="E175" t="s">
        <v>36</v>
      </c>
      <c r="F175" t="s">
        <v>37</v>
      </c>
      <c r="G175" t="s">
        <v>212</v>
      </c>
      <c r="H175" t="s">
        <v>130</v>
      </c>
      <c r="I175" s="1" t="s">
        <v>130</v>
      </c>
      <c r="M175" t="s">
        <v>40</v>
      </c>
      <c r="N175" s="1" t="s">
        <v>41</v>
      </c>
      <c r="O175" t="s">
        <v>41</v>
      </c>
      <c r="Q175">
        <v>1105</v>
      </c>
      <c r="R175" t="s">
        <v>42</v>
      </c>
      <c r="S175" t="s">
        <v>95</v>
      </c>
      <c r="T175" t="s">
        <v>131</v>
      </c>
      <c r="U175" t="s">
        <v>108</v>
      </c>
      <c r="V175" t="s">
        <v>117</v>
      </c>
      <c r="W175" t="s">
        <v>775</v>
      </c>
      <c r="X175" t="s">
        <v>399</v>
      </c>
      <c r="Y175" t="s">
        <v>776</v>
      </c>
      <c r="Z175" t="s">
        <v>776</v>
      </c>
      <c r="AJ175" t="s">
        <v>146</v>
      </c>
      <c r="AK175" t="s">
        <v>146</v>
      </c>
      <c r="AQ175" t="s">
        <v>51</v>
      </c>
      <c r="AR175" t="s">
        <v>51</v>
      </c>
      <c r="AX175" t="s">
        <v>65</v>
      </c>
      <c r="AY175" t="s">
        <v>100</v>
      </c>
      <c r="AZ175" t="s">
        <v>101</v>
      </c>
      <c r="BA175" t="s">
        <v>101</v>
      </c>
      <c r="BI175" t="s">
        <v>640</v>
      </c>
      <c r="BJ175" t="s">
        <v>640</v>
      </c>
      <c r="BS175" t="s">
        <v>56</v>
      </c>
      <c r="BT175" t="s">
        <v>103</v>
      </c>
      <c r="BU175" t="s">
        <v>103</v>
      </c>
      <c r="CB175" t="s">
        <v>154</v>
      </c>
      <c r="CC175" t="s">
        <v>58</v>
      </c>
      <c r="CD175" t="s">
        <v>441</v>
      </c>
      <c r="CE175" t="s">
        <v>441</v>
      </c>
      <c r="CL175">
        <v>1</v>
      </c>
      <c r="CM175" t="s">
        <v>106</v>
      </c>
      <c r="CN175" t="s">
        <v>106</v>
      </c>
    </row>
    <row r="176" spans="1:99" x14ac:dyDescent="0.25">
      <c r="A176">
        <v>45170.670701932875</v>
      </c>
      <c r="B176" t="s">
        <v>33</v>
      </c>
      <c r="C176" t="s">
        <v>62</v>
      </c>
      <c r="D176" t="s">
        <v>35</v>
      </c>
      <c r="E176" t="s">
        <v>36</v>
      </c>
      <c r="F176" t="s">
        <v>37</v>
      </c>
      <c r="G176" t="s">
        <v>148</v>
      </c>
      <c r="H176" t="s">
        <v>130</v>
      </c>
      <c r="I176" s="1" t="s">
        <v>124</v>
      </c>
      <c r="J176" t="s">
        <v>854</v>
      </c>
      <c r="M176" t="s">
        <v>40</v>
      </c>
      <c r="N176" s="1" t="s">
        <v>41</v>
      </c>
      <c r="O176" t="s">
        <v>41</v>
      </c>
      <c r="Q176">
        <v>1063</v>
      </c>
      <c r="R176" t="s">
        <v>42</v>
      </c>
      <c r="S176" t="s">
        <v>65</v>
      </c>
      <c r="T176" t="s">
        <v>66</v>
      </c>
      <c r="U176" t="s">
        <v>108</v>
      </c>
      <c r="V176" t="s">
        <v>134</v>
      </c>
      <c r="W176" t="s">
        <v>777</v>
      </c>
      <c r="X176" t="s">
        <v>48</v>
      </c>
      <c r="Y176" t="s">
        <v>136</v>
      </c>
      <c r="Z176" t="s">
        <v>136</v>
      </c>
      <c r="AJ176" t="s">
        <v>242</v>
      </c>
      <c r="AK176" t="s">
        <v>174</v>
      </c>
      <c r="AL176" t="s">
        <v>960</v>
      </c>
      <c r="AM176" t="s">
        <v>958</v>
      </c>
      <c r="AQ176" t="s">
        <v>311</v>
      </c>
      <c r="AR176" t="s">
        <v>311</v>
      </c>
      <c r="AX176" t="s">
        <v>112</v>
      </c>
      <c r="AY176" t="s">
        <v>87</v>
      </c>
      <c r="AZ176" t="s">
        <v>151</v>
      </c>
      <c r="BA176" t="s">
        <v>101</v>
      </c>
      <c r="BB176" t="s">
        <v>992</v>
      </c>
      <c r="BC176" t="s">
        <v>991</v>
      </c>
      <c r="BD176" t="s">
        <v>989</v>
      </c>
      <c r="BE176" t="s">
        <v>990</v>
      </c>
      <c r="BI176" t="s">
        <v>347</v>
      </c>
      <c r="BJ176" t="s">
        <v>75</v>
      </c>
      <c r="BK176" t="s">
        <v>1044</v>
      </c>
      <c r="BL176" t="s">
        <v>1049</v>
      </c>
      <c r="BS176" t="s">
        <v>56</v>
      </c>
      <c r="BT176" t="s">
        <v>450</v>
      </c>
      <c r="BU176" t="s">
        <v>136</v>
      </c>
      <c r="BV176" t="s">
        <v>885</v>
      </c>
      <c r="CB176" t="s">
        <v>154</v>
      </c>
      <c r="CC176" t="s">
        <v>58</v>
      </c>
      <c r="CD176" t="s">
        <v>771</v>
      </c>
      <c r="CE176" t="s">
        <v>147</v>
      </c>
      <c r="CF176" t="s">
        <v>1074</v>
      </c>
      <c r="CG176" t="s">
        <v>1077</v>
      </c>
      <c r="CH176" t="s">
        <v>1078</v>
      </c>
      <c r="CI176" t="s">
        <v>1076</v>
      </c>
      <c r="CL176">
        <v>1</v>
      </c>
      <c r="CM176" t="s">
        <v>778</v>
      </c>
      <c r="CN176" t="s">
        <v>345</v>
      </c>
      <c r="CO176" t="s">
        <v>1095</v>
      </c>
      <c r="CP176" t="s">
        <v>1101</v>
      </c>
    </row>
    <row r="177" spans="1:99" x14ac:dyDescent="0.25">
      <c r="A177">
        <v>45170.676587442125</v>
      </c>
      <c r="B177" t="s">
        <v>330</v>
      </c>
      <c r="C177" t="s">
        <v>62</v>
      </c>
      <c r="D177" t="s">
        <v>35</v>
      </c>
      <c r="E177" t="s">
        <v>36</v>
      </c>
      <c r="F177" t="s">
        <v>201</v>
      </c>
      <c r="G177" t="s">
        <v>123</v>
      </c>
      <c r="H177" t="s">
        <v>130</v>
      </c>
      <c r="I177" s="1" t="s">
        <v>124</v>
      </c>
      <c r="J177" t="s">
        <v>854</v>
      </c>
      <c r="M177" t="s">
        <v>40</v>
      </c>
      <c r="N177" s="1" t="s">
        <v>64</v>
      </c>
      <c r="O177" t="s">
        <v>41</v>
      </c>
      <c r="P177" t="s">
        <v>862</v>
      </c>
      <c r="Q177">
        <v>1100</v>
      </c>
      <c r="R177" t="s">
        <v>42</v>
      </c>
      <c r="S177" t="s">
        <v>43</v>
      </c>
      <c r="T177" t="s">
        <v>66</v>
      </c>
      <c r="U177" t="s">
        <v>108</v>
      </c>
      <c r="V177" t="s">
        <v>117</v>
      </c>
      <c r="W177" t="s">
        <v>331</v>
      </c>
      <c r="X177" t="s">
        <v>145</v>
      </c>
      <c r="Y177" t="s">
        <v>266</v>
      </c>
      <c r="Z177" t="s">
        <v>136</v>
      </c>
      <c r="AA177" t="s">
        <v>893</v>
      </c>
      <c r="AJ177" t="s">
        <v>779</v>
      </c>
      <c r="AK177" t="s">
        <v>427</v>
      </c>
      <c r="AL177" t="s">
        <v>964</v>
      </c>
      <c r="AQ177" t="s">
        <v>73</v>
      </c>
      <c r="AR177" t="s">
        <v>51</v>
      </c>
      <c r="AS177" t="s">
        <v>975</v>
      </c>
      <c r="AX177" t="s">
        <v>112</v>
      </c>
      <c r="AY177" t="s">
        <v>100</v>
      </c>
      <c r="AZ177" t="s">
        <v>151</v>
      </c>
      <c r="BA177" t="s">
        <v>101</v>
      </c>
      <c r="BB177" t="s">
        <v>992</v>
      </c>
      <c r="BC177" t="s">
        <v>991</v>
      </c>
      <c r="BD177" t="s">
        <v>989</v>
      </c>
      <c r="BE177" t="s">
        <v>990</v>
      </c>
      <c r="BI177" t="s">
        <v>525</v>
      </c>
      <c r="BJ177" t="s">
        <v>102</v>
      </c>
      <c r="BK177" t="s">
        <v>1046</v>
      </c>
      <c r="BL177" t="s">
        <v>1048</v>
      </c>
      <c r="BS177" t="s">
        <v>56</v>
      </c>
      <c r="BT177" t="s">
        <v>77</v>
      </c>
      <c r="BU177" t="s">
        <v>77</v>
      </c>
      <c r="CB177">
        <v>0</v>
      </c>
      <c r="CC177" t="s">
        <v>142</v>
      </c>
      <c r="CD177" t="s">
        <v>147</v>
      </c>
      <c r="CE177" t="s">
        <v>147</v>
      </c>
      <c r="CL177">
        <v>5</v>
      </c>
      <c r="CM177" t="s">
        <v>106</v>
      </c>
      <c r="CN177" t="s">
        <v>106</v>
      </c>
    </row>
    <row r="178" spans="1:99" x14ac:dyDescent="0.25">
      <c r="A178">
        <v>45170.676966655097</v>
      </c>
      <c r="B178" t="s">
        <v>330</v>
      </c>
      <c r="C178" t="s">
        <v>62</v>
      </c>
      <c r="D178" t="s">
        <v>35</v>
      </c>
      <c r="E178" t="s">
        <v>36</v>
      </c>
      <c r="F178" t="s">
        <v>37</v>
      </c>
      <c r="G178" t="s">
        <v>38</v>
      </c>
      <c r="H178" t="s">
        <v>130</v>
      </c>
      <c r="I178" s="1" t="s">
        <v>130</v>
      </c>
      <c r="M178" t="s">
        <v>40</v>
      </c>
      <c r="N178" s="1" t="s">
        <v>41</v>
      </c>
      <c r="O178" t="s">
        <v>41</v>
      </c>
      <c r="Q178">
        <v>999</v>
      </c>
      <c r="R178" t="s">
        <v>83</v>
      </c>
      <c r="S178" t="s">
        <v>65</v>
      </c>
      <c r="T178" t="s">
        <v>44</v>
      </c>
      <c r="U178" t="s">
        <v>67</v>
      </c>
      <c r="V178" t="s">
        <v>134</v>
      </c>
      <c r="W178" t="s">
        <v>780</v>
      </c>
      <c r="X178" t="s">
        <v>48</v>
      </c>
      <c r="Y178" t="s">
        <v>77</v>
      </c>
      <c r="Z178" t="s">
        <v>77</v>
      </c>
      <c r="AJ178" t="s">
        <v>460</v>
      </c>
      <c r="AK178" t="s">
        <v>111</v>
      </c>
      <c r="AL178" t="s">
        <v>959</v>
      </c>
      <c r="AM178" t="s">
        <v>957</v>
      </c>
      <c r="AQ178" t="s">
        <v>51</v>
      </c>
      <c r="AR178" t="s">
        <v>51</v>
      </c>
      <c r="AX178" t="s">
        <v>52</v>
      </c>
      <c r="AY178" t="s">
        <v>87</v>
      </c>
      <c r="AZ178" t="s">
        <v>101</v>
      </c>
      <c r="BA178" t="s">
        <v>101</v>
      </c>
      <c r="BI178" t="s">
        <v>102</v>
      </c>
      <c r="BJ178" t="s">
        <v>102</v>
      </c>
      <c r="BS178" t="s">
        <v>196</v>
      </c>
      <c r="BT178" t="s">
        <v>781</v>
      </c>
      <c r="BU178" t="s">
        <v>781</v>
      </c>
      <c r="CB178">
        <v>0</v>
      </c>
      <c r="CC178" t="s">
        <v>92</v>
      </c>
      <c r="CD178" t="s">
        <v>147</v>
      </c>
      <c r="CE178" t="s">
        <v>147</v>
      </c>
      <c r="CL178">
        <v>1</v>
      </c>
      <c r="CM178" t="s">
        <v>106</v>
      </c>
      <c r="CN178" t="s">
        <v>106</v>
      </c>
      <c r="CU178" t="s">
        <v>782</v>
      </c>
    </row>
    <row r="179" spans="1:99" x14ac:dyDescent="0.25">
      <c r="A179">
        <v>45170.683707048607</v>
      </c>
      <c r="B179" t="s">
        <v>330</v>
      </c>
      <c r="C179" t="s">
        <v>34</v>
      </c>
      <c r="D179" t="s">
        <v>35</v>
      </c>
      <c r="E179" t="s">
        <v>36</v>
      </c>
      <c r="F179" t="s">
        <v>37</v>
      </c>
      <c r="G179" t="s">
        <v>81</v>
      </c>
      <c r="H179" t="s">
        <v>130</v>
      </c>
      <c r="I179" s="1" t="s">
        <v>82</v>
      </c>
      <c r="J179" t="s">
        <v>854</v>
      </c>
      <c r="K179" t="s">
        <v>853</v>
      </c>
      <c r="M179" t="s">
        <v>40</v>
      </c>
      <c r="N179" s="1" t="s">
        <v>64</v>
      </c>
      <c r="O179" t="s">
        <v>41</v>
      </c>
      <c r="P179" t="s">
        <v>862</v>
      </c>
      <c r="Q179">
        <v>1203</v>
      </c>
      <c r="R179" t="s">
        <v>42</v>
      </c>
      <c r="S179" t="s">
        <v>65</v>
      </c>
      <c r="T179" t="s">
        <v>66</v>
      </c>
      <c r="U179" t="s">
        <v>67</v>
      </c>
      <c r="V179" t="s">
        <v>96</v>
      </c>
      <c r="W179" t="s">
        <v>783</v>
      </c>
      <c r="X179" t="s">
        <v>48</v>
      </c>
      <c r="Y179" t="s">
        <v>940</v>
      </c>
      <c r="Z179" t="s">
        <v>136</v>
      </c>
      <c r="AA179" t="s">
        <v>883</v>
      </c>
      <c r="AB179" t="s">
        <v>889</v>
      </c>
      <c r="AC179" t="s">
        <v>895</v>
      </c>
      <c r="AD179" t="s">
        <v>891</v>
      </c>
      <c r="AE179" t="s">
        <v>901</v>
      </c>
      <c r="AF179" t="s">
        <v>941</v>
      </c>
      <c r="AJ179" t="s">
        <v>72</v>
      </c>
      <c r="AK179" t="s">
        <v>146</v>
      </c>
      <c r="AL179" t="s">
        <v>958</v>
      </c>
      <c r="AM179" t="s">
        <v>959</v>
      </c>
      <c r="AN179" t="s">
        <v>957</v>
      </c>
      <c r="AQ179" t="s">
        <v>73</v>
      </c>
      <c r="AR179" t="s">
        <v>51</v>
      </c>
      <c r="AS179" t="s">
        <v>975</v>
      </c>
      <c r="AX179" t="s">
        <v>52</v>
      </c>
      <c r="AY179" t="s">
        <v>100</v>
      </c>
      <c r="AZ179" t="s">
        <v>151</v>
      </c>
      <c r="BA179" t="s">
        <v>101</v>
      </c>
      <c r="BB179" t="s">
        <v>992</v>
      </c>
      <c r="BC179" t="s">
        <v>991</v>
      </c>
      <c r="BD179" t="s">
        <v>989</v>
      </c>
      <c r="BE179" t="s">
        <v>990</v>
      </c>
      <c r="BI179" t="s">
        <v>1014</v>
      </c>
      <c r="BJ179" t="s">
        <v>102</v>
      </c>
      <c r="BK179" t="s">
        <v>1046</v>
      </c>
      <c r="BL179" t="s">
        <v>1047</v>
      </c>
      <c r="BM179" t="s">
        <v>1044</v>
      </c>
      <c r="BN179" t="s">
        <v>1049</v>
      </c>
      <c r="BO179" t="s">
        <v>1045</v>
      </c>
      <c r="BS179" t="s">
        <v>76</v>
      </c>
      <c r="BT179" t="s">
        <v>785</v>
      </c>
      <c r="BU179" t="s">
        <v>136</v>
      </c>
      <c r="BV179" t="s">
        <v>885</v>
      </c>
      <c r="BW179" t="s">
        <v>896</v>
      </c>
      <c r="CB179" t="s">
        <v>78</v>
      </c>
      <c r="CC179" t="s">
        <v>58</v>
      </c>
      <c r="CD179" t="s">
        <v>348</v>
      </c>
      <c r="CE179" t="s">
        <v>147</v>
      </c>
      <c r="CF179" t="s">
        <v>1073</v>
      </c>
      <c r="CG179" t="s">
        <v>1078</v>
      </c>
      <c r="CH179" t="s">
        <v>1076</v>
      </c>
      <c r="CL179">
        <v>4</v>
      </c>
      <c r="CM179" t="s">
        <v>106</v>
      </c>
      <c r="CN179" t="s">
        <v>106</v>
      </c>
    </row>
    <row r="180" spans="1:99" x14ac:dyDescent="0.25">
      <c r="A180">
        <v>45170.703813472224</v>
      </c>
      <c r="B180" t="s">
        <v>33</v>
      </c>
      <c r="C180" t="s">
        <v>62</v>
      </c>
      <c r="D180" t="s">
        <v>35</v>
      </c>
      <c r="E180" t="s">
        <v>36</v>
      </c>
      <c r="F180" t="s">
        <v>201</v>
      </c>
      <c r="G180" t="s">
        <v>123</v>
      </c>
      <c r="H180" t="s">
        <v>130</v>
      </c>
      <c r="I180" s="1" t="s">
        <v>39</v>
      </c>
      <c r="J180" t="s">
        <v>852</v>
      </c>
      <c r="M180" t="s">
        <v>40</v>
      </c>
      <c r="N180" s="1" t="s">
        <v>64</v>
      </c>
      <c r="O180" t="s">
        <v>41</v>
      </c>
      <c r="P180" t="s">
        <v>862</v>
      </c>
      <c r="Q180">
        <v>1080</v>
      </c>
      <c r="R180" t="s">
        <v>42</v>
      </c>
      <c r="S180" t="s">
        <v>65</v>
      </c>
      <c r="T180" t="s">
        <v>44</v>
      </c>
      <c r="U180" t="s">
        <v>67</v>
      </c>
      <c r="V180" t="s">
        <v>117</v>
      </c>
      <c r="W180" t="s">
        <v>382</v>
      </c>
      <c r="X180" t="s">
        <v>399</v>
      </c>
      <c r="Y180" t="s">
        <v>786</v>
      </c>
      <c r="Z180" t="s">
        <v>914</v>
      </c>
      <c r="AA180" t="s">
        <v>915</v>
      </c>
      <c r="AJ180" t="s">
        <v>787</v>
      </c>
      <c r="AK180" t="s">
        <v>633</v>
      </c>
      <c r="AL180" t="s">
        <v>963</v>
      </c>
      <c r="AQ180" t="s">
        <v>51</v>
      </c>
      <c r="AR180" t="s">
        <v>51</v>
      </c>
      <c r="AX180" t="s">
        <v>52</v>
      </c>
      <c r="AY180" t="s">
        <v>100</v>
      </c>
      <c r="AZ180" t="s">
        <v>261</v>
      </c>
      <c r="BA180" t="s">
        <v>101</v>
      </c>
      <c r="BB180" t="s">
        <v>992</v>
      </c>
      <c r="BC180" t="s">
        <v>991</v>
      </c>
      <c r="BI180" t="s">
        <v>1022</v>
      </c>
      <c r="BJ180" t="s">
        <v>75</v>
      </c>
      <c r="BK180" t="s">
        <v>1047</v>
      </c>
      <c r="BL180" t="s">
        <v>1045</v>
      </c>
      <c r="BS180" t="s">
        <v>56</v>
      </c>
      <c r="BT180" t="s">
        <v>77</v>
      </c>
      <c r="BU180" t="s">
        <v>77</v>
      </c>
      <c r="CB180">
        <v>0</v>
      </c>
      <c r="CC180" t="s">
        <v>58</v>
      </c>
      <c r="CD180" t="s">
        <v>143</v>
      </c>
      <c r="CE180" t="s">
        <v>210</v>
      </c>
      <c r="CF180" t="s">
        <v>1078</v>
      </c>
      <c r="CG180" t="s">
        <v>1076</v>
      </c>
      <c r="CL180">
        <v>3</v>
      </c>
      <c r="CM180" t="s">
        <v>106</v>
      </c>
      <c r="CN180" t="s">
        <v>106</v>
      </c>
    </row>
    <row r="181" spans="1:99" x14ac:dyDescent="0.25">
      <c r="A181">
        <v>45170.707117824073</v>
      </c>
      <c r="B181" t="s">
        <v>258</v>
      </c>
      <c r="C181" t="s">
        <v>62</v>
      </c>
      <c r="D181" t="s">
        <v>35</v>
      </c>
      <c r="E181" t="s">
        <v>36</v>
      </c>
      <c r="F181" t="s">
        <v>37</v>
      </c>
      <c r="G181" t="s">
        <v>320</v>
      </c>
      <c r="H181" t="s">
        <v>130</v>
      </c>
      <c r="I181" s="1" t="s">
        <v>82</v>
      </c>
      <c r="J181" t="s">
        <v>854</v>
      </c>
      <c r="K181" t="s">
        <v>853</v>
      </c>
      <c r="M181" t="s">
        <v>40</v>
      </c>
      <c r="N181" s="1" t="s">
        <v>64</v>
      </c>
      <c r="O181" t="s">
        <v>41</v>
      </c>
      <c r="P181" t="s">
        <v>862</v>
      </c>
      <c r="Q181">
        <v>1183</v>
      </c>
      <c r="R181" t="s">
        <v>42</v>
      </c>
      <c r="S181" t="s">
        <v>95</v>
      </c>
      <c r="T181" t="s">
        <v>44</v>
      </c>
      <c r="U181" t="s">
        <v>67</v>
      </c>
      <c r="V181" t="s">
        <v>96</v>
      </c>
      <c r="W181" t="s">
        <v>788</v>
      </c>
      <c r="X181" t="s">
        <v>70</v>
      </c>
      <c r="Y181" t="s">
        <v>227</v>
      </c>
      <c r="Z181" t="s">
        <v>136</v>
      </c>
      <c r="AA181" t="s">
        <v>889</v>
      </c>
      <c r="AJ181" t="s">
        <v>789</v>
      </c>
      <c r="AK181" t="s">
        <v>789</v>
      </c>
      <c r="AQ181" t="s">
        <v>51</v>
      </c>
      <c r="AR181" t="s">
        <v>51</v>
      </c>
      <c r="AX181" t="s">
        <v>112</v>
      </c>
      <c r="AY181" t="s">
        <v>87</v>
      </c>
      <c r="AZ181" t="s">
        <v>101</v>
      </c>
      <c r="BA181" t="s">
        <v>101</v>
      </c>
      <c r="BI181" t="s">
        <v>75</v>
      </c>
      <c r="BJ181" t="s">
        <v>75</v>
      </c>
      <c r="BS181" t="s">
        <v>56</v>
      </c>
      <c r="BT181" t="s">
        <v>77</v>
      </c>
      <c r="BU181" t="s">
        <v>77</v>
      </c>
      <c r="CB181">
        <v>0</v>
      </c>
      <c r="CC181" t="s">
        <v>92</v>
      </c>
      <c r="CD181" t="s">
        <v>790</v>
      </c>
      <c r="CE181" t="s">
        <v>210</v>
      </c>
      <c r="CF181" t="s">
        <v>1077</v>
      </c>
      <c r="CG181" t="s">
        <v>1076</v>
      </c>
      <c r="CL181">
        <v>5</v>
      </c>
      <c r="CM181" t="s">
        <v>345</v>
      </c>
      <c r="CN181" t="s">
        <v>345</v>
      </c>
    </row>
    <row r="182" spans="1:99" x14ac:dyDescent="0.25">
      <c r="A182">
        <v>45170.720205972219</v>
      </c>
      <c r="B182" t="s">
        <v>330</v>
      </c>
      <c r="C182" t="s">
        <v>62</v>
      </c>
      <c r="D182" t="s">
        <v>35</v>
      </c>
      <c r="E182" t="s">
        <v>36</v>
      </c>
      <c r="F182" t="s">
        <v>37</v>
      </c>
      <c r="G182" t="s">
        <v>123</v>
      </c>
      <c r="H182" t="s">
        <v>130</v>
      </c>
      <c r="I182" s="1" t="s">
        <v>291</v>
      </c>
      <c r="J182" t="s">
        <v>854</v>
      </c>
      <c r="K182" t="s">
        <v>853</v>
      </c>
      <c r="L182" t="s">
        <v>852</v>
      </c>
      <c r="M182" t="s">
        <v>40</v>
      </c>
      <c r="N182" s="1" t="s">
        <v>64</v>
      </c>
      <c r="O182" t="s">
        <v>41</v>
      </c>
      <c r="P182" t="s">
        <v>862</v>
      </c>
      <c r="Q182">
        <v>1200</v>
      </c>
      <c r="R182" t="s">
        <v>42</v>
      </c>
      <c r="S182" t="s">
        <v>65</v>
      </c>
      <c r="T182" t="s">
        <v>66</v>
      </c>
      <c r="U182" t="s">
        <v>156</v>
      </c>
      <c r="V182" t="s">
        <v>117</v>
      </c>
      <c r="W182" t="s">
        <v>791</v>
      </c>
      <c r="X182" t="s">
        <v>179</v>
      </c>
      <c r="Y182" t="s">
        <v>792</v>
      </c>
      <c r="Z182" t="s">
        <v>136</v>
      </c>
      <c r="AA182" t="s">
        <v>885</v>
      </c>
      <c r="AB182" t="s">
        <v>901</v>
      </c>
      <c r="AJ182" t="s">
        <v>166</v>
      </c>
      <c r="AK182" t="s">
        <v>174</v>
      </c>
      <c r="AL182" t="s">
        <v>961</v>
      </c>
      <c r="AM182" t="s">
        <v>958</v>
      </c>
      <c r="AN182" t="s">
        <v>959</v>
      </c>
      <c r="AO182" t="s">
        <v>957</v>
      </c>
      <c r="AQ182" t="s">
        <v>51</v>
      </c>
      <c r="AR182" t="s">
        <v>51</v>
      </c>
      <c r="AX182" t="s">
        <v>65</v>
      </c>
      <c r="AY182" t="s">
        <v>53</v>
      </c>
      <c r="AZ182" t="s">
        <v>151</v>
      </c>
      <c r="BA182" t="s">
        <v>101</v>
      </c>
      <c r="BB182" t="s">
        <v>992</v>
      </c>
      <c r="BC182" t="s">
        <v>991</v>
      </c>
      <c r="BD182" t="s">
        <v>989</v>
      </c>
      <c r="BE182" t="s">
        <v>990</v>
      </c>
      <c r="BI182" t="s">
        <v>793</v>
      </c>
      <c r="BJ182" t="s">
        <v>102</v>
      </c>
      <c r="BK182" t="s">
        <v>1046</v>
      </c>
      <c r="BL182" t="s">
        <v>1048</v>
      </c>
      <c r="BM182" t="s">
        <v>1045</v>
      </c>
      <c r="BN182" t="s">
        <v>1050</v>
      </c>
      <c r="BS182" t="s">
        <v>76</v>
      </c>
      <c r="BT182" t="s">
        <v>792</v>
      </c>
      <c r="BU182" t="s">
        <v>136</v>
      </c>
      <c r="BV182" t="s">
        <v>885</v>
      </c>
      <c r="BW182" t="s">
        <v>901</v>
      </c>
      <c r="CB182" t="s">
        <v>170</v>
      </c>
      <c r="CC182" t="s">
        <v>58</v>
      </c>
      <c r="CD182" t="s">
        <v>147</v>
      </c>
      <c r="CE182" t="s">
        <v>147</v>
      </c>
      <c r="CL182">
        <v>2</v>
      </c>
      <c r="CM182" t="s">
        <v>106</v>
      </c>
      <c r="CN182" t="s">
        <v>106</v>
      </c>
    </row>
    <row r="183" spans="1:99" x14ac:dyDescent="0.25">
      <c r="A183">
        <v>45170.740005277781</v>
      </c>
      <c r="B183" t="s">
        <v>33</v>
      </c>
      <c r="C183" t="s">
        <v>62</v>
      </c>
      <c r="D183" t="s">
        <v>35</v>
      </c>
      <c r="E183" t="s">
        <v>36</v>
      </c>
      <c r="F183" t="s">
        <v>201</v>
      </c>
      <c r="G183" t="s">
        <v>81</v>
      </c>
      <c r="H183" t="s">
        <v>130</v>
      </c>
      <c r="I183" s="1" t="s">
        <v>124</v>
      </c>
      <c r="J183" t="s">
        <v>854</v>
      </c>
      <c r="M183" t="s">
        <v>40</v>
      </c>
      <c r="N183" s="1" t="s">
        <v>41</v>
      </c>
      <c r="O183" t="s">
        <v>41</v>
      </c>
      <c r="Q183">
        <v>1000</v>
      </c>
      <c r="R183" t="s">
        <v>83</v>
      </c>
      <c r="S183" t="s">
        <v>95</v>
      </c>
      <c r="T183" t="s">
        <v>44</v>
      </c>
      <c r="U183" t="s">
        <v>45</v>
      </c>
      <c r="V183" t="s">
        <v>134</v>
      </c>
      <c r="W183" t="s">
        <v>794</v>
      </c>
      <c r="X183" t="s">
        <v>48</v>
      </c>
      <c r="Y183" t="s">
        <v>136</v>
      </c>
      <c r="Z183" t="s">
        <v>136</v>
      </c>
      <c r="AJ183" t="s">
        <v>633</v>
      </c>
      <c r="AK183" t="s">
        <v>633</v>
      </c>
      <c r="AQ183" t="s">
        <v>51</v>
      </c>
      <c r="AR183" t="s">
        <v>51</v>
      </c>
      <c r="AX183" t="s">
        <v>112</v>
      </c>
      <c r="AY183" t="s">
        <v>100</v>
      </c>
      <c r="AZ183" t="s">
        <v>428</v>
      </c>
      <c r="BA183" t="s">
        <v>428</v>
      </c>
      <c r="BI183" t="s">
        <v>795</v>
      </c>
      <c r="BJ183" t="s">
        <v>75</v>
      </c>
      <c r="BK183" t="s">
        <v>1044</v>
      </c>
      <c r="BL183" t="s">
        <v>1051</v>
      </c>
      <c r="BS183" t="s">
        <v>196</v>
      </c>
      <c r="BT183" t="s">
        <v>136</v>
      </c>
      <c r="BU183" t="s">
        <v>136</v>
      </c>
      <c r="CB183">
        <v>0</v>
      </c>
      <c r="CC183" t="s">
        <v>58</v>
      </c>
      <c r="CD183" t="s">
        <v>210</v>
      </c>
      <c r="CE183" t="s">
        <v>210</v>
      </c>
      <c r="CL183">
        <v>3</v>
      </c>
      <c r="CM183" t="s">
        <v>94</v>
      </c>
      <c r="CN183" t="s">
        <v>94</v>
      </c>
      <c r="CU183" t="s">
        <v>796</v>
      </c>
    </row>
    <row r="184" spans="1:99" x14ac:dyDescent="0.25">
      <c r="A184">
        <v>45170.752159224532</v>
      </c>
      <c r="B184" t="s">
        <v>330</v>
      </c>
      <c r="C184" t="s">
        <v>62</v>
      </c>
      <c r="D184" t="s">
        <v>35</v>
      </c>
      <c r="E184" t="s">
        <v>36</v>
      </c>
      <c r="F184" t="s">
        <v>37</v>
      </c>
      <c r="G184" t="s">
        <v>123</v>
      </c>
      <c r="H184" t="s">
        <v>130</v>
      </c>
      <c r="I184" s="1" t="s">
        <v>130</v>
      </c>
      <c r="M184" t="s">
        <v>40</v>
      </c>
      <c r="N184" s="1" t="s">
        <v>41</v>
      </c>
      <c r="O184" t="s">
        <v>41</v>
      </c>
      <c r="Q184">
        <v>1100</v>
      </c>
      <c r="R184" t="s">
        <v>42</v>
      </c>
      <c r="S184" t="s">
        <v>43</v>
      </c>
      <c r="T184" t="s">
        <v>131</v>
      </c>
      <c r="U184" t="s">
        <v>67</v>
      </c>
      <c r="V184" t="s">
        <v>134</v>
      </c>
      <c r="W184" t="s">
        <v>797</v>
      </c>
      <c r="X184" t="s">
        <v>399</v>
      </c>
      <c r="Y184" t="s">
        <v>98</v>
      </c>
      <c r="Z184" t="s">
        <v>98</v>
      </c>
      <c r="AJ184" t="s">
        <v>174</v>
      </c>
      <c r="AK184" t="s">
        <v>174</v>
      </c>
      <c r="AQ184" t="s">
        <v>51</v>
      </c>
      <c r="AR184" t="s">
        <v>51</v>
      </c>
      <c r="AX184" t="s">
        <v>112</v>
      </c>
      <c r="AY184" t="s">
        <v>100</v>
      </c>
      <c r="AZ184" t="s">
        <v>428</v>
      </c>
      <c r="BA184" t="s">
        <v>428</v>
      </c>
      <c r="BI184" t="s">
        <v>160</v>
      </c>
      <c r="BJ184" t="s">
        <v>160</v>
      </c>
      <c r="BS184" t="s">
        <v>56</v>
      </c>
      <c r="BT184" t="s">
        <v>103</v>
      </c>
      <c r="BU184" t="s">
        <v>103</v>
      </c>
      <c r="CB184" t="s">
        <v>104</v>
      </c>
      <c r="CC184" t="s">
        <v>58</v>
      </c>
      <c r="CD184" t="s">
        <v>318</v>
      </c>
      <c r="CE184" t="s">
        <v>318</v>
      </c>
      <c r="CL184">
        <v>4</v>
      </c>
      <c r="CM184" t="s">
        <v>106</v>
      </c>
      <c r="CN184" t="s">
        <v>106</v>
      </c>
    </row>
    <row r="185" spans="1:99" x14ac:dyDescent="0.25">
      <c r="A185">
        <v>45170.770656064815</v>
      </c>
      <c r="B185" t="s">
        <v>33</v>
      </c>
      <c r="C185" t="s">
        <v>62</v>
      </c>
      <c r="D185" t="s">
        <v>35</v>
      </c>
      <c r="E185" t="s">
        <v>36</v>
      </c>
      <c r="F185" t="s">
        <v>201</v>
      </c>
      <c r="G185" t="s">
        <v>81</v>
      </c>
      <c r="H185" t="s">
        <v>130</v>
      </c>
      <c r="I185" s="1" t="s">
        <v>124</v>
      </c>
      <c r="J185" t="s">
        <v>854</v>
      </c>
      <c r="M185" t="s">
        <v>40</v>
      </c>
      <c r="N185" s="1" t="s">
        <v>41</v>
      </c>
      <c r="O185" t="s">
        <v>41</v>
      </c>
      <c r="Q185">
        <v>300</v>
      </c>
      <c r="R185" t="s">
        <v>42</v>
      </c>
      <c r="S185" t="s">
        <v>95</v>
      </c>
      <c r="T185" t="s">
        <v>131</v>
      </c>
      <c r="U185" t="s">
        <v>45</v>
      </c>
      <c r="V185" t="s">
        <v>117</v>
      </c>
      <c r="W185" t="s">
        <v>798</v>
      </c>
      <c r="X185" t="s">
        <v>413</v>
      </c>
      <c r="Y185" t="s">
        <v>136</v>
      </c>
      <c r="Z185" t="s">
        <v>136</v>
      </c>
      <c r="AJ185" t="s">
        <v>799</v>
      </c>
      <c r="AK185" t="s">
        <v>174</v>
      </c>
      <c r="AL185" t="s">
        <v>960</v>
      </c>
      <c r="AM185" t="s">
        <v>964</v>
      </c>
      <c r="AN185" t="s">
        <v>966</v>
      </c>
      <c r="AQ185" t="s">
        <v>51</v>
      </c>
      <c r="AR185" t="s">
        <v>51</v>
      </c>
      <c r="AX185" t="s">
        <v>52</v>
      </c>
      <c r="AY185" t="s">
        <v>100</v>
      </c>
      <c r="AZ185" t="s">
        <v>308</v>
      </c>
      <c r="BA185" t="s">
        <v>418</v>
      </c>
      <c r="BB185" t="s">
        <v>990</v>
      </c>
      <c r="BI185" t="s">
        <v>262</v>
      </c>
      <c r="BJ185" t="s">
        <v>75</v>
      </c>
      <c r="BK185" t="s">
        <v>1044</v>
      </c>
      <c r="BL185" t="s">
        <v>1049</v>
      </c>
      <c r="BM185" t="s">
        <v>1045</v>
      </c>
      <c r="BS185" t="s">
        <v>56</v>
      </c>
      <c r="BT185" t="s">
        <v>77</v>
      </c>
      <c r="BU185" t="s">
        <v>77</v>
      </c>
      <c r="CB185">
        <v>0</v>
      </c>
      <c r="CC185" t="s">
        <v>228</v>
      </c>
      <c r="CD185" t="s">
        <v>147</v>
      </c>
      <c r="CE185" t="s">
        <v>147</v>
      </c>
      <c r="CL185">
        <v>1</v>
      </c>
      <c r="CM185" t="s">
        <v>584</v>
      </c>
      <c r="CN185" t="s">
        <v>345</v>
      </c>
      <c r="CO185" t="s">
        <v>1097</v>
      </c>
      <c r="CU185" t="s">
        <v>800</v>
      </c>
    </row>
    <row r="186" spans="1:99" x14ac:dyDescent="0.25">
      <c r="A186">
        <v>45170.779749097223</v>
      </c>
      <c r="B186" t="s">
        <v>33</v>
      </c>
      <c r="C186" t="s">
        <v>62</v>
      </c>
      <c r="D186" t="s">
        <v>35</v>
      </c>
      <c r="E186" t="s">
        <v>36</v>
      </c>
      <c r="F186" t="s">
        <v>37</v>
      </c>
      <c r="G186" t="s">
        <v>148</v>
      </c>
      <c r="H186" t="s">
        <v>130</v>
      </c>
      <c r="I186" s="1" t="s">
        <v>130</v>
      </c>
      <c r="M186" t="s">
        <v>40</v>
      </c>
      <c r="N186" s="1" t="s">
        <v>41</v>
      </c>
      <c r="O186" t="s">
        <v>41</v>
      </c>
      <c r="Q186">
        <v>1040</v>
      </c>
      <c r="R186" t="s">
        <v>42</v>
      </c>
      <c r="S186" t="s">
        <v>95</v>
      </c>
      <c r="T186" t="s">
        <v>66</v>
      </c>
      <c r="U186" t="s">
        <v>108</v>
      </c>
      <c r="V186" t="s">
        <v>96</v>
      </c>
      <c r="W186" t="s">
        <v>801</v>
      </c>
      <c r="X186" t="s">
        <v>48</v>
      </c>
      <c r="Y186" t="s">
        <v>136</v>
      </c>
      <c r="Z186" t="s">
        <v>136</v>
      </c>
      <c r="AJ186" t="s">
        <v>224</v>
      </c>
      <c r="AK186" t="s">
        <v>146</v>
      </c>
      <c r="AL186" t="s">
        <v>958</v>
      </c>
      <c r="AQ186" t="s">
        <v>51</v>
      </c>
      <c r="AR186" t="s">
        <v>51</v>
      </c>
      <c r="AX186" t="s">
        <v>112</v>
      </c>
      <c r="AY186" t="s">
        <v>87</v>
      </c>
      <c r="AZ186" t="s">
        <v>54</v>
      </c>
      <c r="BA186" t="s">
        <v>101</v>
      </c>
      <c r="BB186" t="s">
        <v>989</v>
      </c>
      <c r="BC186" t="s">
        <v>990</v>
      </c>
      <c r="BI186" t="s">
        <v>102</v>
      </c>
      <c r="BJ186" t="s">
        <v>102</v>
      </c>
      <c r="BS186" t="s">
        <v>76</v>
      </c>
      <c r="BT186" t="s">
        <v>136</v>
      </c>
      <c r="BU186" t="s">
        <v>136</v>
      </c>
      <c r="CB186" t="s">
        <v>170</v>
      </c>
      <c r="CC186" t="s">
        <v>58</v>
      </c>
      <c r="CD186" t="s">
        <v>147</v>
      </c>
      <c r="CE186" t="s">
        <v>147</v>
      </c>
      <c r="CL186">
        <v>3</v>
      </c>
      <c r="CM186" t="s">
        <v>106</v>
      </c>
      <c r="CN186" t="s">
        <v>106</v>
      </c>
    </row>
    <row r="187" spans="1:99" x14ac:dyDescent="0.25">
      <c r="A187">
        <v>45170.81638074074</v>
      </c>
      <c r="B187" t="s">
        <v>33</v>
      </c>
      <c r="C187" t="s">
        <v>62</v>
      </c>
      <c r="D187" t="s">
        <v>35</v>
      </c>
      <c r="E187" t="s">
        <v>36</v>
      </c>
      <c r="F187" t="s">
        <v>37</v>
      </c>
      <c r="G187" t="s">
        <v>148</v>
      </c>
      <c r="H187" t="s">
        <v>130</v>
      </c>
      <c r="I187" s="1" t="s">
        <v>130</v>
      </c>
      <c r="M187" t="s">
        <v>40</v>
      </c>
      <c r="N187" s="1" t="s">
        <v>41</v>
      </c>
      <c r="O187" t="s">
        <v>41</v>
      </c>
      <c r="Q187">
        <v>1167</v>
      </c>
      <c r="R187" t="s">
        <v>42</v>
      </c>
      <c r="S187" t="s">
        <v>65</v>
      </c>
      <c r="T187" t="s">
        <v>66</v>
      </c>
      <c r="U187" t="s">
        <v>108</v>
      </c>
      <c r="V187" t="s">
        <v>134</v>
      </c>
      <c r="W187" t="s">
        <v>802</v>
      </c>
      <c r="X187" t="s">
        <v>145</v>
      </c>
      <c r="Y187" t="s">
        <v>103</v>
      </c>
      <c r="Z187" t="s">
        <v>103</v>
      </c>
      <c r="AJ187" t="s">
        <v>119</v>
      </c>
      <c r="AK187" t="s">
        <v>146</v>
      </c>
      <c r="AL187" t="s">
        <v>958</v>
      </c>
      <c r="AM187" t="s">
        <v>959</v>
      </c>
      <c r="AQ187" t="s">
        <v>51</v>
      </c>
      <c r="AR187" t="s">
        <v>51</v>
      </c>
      <c r="AX187" t="s">
        <v>65</v>
      </c>
      <c r="AY187" t="s">
        <v>87</v>
      </c>
      <c r="AZ187" t="s">
        <v>167</v>
      </c>
      <c r="BA187" t="s">
        <v>101</v>
      </c>
      <c r="BB187" t="s">
        <v>989</v>
      </c>
      <c r="BI187" t="s">
        <v>504</v>
      </c>
      <c r="BJ187" t="s">
        <v>102</v>
      </c>
      <c r="BK187" t="s">
        <v>1046</v>
      </c>
      <c r="BL187" t="s">
        <v>1048</v>
      </c>
      <c r="BM187" t="s">
        <v>1044</v>
      </c>
      <c r="BS187" t="s">
        <v>76</v>
      </c>
      <c r="BT187" t="s">
        <v>103</v>
      </c>
      <c r="BU187" t="s">
        <v>103</v>
      </c>
      <c r="CB187" t="s">
        <v>170</v>
      </c>
      <c r="CC187" t="s">
        <v>58</v>
      </c>
      <c r="CD187" t="s">
        <v>147</v>
      </c>
      <c r="CE187" t="s">
        <v>147</v>
      </c>
      <c r="CL187">
        <v>1</v>
      </c>
      <c r="CM187" t="s">
        <v>106</v>
      </c>
      <c r="CN187" t="s">
        <v>106</v>
      </c>
    </row>
    <row r="188" spans="1:99" x14ac:dyDescent="0.25">
      <c r="A188">
        <v>45170.828283738425</v>
      </c>
      <c r="B188" t="s">
        <v>330</v>
      </c>
      <c r="C188" t="s">
        <v>62</v>
      </c>
      <c r="D188" t="s">
        <v>35</v>
      </c>
      <c r="E188" t="s">
        <v>36</v>
      </c>
      <c r="F188" t="s">
        <v>201</v>
      </c>
      <c r="G188" t="s">
        <v>123</v>
      </c>
      <c r="H188" t="s">
        <v>130</v>
      </c>
      <c r="I188" s="1" t="s">
        <v>124</v>
      </c>
      <c r="J188" t="s">
        <v>854</v>
      </c>
      <c r="M188" t="s">
        <v>40</v>
      </c>
      <c r="N188" s="1" t="s">
        <v>41</v>
      </c>
      <c r="O188" t="s">
        <v>41</v>
      </c>
      <c r="Q188">
        <v>1197</v>
      </c>
      <c r="R188" t="s">
        <v>83</v>
      </c>
      <c r="S188" t="s">
        <v>65</v>
      </c>
      <c r="T188" t="s">
        <v>44</v>
      </c>
      <c r="U188" t="s">
        <v>108</v>
      </c>
      <c r="V188" t="s">
        <v>117</v>
      </c>
      <c r="W188" t="s">
        <v>803</v>
      </c>
      <c r="X188" t="s">
        <v>48</v>
      </c>
      <c r="Y188" t="s">
        <v>77</v>
      </c>
      <c r="Z188" t="s">
        <v>77</v>
      </c>
      <c r="AJ188" t="s">
        <v>804</v>
      </c>
      <c r="AK188" t="s">
        <v>146</v>
      </c>
      <c r="AL188" t="s">
        <v>962</v>
      </c>
      <c r="AM188" t="s">
        <v>963</v>
      </c>
      <c r="AN188" t="s">
        <v>964</v>
      </c>
      <c r="AO188" t="s">
        <v>966</v>
      </c>
      <c r="AQ188" t="s">
        <v>73</v>
      </c>
      <c r="AR188" t="s">
        <v>51</v>
      </c>
      <c r="AS188" t="s">
        <v>975</v>
      </c>
      <c r="AX188" t="s">
        <v>112</v>
      </c>
      <c r="AY188" t="s">
        <v>53</v>
      </c>
      <c r="AZ188" t="s">
        <v>569</v>
      </c>
      <c r="BA188" t="s">
        <v>101</v>
      </c>
      <c r="BB188" t="s">
        <v>992</v>
      </c>
      <c r="BC188" t="s">
        <v>989</v>
      </c>
      <c r="BD188" t="s">
        <v>990</v>
      </c>
      <c r="BI188" t="s">
        <v>805</v>
      </c>
      <c r="BJ188" t="s">
        <v>102</v>
      </c>
      <c r="BK188" t="s">
        <v>1048</v>
      </c>
      <c r="BL188" t="s">
        <v>1044</v>
      </c>
      <c r="BM188" t="s">
        <v>1045</v>
      </c>
      <c r="BS188" t="s">
        <v>56</v>
      </c>
      <c r="BT188" t="s">
        <v>158</v>
      </c>
      <c r="BU188" t="s">
        <v>158</v>
      </c>
      <c r="CB188" t="s">
        <v>170</v>
      </c>
      <c r="CC188" t="s">
        <v>92</v>
      </c>
      <c r="CD188" t="s">
        <v>147</v>
      </c>
      <c r="CE188" t="s">
        <v>147</v>
      </c>
      <c r="CL188">
        <v>1</v>
      </c>
      <c r="CM188" t="s">
        <v>199</v>
      </c>
      <c r="CN188" t="s">
        <v>199</v>
      </c>
      <c r="CU188" t="s">
        <v>806</v>
      </c>
    </row>
    <row r="189" spans="1:99" x14ac:dyDescent="0.25">
      <c r="A189">
        <v>45170.829607858795</v>
      </c>
      <c r="B189" t="s">
        <v>330</v>
      </c>
      <c r="C189" t="s">
        <v>34</v>
      </c>
      <c r="D189" t="s">
        <v>35</v>
      </c>
      <c r="E189" t="s">
        <v>36</v>
      </c>
      <c r="F189" t="s">
        <v>221</v>
      </c>
      <c r="G189" t="s">
        <v>38</v>
      </c>
      <c r="H189" t="s">
        <v>130</v>
      </c>
      <c r="I189" s="1" t="s">
        <v>130</v>
      </c>
      <c r="M189" t="s">
        <v>40</v>
      </c>
      <c r="N189" s="1" t="s">
        <v>64</v>
      </c>
      <c r="O189" t="s">
        <v>41</v>
      </c>
      <c r="P189" t="s">
        <v>862</v>
      </c>
      <c r="Q189">
        <v>182</v>
      </c>
      <c r="R189" t="s">
        <v>42</v>
      </c>
      <c r="S189" t="s">
        <v>95</v>
      </c>
      <c r="T189" t="s">
        <v>66</v>
      </c>
      <c r="U189" t="s">
        <v>67</v>
      </c>
      <c r="V189" t="s">
        <v>96</v>
      </c>
      <c r="W189" t="s">
        <v>807</v>
      </c>
      <c r="X189" t="s">
        <v>48</v>
      </c>
      <c r="Y189" t="s">
        <v>136</v>
      </c>
      <c r="Z189" t="s">
        <v>136</v>
      </c>
      <c r="AJ189" t="s">
        <v>460</v>
      </c>
      <c r="AK189" t="s">
        <v>111</v>
      </c>
      <c r="AL189" t="s">
        <v>959</v>
      </c>
      <c r="AM189" t="s">
        <v>957</v>
      </c>
      <c r="AQ189" t="s">
        <v>254</v>
      </c>
      <c r="AR189" t="s">
        <v>51</v>
      </c>
      <c r="AS189" t="s">
        <v>975</v>
      </c>
      <c r="AT189" t="s">
        <v>976</v>
      </c>
      <c r="AX189" t="s">
        <v>112</v>
      </c>
      <c r="AY189" t="s">
        <v>100</v>
      </c>
      <c r="AZ189" t="s">
        <v>101</v>
      </c>
      <c r="BA189" t="s">
        <v>101</v>
      </c>
      <c r="BI189" t="s">
        <v>808</v>
      </c>
      <c r="BJ189" t="s">
        <v>75</v>
      </c>
      <c r="BK189" t="s">
        <v>1048</v>
      </c>
      <c r="BL189" t="s">
        <v>1049</v>
      </c>
      <c r="BS189" t="s">
        <v>56</v>
      </c>
      <c r="BT189" t="s">
        <v>809</v>
      </c>
      <c r="BU189" t="s">
        <v>342</v>
      </c>
      <c r="BV189" t="s">
        <v>889</v>
      </c>
      <c r="CB189" t="s">
        <v>170</v>
      </c>
      <c r="CC189" t="s">
        <v>92</v>
      </c>
      <c r="CD189" t="s">
        <v>375</v>
      </c>
      <c r="CE189" t="s">
        <v>147</v>
      </c>
      <c r="CF189" t="s">
        <v>1073</v>
      </c>
      <c r="CG189" t="s">
        <v>1074</v>
      </c>
      <c r="CH189" t="s">
        <v>1077</v>
      </c>
      <c r="CI189" t="s">
        <v>1078</v>
      </c>
      <c r="CJ189" t="s">
        <v>1076</v>
      </c>
      <c r="CL189">
        <v>5</v>
      </c>
      <c r="CM189" t="s">
        <v>810</v>
      </c>
      <c r="CN189" t="s">
        <v>181</v>
      </c>
      <c r="CO189" t="s">
        <v>1097</v>
      </c>
      <c r="CP189" t="s">
        <v>1098</v>
      </c>
    </row>
    <row r="190" spans="1:99" x14ac:dyDescent="0.25">
      <c r="A190">
        <v>45171.474571099534</v>
      </c>
      <c r="B190" t="s">
        <v>33</v>
      </c>
      <c r="C190" t="s">
        <v>62</v>
      </c>
      <c r="D190" t="s">
        <v>35</v>
      </c>
      <c r="E190" t="s">
        <v>155</v>
      </c>
      <c r="F190" t="s">
        <v>37</v>
      </c>
      <c r="G190" t="s">
        <v>212</v>
      </c>
      <c r="H190" t="s">
        <v>213</v>
      </c>
      <c r="I190" s="1" t="s">
        <v>213</v>
      </c>
      <c r="M190" t="s">
        <v>40</v>
      </c>
      <c r="N190" s="1" t="s">
        <v>64</v>
      </c>
      <c r="O190" t="s">
        <v>41</v>
      </c>
      <c r="P190" t="s">
        <v>862</v>
      </c>
      <c r="Q190">
        <v>1198</v>
      </c>
      <c r="R190" t="s">
        <v>42</v>
      </c>
      <c r="S190" t="s">
        <v>65</v>
      </c>
      <c r="T190" t="s">
        <v>131</v>
      </c>
      <c r="U190" t="s">
        <v>156</v>
      </c>
      <c r="V190" t="s">
        <v>96</v>
      </c>
      <c r="W190" t="s">
        <v>811</v>
      </c>
      <c r="X190" t="s">
        <v>179</v>
      </c>
      <c r="Y190" t="s">
        <v>98</v>
      </c>
      <c r="Z190" t="s">
        <v>98</v>
      </c>
      <c r="AJ190" t="s">
        <v>137</v>
      </c>
      <c r="AK190" t="s">
        <v>111</v>
      </c>
      <c r="AL190" t="s">
        <v>959</v>
      </c>
      <c r="AQ190" t="s">
        <v>73</v>
      </c>
      <c r="AR190" t="s">
        <v>51</v>
      </c>
      <c r="AS190" t="s">
        <v>975</v>
      </c>
      <c r="AX190" t="s">
        <v>112</v>
      </c>
      <c r="AY190" t="s">
        <v>100</v>
      </c>
      <c r="AZ190" t="s">
        <v>101</v>
      </c>
      <c r="BA190" t="s">
        <v>101</v>
      </c>
      <c r="BI190" t="s">
        <v>577</v>
      </c>
      <c r="BJ190" t="s">
        <v>577</v>
      </c>
      <c r="BS190" t="s">
        <v>56</v>
      </c>
      <c r="BT190" t="s">
        <v>77</v>
      </c>
      <c r="BU190" t="s">
        <v>77</v>
      </c>
      <c r="CB190">
        <v>0</v>
      </c>
      <c r="CC190" t="s">
        <v>58</v>
      </c>
      <c r="CD190" t="s">
        <v>198</v>
      </c>
      <c r="CE190" t="s">
        <v>198</v>
      </c>
      <c r="CL190">
        <v>5</v>
      </c>
      <c r="CM190" t="s">
        <v>106</v>
      </c>
      <c r="CN190" t="s">
        <v>106</v>
      </c>
    </row>
    <row r="191" spans="1:99" x14ac:dyDescent="0.25">
      <c r="A191">
        <v>45171.518462187501</v>
      </c>
      <c r="B191" t="s">
        <v>258</v>
      </c>
      <c r="C191" t="s">
        <v>34</v>
      </c>
      <c r="D191" t="s">
        <v>35</v>
      </c>
      <c r="E191" t="s">
        <v>36</v>
      </c>
      <c r="F191" t="s">
        <v>201</v>
      </c>
      <c r="G191" t="s">
        <v>123</v>
      </c>
      <c r="H191" t="s">
        <v>130</v>
      </c>
      <c r="I191" s="1" t="s">
        <v>130</v>
      </c>
      <c r="M191" t="s">
        <v>40</v>
      </c>
      <c r="N191" s="1" t="s">
        <v>125</v>
      </c>
      <c r="O191" t="s">
        <v>125</v>
      </c>
      <c r="Q191">
        <v>1104</v>
      </c>
      <c r="R191" t="s">
        <v>42</v>
      </c>
      <c r="S191" t="s">
        <v>43</v>
      </c>
      <c r="T191" t="s">
        <v>44</v>
      </c>
      <c r="U191" t="s">
        <v>67</v>
      </c>
      <c r="V191" t="s">
        <v>117</v>
      </c>
      <c r="W191" t="s">
        <v>812</v>
      </c>
      <c r="X191" t="s">
        <v>413</v>
      </c>
      <c r="Y191" t="s">
        <v>813</v>
      </c>
      <c r="Z191" t="s">
        <v>136</v>
      </c>
      <c r="AA191" t="s">
        <v>883</v>
      </c>
      <c r="AJ191" t="s">
        <v>633</v>
      </c>
      <c r="AK191" t="s">
        <v>633</v>
      </c>
      <c r="AQ191" t="s">
        <v>51</v>
      </c>
      <c r="AR191" t="s">
        <v>51</v>
      </c>
      <c r="AX191" t="s">
        <v>112</v>
      </c>
      <c r="AY191" t="s">
        <v>100</v>
      </c>
      <c r="AZ191" t="s">
        <v>313</v>
      </c>
      <c r="BA191" t="s">
        <v>313</v>
      </c>
      <c r="BI191" t="s">
        <v>693</v>
      </c>
      <c r="BJ191" t="s">
        <v>75</v>
      </c>
      <c r="BK191" t="s">
        <v>1044</v>
      </c>
      <c r="BS191" t="s">
        <v>56</v>
      </c>
      <c r="BT191" t="s">
        <v>77</v>
      </c>
      <c r="BU191" t="s">
        <v>77</v>
      </c>
      <c r="CB191" t="s">
        <v>440</v>
      </c>
      <c r="CC191" t="s">
        <v>92</v>
      </c>
      <c r="CD191" t="s">
        <v>814</v>
      </c>
      <c r="CE191" t="s">
        <v>198</v>
      </c>
      <c r="CF191" t="s">
        <v>1074</v>
      </c>
      <c r="CG191" t="s">
        <v>1075</v>
      </c>
      <c r="CL191">
        <v>3</v>
      </c>
      <c r="CM191" t="s">
        <v>815</v>
      </c>
      <c r="CN191" t="s">
        <v>345</v>
      </c>
      <c r="CO191" t="s">
        <v>1102</v>
      </c>
    </row>
    <row r="192" spans="1:99" x14ac:dyDescent="0.25">
      <c r="A192">
        <v>45171.671416979167</v>
      </c>
      <c r="B192" t="s">
        <v>33</v>
      </c>
      <c r="C192" t="s">
        <v>34</v>
      </c>
      <c r="D192" t="s">
        <v>35</v>
      </c>
      <c r="E192" t="s">
        <v>36</v>
      </c>
      <c r="F192" t="s">
        <v>37</v>
      </c>
      <c r="G192" t="s">
        <v>212</v>
      </c>
      <c r="H192" t="s">
        <v>130</v>
      </c>
      <c r="I192" s="1" t="s">
        <v>130</v>
      </c>
      <c r="M192" t="s">
        <v>40</v>
      </c>
      <c r="N192" s="1" t="s">
        <v>125</v>
      </c>
      <c r="O192" t="s">
        <v>125</v>
      </c>
      <c r="Q192">
        <v>928</v>
      </c>
      <c r="R192" t="s">
        <v>83</v>
      </c>
      <c r="S192" t="s">
        <v>95</v>
      </c>
      <c r="T192" t="s">
        <v>66</v>
      </c>
      <c r="U192" t="s">
        <v>108</v>
      </c>
      <c r="V192" t="s">
        <v>134</v>
      </c>
      <c r="W192" t="s">
        <v>643</v>
      </c>
      <c r="X192" t="s">
        <v>399</v>
      </c>
      <c r="Y192" t="s">
        <v>103</v>
      </c>
      <c r="Z192" t="s">
        <v>103</v>
      </c>
      <c r="AJ192" t="s">
        <v>146</v>
      </c>
      <c r="AK192" t="s">
        <v>146</v>
      </c>
      <c r="AQ192" t="s">
        <v>51</v>
      </c>
      <c r="AR192" t="s">
        <v>51</v>
      </c>
      <c r="AX192" t="s">
        <v>112</v>
      </c>
      <c r="AY192" t="s">
        <v>53</v>
      </c>
      <c r="AZ192" t="s">
        <v>101</v>
      </c>
      <c r="BA192" t="s">
        <v>101</v>
      </c>
      <c r="BI192" t="s">
        <v>693</v>
      </c>
      <c r="BJ192" t="s">
        <v>75</v>
      </c>
      <c r="BK192" t="s">
        <v>1044</v>
      </c>
      <c r="BS192" t="s">
        <v>56</v>
      </c>
      <c r="BT192" t="s">
        <v>77</v>
      </c>
      <c r="BU192" t="s">
        <v>77</v>
      </c>
      <c r="CB192" t="s">
        <v>440</v>
      </c>
      <c r="CC192" t="s">
        <v>92</v>
      </c>
      <c r="CD192" t="s">
        <v>147</v>
      </c>
      <c r="CE192" t="s">
        <v>147</v>
      </c>
      <c r="CL192">
        <v>1</v>
      </c>
      <c r="CM192" t="s">
        <v>106</v>
      </c>
      <c r="CN192" t="s">
        <v>106</v>
      </c>
    </row>
    <row r="193" spans="1:99" x14ac:dyDescent="0.25">
      <c r="A193">
        <v>45171.806735798615</v>
      </c>
      <c r="B193" t="s">
        <v>172</v>
      </c>
      <c r="C193" t="s">
        <v>62</v>
      </c>
      <c r="D193" t="s">
        <v>35</v>
      </c>
      <c r="E193" t="s">
        <v>36</v>
      </c>
      <c r="F193" t="s">
        <v>201</v>
      </c>
      <c r="G193" t="s">
        <v>148</v>
      </c>
      <c r="H193" t="s">
        <v>130</v>
      </c>
      <c r="I193" s="1" t="s">
        <v>130</v>
      </c>
      <c r="M193" t="s">
        <v>40</v>
      </c>
      <c r="N193" s="1" t="s">
        <v>64</v>
      </c>
      <c r="O193" t="s">
        <v>41</v>
      </c>
      <c r="P193" t="s">
        <v>862</v>
      </c>
      <c r="Q193">
        <v>667</v>
      </c>
      <c r="R193" t="s">
        <v>603</v>
      </c>
      <c r="S193" t="s">
        <v>43</v>
      </c>
      <c r="T193" t="s">
        <v>44</v>
      </c>
      <c r="U193" t="s">
        <v>67</v>
      </c>
      <c r="V193" t="s">
        <v>96</v>
      </c>
      <c r="W193" t="s">
        <v>816</v>
      </c>
      <c r="X193" t="s">
        <v>145</v>
      </c>
      <c r="Y193" t="s">
        <v>817</v>
      </c>
      <c r="Z193" t="s">
        <v>136</v>
      </c>
      <c r="AA193" t="s">
        <v>890</v>
      </c>
      <c r="AJ193" t="s">
        <v>818</v>
      </c>
      <c r="AK193" t="s">
        <v>174</v>
      </c>
      <c r="AL193" t="s">
        <v>960</v>
      </c>
      <c r="AM193" t="s">
        <v>961</v>
      </c>
      <c r="AN193" t="s">
        <v>963</v>
      </c>
      <c r="AO193" t="s">
        <v>964</v>
      </c>
      <c r="AQ193" t="s">
        <v>51</v>
      </c>
      <c r="AR193" t="s">
        <v>51</v>
      </c>
      <c r="AX193" t="s">
        <v>112</v>
      </c>
      <c r="AY193" t="s">
        <v>87</v>
      </c>
      <c r="AZ193" t="s">
        <v>101</v>
      </c>
      <c r="BA193" t="s">
        <v>101</v>
      </c>
      <c r="BI193" t="s">
        <v>819</v>
      </c>
      <c r="BJ193" t="s">
        <v>75</v>
      </c>
      <c r="BK193" t="s">
        <v>1044</v>
      </c>
      <c r="BL193" t="s">
        <v>1050</v>
      </c>
      <c r="BS193" t="s">
        <v>56</v>
      </c>
      <c r="BT193" t="s">
        <v>77</v>
      </c>
      <c r="BU193" t="s">
        <v>77</v>
      </c>
      <c r="CB193">
        <v>0</v>
      </c>
      <c r="CC193" t="s">
        <v>92</v>
      </c>
      <c r="CD193" t="s">
        <v>392</v>
      </c>
      <c r="CE193" t="s">
        <v>147</v>
      </c>
      <c r="CF193" t="s">
        <v>1073</v>
      </c>
      <c r="CG193" t="s">
        <v>1074</v>
      </c>
      <c r="CH193" t="s">
        <v>1078</v>
      </c>
      <c r="CL193">
        <v>3</v>
      </c>
      <c r="CM193" t="s">
        <v>512</v>
      </c>
      <c r="CN193" t="s">
        <v>345</v>
      </c>
      <c r="CO193" t="s">
        <v>1101</v>
      </c>
      <c r="CP193" t="s">
        <v>1097</v>
      </c>
      <c r="CQ193" t="s">
        <v>1100</v>
      </c>
      <c r="CU193" t="s">
        <v>820</v>
      </c>
    </row>
    <row r="194" spans="1:99" x14ac:dyDescent="0.25">
      <c r="A194">
        <v>45172.624145023146</v>
      </c>
      <c r="B194" t="s">
        <v>33</v>
      </c>
      <c r="C194" t="s">
        <v>34</v>
      </c>
      <c r="D194" t="s">
        <v>35</v>
      </c>
      <c r="E194" t="s">
        <v>36</v>
      </c>
      <c r="F194" t="s">
        <v>201</v>
      </c>
      <c r="G194" t="s">
        <v>38</v>
      </c>
      <c r="H194" t="s">
        <v>130</v>
      </c>
      <c r="I194" s="1" t="s">
        <v>130</v>
      </c>
      <c r="M194" t="s">
        <v>40</v>
      </c>
      <c r="N194" s="1" t="s">
        <v>41</v>
      </c>
      <c r="O194" t="s">
        <v>41</v>
      </c>
      <c r="Q194">
        <v>720</v>
      </c>
      <c r="R194" t="s">
        <v>42</v>
      </c>
      <c r="S194" t="s">
        <v>95</v>
      </c>
      <c r="T194" t="s">
        <v>44</v>
      </c>
      <c r="U194" t="s">
        <v>156</v>
      </c>
      <c r="V194" t="s">
        <v>117</v>
      </c>
      <c r="W194" t="s">
        <v>821</v>
      </c>
      <c r="X194" t="s">
        <v>70</v>
      </c>
      <c r="Y194" t="s">
        <v>822</v>
      </c>
      <c r="Z194" t="s">
        <v>822</v>
      </c>
      <c r="AJ194" t="s">
        <v>823</v>
      </c>
      <c r="AK194" t="s">
        <v>174</v>
      </c>
      <c r="AL194" t="s">
        <v>960</v>
      </c>
      <c r="AM194" t="s">
        <v>963</v>
      </c>
      <c r="AN194" t="s">
        <v>964</v>
      </c>
      <c r="AO194" t="s">
        <v>970</v>
      </c>
      <c r="AQ194" t="s">
        <v>51</v>
      </c>
      <c r="AR194" t="s">
        <v>51</v>
      </c>
      <c r="AX194" t="s">
        <v>112</v>
      </c>
      <c r="AY194" t="s">
        <v>100</v>
      </c>
      <c r="AZ194" t="s">
        <v>261</v>
      </c>
      <c r="BA194" t="s">
        <v>101</v>
      </c>
      <c r="BB194" t="s">
        <v>992</v>
      </c>
      <c r="BC194" t="s">
        <v>991</v>
      </c>
      <c r="BI194" t="s">
        <v>262</v>
      </c>
      <c r="BJ194" t="s">
        <v>75</v>
      </c>
      <c r="BK194" t="s">
        <v>1044</v>
      </c>
      <c r="BL194" t="s">
        <v>1049</v>
      </c>
      <c r="BM194" t="s">
        <v>1045</v>
      </c>
      <c r="BS194" t="s">
        <v>56</v>
      </c>
      <c r="BT194" t="s">
        <v>77</v>
      </c>
      <c r="BU194" t="s">
        <v>77</v>
      </c>
      <c r="CB194">
        <v>0</v>
      </c>
      <c r="CC194" t="s">
        <v>92</v>
      </c>
      <c r="CD194" t="s">
        <v>757</v>
      </c>
      <c r="CE194" t="s">
        <v>147</v>
      </c>
      <c r="CF194" t="s">
        <v>1074</v>
      </c>
      <c r="CG194" t="s">
        <v>1078</v>
      </c>
      <c r="CH194" t="s">
        <v>1076</v>
      </c>
      <c r="CL194">
        <v>4</v>
      </c>
      <c r="CM194" t="s">
        <v>824</v>
      </c>
      <c r="CN194" t="s">
        <v>451</v>
      </c>
      <c r="CO194" t="s">
        <v>1097</v>
      </c>
      <c r="CP194" t="s">
        <v>1100</v>
      </c>
    </row>
    <row r="195" spans="1:99" x14ac:dyDescent="0.25">
      <c r="A195">
        <v>45172.633671354168</v>
      </c>
      <c r="B195" t="s">
        <v>33</v>
      </c>
      <c r="C195" t="s">
        <v>34</v>
      </c>
      <c r="D195" t="s">
        <v>35</v>
      </c>
      <c r="E195" t="s">
        <v>36</v>
      </c>
      <c r="F195" t="s">
        <v>201</v>
      </c>
      <c r="G195" t="s">
        <v>190</v>
      </c>
      <c r="H195" t="s">
        <v>130</v>
      </c>
      <c r="I195" s="1" t="s">
        <v>130</v>
      </c>
      <c r="M195" t="s">
        <v>40</v>
      </c>
      <c r="N195" s="1" t="s">
        <v>125</v>
      </c>
      <c r="O195" t="s">
        <v>125</v>
      </c>
      <c r="Q195">
        <v>1111</v>
      </c>
      <c r="R195" t="s">
        <v>83</v>
      </c>
      <c r="S195" t="s">
        <v>65</v>
      </c>
      <c r="T195" t="s">
        <v>66</v>
      </c>
      <c r="U195" t="s">
        <v>67</v>
      </c>
      <c r="V195" t="s">
        <v>96</v>
      </c>
      <c r="W195" t="s">
        <v>821</v>
      </c>
      <c r="X195" t="s">
        <v>145</v>
      </c>
      <c r="Y195" t="s">
        <v>825</v>
      </c>
      <c r="Z195" t="s">
        <v>585</v>
      </c>
      <c r="AA195" t="s">
        <v>916</v>
      </c>
      <c r="AJ195" t="s">
        <v>826</v>
      </c>
      <c r="AK195" t="s">
        <v>174</v>
      </c>
      <c r="AL195" t="s">
        <v>960</v>
      </c>
      <c r="AM195" t="s">
        <v>963</v>
      </c>
      <c r="AN195" t="s">
        <v>964</v>
      </c>
      <c r="AQ195" t="s">
        <v>51</v>
      </c>
      <c r="AR195" t="s">
        <v>51</v>
      </c>
      <c r="AX195" t="s">
        <v>65</v>
      </c>
      <c r="AY195" t="s">
        <v>100</v>
      </c>
      <c r="AZ195" t="s">
        <v>54</v>
      </c>
      <c r="BA195" t="s">
        <v>101</v>
      </c>
      <c r="BB195" t="s">
        <v>989</v>
      </c>
      <c r="BC195" t="s">
        <v>990</v>
      </c>
      <c r="BI195" t="s">
        <v>827</v>
      </c>
      <c r="BJ195" t="s">
        <v>102</v>
      </c>
      <c r="BK195" t="s">
        <v>1048</v>
      </c>
      <c r="BL195" t="s">
        <v>1049</v>
      </c>
      <c r="BM195" t="s">
        <v>1050</v>
      </c>
      <c r="BS195" t="s">
        <v>76</v>
      </c>
      <c r="BT195" t="s">
        <v>585</v>
      </c>
      <c r="BU195" t="s">
        <v>585</v>
      </c>
      <c r="CB195">
        <v>0</v>
      </c>
      <c r="CC195" t="s">
        <v>92</v>
      </c>
      <c r="CD195" t="s">
        <v>147</v>
      </c>
      <c r="CE195" t="s">
        <v>147</v>
      </c>
      <c r="CL195">
        <v>4</v>
      </c>
      <c r="CM195" t="s">
        <v>393</v>
      </c>
      <c r="CN195" t="s">
        <v>106</v>
      </c>
      <c r="CO195" t="s">
        <v>1103</v>
      </c>
    </row>
    <row r="196" spans="1:99" x14ac:dyDescent="0.25">
      <c r="A196">
        <v>45174.321774479162</v>
      </c>
      <c r="B196" t="s">
        <v>258</v>
      </c>
      <c r="C196" t="s">
        <v>34</v>
      </c>
      <c r="D196" t="s">
        <v>35</v>
      </c>
      <c r="E196" t="s">
        <v>36</v>
      </c>
      <c r="F196" t="s">
        <v>37</v>
      </c>
      <c r="G196" t="s">
        <v>320</v>
      </c>
      <c r="H196" t="s">
        <v>130</v>
      </c>
      <c r="I196" s="1" t="s">
        <v>130</v>
      </c>
      <c r="M196" t="s">
        <v>40</v>
      </c>
      <c r="N196" s="1" t="s">
        <v>41</v>
      </c>
      <c r="O196" t="s">
        <v>41</v>
      </c>
      <c r="Q196">
        <v>1187</v>
      </c>
      <c r="R196" t="s">
        <v>42</v>
      </c>
      <c r="S196" t="s">
        <v>65</v>
      </c>
      <c r="T196" t="s">
        <v>44</v>
      </c>
      <c r="U196" t="s">
        <v>156</v>
      </c>
      <c r="V196" t="s">
        <v>96</v>
      </c>
      <c r="W196" t="s">
        <v>828</v>
      </c>
      <c r="X196" t="s">
        <v>70</v>
      </c>
      <c r="Y196" t="s">
        <v>77</v>
      </c>
      <c r="Z196" t="s">
        <v>77</v>
      </c>
      <c r="AJ196" t="s">
        <v>86</v>
      </c>
      <c r="AK196" t="s">
        <v>86</v>
      </c>
      <c r="AQ196" t="s">
        <v>73</v>
      </c>
      <c r="AR196" t="s">
        <v>51</v>
      </c>
      <c r="AS196" t="s">
        <v>975</v>
      </c>
      <c r="AX196" t="s">
        <v>112</v>
      </c>
      <c r="AY196" t="s">
        <v>53</v>
      </c>
      <c r="AZ196" t="s">
        <v>313</v>
      </c>
      <c r="BA196" t="s">
        <v>313</v>
      </c>
      <c r="BI196" t="s">
        <v>313</v>
      </c>
      <c r="BJ196" t="s">
        <v>313</v>
      </c>
      <c r="BS196" t="s">
        <v>196</v>
      </c>
      <c r="BT196" t="s">
        <v>77</v>
      </c>
      <c r="BU196" t="s">
        <v>77</v>
      </c>
      <c r="CB196">
        <v>0</v>
      </c>
      <c r="CC196" t="s">
        <v>92</v>
      </c>
      <c r="CD196" t="s">
        <v>829</v>
      </c>
      <c r="CE196" t="s">
        <v>210</v>
      </c>
      <c r="CF196" t="s">
        <v>1077</v>
      </c>
      <c r="CG196" t="s">
        <v>1078</v>
      </c>
      <c r="CL196">
        <v>2</v>
      </c>
      <c r="CM196" t="s">
        <v>830</v>
      </c>
      <c r="CN196" t="s">
        <v>181</v>
      </c>
      <c r="CO196" t="s">
        <v>1096</v>
      </c>
      <c r="CP196" t="s">
        <v>1097</v>
      </c>
      <c r="CQ196" t="s">
        <v>1098</v>
      </c>
    </row>
    <row r="197" spans="1:99" x14ac:dyDescent="0.25">
      <c r="A197">
        <v>45174.68825655093</v>
      </c>
      <c r="B197" t="s">
        <v>397</v>
      </c>
      <c r="C197" t="s">
        <v>62</v>
      </c>
      <c r="D197" t="s">
        <v>35</v>
      </c>
      <c r="E197" t="s">
        <v>36</v>
      </c>
      <c r="F197" t="s">
        <v>416</v>
      </c>
      <c r="G197" t="s">
        <v>148</v>
      </c>
      <c r="H197" t="s">
        <v>130</v>
      </c>
      <c r="I197" s="1" t="s">
        <v>82</v>
      </c>
      <c r="J197" t="s">
        <v>854</v>
      </c>
      <c r="K197" t="s">
        <v>853</v>
      </c>
      <c r="M197" t="s">
        <v>40</v>
      </c>
      <c r="N197" s="1" t="s">
        <v>64</v>
      </c>
      <c r="O197" t="s">
        <v>41</v>
      </c>
      <c r="P197" t="s">
        <v>862</v>
      </c>
      <c r="Q197">
        <v>665</v>
      </c>
      <c r="R197" t="s">
        <v>42</v>
      </c>
      <c r="S197" t="s">
        <v>65</v>
      </c>
      <c r="T197" t="s">
        <v>44</v>
      </c>
      <c r="U197" t="s">
        <v>45</v>
      </c>
      <c r="V197" t="s">
        <v>117</v>
      </c>
      <c r="W197" t="s">
        <v>831</v>
      </c>
      <c r="X197" t="s">
        <v>70</v>
      </c>
      <c r="Y197" t="s">
        <v>77</v>
      </c>
      <c r="Z197" t="s">
        <v>77</v>
      </c>
      <c r="AJ197" t="s">
        <v>174</v>
      </c>
      <c r="AK197" t="s">
        <v>174</v>
      </c>
      <c r="AQ197" t="s">
        <v>311</v>
      </c>
      <c r="AR197" t="s">
        <v>311</v>
      </c>
      <c r="AX197" t="s">
        <v>312</v>
      </c>
      <c r="AY197" t="s">
        <v>87</v>
      </c>
      <c r="AZ197" t="s">
        <v>313</v>
      </c>
      <c r="BA197" t="s">
        <v>313</v>
      </c>
      <c r="BI197" t="s">
        <v>313</v>
      </c>
      <c r="BJ197" t="s">
        <v>313</v>
      </c>
      <c r="BS197" t="s">
        <v>161</v>
      </c>
      <c r="BT197" t="s">
        <v>832</v>
      </c>
      <c r="BU197" t="s">
        <v>77</v>
      </c>
      <c r="BV197" t="s">
        <v>886</v>
      </c>
      <c r="CB197">
        <v>0</v>
      </c>
      <c r="CC197" t="s">
        <v>92</v>
      </c>
      <c r="CD197" t="s">
        <v>147</v>
      </c>
      <c r="CE197" t="s">
        <v>147</v>
      </c>
      <c r="CL197">
        <v>3</v>
      </c>
      <c r="CM197" t="s">
        <v>833</v>
      </c>
      <c r="CN197" t="s">
        <v>634</v>
      </c>
      <c r="CO197" t="s">
        <v>1096</v>
      </c>
      <c r="CP197" t="s">
        <v>1102</v>
      </c>
      <c r="CQ197" t="s">
        <v>1100</v>
      </c>
      <c r="CU197" t="s">
        <v>834</v>
      </c>
    </row>
    <row r="198" spans="1:99" x14ac:dyDescent="0.25">
      <c r="A198">
        <v>45174.772129375</v>
      </c>
      <c r="B198" t="s">
        <v>330</v>
      </c>
      <c r="C198" t="s">
        <v>34</v>
      </c>
      <c r="D198" t="s">
        <v>35</v>
      </c>
      <c r="E198" t="s">
        <v>36</v>
      </c>
      <c r="F198" t="s">
        <v>201</v>
      </c>
      <c r="G198" t="s">
        <v>38</v>
      </c>
      <c r="H198" t="s">
        <v>130</v>
      </c>
      <c r="I198" s="1" t="s">
        <v>130</v>
      </c>
      <c r="M198" t="s">
        <v>40</v>
      </c>
      <c r="N198" s="1" t="s">
        <v>41</v>
      </c>
      <c r="O198" t="s">
        <v>41</v>
      </c>
      <c r="Q198">
        <v>800</v>
      </c>
      <c r="R198" t="s">
        <v>232</v>
      </c>
      <c r="S198" t="s">
        <v>65</v>
      </c>
      <c r="T198" t="s">
        <v>44</v>
      </c>
      <c r="U198" t="s">
        <v>108</v>
      </c>
      <c r="V198" t="s">
        <v>117</v>
      </c>
      <c r="W198" t="s">
        <v>386</v>
      </c>
      <c r="X198" t="s">
        <v>70</v>
      </c>
      <c r="Y198" t="s">
        <v>585</v>
      </c>
      <c r="Z198" t="s">
        <v>585</v>
      </c>
      <c r="AJ198" t="s">
        <v>276</v>
      </c>
      <c r="AK198" t="s">
        <v>836</v>
      </c>
      <c r="AL198" t="s">
        <v>963</v>
      </c>
      <c r="AM198" t="s">
        <v>964</v>
      </c>
      <c r="AQ198" t="s">
        <v>311</v>
      </c>
      <c r="AR198" t="s">
        <v>311</v>
      </c>
      <c r="AX198" t="s">
        <v>65</v>
      </c>
      <c r="AY198" t="s">
        <v>100</v>
      </c>
      <c r="AZ198" t="s">
        <v>423</v>
      </c>
      <c r="BA198" t="s">
        <v>423</v>
      </c>
      <c r="BI198" t="s">
        <v>114</v>
      </c>
      <c r="BJ198" t="s">
        <v>114</v>
      </c>
      <c r="BS198" t="s">
        <v>56</v>
      </c>
      <c r="BT198" t="s">
        <v>77</v>
      </c>
      <c r="BU198" t="s">
        <v>77</v>
      </c>
      <c r="CB198">
        <v>0</v>
      </c>
      <c r="CC198" t="s">
        <v>92</v>
      </c>
      <c r="CD198" t="s">
        <v>147</v>
      </c>
      <c r="CE198" t="s">
        <v>147</v>
      </c>
      <c r="CL198">
        <v>5</v>
      </c>
      <c r="CM198" t="s">
        <v>181</v>
      </c>
      <c r="CN198" t="s">
        <v>181</v>
      </c>
    </row>
    <row r="199" spans="1:99" x14ac:dyDescent="0.25">
      <c r="A199">
        <v>45175.973089976847</v>
      </c>
      <c r="B199" t="s">
        <v>330</v>
      </c>
      <c r="C199" t="s">
        <v>34</v>
      </c>
      <c r="D199" t="s">
        <v>35</v>
      </c>
      <c r="E199" t="s">
        <v>36</v>
      </c>
      <c r="F199" t="s">
        <v>221</v>
      </c>
      <c r="G199" t="s">
        <v>190</v>
      </c>
      <c r="H199" t="s">
        <v>130</v>
      </c>
      <c r="I199" s="1" t="s">
        <v>124</v>
      </c>
      <c r="J199" t="s">
        <v>854</v>
      </c>
      <c r="M199" t="s">
        <v>40</v>
      </c>
      <c r="N199" s="1" t="s">
        <v>41</v>
      </c>
      <c r="O199" t="s">
        <v>41</v>
      </c>
      <c r="Q199">
        <v>267</v>
      </c>
      <c r="R199" t="s">
        <v>42</v>
      </c>
      <c r="S199" t="s">
        <v>65</v>
      </c>
      <c r="T199" t="s">
        <v>66</v>
      </c>
      <c r="U199" t="s">
        <v>67</v>
      </c>
      <c r="V199" t="s">
        <v>96</v>
      </c>
      <c r="W199" t="s">
        <v>835</v>
      </c>
      <c r="X199" t="s">
        <v>48</v>
      </c>
      <c r="Y199" t="s">
        <v>756</v>
      </c>
      <c r="Z199" t="s">
        <v>136</v>
      </c>
      <c r="AA199" t="s">
        <v>894</v>
      </c>
      <c r="AJ199" t="s">
        <v>836</v>
      </c>
      <c r="AK199" t="s">
        <v>836</v>
      </c>
      <c r="AQ199" t="s">
        <v>518</v>
      </c>
      <c r="AR199" t="s">
        <v>51</v>
      </c>
      <c r="AS199" t="s">
        <v>975</v>
      </c>
      <c r="AT199" t="s">
        <v>979</v>
      </c>
      <c r="AX199" t="s">
        <v>65</v>
      </c>
      <c r="AY199" t="s">
        <v>87</v>
      </c>
      <c r="AZ199" t="s">
        <v>284</v>
      </c>
      <c r="BA199" t="s">
        <v>101</v>
      </c>
      <c r="BB199" t="s">
        <v>991</v>
      </c>
      <c r="BC199" t="s">
        <v>990</v>
      </c>
      <c r="BI199" t="s">
        <v>102</v>
      </c>
      <c r="BJ199" t="s">
        <v>102</v>
      </c>
      <c r="BS199" t="s">
        <v>56</v>
      </c>
      <c r="BT199" t="s">
        <v>136</v>
      </c>
      <c r="BU199" t="s">
        <v>136</v>
      </c>
      <c r="CB199" t="s">
        <v>91</v>
      </c>
      <c r="CC199" t="s">
        <v>92</v>
      </c>
      <c r="CD199" t="s">
        <v>680</v>
      </c>
      <c r="CE199" t="s">
        <v>198</v>
      </c>
      <c r="CF199" t="s">
        <v>1074</v>
      </c>
      <c r="CL199">
        <v>3</v>
      </c>
      <c r="CM199" t="s">
        <v>681</v>
      </c>
      <c r="CN199" t="s">
        <v>659</v>
      </c>
      <c r="CO199" t="s">
        <v>1105</v>
      </c>
    </row>
    <row r="200" spans="1:99" x14ac:dyDescent="0.25">
      <c r="A200">
        <v>45175.978804756945</v>
      </c>
      <c r="B200" t="s">
        <v>330</v>
      </c>
      <c r="C200" t="s">
        <v>34</v>
      </c>
      <c r="D200" t="s">
        <v>35</v>
      </c>
      <c r="E200" t="s">
        <v>36</v>
      </c>
      <c r="F200" t="s">
        <v>221</v>
      </c>
      <c r="G200" t="s">
        <v>38</v>
      </c>
      <c r="H200" t="s">
        <v>130</v>
      </c>
      <c r="I200" s="1" t="s">
        <v>130</v>
      </c>
      <c r="M200" t="s">
        <v>40</v>
      </c>
      <c r="N200" s="1" t="s">
        <v>41</v>
      </c>
      <c r="O200" t="s">
        <v>41</v>
      </c>
      <c r="Q200">
        <v>1080</v>
      </c>
      <c r="R200" t="s">
        <v>83</v>
      </c>
      <c r="S200" t="s">
        <v>95</v>
      </c>
      <c r="T200" t="s">
        <v>44</v>
      </c>
      <c r="U200" t="s">
        <v>156</v>
      </c>
      <c r="V200" t="s">
        <v>117</v>
      </c>
      <c r="W200" t="s">
        <v>306</v>
      </c>
      <c r="X200" t="s">
        <v>48</v>
      </c>
      <c r="Y200" t="s">
        <v>136</v>
      </c>
      <c r="Z200" t="s">
        <v>136</v>
      </c>
      <c r="AJ200" t="s">
        <v>836</v>
      </c>
      <c r="AK200" t="s">
        <v>836</v>
      </c>
      <c r="AQ200" t="s">
        <v>51</v>
      </c>
      <c r="AR200" t="s">
        <v>51</v>
      </c>
      <c r="AX200" t="s">
        <v>112</v>
      </c>
      <c r="AY200" t="s">
        <v>100</v>
      </c>
      <c r="AZ200" t="s">
        <v>101</v>
      </c>
      <c r="BA200" t="s">
        <v>101</v>
      </c>
      <c r="BI200" t="s">
        <v>75</v>
      </c>
      <c r="BJ200" t="s">
        <v>75</v>
      </c>
      <c r="BS200" t="s">
        <v>56</v>
      </c>
      <c r="BT200" t="s">
        <v>77</v>
      </c>
      <c r="BU200" t="s">
        <v>77</v>
      </c>
      <c r="CB200">
        <v>0</v>
      </c>
      <c r="CC200" t="s">
        <v>58</v>
      </c>
      <c r="CD200" t="s">
        <v>162</v>
      </c>
      <c r="CE200" t="s">
        <v>162</v>
      </c>
      <c r="CL200">
        <v>2</v>
      </c>
      <c r="CM200" t="s">
        <v>837</v>
      </c>
      <c r="CN200" t="s">
        <v>199</v>
      </c>
      <c r="CO200" t="s">
        <v>1105</v>
      </c>
    </row>
    <row r="201" spans="1:99" x14ac:dyDescent="0.25">
      <c r="A201">
        <v>45176.007755983796</v>
      </c>
      <c r="B201" t="s">
        <v>33</v>
      </c>
      <c r="C201" t="s">
        <v>34</v>
      </c>
      <c r="D201" t="s">
        <v>35</v>
      </c>
      <c r="E201" t="s">
        <v>36</v>
      </c>
      <c r="F201" t="s">
        <v>221</v>
      </c>
      <c r="G201" t="s">
        <v>320</v>
      </c>
      <c r="H201" t="s">
        <v>130</v>
      </c>
      <c r="I201" s="1" t="s">
        <v>130</v>
      </c>
      <c r="M201" t="s">
        <v>40</v>
      </c>
      <c r="N201" s="1" t="s">
        <v>41</v>
      </c>
      <c r="O201" t="s">
        <v>41</v>
      </c>
      <c r="Q201">
        <v>1300</v>
      </c>
      <c r="R201" t="s">
        <v>83</v>
      </c>
      <c r="S201" t="s">
        <v>65</v>
      </c>
      <c r="T201" t="s">
        <v>131</v>
      </c>
      <c r="U201" t="s">
        <v>108</v>
      </c>
      <c r="V201" t="s">
        <v>96</v>
      </c>
      <c r="W201" t="s">
        <v>838</v>
      </c>
      <c r="X201" t="s">
        <v>48</v>
      </c>
      <c r="Y201" t="s">
        <v>839</v>
      </c>
      <c r="Z201" t="s">
        <v>839</v>
      </c>
      <c r="AJ201" t="s">
        <v>840</v>
      </c>
      <c r="AK201" t="s">
        <v>174</v>
      </c>
      <c r="AL201" t="s">
        <v>962</v>
      </c>
      <c r="AQ201" t="s">
        <v>73</v>
      </c>
      <c r="AR201" t="s">
        <v>51</v>
      </c>
      <c r="AS201" t="s">
        <v>975</v>
      </c>
      <c r="AX201" t="s">
        <v>65</v>
      </c>
      <c r="AY201" t="s">
        <v>87</v>
      </c>
      <c r="AZ201" t="s">
        <v>185</v>
      </c>
      <c r="BA201" t="s">
        <v>101</v>
      </c>
      <c r="BB201" t="s">
        <v>990</v>
      </c>
      <c r="BI201" t="s">
        <v>841</v>
      </c>
      <c r="BJ201" t="s">
        <v>102</v>
      </c>
      <c r="BK201" t="s">
        <v>1046</v>
      </c>
      <c r="BL201" t="s">
        <v>1048</v>
      </c>
      <c r="BM201" t="s">
        <v>1049</v>
      </c>
      <c r="BN201" t="s">
        <v>1045</v>
      </c>
      <c r="BS201" t="s">
        <v>56</v>
      </c>
      <c r="BT201" t="s">
        <v>842</v>
      </c>
      <c r="BU201" t="s">
        <v>842</v>
      </c>
      <c r="CB201" t="s">
        <v>154</v>
      </c>
      <c r="CC201" t="s">
        <v>92</v>
      </c>
      <c r="CD201" t="s">
        <v>318</v>
      </c>
      <c r="CE201" t="s">
        <v>318</v>
      </c>
      <c r="CL201">
        <v>3</v>
      </c>
      <c r="CM201" t="s">
        <v>181</v>
      </c>
      <c r="CN201" t="s">
        <v>181</v>
      </c>
    </row>
    <row r="202" spans="1:99" x14ac:dyDescent="0.25">
      <c r="A202">
        <v>45177.001386793985</v>
      </c>
      <c r="B202" t="s">
        <v>33</v>
      </c>
      <c r="C202" t="s">
        <v>34</v>
      </c>
      <c r="D202" t="s">
        <v>35</v>
      </c>
      <c r="E202" t="s">
        <v>36</v>
      </c>
      <c r="F202" t="s">
        <v>201</v>
      </c>
      <c r="G202" t="s">
        <v>148</v>
      </c>
      <c r="H202" t="s">
        <v>130</v>
      </c>
      <c r="I202" s="1" t="s">
        <v>130</v>
      </c>
      <c r="M202" t="s">
        <v>40</v>
      </c>
      <c r="N202" s="1" t="s">
        <v>41</v>
      </c>
      <c r="O202" t="s">
        <v>41</v>
      </c>
      <c r="Q202">
        <v>1000</v>
      </c>
      <c r="R202" t="s">
        <v>83</v>
      </c>
      <c r="S202" t="s">
        <v>65</v>
      </c>
      <c r="T202" t="s">
        <v>131</v>
      </c>
      <c r="U202" t="s">
        <v>67</v>
      </c>
      <c r="V202" t="s">
        <v>96</v>
      </c>
      <c r="W202" t="s">
        <v>843</v>
      </c>
      <c r="X202" t="s">
        <v>70</v>
      </c>
      <c r="Y202" t="s">
        <v>77</v>
      </c>
      <c r="Z202" t="s">
        <v>77</v>
      </c>
      <c r="AJ202" t="s">
        <v>174</v>
      </c>
      <c r="AK202" t="s">
        <v>174</v>
      </c>
      <c r="AQ202" t="s">
        <v>51</v>
      </c>
      <c r="AR202" t="s">
        <v>51</v>
      </c>
      <c r="AX202" t="s">
        <v>112</v>
      </c>
      <c r="AY202" t="s">
        <v>87</v>
      </c>
      <c r="AZ202" t="s">
        <v>418</v>
      </c>
      <c r="BA202" t="s">
        <v>418</v>
      </c>
      <c r="BI202" t="s">
        <v>102</v>
      </c>
      <c r="BJ202" t="s">
        <v>102</v>
      </c>
      <c r="BS202" t="s">
        <v>161</v>
      </c>
      <c r="BT202" t="s">
        <v>77</v>
      </c>
      <c r="BU202" t="s">
        <v>77</v>
      </c>
      <c r="CB202">
        <v>0</v>
      </c>
      <c r="CC202" t="s">
        <v>92</v>
      </c>
      <c r="CD202" t="s">
        <v>147</v>
      </c>
      <c r="CE202" t="s">
        <v>147</v>
      </c>
      <c r="CL202">
        <v>1</v>
      </c>
      <c r="CM202" t="s">
        <v>106</v>
      </c>
      <c r="CN202" t="s">
        <v>106</v>
      </c>
    </row>
    <row r="203" spans="1:99" x14ac:dyDescent="0.25">
      <c r="A203">
        <v>45178.001474236109</v>
      </c>
      <c r="B203" t="s">
        <v>33</v>
      </c>
      <c r="C203" t="s">
        <v>62</v>
      </c>
      <c r="D203" t="s">
        <v>35</v>
      </c>
      <c r="E203" t="s">
        <v>36</v>
      </c>
      <c r="F203" t="s">
        <v>37</v>
      </c>
      <c r="G203" t="s">
        <v>123</v>
      </c>
      <c r="H203" t="s">
        <v>130</v>
      </c>
      <c r="I203" s="1" t="s">
        <v>130</v>
      </c>
      <c r="M203" t="s">
        <v>40</v>
      </c>
      <c r="N203" s="1" t="s">
        <v>41</v>
      </c>
      <c r="O203" t="s">
        <v>41</v>
      </c>
      <c r="Q203">
        <v>1051</v>
      </c>
      <c r="R203" t="s">
        <v>83</v>
      </c>
      <c r="S203" t="s">
        <v>65</v>
      </c>
      <c r="T203" t="s">
        <v>44</v>
      </c>
      <c r="U203" t="s">
        <v>191</v>
      </c>
      <c r="V203" t="s">
        <v>96</v>
      </c>
      <c r="W203" t="s">
        <v>844</v>
      </c>
      <c r="X203" t="s">
        <v>48</v>
      </c>
      <c r="Y203" t="s">
        <v>77</v>
      </c>
      <c r="Z203" t="s">
        <v>77</v>
      </c>
      <c r="AJ203" t="s">
        <v>742</v>
      </c>
      <c r="AK203" t="s">
        <v>633</v>
      </c>
      <c r="AL203" t="s">
        <v>958</v>
      </c>
      <c r="AM203" t="s">
        <v>957</v>
      </c>
      <c r="AQ203" t="s">
        <v>51</v>
      </c>
      <c r="AR203" t="s">
        <v>51</v>
      </c>
      <c r="AX203" t="s">
        <v>112</v>
      </c>
      <c r="AY203" t="s">
        <v>53</v>
      </c>
      <c r="AZ203" t="s">
        <v>428</v>
      </c>
      <c r="BA203" t="s">
        <v>428</v>
      </c>
      <c r="BI203" t="s">
        <v>313</v>
      </c>
      <c r="BJ203" t="s">
        <v>313</v>
      </c>
      <c r="BS203" t="s">
        <v>161</v>
      </c>
      <c r="BT203" t="s">
        <v>77</v>
      </c>
      <c r="BU203" t="s">
        <v>77</v>
      </c>
      <c r="CB203">
        <v>0</v>
      </c>
      <c r="CC203" t="s">
        <v>92</v>
      </c>
      <c r="CD203" t="s">
        <v>441</v>
      </c>
      <c r="CE203" t="s">
        <v>441</v>
      </c>
      <c r="CL203">
        <v>3</v>
      </c>
      <c r="CM203" t="s">
        <v>80</v>
      </c>
      <c r="CN203" t="s">
        <v>345</v>
      </c>
      <c r="CO203" t="s">
        <v>1096</v>
      </c>
      <c r="CP203" t="s">
        <v>1098</v>
      </c>
    </row>
    <row r="204" spans="1:99" x14ac:dyDescent="0.25">
      <c r="A204">
        <v>45178.638476284723</v>
      </c>
      <c r="B204" t="s">
        <v>33</v>
      </c>
      <c r="C204" t="s">
        <v>34</v>
      </c>
      <c r="D204" t="s">
        <v>35</v>
      </c>
      <c r="E204" t="s">
        <v>36</v>
      </c>
      <c r="F204" t="s">
        <v>37</v>
      </c>
      <c r="G204" t="s">
        <v>81</v>
      </c>
      <c r="H204" t="s">
        <v>130</v>
      </c>
      <c r="I204" s="1" t="s">
        <v>124</v>
      </c>
      <c r="J204" t="s">
        <v>854</v>
      </c>
      <c r="M204" t="s">
        <v>40</v>
      </c>
      <c r="N204" s="1" t="s">
        <v>41</v>
      </c>
      <c r="O204" t="s">
        <v>41</v>
      </c>
      <c r="Q204">
        <v>1140</v>
      </c>
      <c r="R204" t="s">
        <v>42</v>
      </c>
      <c r="S204" t="s">
        <v>65</v>
      </c>
      <c r="T204" t="s">
        <v>66</v>
      </c>
      <c r="U204" t="s">
        <v>67</v>
      </c>
      <c r="V204" t="s">
        <v>117</v>
      </c>
      <c r="W204" t="s">
        <v>386</v>
      </c>
      <c r="X204" t="s">
        <v>70</v>
      </c>
      <c r="Y204" t="s">
        <v>433</v>
      </c>
      <c r="Z204" t="s">
        <v>433</v>
      </c>
      <c r="AJ204" t="s">
        <v>72</v>
      </c>
      <c r="AK204" t="s">
        <v>146</v>
      </c>
      <c r="AL204" t="s">
        <v>958</v>
      </c>
      <c r="AM204" t="s">
        <v>959</v>
      </c>
      <c r="AN204" t="s">
        <v>957</v>
      </c>
      <c r="AQ204" t="s">
        <v>73</v>
      </c>
      <c r="AR204" t="s">
        <v>51</v>
      </c>
      <c r="AS204" t="s">
        <v>975</v>
      </c>
      <c r="AX204" t="s">
        <v>65</v>
      </c>
      <c r="AY204" t="s">
        <v>100</v>
      </c>
      <c r="AZ204" t="s">
        <v>88</v>
      </c>
      <c r="BA204" t="s">
        <v>101</v>
      </c>
      <c r="BB204" t="s">
        <v>992</v>
      </c>
      <c r="BI204" t="s">
        <v>544</v>
      </c>
      <c r="BJ204" t="s">
        <v>75</v>
      </c>
      <c r="BK204" t="s">
        <v>1045</v>
      </c>
      <c r="BS204" t="s">
        <v>56</v>
      </c>
      <c r="BT204" t="s">
        <v>136</v>
      </c>
      <c r="BU204" t="s">
        <v>136</v>
      </c>
      <c r="CB204" t="s">
        <v>91</v>
      </c>
      <c r="CC204" t="s">
        <v>58</v>
      </c>
      <c r="CD204" t="s">
        <v>424</v>
      </c>
      <c r="CE204" t="s">
        <v>147</v>
      </c>
      <c r="CF204" t="s">
        <v>1073</v>
      </c>
      <c r="CG204" t="s">
        <v>1074</v>
      </c>
      <c r="CL204">
        <v>3</v>
      </c>
      <c r="CM204" t="s">
        <v>106</v>
      </c>
      <c r="CN204" t="s">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9DBF0-5F7C-4E4B-AE26-532BDB1D49CC}">
  <dimension ref="A1:CU203"/>
  <sheetViews>
    <sheetView workbookViewId="0">
      <selection activeCell="CA7" sqref="CA7"/>
    </sheetView>
  </sheetViews>
  <sheetFormatPr defaultRowHeight="13.2" x14ac:dyDescent="0.25"/>
  <cols>
    <col min="1" max="1" width="12.6640625" bestFit="1" customWidth="1"/>
    <col min="2" max="2" width="42.88671875" bestFit="1" customWidth="1"/>
  </cols>
  <sheetData>
    <row r="1" spans="1:99" x14ac:dyDescent="0.25">
      <c r="A1" s="4" t="s">
        <v>0</v>
      </c>
      <c r="B1" s="4" t="s">
        <v>1110</v>
      </c>
      <c r="C1" s="4" t="s">
        <v>1111</v>
      </c>
      <c r="D1" s="4" t="s">
        <v>1114</v>
      </c>
      <c r="E1" s="4" t="s">
        <v>1115</v>
      </c>
      <c r="F1" s="4" t="s">
        <v>1116</v>
      </c>
      <c r="G1" s="4" t="s">
        <v>1117</v>
      </c>
      <c r="H1" s="4" t="s">
        <v>1109</v>
      </c>
      <c r="I1" s="4" t="s">
        <v>1118</v>
      </c>
      <c r="J1" s="4" t="s">
        <v>1119</v>
      </c>
      <c r="K1" s="4" t="s">
        <v>1120</v>
      </c>
      <c r="L1" s="4" t="s">
        <v>1121</v>
      </c>
      <c r="M1" s="4" t="s">
        <v>1122</v>
      </c>
      <c r="N1" s="4" t="s">
        <v>1123</v>
      </c>
      <c r="O1" s="4" t="s">
        <v>1124</v>
      </c>
      <c r="P1" s="4" t="s">
        <v>1125</v>
      </c>
      <c r="Q1" s="4" t="s">
        <v>1126</v>
      </c>
      <c r="R1" s="4" t="s">
        <v>1127</v>
      </c>
      <c r="S1" s="4" t="s">
        <v>1128</v>
      </c>
      <c r="T1" s="4" t="s">
        <v>1129</v>
      </c>
      <c r="U1" s="4" t="s">
        <v>1130</v>
      </c>
      <c r="V1" s="4" t="s">
        <v>1113</v>
      </c>
      <c r="W1" s="4" t="s">
        <v>1131</v>
      </c>
      <c r="X1" s="4" t="s">
        <v>1132</v>
      </c>
      <c r="Y1" s="4" t="s">
        <v>1133</v>
      </c>
      <c r="Z1" s="4" t="s">
        <v>1134</v>
      </c>
      <c r="AA1" s="4" t="s">
        <v>1135</v>
      </c>
      <c r="AB1" s="4" t="s">
        <v>1136</v>
      </c>
      <c r="AC1" s="4" t="s">
        <v>1137</v>
      </c>
      <c r="AD1" s="4" t="s">
        <v>1138</v>
      </c>
      <c r="AE1" s="4" t="s">
        <v>1139</v>
      </c>
      <c r="AF1" s="4" t="s">
        <v>1140</v>
      </c>
      <c r="AG1" s="4" t="s">
        <v>1141</v>
      </c>
      <c r="AH1" s="4" t="s">
        <v>1142</v>
      </c>
      <c r="AI1" s="4" t="s">
        <v>1143</v>
      </c>
      <c r="AJ1" s="4" t="s">
        <v>1112</v>
      </c>
      <c r="AK1" s="4" t="s">
        <v>1144</v>
      </c>
      <c r="AL1" s="4" t="s">
        <v>1145</v>
      </c>
      <c r="AM1" s="4" t="s">
        <v>1146</v>
      </c>
      <c r="AN1" s="4" t="s">
        <v>1147</v>
      </c>
      <c r="AO1" s="4" t="s">
        <v>1148</v>
      </c>
      <c r="AP1" s="4" t="s">
        <v>1149</v>
      </c>
      <c r="AQ1" s="4" t="s">
        <v>1150</v>
      </c>
      <c r="AR1" s="4" t="s">
        <v>1151</v>
      </c>
      <c r="AS1" s="4" t="s">
        <v>1152</v>
      </c>
      <c r="AT1" s="4" t="s">
        <v>1153</v>
      </c>
      <c r="AU1" s="4" t="s">
        <v>1154</v>
      </c>
      <c r="AV1" s="4" t="s">
        <v>1155</v>
      </c>
      <c r="AW1" s="4" t="s">
        <v>1156</v>
      </c>
      <c r="AX1" s="4" t="s">
        <v>1157</v>
      </c>
      <c r="AY1" s="4" t="s">
        <v>1158</v>
      </c>
      <c r="AZ1" s="4" t="s">
        <v>1159</v>
      </c>
      <c r="BA1" s="4" t="s">
        <v>1160</v>
      </c>
      <c r="BB1" s="4" t="s">
        <v>1161</v>
      </c>
      <c r="BC1" s="4" t="s">
        <v>1162</v>
      </c>
      <c r="BD1" s="4" t="s">
        <v>1163</v>
      </c>
      <c r="BE1" s="4" t="s">
        <v>1164</v>
      </c>
      <c r="BF1" s="4" t="s">
        <v>1165</v>
      </c>
      <c r="BG1" s="4" t="s">
        <v>1166</v>
      </c>
      <c r="BH1" s="4" t="s">
        <v>1167</v>
      </c>
      <c r="BI1" s="4" t="s">
        <v>1168</v>
      </c>
      <c r="BJ1" s="4" t="s">
        <v>1169</v>
      </c>
      <c r="BK1" s="4" t="s">
        <v>1170</v>
      </c>
      <c r="BL1" s="4" t="s">
        <v>1171</v>
      </c>
      <c r="BM1" s="4" t="s">
        <v>1172</v>
      </c>
      <c r="BN1" s="4" t="s">
        <v>1173</v>
      </c>
      <c r="BO1" s="4" t="s">
        <v>1174</v>
      </c>
      <c r="BP1" s="4" t="s">
        <v>1175</v>
      </c>
      <c r="BQ1" s="4" t="s">
        <v>1176</v>
      </c>
      <c r="BR1" s="4" t="s">
        <v>1177</v>
      </c>
      <c r="BS1" s="4" t="s">
        <v>1178</v>
      </c>
      <c r="BT1" s="4" t="s">
        <v>1179</v>
      </c>
      <c r="BU1" s="4" t="s">
        <v>1180</v>
      </c>
      <c r="BV1" s="4" t="s">
        <v>1181</v>
      </c>
      <c r="BW1" s="4" t="s">
        <v>1182</v>
      </c>
      <c r="BX1" s="4" t="s">
        <v>1183</v>
      </c>
      <c r="BY1" s="4" t="s">
        <v>1184</v>
      </c>
      <c r="BZ1" s="4" t="s">
        <v>1185</v>
      </c>
      <c r="CA1" s="4" t="s">
        <v>1186</v>
      </c>
      <c r="CB1" s="4" t="s">
        <v>1187</v>
      </c>
      <c r="CC1" s="4" t="s">
        <v>1188</v>
      </c>
      <c r="CD1" s="4" t="s">
        <v>1189</v>
      </c>
      <c r="CE1" s="4" t="s">
        <v>1190</v>
      </c>
      <c r="CF1" s="4" t="s">
        <v>1191</v>
      </c>
      <c r="CG1" s="4" t="s">
        <v>1192</v>
      </c>
      <c r="CH1" s="4" t="s">
        <v>1193</v>
      </c>
      <c r="CI1" s="4" t="s">
        <v>1194</v>
      </c>
      <c r="CJ1" s="4" t="s">
        <v>1195</v>
      </c>
      <c r="CK1" s="4" t="s">
        <v>1196</v>
      </c>
      <c r="CL1" s="4" t="s">
        <v>1197</v>
      </c>
      <c r="CM1" s="4" t="s">
        <v>1198</v>
      </c>
      <c r="CN1" s="4" t="s">
        <v>1199</v>
      </c>
      <c r="CO1" s="4" t="s">
        <v>1200</v>
      </c>
      <c r="CP1" s="4" t="s">
        <v>1201</v>
      </c>
      <c r="CQ1" s="4" t="s">
        <v>1202</v>
      </c>
      <c r="CR1" s="4" t="s">
        <v>1203</v>
      </c>
      <c r="CS1" s="4" t="s">
        <v>1204</v>
      </c>
      <c r="CT1" s="4" t="s">
        <v>1205</v>
      </c>
      <c r="CU1" s="4" t="s">
        <v>1206</v>
      </c>
    </row>
    <row r="2" spans="1:99" x14ac:dyDescent="0.25">
      <c r="A2">
        <v>45153.93748980324</v>
      </c>
      <c r="B2" s="4" t="s">
        <v>33</v>
      </c>
      <c r="C2" t="s">
        <v>34</v>
      </c>
      <c r="D2" t="s">
        <v>35</v>
      </c>
      <c r="E2" t="s">
        <v>36</v>
      </c>
      <c r="F2" t="s">
        <v>37</v>
      </c>
      <c r="G2" t="s">
        <v>38</v>
      </c>
      <c r="H2" t="s">
        <v>130</v>
      </c>
      <c r="I2" s="1" t="s">
        <v>39</v>
      </c>
      <c r="J2" t="s">
        <v>852</v>
      </c>
      <c r="M2" t="s">
        <v>40</v>
      </c>
      <c r="N2" s="1" t="s">
        <v>41</v>
      </c>
      <c r="O2" t="s">
        <v>41</v>
      </c>
      <c r="Q2">
        <v>1109</v>
      </c>
      <c r="R2" t="s">
        <v>42</v>
      </c>
      <c r="S2" t="s">
        <v>43</v>
      </c>
      <c r="T2" t="s">
        <v>44</v>
      </c>
      <c r="U2" t="s">
        <v>45</v>
      </c>
      <c r="V2" t="s">
        <v>46</v>
      </c>
      <c r="W2" t="s">
        <v>47</v>
      </c>
      <c r="X2" t="s">
        <v>48</v>
      </c>
      <c r="Y2" t="s">
        <v>49</v>
      </c>
      <c r="Z2" t="s">
        <v>49</v>
      </c>
      <c r="AJ2" t="s">
        <v>50</v>
      </c>
      <c r="AK2" t="s">
        <v>99</v>
      </c>
      <c r="AL2" t="s">
        <v>957</v>
      </c>
      <c r="AQ2" t="s">
        <v>51</v>
      </c>
      <c r="AR2" t="s">
        <v>51</v>
      </c>
      <c r="AX2" t="s">
        <v>52</v>
      </c>
      <c r="AY2" t="s">
        <v>53</v>
      </c>
      <c r="AZ2" t="s">
        <v>54</v>
      </c>
      <c r="BA2" t="s">
        <v>101</v>
      </c>
      <c r="BB2" t="s">
        <v>989</v>
      </c>
      <c r="BC2" t="s">
        <v>990</v>
      </c>
      <c r="BI2" t="s">
        <v>55</v>
      </c>
      <c r="BJ2" t="s">
        <v>75</v>
      </c>
      <c r="BK2" t="s">
        <v>1044</v>
      </c>
      <c r="BL2" t="s">
        <v>1045</v>
      </c>
      <c r="BS2" t="s">
        <v>56</v>
      </c>
      <c r="BT2" t="s">
        <v>49</v>
      </c>
      <c r="BU2" t="s">
        <v>49</v>
      </c>
      <c r="CB2" t="s">
        <v>57</v>
      </c>
      <c r="CC2" t="s">
        <v>58</v>
      </c>
      <c r="CD2" t="s">
        <v>59</v>
      </c>
      <c r="CE2" t="s">
        <v>147</v>
      </c>
      <c r="CF2" t="s">
        <v>1073</v>
      </c>
      <c r="CG2" t="s">
        <v>1074</v>
      </c>
      <c r="CH2" t="s">
        <v>1075</v>
      </c>
      <c r="CI2" t="s">
        <v>1076</v>
      </c>
      <c r="CL2">
        <v>3</v>
      </c>
      <c r="CM2" t="s">
        <v>60</v>
      </c>
      <c r="CN2" t="s">
        <v>345</v>
      </c>
      <c r="CO2" t="s">
        <v>1095</v>
      </c>
      <c r="CP2" t="s">
        <v>1096</v>
      </c>
      <c r="CQ2" t="s">
        <v>1097</v>
      </c>
      <c r="CR2" t="s">
        <v>1098</v>
      </c>
    </row>
    <row r="3" spans="1:99" x14ac:dyDescent="0.25">
      <c r="A3">
        <v>45153.937687824073</v>
      </c>
      <c r="B3" t="s">
        <v>330</v>
      </c>
      <c r="C3" t="s">
        <v>62</v>
      </c>
      <c r="D3" t="s">
        <v>35</v>
      </c>
      <c r="E3" t="s">
        <v>36</v>
      </c>
      <c r="F3" t="s">
        <v>37</v>
      </c>
      <c r="G3" t="s">
        <v>38</v>
      </c>
      <c r="H3" t="s">
        <v>130</v>
      </c>
      <c r="I3" s="1" t="s">
        <v>63</v>
      </c>
      <c r="J3" t="s">
        <v>853</v>
      </c>
      <c r="M3" t="s">
        <v>40</v>
      </c>
      <c r="N3" s="1" t="s">
        <v>64</v>
      </c>
      <c r="O3" t="s">
        <v>41</v>
      </c>
      <c r="P3" t="s">
        <v>862</v>
      </c>
      <c r="Q3">
        <v>1156</v>
      </c>
      <c r="R3" t="s">
        <v>42</v>
      </c>
      <c r="S3" t="s">
        <v>65</v>
      </c>
      <c r="T3" t="s">
        <v>66</v>
      </c>
      <c r="U3" t="s">
        <v>67</v>
      </c>
      <c r="V3" t="s">
        <v>68</v>
      </c>
      <c r="W3" t="s">
        <v>69</v>
      </c>
      <c r="X3" t="s">
        <v>70</v>
      </c>
      <c r="Y3" t="s">
        <v>917</v>
      </c>
      <c r="Z3" t="s">
        <v>136</v>
      </c>
      <c r="AA3" t="s">
        <v>883</v>
      </c>
      <c r="AB3" t="s">
        <v>941</v>
      </c>
      <c r="AJ3" t="s">
        <v>72</v>
      </c>
      <c r="AK3" t="s">
        <v>146</v>
      </c>
      <c r="AL3" t="s">
        <v>958</v>
      </c>
      <c r="AM3" t="s">
        <v>959</v>
      </c>
      <c r="AN3" t="s">
        <v>957</v>
      </c>
      <c r="AQ3" t="s">
        <v>73</v>
      </c>
      <c r="AR3" t="s">
        <v>51</v>
      </c>
      <c r="AS3" t="s">
        <v>975</v>
      </c>
      <c r="AX3" t="s">
        <v>52</v>
      </c>
      <c r="AY3" t="s">
        <v>53</v>
      </c>
      <c r="AZ3" t="s">
        <v>74</v>
      </c>
      <c r="BA3" t="s">
        <v>418</v>
      </c>
      <c r="BB3" t="s">
        <v>991</v>
      </c>
      <c r="BC3" t="s">
        <v>989</v>
      </c>
      <c r="BD3" t="s">
        <v>990</v>
      </c>
      <c r="BI3" t="s">
        <v>75</v>
      </c>
      <c r="BJ3" t="s">
        <v>75</v>
      </c>
      <c r="BS3" t="s">
        <v>76</v>
      </c>
      <c r="BT3" t="s">
        <v>77</v>
      </c>
      <c r="BU3" t="s">
        <v>77</v>
      </c>
      <c r="CB3" t="s">
        <v>78</v>
      </c>
      <c r="CC3" t="s">
        <v>58</v>
      </c>
      <c r="CD3" t="s">
        <v>79</v>
      </c>
      <c r="CE3" t="s">
        <v>147</v>
      </c>
      <c r="CF3" t="s">
        <v>1076</v>
      </c>
      <c r="CL3">
        <v>4</v>
      </c>
      <c r="CM3" t="s">
        <v>80</v>
      </c>
      <c r="CN3" t="s">
        <v>345</v>
      </c>
      <c r="CO3" t="s">
        <v>1096</v>
      </c>
      <c r="CP3" t="s">
        <v>1098</v>
      </c>
    </row>
    <row r="4" spans="1:99" x14ac:dyDescent="0.25">
      <c r="A4">
        <v>45153.939010497685</v>
      </c>
      <c r="B4" t="s">
        <v>33</v>
      </c>
      <c r="C4" t="s">
        <v>34</v>
      </c>
      <c r="D4" t="s">
        <v>35</v>
      </c>
      <c r="E4" t="s">
        <v>36</v>
      </c>
      <c r="F4" t="s">
        <v>37</v>
      </c>
      <c r="G4" t="s">
        <v>81</v>
      </c>
      <c r="H4" t="s">
        <v>130</v>
      </c>
      <c r="I4" s="1" t="s">
        <v>82</v>
      </c>
      <c r="J4" t="s">
        <v>854</v>
      </c>
      <c r="K4" t="s">
        <v>853</v>
      </c>
      <c r="M4" t="s">
        <v>40</v>
      </c>
      <c r="N4" s="1" t="s">
        <v>64</v>
      </c>
      <c r="O4" t="s">
        <v>41</v>
      </c>
      <c r="P4" t="s">
        <v>862</v>
      </c>
      <c r="Q4">
        <v>1099</v>
      </c>
      <c r="R4" t="s">
        <v>83</v>
      </c>
      <c r="S4" t="s">
        <v>43</v>
      </c>
      <c r="T4" t="s">
        <v>66</v>
      </c>
      <c r="U4" t="s">
        <v>45</v>
      </c>
      <c r="V4" t="s">
        <v>46</v>
      </c>
      <c r="W4" t="s">
        <v>84</v>
      </c>
      <c r="X4" t="s">
        <v>48</v>
      </c>
      <c r="Y4" t="s">
        <v>918</v>
      </c>
      <c r="Z4" t="s">
        <v>922</v>
      </c>
      <c r="AA4" t="s">
        <v>884</v>
      </c>
      <c r="AJ4" t="s">
        <v>86</v>
      </c>
      <c r="AK4" t="s">
        <v>86</v>
      </c>
      <c r="AQ4" t="s">
        <v>73</v>
      </c>
      <c r="AR4" t="s">
        <v>51</v>
      </c>
      <c r="AS4" t="s">
        <v>975</v>
      </c>
      <c r="AX4" t="s">
        <v>52</v>
      </c>
      <c r="AY4" t="s">
        <v>87</v>
      </c>
      <c r="AZ4" t="s">
        <v>88</v>
      </c>
      <c r="BA4" t="s">
        <v>101</v>
      </c>
      <c r="BB4" t="s">
        <v>992</v>
      </c>
      <c r="BI4" t="s">
        <v>999</v>
      </c>
      <c r="BJ4" t="s">
        <v>102</v>
      </c>
      <c r="BK4" t="s">
        <v>1046</v>
      </c>
      <c r="BL4" t="s">
        <v>1047</v>
      </c>
      <c r="BM4" t="s">
        <v>1048</v>
      </c>
      <c r="BN4" t="s">
        <v>1044</v>
      </c>
      <c r="BO4" t="s">
        <v>1049</v>
      </c>
      <c r="BP4" t="s">
        <v>1045</v>
      </c>
      <c r="BS4" t="s">
        <v>56</v>
      </c>
      <c r="BT4" t="s">
        <v>90</v>
      </c>
      <c r="BU4" t="s">
        <v>90</v>
      </c>
      <c r="CB4" t="s">
        <v>91</v>
      </c>
      <c r="CC4" t="s">
        <v>92</v>
      </c>
      <c r="CD4" t="s">
        <v>93</v>
      </c>
      <c r="CE4" t="s">
        <v>147</v>
      </c>
      <c r="CF4" t="s">
        <v>1074</v>
      </c>
      <c r="CG4" t="s">
        <v>1077</v>
      </c>
      <c r="CH4" t="s">
        <v>1078</v>
      </c>
      <c r="CL4">
        <v>3</v>
      </c>
      <c r="CM4" t="s">
        <v>94</v>
      </c>
      <c r="CN4" t="s">
        <v>94</v>
      </c>
    </row>
    <row r="5" spans="1:99" x14ac:dyDescent="0.25">
      <c r="A5">
        <v>45153.941582395833</v>
      </c>
      <c r="B5" t="s">
        <v>330</v>
      </c>
      <c r="C5" t="s">
        <v>62</v>
      </c>
      <c r="D5" t="s">
        <v>35</v>
      </c>
      <c r="E5" t="s">
        <v>36</v>
      </c>
      <c r="F5" t="s">
        <v>37</v>
      </c>
      <c r="G5" t="s">
        <v>81</v>
      </c>
      <c r="H5" t="s">
        <v>130</v>
      </c>
      <c r="I5" s="1" t="s">
        <v>63</v>
      </c>
      <c r="J5" t="s">
        <v>853</v>
      </c>
      <c r="M5" t="s">
        <v>40</v>
      </c>
      <c r="N5" s="1" t="s">
        <v>41</v>
      </c>
      <c r="O5" t="s">
        <v>41</v>
      </c>
      <c r="Q5">
        <v>1126</v>
      </c>
      <c r="R5" t="s">
        <v>42</v>
      </c>
      <c r="S5" t="s">
        <v>95</v>
      </c>
      <c r="T5" t="s">
        <v>66</v>
      </c>
      <c r="U5" t="s">
        <v>67</v>
      </c>
      <c r="V5" t="s">
        <v>96</v>
      </c>
      <c r="W5" t="s">
        <v>97</v>
      </c>
      <c r="X5" t="s">
        <v>48</v>
      </c>
      <c r="Y5" t="s">
        <v>98</v>
      </c>
      <c r="Z5" t="s">
        <v>98</v>
      </c>
      <c r="AJ5" t="s">
        <v>99</v>
      </c>
      <c r="AK5" t="s">
        <v>99</v>
      </c>
      <c r="AQ5" t="s">
        <v>51</v>
      </c>
      <c r="AR5" t="s">
        <v>51</v>
      </c>
      <c r="AX5" t="s">
        <v>65</v>
      </c>
      <c r="AY5" t="s">
        <v>100</v>
      </c>
      <c r="AZ5" t="s">
        <v>101</v>
      </c>
      <c r="BA5" t="s">
        <v>101</v>
      </c>
      <c r="BI5" t="s">
        <v>102</v>
      </c>
      <c r="BJ5" t="s">
        <v>102</v>
      </c>
      <c r="BS5" t="s">
        <v>76</v>
      </c>
      <c r="BT5" t="s">
        <v>103</v>
      </c>
      <c r="BU5" t="s">
        <v>103</v>
      </c>
      <c r="CB5" t="s">
        <v>104</v>
      </c>
      <c r="CC5" t="s">
        <v>58</v>
      </c>
      <c r="CD5" t="s">
        <v>105</v>
      </c>
      <c r="CE5" t="s">
        <v>147</v>
      </c>
      <c r="CF5" t="s">
        <v>1075</v>
      </c>
      <c r="CL5">
        <v>3</v>
      </c>
      <c r="CM5" t="s">
        <v>106</v>
      </c>
      <c r="CN5" t="s">
        <v>106</v>
      </c>
    </row>
    <row r="6" spans="1:99" x14ac:dyDescent="0.25">
      <c r="A6">
        <v>45153.94221361111</v>
      </c>
      <c r="B6" t="s">
        <v>330</v>
      </c>
      <c r="C6" t="s">
        <v>62</v>
      </c>
      <c r="D6" t="s">
        <v>35</v>
      </c>
      <c r="E6" t="s">
        <v>36</v>
      </c>
      <c r="F6" t="s">
        <v>37</v>
      </c>
      <c r="G6" t="s">
        <v>81</v>
      </c>
      <c r="H6" t="s">
        <v>107</v>
      </c>
      <c r="I6" s="1" t="s">
        <v>107</v>
      </c>
      <c r="M6" t="s">
        <v>40</v>
      </c>
      <c r="N6" s="1" t="s">
        <v>41</v>
      </c>
      <c r="O6" t="s">
        <v>41</v>
      </c>
      <c r="Q6">
        <v>1208</v>
      </c>
      <c r="R6" t="s">
        <v>42</v>
      </c>
      <c r="S6" t="s">
        <v>65</v>
      </c>
      <c r="T6" t="s">
        <v>44</v>
      </c>
      <c r="U6" t="s">
        <v>108</v>
      </c>
      <c r="V6" t="s">
        <v>46</v>
      </c>
      <c r="W6" t="s">
        <v>109</v>
      </c>
      <c r="X6" t="s">
        <v>48</v>
      </c>
      <c r="Y6" t="s">
        <v>110</v>
      </c>
      <c r="Z6" t="s">
        <v>433</v>
      </c>
      <c r="AA6" t="s">
        <v>885</v>
      </c>
      <c r="AJ6" t="s">
        <v>111</v>
      </c>
      <c r="AK6" t="s">
        <v>111</v>
      </c>
      <c r="AQ6" t="s">
        <v>51</v>
      </c>
      <c r="AR6" t="s">
        <v>51</v>
      </c>
      <c r="AX6" t="s">
        <v>112</v>
      </c>
      <c r="AY6" t="s">
        <v>53</v>
      </c>
      <c r="AZ6" t="s">
        <v>113</v>
      </c>
      <c r="BA6" t="s">
        <v>101</v>
      </c>
      <c r="BB6" t="s">
        <v>992</v>
      </c>
      <c r="BC6" t="s">
        <v>989</v>
      </c>
      <c r="BI6" t="s">
        <v>114</v>
      </c>
      <c r="BJ6" t="s">
        <v>114</v>
      </c>
      <c r="BS6" t="s">
        <v>56</v>
      </c>
      <c r="BT6" t="s">
        <v>77</v>
      </c>
      <c r="BU6" t="s">
        <v>77</v>
      </c>
      <c r="CB6">
        <v>0</v>
      </c>
      <c r="CC6" t="s">
        <v>92</v>
      </c>
      <c r="CD6" t="s">
        <v>115</v>
      </c>
      <c r="CE6" t="s">
        <v>147</v>
      </c>
      <c r="CF6" t="s">
        <v>1078</v>
      </c>
      <c r="CG6" t="s">
        <v>1076</v>
      </c>
      <c r="CL6">
        <v>4</v>
      </c>
      <c r="CM6" t="s">
        <v>116</v>
      </c>
      <c r="CN6" t="s">
        <v>345</v>
      </c>
      <c r="CO6" t="s">
        <v>1095</v>
      </c>
      <c r="CP6" t="s">
        <v>1098</v>
      </c>
    </row>
    <row r="7" spans="1:99" x14ac:dyDescent="0.25">
      <c r="A7">
        <v>45153.945765486111</v>
      </c>
      <c r="B7" t="s">
        <v>330</v>
      </c>
      <c r="C7" t="s">
        <v>62</v>
      </c>
      <c r="D7" t="s">
        <v>35</v>
      </c>
      <c r="E7" t="s">
        <v>36</v>
      </c>
      <c r="F7" t="s">
        <v>37</v>
      </c>
      <c r="G7" t="s">
        <v>38</v>
      </c>
      <c r="H7" t="s">
        <v>130</v>
      </c>
      <c r="I7" s="1" t="s">
        <v>63</v>
      </c>
      <c r="J7" t="s">
        <v>853</v>
      </c>
      <c r="M7" t="s">
        <v>40</v>
      </c>
      <c r="N7" s="1" t="s">
        <v>41</v>
      </c>
      <c r="O7" t="s">
        <v>41</v>
      </c>
      <c r="Q7">
        <v>550</v>
      </c>
      <c r="R7" t="s">
        <v>42</v>
      </c>
      <c r="S7" t="s">
        <v>95</v>
      </c>
      <c r="T7" t="s">
        <v>66</v>
      </c>
      <c r="U7" t="s">
        <v>67</v>
      </c>
      <c r="V7" t="s">
        <v>117</v>
      </c>
      <c r="W7" t="s">
        <v>118</v>
      </c>
      <c r="X7" t="s">
        <v>48</v>
      </c>
      <c r="Y7" t="s">
        <v>77</v>
      </c>
      <c r="Z7" t="s">
        <v>77</v>
      </c>
      <c r="AJ7" t="s">
        <v>119</v>
      </c>
      <c r="AK7" t="s">
        <v>146</v>
      </c>
      <c r="AL7" t="s">
        <v>958</v>
      </c>
      <c r="AM7" t="s">
        <v>959</v>
      </c>
      <c r="AQ7" t="s">
        <v>73</v>
      </c>
      <c r="AR7" t="s">
        <v>51</v>
      </c>
      <c r="AS7" t="s">
        <v>975</v>
      </c>
      <c r="AX7" t="s">
        <v>112</v>
      </c>
      <c r="AY7" t="s">
        <v>100</v>
      </c>
      <c r="AZ7" t="s">
        <v>101</v>
      </c>
      <c r="BA7" t="s">
        <v>101</v>
      </c>
      <c r="BI7" t="s">
        <v>120</v>
      </c>
      <c r="BJ7" t="s">
        <v>102</v>
      </c>
      <c r="BK7" t="s">
        <v>1046</v>
      </c>
      <c r="BL7" t="s">
        <v>1045</v>
      </c>
      <c r="BM7" t="s">
        <v>1050</v>
      </c>
      <c r="BS7" t="s">
        <v>56</v>
      </c>
      <c r="BT7" t="s">
        <v>121</v>
      </c>
      <c r="BU7" t="s">
        <v>77</v>
      </c>
      <c r="BV7" t="s">
        <v>885</v>
      </c>
      <c r="CB7" t="s">
        <v>104</v>
      </c>
      <c r="CC7" t="s">
        <v>58</v>
      </c>
      <c r="CD7" t="s">
        <v>122</v>
      </c>
      <c r="CE7" t="s">
        <v>147</v>
      </c>
      <c r="CF7" t="s">
        <v>1073</v>
      </c>
      <c r="CL7">
        <v>3</v>
      </c>
      <c r="CM7" t="s">
        <v>106</v>
      </c>
      <c r="CN7" t="s">
        <v>106</v>
      </c>
    </row>
    <row r="8" spans="1:99" x14ac:dyDescent="0.25">
      <c r="A8">
        <v>45153.945913449075</v>
      </c>
      <c r="B8" t="s">
        <v>33</v>
      </c>
      <c r="C8" t="s">
        <v>34</v>
      </c>
      <c r="D8" t="s">
        <v>35</v>
      </c>
      <c r="E8" t="s">
        <v>36</v>
      </c>
      <c r="F8" t="s">
        <v>37</v>
      </c>
      <c r="G8" t="s">
        <v>123</v>
      </c>
      <c r="H8" t="s">
        <v>130</v>
      </c>
      <c r="I8" s="1" t="s">
        <v>124</v>
      </c>
      <c r="J8" t="s">
        <v>854</v>
      </c>
      <c r="M8" t="s">
        <v>40</v>
      </c>
      <c r="N8" s="1" t="s">
        <v>125</v>
      </c>
      <c r="O8" t="s">
        <v>125</v>
      </c>
      <c r="Q8">
        <v>1137</v>
      </c>
      <c r="R8" t="s">
        <v>42</v>
      </c>
      <c r="S8" t="s">
        <v>65</v>
      </c>
      <c r="T8" t="s">
        <v>44</v>
      </c>
      <c r="U8" t="s">
        <v>45</v>
      </c>
      <c r="V8" t="s">
        <v>117</v>
      </c>
      <c r="W8" t="s">
        <v>126</v>
      </c>
      <c r="X8" t="s">
        <v>70</v>
      </c>
      <c r="Y8" t="s">
        <v>77</v>
      </c>
      <c r="Z8" t="s">
        <v>77</v>
      </c>
      <c r="AJ8" t="s">
        <v>111</v>
      </c>
      <c r="AK8" t="s">
        <v>111</v>
      </c>
      <c r="AQ8" t="s">
        <v>51</v>
      </c>
      <c r="AR8" t="s">
        <v>51</v>
      </c>
      <c r="AX8" t="s">
        <v>112</v>
      </c>
      <c r="AY8" t="s">
        <v>87</v>
      </c>
      <c r="AZ8" t="s">
        <v>101</v>
      </c>
      <c r="BA8" t="s">
        <v>101</v>
      </c>
      <c r="BI8" t="s">
        <v>127</v>
      </c>
      <c r="BJ8" t="s">
        <v>127</v>
      </c>
      <c r="BS8" t="s">
        <v>56</v>
      </c>
      <c r="BT8" t="s">
        <v>77</v>
      </c>
      <c r="BU8" t="s">
        <v>77</v>
      </c>
      <c r="CB8">
        <v>0</v>
      </c>
      <c r="CC8" t="s">
        <v>92</v>
      </c>
      <c r="CD8" t="s">
        <v>128</v>
      </c>
      <c r="CE8" t="s">
        <v>162</v>
      </c>
      <c r="CF8" t="s">
        <v>1076</v>
      </c>
      <c r="CL8">
        <v>1</v>
      </c>
      <c r="CM8" t="s">
        <v>129</v>
      </c>
      <c r="CN8" t="s">
        <v>129</v>
      </c>
    </row>
    <row r="9" spans="1:99" x14ac:dyDescent="0.25">
      <c r="A9">
        <v>45153.947262488422</v>
      </c>
      <c r="B9" s="4" t="s">
        <v>33</v>
      </c>
      <c r="C9" t="s">
        <v>34</v>
      </c>
      <c r="D9" t="s">
        <v>35</v>
      </c>
      <c r="E9" t="s">
        <v>36</v>
      </c>
      <c r="F9" t="s">
        <v>37</v>
      </c>
      <c r="G9" t="s">
        <v>38</v>
      </c>
      <c r="H9" t="s">
        <v>130</v>
      </c>
      <c r="I9" s="1" t="s">
        <v>130</v>
      </c>
      <c r="M9" t="s">
        <v>40</v>
      </c>
      <c r="N9" s="1" t="s">
        <v>41</v>
      </c>
      <c r="O9" t="s">
        <v>41</v>
      </c>
      <c r="Q9">
        <v>1130</v>
      </c>
      <c r="R9" t="s">
        <v>42</v>
      </c>
      <c r="S9" t="s">
        <v>95</v>
      </c>
      <c r="T9" t="s">
        <v>131</v>
      </c>
      <c r="U9" t="s">
        <v>108</v>
      </c>
      <c r="V9" t="s">
        <v>96</v>
      </c>
      <c r="W9" t="s">
        <v>132</v>
      </c>
      <c r="X9" t="s">
        <v>70</v>
      </c>
      <c r="Y9" t="s">
        <v>103</v>
      </c>
      <c r="Z9" t="s">
        <v>103</v>
      </c>
      <c r="AJ9" t="s">
        <v>111</v>
      </c>
      <c r="AK9" t="s">
        <v>111</v>
      </c>
      <c r="AQ9" t="s">
        <v>51</v>
      </c>
      <c r="AR9" t="s">
        <v>51</v>
      </c>
      <c r="AX9" t="s">
        <v>65</v>
      </c>
      <c r="AY9" t="s">
        <v>100</v>
      </c>
      <c r="AZ9" t="s">
        <v>101</v>
      </c>
      <c r="BA9" t="s">
        <v>101</v>
      </c>
      <c r="BI9" t="s">
        <v>75</v>
      </c>
      <c r="BJ9" t="s">
        <v>75</v>
      </c>
      <c r="BS9" t="s">
        <v>76</v>
      </c>
      <c r="BT9" t="s">
        <v>77</v>
      </c>
      <c r="BU9" t="s">
        <v>77</v>
      </c>
      <c r="CB9" t="s">
        <v>78</v>
      </c>
      <c r="CC9" t="s">
        <v>58</v>
      </c>
      <c r="CD9" t="s">
        <v>133</v>
      </c>
      <c r="CE9" t="s">
        <v>318</v>
      </c>
      <c r="CF9" t="s">
        <v>896</v>
      </c>
      <c r="CL9">
        <v>3</v>
      </c>
      <c r="CM9" t="s">
        <v>129</v>
      </c>
      <c r="CN9" t="s">
        <v>129</v>
      </c>
    </row>
    <row r="10" spans="1:99" x14ac:dyDescent="0.25">
      <c r="A10">
        <v>45153.949131712958</v>
      </c>
      <c r="B10" s="4" t="s">
        <v>330</v>
      </c>
      <c r="C10" t="s">
        <v>34</v>
      </c>
      <c r="D10" t="s">
        <v>35</v>
      </c>
      <c r="E10" t="s">
        <v>36</v>
      </c>
      <c r="F10" t="s">
        <v>37</v>
      </c>
      <c r="G10" t="s">
        <v>38</v>
      </c>
      <c r="H10" t="s">
        <v>130</v>
      </c>
      <c r="I10" s="1" t="s">
        <v>130</v>
      </c>
      <c r="M10" t="s">
        <v>40</v>
      </c>
      <c r="N10" s="1" t="s">
        <v>41</v>
      </c>
      <c r="O10" t="s">
        <v>41</v>
      </c>
      <c r="Q10">
        <v>1138</v>
      </c>
      <c r="R10" t="s">
        <v>42</v>
      </c>
      <c r="S10" t="s">
        <v>65</v>
      </c>
      <c r="T10" t="s">
        <v>66</v>
      </c>
      <c r="U10" t="s">
        <v>67</v>
      </c>
      <c r="V10" t="s">
        <v>134</v>
      </c>
      <c r="W10" t="s">
        <v>135</v>
      </c>
      <c r="X10" t="s">
        <v>48</v>
      </c>
      <c r="Y10" t="s">
        <v>136</v>
      </c>
      <c r="Z10" t="s">
        <v>136</v>
      </c>
      <c r="AJ10" t="s">
        <v>137</v>
      </c>
      <c r="AK10" t="s">
        <v>111</v>
      </c>
      <c r="AL10" t="s">
        <v>959</v>
      </c>
      <c r="AQ10" t="s">
        <v>138</v>
      </c>
      <c r="AR10" t="s">
        <v>51</v>
      </c>
      <c r="AS10" t="s">
        <v>976</v>
      </c>
      <c r="AX10" t="s">
        <v>52</v>
      </c>
      <c r="AY10" t="s">
        <v>87</v>
      </c>
      <c r="AZ10" t="s">
        <v>139</v>
      </c>
      <c r="BA10" t="s">
        <v>101</v>
      </c>
      <c r="BB10" t="s">
        <v>991</v>
      </c>
      <c r="BC10" t="s">
        <v>989</v>
      </c>
      <c r="BI10" t="s">
        <v>140</v>
      </c>
      <c r="BJ10" t="s">
        <v>102</v>
      </c>
      <c r="BK10" t="s">
        <v>1046</v>
      </c>
      <c r="BL10" t="s">
        <v>1048</v>
      </c>
      <c r="BM10" t="s">
        <v>1044</v>
      </c>
      <c r="BN10" t="s">
        <v>1049</v>
      </c>
      <c r="BO10" t="s">
        <v>1045</v>
      </c>
      <c r="BS10" t="s">
        <v>56</v>
      </c>
      <c r="BT10" t="s">
        <v>141</v>
      </c>
      <c r="BU10" t="s">
        <v>136</v>
      </c>
      <c r="BV10" t="s">
        <v>896</v>
      </c>
      <c r="CB10" t="s">
        <v>91</v>
      </c>
      <c r="CC10" t="s">
        <v>142</v>
      </c>
      <c r="CD10" t="s">
        <v>143</v>
      </c>
      <c r="CE10" t="s">
        <v>210</v>
      </c>
      <c r="CF10" t="s">
        <v>1078</v>
      </c>
      <c r="CG10" t="s">
        <v>1076</v>
      </c>
      <c r="CL10">
        <v>4</v>
      </c>
      <c r="CM10" t="s">
        <v>106</v>
      </c>
      <c r="CN10" t="s">
        <v>106</v>
      </c>
    </row>
    <row r="11" spans="1:99" x14ac:dyDescent="0.25">
      <c r="A11">
        <v>45153.953637569444</v>
      </c>
      <c r="B11" t="s">
        <v>330</v>
      </c>
      <c r="C11" t="s">
        <v>62</v>
      </c>
      <c r="D11" t="s">
        <v>35</v>
      </c>
      <c r="E11" t="s">
        <v>36</v>
      </c>
      <c r="F11" t="s">
        <v>37</v>
      </c>
      <c r="G11" t="s">
        <v>81</v>
      </c>
      <c r="H11" t="s">
        <v>130</v>
      </c>
      <c r="I11" s="1" t="s">
        <v>130</v>
      </c>
      <c r="M11" t="s">
        <v>40</v>
      </c>
      <c r="N11" s="1" t="s">
        <v>41</v>
      </c>
      <c r="O11" t="s">
        <v>41</v>
      </c>
      <c r="Q11">
        <v>1136</v>
      </c>
      <c r="R11" t="s">
        <v>42</v>
      </c>
      <c r="S11" t="s">
        <v>43</v>
      </c>
      <c r="T11" t="s">
        <v>66</v>
      </c>
      <c r="U11" t="s">
        <v>67</v>
      </c>
      <c r="V11" t="s">
        <v>134</v>
      </c>
      <c r="W11" t="s">
        <v>144</v>
      </c>
      <c r="X11" t="s">
        <v>145</v>
      </c>
      <c r="Y11" t="s">
        <v>103</v>
      </c>
      <c r="Z11" t="s">
        <v>103</v>
      </c>
      <c r="AJ11" t="s">
        <v>146</v>
      </c>
      <c r="AK11" t="s">
        <v>146</v>
      </c>
      <c r="AQ11" t="s">
        <v>51</v>
      </c>
      <c r="AR11" t="s">
        <v>51</v>
      </c>
      <c r="AX11" t="s">
        <v>65</v>
      </c>
      <c r="AY11" t="s">
        <v>87</v>
      </c>
      <c r="AZ11" t="s">
        <v>101</v>
      </c>
      <c r="BA11" t="s">
        <v>101</v>
      </c>
      <c r="BI11" t="s">
        <v>114</v>
      </c>
      <c r="BJ11" t="s">
        <v>114</v>
      </c>
      <c r="BS11" t="s">
        <v>76</v>
      </c>
      <c r="BT11" t="s">
        <v>103</v>
      </c>
      <c r="BU11" t="s">
        <v>103</v>
      </c>
      <c r="CB11" t="s">
        <v>104</v>
      </c>
      <c r="CC11" t="s">
        <v>58</v>
      </c>
      <c r="CD11" t="s">
        <v>147</v>
      </c>
      <c r="CE11" t="s">
        <v>147</v>
      </c>
      <c r="CL11">
        <v>4</v>
      </c>
      <c r="CM11" t="s">
        <v>106</v>
      </c>
      <c r="CN11" t="s">
        <v>106</v>
      </c>
    </row>
    <row r="12" spans="1:99" x14ac:dyDescent="0.25">
      <c r="A12">
        <v>45153.956651354165</v>
      </c>
      <c r="B12" t="s">
        <v>330</v>
      </c>
      <c r="C12" t="s">
        <v>62</v>
      </c>
      <c r="D12" t="s">
        <v>35</v>
      </c>
      <c r="E12" t="s">
        <v>36</v>
      </c>
      <c r="F12" t="s">
        <v>37</v>
      </c>
      <c r="G12" t="s">
        <v>148</v>
      </c>
      <c r="H12" t="s">
        <v>130</v>
      </c>
      <c r="I12" s="1" t="s">
        <v>130</v>
      </c>
      <c r="M12" t="s">
        <v>40</v>
      </c>
      <c r="N12" s="1" t="s">
        <v>41</v>
      </c>
      <c r="O12" t="s">
        <v>41</v>
      </c>
      <c r="Q12">
        <v>1150</v>
      </c>
      <c r="R12" t="s">
        <v>42</v>
      </c>
      <c r="S12" t="s">
        <v>65</v>
      </c>
      <c r="T12" t="s">
        <v>66</v>
      </c>
      <c r="U12" t="s">
        <v>45</v>
      </c>
      <c r="V12" t="s">
        <v>96</v>
      </c>
      <c r="W12" t="s">
        <v>149</v>
      </c>
      <c r="X12" t="s">
        <v>48</v>
      </c>
      <c r="Y12" t="s">
        <v>150</v>
      </c>
      <c r="Z12" t="s">
        <v>158</v>
      </c>
      <c r="AA12" t="s">
        <v>886</v>
      </c>
      <c r="AB12" t="s">
        <v>885</v>
      </c>
      <c r="AJ12" t="s">
        <v>72</v>
      </c>
      <c r="AK12" t="s">
        <v>146</v>
      </c>
      <c r="AL12" t="s">
        <v>958</v>
      </c>
      <c r="AM12" t="s">
        <v>959</v>
      </c>
      <c r="AN12" t="s">
        <v>957</v>
      </c>
      <c r="AQ12" t="s">
        <v>51</v>
      </c>
      <c r="AR12" t="s">
        <v>51</v>
      </c>
      <c r="AX12" t="s">
        <v>65</v>
      </c>
      <c r="AY12" t="s">
        <v>100</v>
      </c>
      <c r="AZ12" t="s">
        <v>151</v>
      </c>
      <c r="BA12" t="s">
        <v>101</v>
      </c>
      <c r="BB12" t="s">
        <v>992</v>
      </c>
      <c r="BC12" t="s">
        <v>991</v>
      </c>
      <c r="BD12" t="s">
        <v>989</v>
      </c>
      <c r="BE12" t="s">
        <v>990</v>
      </c>
      <c r="BI12" t="s">
        <v>1000</v>
      </c>
      <c r="BJ12" t="s">
        <v>102</v>
      </c>
      <c r="BK12" t="s">
        <v>1046</v>
      </c>
      <c r="BL12" t="s">
        <v>1047</v>
      </c>
      <c r="BM12" t="s">
        <v>1048</v>
      </c>
      <c r="BN12" t="s">
        <v>1044</v>
      </c>
      <c r="BO12" t="s">
        <v>1045</v>
      </c>
      <c r="BS12" t="s">
        <v>76</v>
      </c>
      <c r="BT12" t="s">
        <v>153</v>
      </c>
      <c r="BU12" t="s">
        <v>342</v>
      </c>
      <c r="BV12" t="s">
        <v>889</v>
      </c>
      <c r="BW12" t="s">
        <v>895</v>
      </c>
      <c r="BX12" t="s">
        <v>886</v>
      </c>
      <c r="BY12" t="s">
        <v>885</v>
      </c>
      <c r="CB12" t="s">
        <v>154</v>
      </c>
      <c r="CC12" t="s">
        <v>58</v>
      </c>
      <c r="CD12" t="s">
        <v>147</v>
      </c>
      <c r="CE12" t="s">
        <v>147</v>
      </c>
      <c r="CL12">
        <v>3</v>
      </c>
      <c r="CM12" t="s">
        <v>106</v>
      </c>
      <c r="CN12" t="s">
        <v>106</v>
      </c>
    </row>
    <row r="13" spans="1:99" x14ac:dyDescent="0.25">
      <c r="A13">
        <v>45153.965090104168</v>
      </c>
      <c r="B13" t="s">
        <v>330</v>
      </c>
      <c r="C13" t="s">
        <v>62</v>
      </c>
      <c r="D13" t="s">
        <v>35</v>
      </c>
      <c r="E13" t="s">
        <v>155</v>
      </c>
      <c r="F13" t="s">
        <v>37</v>
      </c>
      <c r="G13" t="s">
        <v>38</v>
      </c>
      <c r="H13" t="s">
        <v>130</v>
      </c>
      <c r="I13" s="1" t="s">
        <v>130</v>
      </c>
      <c r="M13" t="s">
        <v>40</v>
      </c>
      <c r="N13" s="1" t="s">
        <v>64</v>
      </c>
      <c r="O13" t="s">
        <v>41</v>
      </c>
      <c r="P13" t="s">
        <v>862</v>
      </c>
      <c r="Q13">
        <v>1100</v>
      </c>
      <c r="R13" t="s">
        <v>83</v>
      </c>
      <c r="S13" t="s">
        <v>43</v>
      </c>
      <c r="T13" t="s">
        <v>131</v>
      </c>
      <c r="U13" t="s">
        <v>156</v>
      </c>
      <c r="V13" t="s">
        <v>96</v>
      </c>
      <c r="W13" t="s">
        <v>157</v>
      </c>
      <c r="X13" t="s">
        <v>70</v>
      </c>
      <c r="Y13" t="s">
        <v>158</v>
      </c>
      <c r="Z13" t="s">
        <v>158</v>
      </c>
      <c r="AJ13" t="s">
        <v>159</v>
      </c>
      <c r="AK13" t="s">
        <v>174</v>
      </c>
      <c r="AL13" t="s">
        <v>960</v>
      </c>
      <c r="AM13" t="s">
        <v>961</v>
      </c>
      <c r="AN13" t="s">
        <v>958</v>
      </c>
      <c r="AO13" t="s">
        <v>959</v>
      </c>
      <c r="AP13" t="s">
        <v>957</v>
      </c>
      <c r="AQ13" t="s">
        <v>51</v>
      </c>
      <c r="AR13" t="s">
        <v>51</v>
      </c>
      <c r="AX13" t="s">
        <v>112</v>
      </c>
      <c r="AY13" t="s">
        <v>87</v>
      </c>
      <c r="AZ13" t="s">
        <v>151</v>
      </c>
      <c r="BA13" t="s">
        <v>101</v>
      </c>
      <c r="BB13" t="s">
        <v>992</v>
      </c>
      <c r="BC13" t="s">
        <v>991</v>
      </c>
      <c r="BD13" t="s">
        <v>989</v>
      </c>
      <c r="BE13" t="s">
        <v>990</v>
      </c>
      <c r="BI13" t="s">
        <v>160</v>
      </c>
      <c r="BJ13" t="s">
        <v>160</v>
      </c>
      <c r="BS13" t="s">
        <v>161</v>
      </c>
      <c r="BT13" t="s">
        <v>158</v>
      </c>
      <c r="BU13" t="s">
        <v>158</v>
      </c>
      <c r="CB13" t="s">
        <v>91</v>
      </c>
      <c r="CC13" t="s">
        <v>92</v>
      </c>
      <c r="CD13" t="s">
        <v>162</v>
      </c>
      <c r="CE13" t="s">
        <v>162</v>
      </c>
      <c r="CL13">
        <v>5</v>
      </c>
      <c r="CM13" t="s">
        <v>106</v>
      </c>
      <c r="CN13" t="s">
        <v>106</v>
      </c>
      <c r="CU13" t="s">
        <v>163</v>
      </c>
    </row>
    <row r="14" spans="1:99" x14ac:dyDescent="0.25">
      <c r="A14">
        <v>45153.967242708335</v>
      </c>
      <c r="B14" t="s">
        <v>330</v>
      </c>
      <c r="C14" t="s">
        <v>62</v>
      </c>
      <c r="D14" t="s">
        <v>35</v>
      </c>
      <c r="E14" t="s">
        <v>36</v>
      </c>
      <c r="F14" t="s">
        <v>37</v>
      </c>
      <c r="G14" t="s">
        <v>148</v>
      </c>
      <c r="H14" t="s">
        <v>130</v>
      </c>
      <c r="I14" s="1" t="s">
        <v>124</v>
      </c>
      <c r="J14" t="s">
        <v>854</v>
      </c>
      <c r="M14" t="s">
        <v>40</v>
      </c>
      <c r="N14" s="1" t="s">
        <v>41</v>
      </c>
      <c r="O14" t="s">
        <v>41</v>
      </c>
      <c r="Q14">
        <v>1150</v>
      </c>
      <c r="R14" t="s">
        <v>42</v>
      </c>
      <c r="S14" t="s">
        <v>65</v>
      </c>
      <c r="T14" t="s">
        <v>131</v>
      </c>
      <c r="U14" t="s">
        <v>108</v>
      </c>
      <c r="V14" t="s">
        <v>117</v>
      </c>
      <c r="W14" t="s">
        <v>164</v>
      </c>
      <c r="X14" t="s">
        <v>48</v>
      </c>
      <c r="Y14" t="s">
        <v>919</v>
      </c>
      <c r="Z14" t="s">
        <v>433</v>
      </c>
      <c r="AA14" t="s">
        <v>885</v>
      </c>
      <c r="AB14" t="s">
        <v>887</v>
      </c>
      <c r="AC14" t="s">
        <v>941</v>
      </c>
      <c r="AJ14" t="s">
        <v>166</v>
      </c>
      <c r="AK14" t="s">
        <v>174</v>
      </c>
      <c r="AL14" t="s">
        <v>961</v>
      </c>
      <c r="AM14" t="s">
        <v>958</v>
      </c>
      <c r="AN14" t="s">
        <v>959</v>
      </c>
      <c r="AO14" t="s">
        <v>957</v>
      </c>
      <c r="AQ14" t="s">
        <v>73</v>
      </c>
      <c r="AR14" t="s">
        <v>51</v>
      </c>
      <c r="AS14" t="s">
        <v>975</v>
      </c>
      <c r="AX14" t="s">
        <v>65</v>
      </c>
      <c r="AY14" t="s">
        <v>100</v>
      </c>
      <c r="AZ14" t="s">
        <v>167</v>
      </c>
      <c r="BA14" t="s">
        <v>101</v>
      </c>
      <c r="BB14" t="s">
        <v>989</v>
      </c>
      <c r="BI14" t="s">
        <v>168</v>
      </c>
      <c r="BJ14" t="s">
        <v>102</v>
      </c>
      <c r="BK14" t="s">
        <v>1046</v>
      </c>
      <c r="BL14" t="s">
        <v>1049</v>
      </c>
      <c r="BM14" t="s">
        <v>1051</v>
      </c>
      <c r="BN14" t="s">
        <v>1045</v>
      </c>
      <c r="BS14" t="s">
        <v>56</v>
      </c>
      <c r="BT14" t="s">
        <v>169</v>
      </c>
      <c r="BU14" t="s">
        <v>342</v>
      </c>
      <c r="BV14" t="s">
        <v>885</v>
      </c>
      <c r="BW14" t="s">
        <v>1064</v>
      </c>
      <c r="CB14" t="s">
        <v>170</v>
      </c>
      <c r="CC14" t="s">
        <v>92</v>
      </c>
      <c r="CD14" t="s">
        <v>162</v>
      </c>
      <c r="CE14" t="s">
        <v>162</v>
      </c>
      <c r="CL14">
        <v>2</v>
      </c>
      <c r="CM14" t="s">
        <v>171</v>
      </c>
      <c r="CN14" t="s">
        <v>345</v>
      </c>
      <c r="CO14" t="s">
        <v>1095</v>
      </c>
    </row>
    <row r="15" spans="1:99" x14ac:dyDescent="0.25">
      <c r="A15">
        <v>45153.976943587964</v>
      </c>
      <c r="B15" t="s">
        <v>172</v>
      </c>
      <c r="C15" t="s">
        <v>62</v>
      </c>
      <c r="D15" t="s">
        <v>35</v>
      </c>
      <c r="E15" t="s">
        <v>36</v>
      </c>
      <c r="F15" t="s">
        <v>37</v>
      </c>
      <c r="G15" t="s">
        <v>38</v>
      </c>
      <c r="H15" t="s">
        <v>130</v>
      </c>
      <c r="I15" s="1" t="s">
        <v>63</v>
      </c>
      <c r="J15" t="s">
        <v>853</v>
      </c>
      <c r="M15" t="s">
        <v>40</v>
      </c>
      <c r="N15" s="1" t="s">
        <v>41</v>
      </c>
      <c r="O15" t="s">
        <v>41</v>
      </c>
      <c r="Q15">
        <v>1222</v>
      </c>
      <c r="R15" t="s">
        <v>42</v>
      </c>
      <c r="S15" t="s">
        <v>95</v>
      </c>
      <c r="T15" t="s">
        <v>44</v>
      </c>
      <c r="U15" t="s">
        <v>108</v>
      </c>
      <c r="V15" t="s">
        <v>96</v>
      </c>
      <c r="W15" t="s">
        <v>173</v>
      </c>
      <c r="X15" t="s">
        <v>145</v>
      </c>
      <c r="Y15" t="s">
        <v>77</v>
      </c>
      <c r="Z15" t="s">
        <v>77</v>
      </c>
      <c r="AJ15" t="s">
        <v>174</v>
      </c>
      <c r="AK15" t="s">
        <v>174</v>
      </c>
      <c r="AQ15" t="s">
        <v>51</v>
      </c>
      <c r="AR15" t="s">
        <v>51</v>
      </c>
      <c r="AX15" t="s">
        <v>112</v>
      </c>
      <c r="AY15" t="s">
        <v>87</v>
      </c>
      <c r="AZ15" t="s">
        <v>139</v>
      </c>
      <c r="BA15" t="s">
        <v>101</v>
      </c>
      <c r="BB15" t="s">
        <v>991</v>
      </c>
      <c r="BC15" t="s">
        <v>989</v>
      </c>
      <c r="BI15" t="s">
        <v>1001</v>
      </c>
      <c r="BJ15" t="s">
        <v>75</v>
      </c>
      <c r="BK15" t="s">
        <v>1047</v>
      </c>
      <c r="BL15" t="s">
        <v>1048</v>
      </c>
      <c r="BM15" t="s">
        <v>1044</v>
      </c>
      <c r="BN15" t="s">
        <v>1049</v>
      </c>
      <c r="BO15" t="s">
        <v>1051</v>
      </c>
      <c r="BP15" t="s">
        <v>1045</v>
      </c>
      <c r="BS15" t="s">
        <v>76</v>
      </c>
      <c r="BT15" t="s">
        <v>77</v>
      </c>
      <c r="BU15" t="s">
        <v>77</v>
      </c>
      <c r="CB15">
        <v>0</v>
      </c>
      <c r="CC15" t="s">
        <v>58</v>
      </c>
      <c r="CD15" t="s">
        <v>176</v>
      </c>
      <c r="CE15" t="s">
        <v>147</v>
      </c>
      <c r="CF15" t="s">
        <v>1073</v>
      </c>
      <c r="CG15" t="s">
        <v>1074</v>
      </c>
      <c r="CH15" t="s">
        <v>1075</v>
      </c>
      <c r="CL15">
        <v>4</v>
      </c>
      <c r="CM15" t="s">
        <v>177</v>
      </c>
      <c r="CN15" t="s">
        <v>345</v>
      </c>
      <c r="CO15" t="s">
        <v>1099</v>
      </c>
      <c r="CP15" t="s">
        <v>1095</v>
      </c>
      <c r="CQ15" t="s">
        <v>1100</v>
      </c>
    </row>
    <row r="16" spans="1:99" x14ac:dyDescent="0.25">
      <c r="A16">
        <v>45153.977158148147</v>
      </c>
      <c r="B16" t="s">
        <v>330</v>
      </c>
      <c r="C16" t="s">
        <v>62</v>
      </c>
      <c r="D16" t="s">
        <v>35</v>
      </c>
      <c r="E16" t="s">
        <v>36</v>
      </c>
      <c r="F16" t="s">
        <v>37</v>
      </c>
      <c r="G16" t="s">
        <v>81</v>
      </c>
      <c r="H16" t="s">
        <v>130</v>
      </c>
      <c r="I16" s="1" t="s">
        <v>124</v>
      </c>
      <c r="J16" t="s">
        <v>854</v>
      </c>
      <c r="M16" t="s">
        <v>40</v>
      </c>
      <c r="N16" s="1" t="s">
        <v>41</v>
      </c>
      <c r="O16" t="s">
        <v>41</v>
      </c>
      <c r="Q16">
        <v>1198</v>
      </c>
      <c r="R16" t="s">
        <v>42</v>
      </c>
      <c r="S16" t="s">
        <v>65</v>
      </c>
      <c r="T16" t="s">
        <v>66</v>
      </c>
      <c r="U16" t="s">
        <v>67</v>
      </c>
      <c r="V16" t="s">
        <v>96</v>
      </c>
      <c r="W16" t="s">
        <v>178</v>
      </c>
      <c r="X16" t="s">
        <v>179</v>
      </c>
      <c r="Y16" t="s">
        <v>103</v>
      </c>
      <c r="Z16" t="s">
        <v>103</v>
      </c>
      <c r="AJ16" t="s">
        <v>72</v>
      </c>
      <c r="AK16" t="s">
        <v>146</v>
      </c>
      <c r="AL16" t="s">
        <v>958</v>
      </c>
      <c r="AM16" t="s">
        <v>959</v>
      </c>
      <c r="AN16" t="s">
        <v>957</v>
      </c>
      <c r="AQ16" t="s">
        <v>51</v>
      </c>
      <c r="AR16" t="s">
        <v>51</v>
      </c>
      <c r="AX16" t="s">
        <v>52</v>
      </c>
      <c r="AY16" t="s">
        <v>53</v>
      </c>
      <c r="AZ16" t="s">
        <v>101</v>
      </c>
      <c r="BA16" t="s">
        <v>101</v>
      </c>
      <c r="BI16" t="s">
        <v>180</v>
      </c>
      <c r="BJ16" t="s">
        <v>75</v>
      </c>
      <c r="BK16" t="s">
        <v>1049</v>
      </c>
      <c r="BS16" t="s">
        <v>56</v>
      </c>
      <c r="BT16" t="s">
        <v>103</v>
      </c>
      <c r="BU16" t="s">
        <v>103</v>
      </c>
      <c r="CB16" t="s">
        <v>170</v>
      </c>
      <c r="CC16" t="s">
        <v>92</v>
      </c>
      <c r="CD16" t="s">
        <v>147</v>
      </c>
      <c r="CE16" t="s">
        <v>147</v>
      </c>
      <c r="CL16">
        <v>5</v>
      </c>
      <c r="CM16" t="s">
        <v>181</v>
      </c>
      <c r="CN16" t="s">
        <v>181</v>
      </c>
    </row>
    <row r="17" spans="1:99" x14ac:dyDescent="0.25">
      <c r="A17">
        <v>45153.978901446761</v>
      </c>
      <c r="B17" t="s">
        <v>330</v>
      </c>
      <c r="C17" t="s">
        <v>62</v>
      </c>
      <c r="D17" t="s">
        <v>35</v>
      </c>
      <c r="E17" t="s">
        <v>36</v>
      </c>
      <c r="F17" t="s">
        <v>37</v>
      </c>
      <c r="G17" t="s">
        <v>123</v>
      </c>
      <c r="H17" t="s">
        <v>130</v>
      </c>
      <c r="I17" s="1" t="s">
        <v>182</v>
      </c>
      <c r="J17" t="s">
        <v>854</v>
      </c>
      <c r="K17" t="s">
        <v>852</v>
      </c>
      <c r="M17" t="s">
        <v>40</v>
      </c>
      <c r="N17" s="1" t="s">
        <v>64</v>
      </c>
      <c r="O17" t="s">
        <v>41</v>
      </c>
      <c r="P17" t="s">
        <v>862</v>
      </c>
      <c r="Q17">
        <v>1187</v>
      </c>
      <c r="R17" t="s">
        <v>42</v>
      </c>
      <c r="S17" t="s">
        <v>95</v>
      </c>
      <c r="T17" t="s">
        <v>44</v>
      </c>
      <c r="U17" t="s">
        <v>67</v>
      </c>
      <c r="V17" t="s">
        <v>96</v>
      </c>
      <c r="W17" t="s">
        <v>183</v>
      </c>
      <c r="X17" t="s">
        <v>48</v>
      </c>
      <c r="Y17" t="s">
        <v>184</v>
      </c>
      <c r="Z17" t="s">
        <v>184</v>
      </c>
      <c r="AJ17" t="s">
        <v>119</v>
      </c>
      <c r="AK17" t="s">
        <v>146</v>
      </c>
      <c r="AL17" t="s">
        <v>958</v>
      </c>
      <c r="AM17" t="s">
        <v>959</v>
      </c>
      <c r="AQ17" t="s">
        <v>51</v>
      </c>
      <c r="AR17" t="s">
        <v>51</v>
      </c>
      <c r="AX17" t="s">
        <v>112</v>
      </c>
      <c r="AY17" t="s">
        <v>100</v>
      </c>
      <c r="AZ17" t="s">
        <v>185</v>
      </c>
      <c r="BA17" t="s">
        <v>101</v>
      </c>
      <c r="BB17" t="s">
        <v>990</v>
      </c>
      <c r="BI17" t="s">
        <v>186</v>
      </c>
      <c r="BJ17" t="s">
        <v>75</v>
      </c>
      <c r="BK17" t="s">
        <v>1048</v>
      </c>
      <c r="BL17" t="s">
        <v>1044</v>
      </c>
      <c r="BS17" t="s">
        <v>56</v>
      </c>
      <c r="BT17" t="s">
        <v>77</v>
      </c>
      <c r="BU17" t="s">
        <v>77</v>
      </c>
      <c r="CB17" t="s">
        <v>170</v>
      </c>
      <c r="CC17" t="s">
        <v>58</v>
      </c>
      <c r="CD17" t="s">
        <v>105</v>
      </c>
      <c r="CE17" t="s">
        <v>147</v>
      </c>
      <c r="CF17" t="s">
        <v>1075</v>
      </c>
      <c r="CL17">
        <v>2</v>
      </c>
      <c r="CM17" t="s">
        <v>187</v>
      </c>
      <c r="CN17" t="s">
        <v>187</v>
      </c>
    </row>
    <row r="18" spans="1:99" x14ac:dyDescent="0.25">
      <c r="A18">
        <v>45153.98132280093</v>
      </c>
      <c r="B18" t="s">
        <v>188</v>
      </c>
      <c r="C18" t="s">
        <v>34</v>
      </c>
      <c r="D18" t="s">
        <v>35</v>
      </c>
      <c r="E18" t="s">
        <v>189</v>
      </c>
      <c r="F18" t="s">
        <v>37</v>
      </c>
      <c r="G18" t="s">
        <v>190</v>
      </c>
      <c r="H18" t="s">
        <v>130</v>
      </c>
      <c r="I18" s="1" t="s">
        <v>130</v>
      </c>
      <c r="M18" t="s">
        <v>40</v>
      </c>
      <c r="N18" s="1" t="s">
        <v>41</v>
      </c>
      <c r="O18" t="s">
        <v>41</v>
      </c>
      <c r="Q18">
        <v>12333</v>
      </c>
      <c r="R18" t="s">
        <v>42</v>
      </c>
      <c r="S18" t="s">
        <v>65</v>
      </c>
      <c r="T18" t="s">
        <v>44</v>
      </c>
      <c r="U18" t="s">
        <v>191</v>
      </c>
      <c r="V18" t="s">
        <v>96</v>
      </c>
      <c r="W18" t="s">
        <v>192</v>
      </c>
      <c r="X18" t="s">
        <v>145</v>
      </c>
      <c r="Y18" t="s">
        <v>193</v>
      </c>
      <c r="Z18" t="s">
        <v>193</v>
      </c>
      <c r="AJ18" t="s">
        <v>99</v>
      </c>
      <c r="AK18" t="s">
        <v>99</v>
      </c>
      <c r="AQ18" t="s">
        <v>194</v>
      </c>
      <c r="AR18" t="s">
        <v>194</v>
      </c>
      <c r="AX18" t="s">
        <v>65</v>
      </c>
      <c r="AY18" t="s">
        <v>53</v>
      </c>
      <c r="AZ18" t="s">
        <v>195</v>
      </c>
      <c r="BA18" t="s">
        <v>195</v>
      </c>
      <c r="BI18" t="s">
        <v>160</v>
      </c>
      <c r="BJ18" t="s">
        <v>160</v>
      </c>
      <c r="BS18" t="s">
        <v>196</v>
      </c>
      <c r="BT18" t="s">
        <v>197</v>
      </c>
      <c r="BU18" t="s">
        <v>1065</v>
      </c>
      <c r="BV18" t="s">
        <v>1066</v>
      </c>
      <c r="CB18" t="s">
        <v>154</v>
      </c>
      <c r="CC18" t="s">
        <v>92</v>
      </c>
      <c r="CD18" t="s">
        <v>198</v>
      </c>
      <c r="CE18" t="s">
        <v>198</v>
      </c>
      <c r="CL18">
        <v>3</v>
      </c>
      <c r="CM18" t="s">
        <v>199</v>
      </c>
      <c r="CN18" t="s">
        <v>199</v>
      </c>
    </row>
    <row r="19" spans="1:99" x14ac:dyDescent="0.25">
      <c r="A19">
        <v>45153.982040497685</v>
      </c>
      <c r="B19" t="s">
        <v>172</v>
      </c>
      <c r="C19" t="s">
        <v>62</v>
      </c>
      <c r="D19" t="s">
        <v>200</v>
      </c>
      <c r="E19" t="s">
        <v>36</v>
      </c>
      <c r="F19" t="s">
        <v>201</v>
      </c>
      <c r="G19" t="s">
        <v>148</v>
      </c>
      <c r="H19" t="s">
        <v>202</v>
      </c>
      <c r="I19" s="1" t="s">
        <v>202</v>
      </c>
      <c r="M19" t="s">
        <v>40</v>
      </c>
      <c r="N19" s="1" t="s">
        <v>125</v>
      </c>
      <c r="O19" t="s">
        <v>125</v>
      </c>
      <c r="Q19">
        <v>1111</v>
      </c>
      <c r="R19" t="s">
        <v>83</v>
      </c>
      <c r="S19" t="s">
        <v>95</v>
      </c>
      <c r="T19" t="s">
        <v>44</v>
      </c>
      <c r="U19" t="s">
        <v>156</v>
      </c>
      <c r="V19" t="s">
        <v>96</v>
      </c>
      <c r="W19" t="s">
        <v>203</v>
      </c>
      <c r="X19" t="s">
        <v>70</v>
      </c>
      <c r="Y19" t="s">
        <v>204</v>
      </c>
      <c r="Z19" t="s">
        <v>158</v>
      </c>
      <c r="AA19" t="s">
        <v>888</v>
      </c>
      <c r="AJ19" t="s">
        <v>205</v>
      </c>
      <c r="AK19" t="s">
        <v>99</v>
      </c>
      <c r="AL19" t="s">
        <v>962</v>
      </c>
      <c r="AQ19" t="s">
        <v>206</v>
      </c>
      <c r="AR19" t="s">
        <v>311</v>
      </c>
      <c r="AS19" t="s">
        <v>976</v>
      </c>
      <c r="AX19" t="s">
        <v>65</v>
      </c>
      <c r="AY19" t="s">
        <v>53</v>
      </c>
      <c r="AZ19" t="s">
        <v>195</v>
      </c>
      <c r="BA19" t="s">
        <v>195</v>
      </c>
      <c r="BI19" t="s">
        <v>1002</v>
      </c>
      <c r="BJ19" t="s">
        <v>1002</v>
      </c>
      <c r="BS19" t="s">
        <v>56</v>
      </c>
      <c r="BT19" t="s">
        <v>208</v>
      </c>
      <c r="BU19" t="s">
        <v>136</v>
      </c>
      <c r="BV19" t="s">
        <v>895</v>
      </c>
      <c r="CB19" t="s">
        <v>154</v>
      </c>
      <c r="CC19" t="s">
        <v>209</v>
      </c>
      <c r="CD19" t="s">
        <v>210</v>
      </c>
      <c r="CE19" t="s">
        <v>210</v>
      </c>
      <c r="CL19">
        <v>4</v>
      </c>
      <c r="CM19" t="s">
        <v>211</v>
      </c>
      <c r="CN19" t="s">
        <v>634</v>
      </c>
      <c r="CO19" t="s">
        <v>1095</v>
      </c>
    </row>
    <row r="20" spans="1:99" x14ac:dyDescent="0.25">
      <c r="A20">
        <v>45153.982933425927</v>
      </c>
      <c r="B20" t="s">
        <v>172</v>
      </c>
      <c r="C20" t="s">
        <v>62</v>
      </c>
      <c r="D20" t="s">
        <v>35</v>
      </c>
      <c r="E20" t="s">
        <v>36</v>
      </c>
      <c r="F20" t="s">
        <v>201</v>
      </c>
      <c r="G20" t="s">
        <v>212</v>
      </c>
      <c r="H20" t="s">
        <v>213</v>
      </c>
      <c r="I20" s="1" t="s">
        <v>213</v>
      </c>
      <c r="M20" t="s">
        <v>40</v>
      </c>
      <c r="N20" s="1" t="s">
        <v>125</v>
      </c>
      <c r="O20" t="s">
        <v>125</v>
      </c>
      <c r="Q20">
        <v>877</v>
      </c>
      <c r="R20" t="s">
        <v>83</v>
      </c>
      <c r="S20" t="s">
        <v>95</v>
      </c>
      <c r="T20" t="s">
        <v>44</v>
      </c>
      <c r="U20" t="s">
        <v>45</v>
      </c>
      <c r="V20" t="s">
        <v>96</v>
      </c>
      <c r="W20" t="s">
        <v>192</v>
      </c>
      <c r="X20" t="s">
        <v>145</v>
      </c>
      <c r="Y20" t="s">
        <v>214</v>
      </c>
      <c r="Z20" t="s">
        <v>158</v>
      </c>
      <c r="AA20" t="s">
        <v>886</v>
      </c>
      <c r="AJ20" t="s">
        <v>215</v>
      </c>
      <c r="AK20" t="s">
        <v>633</v>
      </c>
      <c r="AL20" t="s">
        <v>958</v>
      </c>
      <c r="AQ20" t="s">
        <v>206</v>
      </c>
      <c r="AR20" t="s">
        <v>311</v>
      </c>
      <c r="AS20" t="s">
        <v>976</v>
      </c>
      <c r="AX20" t="s">
        <v>52</v>
      </c>
      <c r="AY20" t="s">
        <v>53</v>
      </c>
      <c r="AZ20" t="s">
        <v>216</v>
      </c>
      <c r="BA20" t="s">
        <v>101</v>
      </c>
      <c r="BB20" t="s">
        <v>991</v>
      </c>
      <c r="BI20" t="s">
        <v>1003</v>
      </c>
      <c r="BJ20" t="s">
        <v>75</v>
      </c>
      <c r="BK20" t="s">
        <v>1047</v>
      </c>
      <c r="BS20" t="s">
        <v>56</v>
      </c>
      <c r="BT20" t="s">
        <v>218</v>
      </c>
      <c r="BU20" t="s">
        <v>136</v>
      </c>
      <c r="BV20" t="s">
        <v>893</v>
      </c>
      <c r="BW20" t="s">
        <v>889</v>
      </c>
      <c r="CB20" t="s">
        <v>91</v>
      </c>
      <c r="CC20" t="s">
        <v>58</v>
      </c>
      <c r="CD20" t="s">
        <v>219</v>
      </c>
      <c r="CE20" t="s">
        <v>461</v>
      </c>
      <c r="CF20" t="s">
        <v>1077</v>
      </c>
      <c r="CL20">
        <v>4</v>
      </c>
      <c r="CM20" t="s">
        <v>220</v>
      </c>
      <c r="CN20" t="s">
        <v>181</v>
      </c>
      <c r="CO20" t="s">
        <v>1096</v>
      </c>
    </row>
    <row r="21" spans="1:99" x14ac:dyDescent="0.25">
      <c r="A21">
        <v>45153.983587592593</v>
      </c>
      <c r="B21" t="s">
        <v>172</v>
      </c>
      <c r="C21" t="s">
        <v>34</v>
      </c>
      <c r="D21" t="s">
        <v>35</v>
      </c>
      <c r="E21" t="s">
        <v>155</v>
      </c>
      <c r="F21" t="s">
        <v>221</v>
      </c>
      <c r="G21" t="s">
        <v>212</v>
      </c>
      <c r="H21" t="s">
        <v>130</v>
      </c>
      <c r="I21" s="1" t="s">
        <v>130</v>
      </c>
      <c r="M21" t="s">
        <v>40</v>
      </c>
      <c r="N21" s="1" t="s">
        <v>125</v>
      </c>
      <c r="O21" t="s">
        <v>125</v>
      </c>
      <c r="Q21">
        <v>889</v>
      </c>
      <c r="R21" t="s">
        <v>83</v>
      </c>
      <c r="S21" t="s">
        <v>65</v>
      </c>
      <c r="T21" t="s">
        <v>131</v>
      </c>
      <c r="U21" t="s">
        <v>108</v>
      </c>
      <c r="V21" t="s">
        <v>96</v>
      </c>
      <c r="W21" t="s">
        <v>222</v>
      </c>
      <c r="X21" t="s">
        <v>48</v>
      </c>
      <c r="Y21" t="s">
        <v>223</v>
      </c>
      <c r="Z21" t="s">
        <v>136</v>
      </c>
      <c r="AA21" t="s">
        <v>883</v>
      </c>
      <c r="AB21" t="s">
        <v>889</v>
      </c>
      <c r="AC21" t="s">
        <v>890</v>
      </c>
      <c r="AD21" t="s">
        <v>891</v>
      </c>
      <c r="AJ21" t="s">
        <v>224</v>
      </c>
      <c r="AK21" t="s">
        <v>146</v>
      </c>
      <c r="AL21" t="s">
        <v>958</v>
      </c>
      <c r="AQ21" t="s">
        <v>225</v>
      </c>
      <c r="AR21" t="s">
        <v>225</v>
      </c>
      <c r="AX21" t="s">
        <v>112</v>
      </c>
      <c r="AY21" t="s">
        <v>100</v>
      </c>
      <c r="AZ21" t="s">
        <v>167</v>
      </c>
      <c r="BA21" t="s">
        <v>101</v>
      </c>
      <c r="BB21" t="s">
        <v>989</v>
      </c>
      <c r="BI21" t="s">
        <v>226</v>
      </c>
      <c r="BJ21" t="s">
        <v>75</v>
      </c>
      <c r="BK21" t="s">
        <v>1048</v>
      </c>
      <c r="BS21" t="s">
        <v>56</v>
      </c>
      <c r="BT21" t="s">
        <v>227</v>
      </c>
      <c r="BU21" t="s">
        <v>136</v>
      </c>
      <c r="BV21" t="s">
        <v>889</v>
      </c>
      <c r="CB21" t="s">
        <v>154</v>
      </c>
      <c r="CC21" t="s">
        <v>228</v>
      </c>
      <c r="CD21" t="s">
        <v>229</v>
      </c>
      <c r="CE21" t="s">
        <v>147</v>
      </c>
      <c r="CF21" t="s">
        <v>1074</v>
      </c>
      <c r="CG21" t="s">
        <v>1078</v>
      </c>
      <c r="CL21">
        <v>3</v>
      </c>
      <c r="CM21" t="s">
        <v>230</v>
      </c>
      <c r="CN21" t="s">
        <v>345</v>
      </c>
      <c r="CO21" t="s">
        <v>1096</v>
      </c>
      <c r="CP21" t="s">
        <v>1101</v>
      </c>
      <c r="CQ21" t="s">
        <v>1097</v>
      </c>
      <c r="CR21" t="s">
        <v>1100</v>
      </c>
    </row>
    <row r="22" spans="1:99" x14ac:dyDescent="0.25">
      <c r="A22">
        <v>45153.984263240738</v>
      </c>
      <c r="B22" t="s">
        <v>172</v>
      </c>
      <c r="C22" t="s">
        <v>34</v>
      </c>
      <c r="D22" t="s">
        <v>231</v>
      </c>
      <c r="E22" t="s">
        <v>189</v>
      </c>
      <c r="F22" t="s">
        <v>37</v>
      </c>
      <c r="G22" t="s">
        <v>212</v>
      </c>
      <c r="H22" t="s">
        <v>130</v>
      </c>
      <c r="I22" s="1" t="s">
        <v>130</v>
      </c>
      <c r="M22" t="s">
        <v>40</v>
      </c>
      <c r="N22" s="1" t="s">
        <v>41</v>
      </c>
      <c r="O22" t="s">
        <v>41</v>
      </c>
      <c r="Q22">
        <v>789</v>
      </c>
      <c r="R22" t="s">
        <v>232</v>
      </c>
      <c r="S22" t="s">
        <v>95</v>
      </c>
      <c r="T22" t="s">
        <v>44</v>
      </c>
      <c r="U22" t="s">
        <v>108</v>
      </c>
      <c r="V22" t="s">
        <v>96</v>
      </c>
      <c r="W22" t="s">
        <v>192</v>
      </c>
      <c r="X22" t="s">
        <v>145</v>
      </c>
      <c r="Y22" t="s">
        <v>233</v>
      </c>
      <c r="Z22" t="s">
        <v>77</v>
      </c>
      <c r="AA22" t="s">
        <v>892</v>
      </c>
      <c r="AJ22" t="s">
        <v>234</v>
      </c>
      <c r="AK22" t="s">
        <v>174</v>
      </c>
      <c r="AL22" t="s">
        <v>960</v>
      </c>
      <c r="AM22" t="s">
        <v>961</v>
      </c>
      <c r="AN22" t="s">
        <v>959</v>
      </c>
      <c r="AO22" t="s">
        <v>957</v>
      </c>
      <c r="AQ22" t="s">
        <v>51</v>
      </c>
      <c r="AR22" t="s">
        <v>51</v>
      </c>
      <c r="AX22" t="s">
        <v>52</v>
      </c>
      <c r="AY22" t="s">
        <v>100</v>
      </c>
      <c r="AZ22" t="s">
        <v>235</v>
      </c>
      <c r="BA22" t="s">
        <v>428</v>
      </c>
      <c r="BB22" t="s">
        <v>989</v>
      </c>
      <c r="BC22" t="s">
        <v>990</v>
      </c>
      <c r="BI22" t="s">
        <v>1004</v>
      </c>
      <c r="BJ22" t="s">
        <v>1002</v>
      </c>
      <c r="BK22" t="s">
        <v>1044</v>
      </c>
      <c r="BS22" t="s">
        <v>56</v>
      </c>
      <c r="BT22" t="s">
        <v>233</v>
      </c>
      <c r="BU22" t="s">
        <v>77</v>
      </c>
      <c r="BV22" t="s">
        <v>892</v>
      </c>
      <c r="CB22" t="s">
        <v>91</v>
      </c>
      <c r="CC22" t="s">
        <v>92</v>
      </c>
      <c r="CD22" t="s">
        <v>237</v>
      </c>
      <c r="CE22" t="s">
        <v>147</v>
      </c>
      <c r="CF22" t="s">
        <v>1074</v>
      </c>
      <c r="CG22" t="s">
        <v>1075</v>
      </c>
      <c r="CL22">
        <v>4</v>
      </c>
      <c r="CM22" t="s">
        <v>238</v>
      </c>
      <c r="CN22" t="s">
        <v>106</v>
      </c>
      <c r="CO22" t="s">
        <v>1099</v>
      </c>
      <c r="CP22" t="s">
        <v>1096</v>
      </c>
    </row>
    <row r="23" spans="1:99" x14ac:dyDescent="0.25">
      <c r="A23">
        <v>45153.985547048607</v>
      </c>
      <c r="B23" t="s">
        <v>172</v>
      </c>
      <c r="C23" t="s">
        <v>62</v>
      </c>
      <c r="D23" t="s">
        <v>35</v>
      </c>
      <c r="E23" t="s">
        <v>155</v>
      </c>
      <c r="F23" t="s">
        <v>37</v>
      </c>
      <c r="G23" t="s">
        <v>212</v>
      </c>
      <c r="H23" t="s">
        <v>130</v>
      </c>
      <c r="I23" s="1" t="s">
        <v>130</v>
      </c>
      <c r="M23" t="s">
        <v>40</v>
      </c>
      <c r="N23" s="1" t="s">
        <v>239</v>
      </c>
      <c r="O23" t="s">
        <v>41</v>
      </c>
      <c r="Q23">
        <v>687</v>
      </c>
      <c r="R23" t="s">
        <v>240</v>
      </c>
      <c r="S23" t="s">
        <v>65</v>
      </c>
      <c r="T23" t="s">
        <v>44</v>
      </c>
      <c r="U23" t="s">
        <v>45</v>
      </c>
      <c r="V23" t="s">
        <v>134</v>
      </c>
      <c r="W23" t="s">
        <v>241</v>
      </c>
      <c r="X23" t="s">
        <v>145</v>
      </c>
      <c r="Y23" t="s">
        <v>233</v>
      </c>
      <c r="Z23" t="s">
        <v>77</v>
      </c>
      <c r="AA23" t="s">
        <v>892</v>
      </c>
      <c r="AJ23" t="s">
        <v>242</v>
      </c>
      <c r="AK23" t="s">
        <v>174</v>
      </c>
      <c r="AL23" t="s">
        <v>960</v>
      </c>
      <c r="AM23" t="s">
        <v>958</v>
      </c>
      <c r="AQ23" t="s">
        <v>243</v>
      </c>
      <c r="AR23" t="s">
        <v>311</v>
      </c>
      <c r="AS23" t="s">
        <v>977</v>
      </c>
      <c r="AX23" t="s">
        <v>52</v>
      </c>
      <c r="AY23" t="s">
        <v>100</v>
      </c>
      <c r="AZ23" t="s">
        <v>139</v>
      </c>
      <c r="BA23" t="s">
        <v>101</v>
      </c>
      <c r="BB23" t="s">
        <v>991</v>
      </c>
      <c r="BC23" t="s">
        <v>989</v>
      </c>
      <c r="BI23" t="s">
        <v>1005</v>
      </c>
      <c r="BJ23" t="s">
        <v>102</v>
      </c>
      <c r="BK23" t="s">
        <v>1047</v>
      </c>
      <c r="BL23" t="s">
        <v>1048</v>
      </c>
      <c r="BM23" t="s">
        <v>1049</v>
      </c>
      <c r="BS23" t="s">
        <v>76</v>
      </c>
      <c r="BT23" t="s">
        <v>233</v>
      </c>
      <c r="BU23" t="s">
        <v>77</v>
      </c>
      <c r="BV23" t="s">
        <v>892</v>
      </c>
      <c r="CB23" t="s">
        <v>91</v>
      </c>
      <c r="CC23" t="s">
        <v>228</v>
      </c>
      <c r="CD23" t="s">
        <v>237</v>
      </c>
      <c r="CE23" t="s">
        <v>147</v>
      </c>
      <c r="CF23" t="s">
        <v>1074</v>
      </c>
      <c r="CG23" t="s">
        <v>1075</v>
      </c>
      <c r="CL23">
        <v>4</v>
      </c>
      <c r="CM23" t="s">
        <v>245</v>
      </c>
      <c r="CN23" t="s">
        <v>345</v>
      </c>
      <c r="CO23" t="s">
        <v>1095</v>
      </c>
      <c r="CP23" t="s">
        <v>1102</v>
      </c>
      <c r="CQ23" t="s">
        <v>1097</v>
      </c>
      <c r="CR23" t="s">
        <v>1100</v>
      </c>
    </row>
    <row r="24" spans="1:99" x14ac:dyDescent="0.25">
      <c r="A24">
        <v>45153.98648796296</v>
      </c>
      <c r="B24" t="s">
        <v>172</v>
      </c>
      <c r="C24" t="s">
        <v>62</v>
      </c>
      <c r="D24" t="s">
        <v>35</v>
      </c>
      <c r="E24" t="s">
        <v>36</v>
      </c>
      <c r="F24" t="s">
        <v>201</v>
      </c>
      <c r="G24" t="s">
        <v>148</v>
      </c>
      <c r="H24" t="s">
        <v>130</v>
      </c>
      <c r="I24" s="1" t="s">
        <v>246</v>
      </c>
      <c r="J24" t="s">
        <v>853</v>
      </c>
      <c r="K24" t="s">
        <v>852</v>
      </c>
      <c r="M24" t="s">
        <v>40</v>
      </c>
      <c r="N24" s="1" t="s">
        <v>247</v>
      </c>
      <c r="O24" t="s">
        <v>41</v>
      </c>
      <c r="P24" t="s">
        <v>862</v>
      </c>
      <c r="Q24">
        <v>1023</v>
      </c>
      <c r="R24" t="s">
        <v>83</v>
      </c>
      <c r="S24" t="s">
        <v>95</v>
      </c>
      <c r="T24" t="s">
        <v>44</v>
      </c>
      <c r="U24" t="s">
        <v>156</v>
      </c>
      <c r="V24" t="s">
        <v>96</v>
      </c>
      <c r="W24" t="s">
        <v>192</v>
      </c>
      <c r="X24" t="s">
        <v>48</v>
      </c>
      <c r="Y24" t="s">
        <v>233</v>
      </c>
      <c r="Z24" t="s">
        <v>77</v>
      </c>
      <c r="AA24" t="s">
        <v>892</v>
      </c>
      <c r="AJ24" t="s">
        <v>242</v>
      </c>
      <c r="AK24" t="s">
        <v>174</v>
      </c>
      <c r="AL24" t="s">
        <v>960</v>
      </c>
      <c r="AM24" t="s">
        <v>958</v>
      </c>
      <c r="AQ24" t="s">
        <v>73</v>
      </c>
      <c r="AR24" t="s">
        <v>51</v>
      </c>
      <c r="AS24" t="s">
        <v>975</v>
      </c>
      <c r="AX24" t="s">
        <v>52</v>
      </c>
      <c r="AY24" t="s">
        <v>100</v>
      </c>
      <c r="AZ24" t="s">
        <v>151</v>
      </c>
      <c r="BA24" t="s">
        <v>101</v>
      </c>
      <c r="BB24" t="s">
        <v>992</v>
      </c>
      <c r="BC24" t="s">
        <v>991</v>
      </c>
      <c r="BD24" t="s">
        <v>989</v>
      </c>
      <c r="BE24" t="s">
        <v>990</v>
      </c>
      <c r="BI24" t="s">
        <v>1006</v>
      </c>
      <c r="BJ24" t="s">
        <v>102</v>
      </c>
      <c r="BK24" t="s">
        <v>1046</v>
      </c>
      <c r="BL24" t="s">
        <v>1047</v>
      </c>
      <c r="BM24" t="s">
        <v>1048</v>
      </c>
      <c r="BN24" t="s">
        <v>1044</v>
      </c>
      <c r="BO24" t="s">
        <v>1049</v>
      </c>
      <c r="BP24" t="s">
        <v>1051</v>
      </c>
      <c r="BS24" t="s">
        <v>56</v>
      </c>
      <c r="BT24" t="s">
        <v>249</v>
      </c>
      <c r="BU24" t="s">
        <v>77</v>
      </c>
      <c r="BV24" t="s">
        <v>892</v>
      </c>
      <c r="BW24" t="s">
        <v>1067</v>
      </c>
      <c r="CB24" t="s">
        <v>154</v>
      </c>
      <c r="CC24" t="s">
        <v>228</v>
      </c>
      <c r="CD24" t="s">
        <v>250</v>
      </c>
      <c r="CE24" t="s">
        <v>147</v>
      </c>
      <c r="CF24" t="s">
        <v>1074</v>
      </c>
      <c r="CG24" t="s">
        <v>1075</v>
      </c>
      <c r="CH24" t="s">
        <v>1076</v>
      </c>
      <c r="CL24">
        <v>5</v>
      </c>
      <c r="CM24" t="s">
        <v>251</v>
      </c>
      <c r="CN24" t="s">
        <v>106</v>
      </c>
      <c r="CO24" t="s">
        <v>1103</v>
      </c>
      <c r="CP24" t="s">
        <v>1099</v>
      </c>
      <c r="CQ24" t="s">
        <v>1096</v>
      </c>
      <c r="CR24" t="s">
        <v>1102</v>
      </c>
      <c r="CS24" t="s">
        <v>1101</v>
      </c>
    </row>
    <row r="25" spans="1:99" x14ac:dyDescent="0.25">
      <c r="A25">
        <v>45153.987252615741</v>
      </c>
      <c r="B25" t="s">
        <v>172</v>
      </c>
      <c r="C25" t="s">
        <v>62</v>
      </c>
      <c r="D25" t="s">
        <v>35</v>
      </c>
      <c r="E25" t="s">
        <v>36</v>
      </c>
      <c r="F25" t="s">
        <v>37</v>
      </c>
      <c r="G25" t="s">
        <v>81</v>
      </c>
      <c r="H25" t="s">
        <v>130</v>
      </c>
      <c r="I25" s="1" t="s">
        <v>82</v>
      </c>
      <c r="J25" t="s">
        <v>854</v>
      </c>
      <c r="K25" t="s">
        <v>853</v>
      </c>
      <c r="M25" t="s">
        <v>40</v>
      </c>
      <c r="N25" s="1" t="s">
        <v>247</v>
      </c>
      <c r="O25" t="s">
        <v>41</v>
      </c>
      <c r="P25" t="s">
        <v>862</v>
      </c>
      <c r="Q25">
        <v>1120</v>
      </c>
      <c r="R25" t="s">
        <v>42</v>
      </c>
      <c r="S25" t="s">
        <v>65</v>
      </c>
      <c r="T25" t="s">
        <v>131</v>
      </c>
      <c r="U25" t="s">
        <v>108</v>
      </c>
      <c r="V25" t="s">
        <v>134</v>
      </c>
      <c r="W25" t="s">
        <v>173</v>
      </c>
      <c r="X25" t="s">
        <v>145</v>
      </c>
      <c r="Y25" t="s">
        <v>252</v>
      </c>
      <c r="Z25" t="s">
        <v>136</v>
      </c>
      <c r="AA25" t="s">
        <v>883</v>
      </c>
      <c r="AB25" t="s">
        <v>889</v>
      </c>
      <c r="AC25" t="s">
        <v>886</v>
      </c>
      <c r="AD25" t="s">
        <v>885</v>
      </c>
      <c r="AJ25" t="s">
        <v>253</v>
      </c>
      <c r="AK25" t="s">
        <v>633</v>
      </c>
      <c r="AL25" t="s">
        <v>961</v>
      </c>
      <c r="AM25" t="s">
        <v>958</v>
      </c>
      <c r="AN25" t="s">
        <v>959</v>
      </c>
      <c r="AQ25" t="s">
        <v>254</v>
      </c>
      <c r="AR25" t="s">
        <v>51</v>
      </c>
      <c r="AS25" t="s">
        <v>975</v>
      </c>
      <c r="AT25" t="s">
        <v>976</v>
      </c>
      <c r="AX25" t="s">
        <v>112</v>
      </c>
      <c r="AY25" t="s">
        <v>100</v>
      </c>
      <c r="AZ25" t="s">
        <v>151</v>
      </c>
      <c r="BA25" t="s">
        <v>101</v>
      </c>
      <c r="BB25" t="s">
        <v>992</v>
      </c>
      <c r="BC25" t="s">
        <v>991</v>
      </c>
      <c r="BD25" t="s">
        <v>989</v>
      </c>
      <c r="BE25" t="s">
        <v>990</v>
      </c>
      <c r="BI25" t="s">
        <v>1007</v>
      </c>
      <c r="BJ25" t="s">
        <v>102</v>
      </c>
      <c r="BK25" t="s">
        <v>1047</v>
      </c>
      <c r="BL25" t="s">
        <v>1044</v>
      </c>
      <c r="BM25" t="s">
        <v>1049</v>
      </c>
      <c r="BN25" t="s">
        <v>1051</v>
      </c>
      <c r="BO25" t="s">
        <v>1050</v>
      </c>
      <c r="BS25" t="s">
        <v>76</v>
      </c>
      <c r="BT25" t="s">
        <v>233</v>
      </c>
      <c r="BU25" t="s">
        <v>77</v>
      </c>
      <c r="BV25" t="s">
        <v>892</v>
      </c>
      <c r="CB25" t="s">
        <v>154</v>
      </c>
      <c r="CC25" t="s">
        <v>92</v>
      </c>
      <c r="CD25" t="s">
        <v>256</v>
      </c>
      <c r="CE25" t="s">
        <v>147</v>
      </c>
      <c r="CF25" t="s">
        <v>1074</v>
      </c>
      <c r="CG25" t="s">
        <v>1075</v>
      </c>
      <c r="CH25" t="s">
        <v>1078</v>
      </c>
      <c r="CL25">
        <v>4</v>
      </c>
      <c r="CM25" t="s">
        <v>257</v>
      </c>
      <c r="CN25" t="s">
        <v>106</v>
      </c>
      <c r="CO25" t="s">
        <v>1103</v>
      </c>
      <c r="CP25" t="s">
        <v>1099</v>
      </c>
      <c r="CQ25" t="s">
        <v>1102</v>
      </c>
    </row>
    <row r="26" spans="1:99" x14ac:dyDescent="0.25">
      <c r="A26">
        <v>45153.992485312498</v>
      </c>
      <c r="B26" t="s">
        <v>258</v>
      </c>
      <c r="C26" t="s">
        <v>34</v>
      </c>
      <c r="D26" t="s">
        <v>35</v>
      </c>
      <c r="E26" t="s">
        <v>36</v>
      </c>
      <c r="F26" t="s">
        <v>37</v>
      </c>
      <c r="G26" t="s">
        <v>148</v>
      </c>
      <c r="H26" t="s">
        <v>130</v>
      </c>
      <c r="I26" s="1" t="s">
        <v>63</v>
      </c>
      <c r="J26" t="s">
        <v>853</v>
      </c>
      <c r="M26" t="s">
        <v>40</v>
      </c>
      <c r="N26" s="1" t="s">
        <v>41</v>
      </c>
      <c r="O26" t="s">
        <v>41</v>
      </c>
      <c r="Q26">
        <v>1200</v>
      </c>
      <c r="R26" t="s">
        <v>42</v>
      </c>
      <c r="S26" t="s">
        <v>65</v>
      </c>
      <c r="T26" t="s">
        <v>44</v>
      </c>
      <c r="U26" t="s">
        <v>108</v>
      </c>
      <c r="V26" t="s">
        <v>117</v>
      </c>
      <c r="W26" t="s">
        <v>259</v>
      </c>
      <c r="X26" t="s">
        <v>70</v>
      </c>
      <c r="Y26" t="s">
        <v>136</v>
      </c>
      <c r="Z26" t="s">
        <v>136</v>
      </c>
      <c r="AJ26" t="s">
        <v>260</v>
      </c>
      <c r="AK26" t="s">
        <v>174</v>
      </c>
      <c r="AL26" t="s">
        <v>959</v>
      </c>
      <c r="AQ26" t="s">
        <v>73</v>
      </c>
      <c r="AR26" t="s">
        <v>51</v>
      </c>
      <c r="AS26" t="s">
        <v>975</v>
      </c>
      <c r="AX26" t="s">
        <v>52</v>
      </c>
      <c r="AY26" t="s">
        <v>53</v>
      </c>
      <c r="AZ26" t="s">
        <v>261</v>
      </c>
      <c r="BA26" t="s">
        <v>101</v>
      </c>
      <c r="BB26" t="s">
        <v>992</v>
      </c>
      <c r="BC26" t="s">
        <v>991</v>
      </c>
      <c r="BI26" t="s">
        <v>262</v>
      </c>
      <c r="BJ26" t="s">
        <v>75</v>
      </c>
      <c r="BK26" t="s">
        <v>1044</v>
      </c>
      <c r="BL26" t="s">
        <v>1049</v>
      </c>
      <c r="BM26" t="s">
        <v>1045</v>
      </c>
      <c r="BS26" t="s">
        <v>56</v>
      </c>
      <c r="BT26" t="s">
        <v>263</v>
      </c>
      <c r="BU26" t="s">
        <v>136</v>
      </c>
      <c r="BV26" t="s">
        <v>1067</v>
      </c>
      <c r="CB26" t="s">
        <v>57</v>
      </c>
      <c r="CC26" t="s">
        <v>228</v>
      </c>
      <c r="CD26" t="s">
        <v>162</v>
      </c>
      <c r="CE26" t="s">
        <v>162</v>
      </c>
      <c r="CL26">
        <v>5</v>
      </c>
      <c r="CM26" t="s">
        <v>264</v>
      </c>
      <c r="CN26" t="s">
        <v>345</v>
      </c>
      <c r="CO26" t="s">
        <v>1096</v>
      </c>
    </row>
    <row r="27" spans="1:99" x14ac:dyDescent="0.25">
      <c r="A27">
        <v>45153.994721666662</v>
      </c>
      <c r="B27" t="s">
        <v>172</v>
      </c>
      <c r="C27" t="s">
        <v>34</v>
      </c>
      <c r="D27" t="s">
        <v>35</v>
      </c>
      <c r="E27" t="s">
        <v>155</v>
      </c>
      <c r="F27" t="s">
        <v>37</v>
      </c>
      <c r="G27" t="s">
        <v>81</v>
      </c>
      <c r="H27" t="s">
        <v>213</v>
      </c>
      <c r="I27" s="1" t="s">
        <v>265</v>
      </c>
      <c r="J27" t="s">
        <v>853</v>
      </c>
      <c r="M27" t="s">
        <v>40</v>
      </c>
      <c r="N27" s="1" t="s">
        <v>247</v>
      </c>
      <c r="O27" t="s">
        <v>41</v>
      </c>
      <c r="P27" t="s">
        <v>862</v>
      </c>
      <c r="Q27">
        <v>798</v>
      </c>
      <c r="R27" t="s">
        <v>42</v>
      </c>
      <c r="S27" t="s">
        <v>65</v>
      </c>
      <c r="T27" t="s">
        <v>44</v>
      </c>
      <c r="U27" t="s">
        <v>191</v>
      </c>
      <c r="V27" t="s">
        <v>96</v>
      </c>
      <c r="W27" t="s">
        <v>192</v>
      </c>
      <c r="X27" t="s">
        <v>48</v>
      </c>
      <c r="Y27" t="s">
        <v>266</v>
      </c>
      <c r="Z27" t="s">
        <v>136</v>
      </c>
      <c r="AA27" t="s">
        <v>893</v>
      </c>
      <c r="AJ27" t="s">
        <v>267</v>
      </c>
      <c r="AK27" t="s">
        <v>633</v>
      </c>
      <c r="AL27" t="s">
        <v>958</v>
      </c>
      <c r="AM27" t="s">
        <v>957</v>
      </c>
      <c r="AN27" t="s">
        <v>962</v>
      </c>
      <c r="AO27" t="s">
        <v>963</v>
      </c>
      <c r="AQ27" t="s">
        <v>254</v>
      </c>
      <c r="AR27" t="s">
        <v>51</v>
      </c>
      <c r="AS27" t="s">
        <v>975</v>
      </c>
      <c r="AT27" t="s">
        <v>976</v>
      </c>
      <c r="AX27" t="s">
        <v>52</v>
      </c>
      <c r="AY27" t="s">
        <v>53</v>
      </c>
      <c r="AZ27" t="s">
        <v>268</v>
      </c>
      <c r="BA27" t="s">
        <v>418</v>
      </c>
      <c r="BB27" t="s">
        <v>991</v>
      </c>
      <c r="BC27" t="s">
        <v>989</v>
      </c>
      <c r="BI27" t="s">
        <v>1008</v>
      </c>
      <c r="BJ27" t="s">
        <v>102</v>
      </c>
      <c r="BK27" t="s">
        <v>1047</v>
      </c>
      <c r="BL27" t="s">
        <v>1044</v>
      </c>
      <c r="BS27" t="s">
        <v>76</v>
      </c>
      <c r="BT27" t="s">
        <v>270</v>
      </c>
      <c r="BU27" t="s">
        <v>77</v>
      </c>
      <c r="BV27" t="s">
        <v>1066</v>
      </c>
      <c r="CB27" t="s">
        <v>154</v>
      </c>
      <c r="CC27" t="s">
        <v>228</v>
      </c>
      <c r="CD27" t="s">
        <v>147</v>
      </c>
      <c r="CE27" t="s">
        <v>147</v>
      </c>
      <c r="CL27">
        <v>3</v>
      </c>
      <c r="CM27" t="s">
        <v>271</v>
      </c>
      <c r="CN27" t="s">
        <v>634</v>
      </c>
      <c r="CO27" t="s">
        <v>1095</v>
      </c>
      <c r="CP27" t="s">
        <v>1096</v>
      </c>
      <c r="CQ27" t="s">
        <v>1102</v>
      </c>
    </row>
    <row r="28" spans="1:99" x14ac:dyDescent="0.25">
      <c r="A28">
        <v>45153.996467418983</v>
      </c>
      <c r="B28" t="s">
        <v>172</v>
      </c>
      <c r="C28" t="s">
        <v>62</v>
      </c>
      <c r="D28" t="s">
        <v>35</v>
      </c>
      <c r="E28" t="s">
        <v>36</v>
      </c>
      <c r="F28" t="s">
        <v>37</v>
      </c>
      <c r="G28" t="s">
        <v>148</v>
      </c>
      <c r="H28" t="s">
        <v>130</v>
      </c>
      <c r="I28" s="1" t="s">
        <v>124</v>
      </c>
      <c r="J28" t="s">
        <v>854</v>
      </c>
      <c r="M28" t="s">
        <v>40</v>
      </c>
      <c r="N28" s="1" t="s">
        <v>272</v>
      </c>
      <c r="O28" t="s">
        <v>125</v>
      </c>
      <c r="Q28">
        <v>1034</v>
      </c>
      <c r="R28" t="s">
        <v>83</v>
      </c>
      <c r="S28" t="s">
        <v>65</v>
      </c>
      <c r="T28" t="s">
        <v>131</v>
      </c>
      <c r="U28" t="s">
        <v>45</v>
      </c>
      <c r="V28" t="s">
        <v>96</v>
      </c>
      <c r="W28" t="s">
        <v>192</v>
      </c>
      <c r="X28" t="s">
        <v>70</v>
      </c>
      <c r="Y28" t="s">
        <v>233</v>
      </c>
      <c r="Z28" t="s">
        <v>77</v>
      </c>
      <c r="AA28" t="s">
        <v>892</v>
      </c>
      <c r="AJ28" t="s">
        <v>273</v>
      </c>
      <c r="AK28" t="s">
        <v>174</v>
      </c>
      <c r="AL28" t="s">
        <v>961</v>
      </c>
      <c r="AM28" t="s">
        <v>959</v>
      </c>
      <c r="AQ28" t="s">
        <v>73</v>
      </c>
      <c r="AR28" t="s">
        <v>51</v>
      </c>
      <c r="AS28" t="s">
        <v>975</v>
      </c>
      <c r="AX28" t="s">
        <v>65</v>
      </c>
      <c r="AY28" t="s">
        <v>53</v>
      </c>
      <c r="AZ28" t="s">
        <v>88</v>
      </c>
      <c r="BA28" t="s">
        <v>101</v>
      </c>
      <c r="BB28" t="s">
        <v>992</v>
      </c>
      <c r="BI28" t="s">
        <v>1009</v>
      </c>
      <c r="BJ28" t="s">
        <v>102</v>
      </c>
      <c r="BK28" t="s">
        <v>1047</v>
      </c>
      <c r="BL28" t="s">
        <v>1048</v>
      </c>
      <c r="BS28" t="s">
        <v>56</v>
      </c>
      <c r="BT28" t="s">
        <v>275</v>
      </c>
      <c r="BU28" t="s">
        <v>77</v>
      </c>
      <c r="BV28" t="s">
        <v>892</v>
      </c>
      <c r="BW28" t="s">
        <v>893</v>
      </c>
      <c r="CB28" t="s">
        <v>154</v>
      </c>
      <c r="CC28" t="s">
        <v>58</v>
      </c>
      <c r="CD28" t="s">
        <v>198</v>
      </c>
      <c r="CE28" t="s">
        <v>198</v>
      </c>
      <c r="CL28">
        <v>4</v>
      </c>
      <c r="CM28" t="s">
        <v>271</v>
      </c>
      <c r="CN28" t="s">
        <v>634</v>
      </c>
      <c r="CO28" t="s">
        <v>1095</v>
      </c>
      <c r="CP28" t="s">
        <v>1096</v>
      </c>
      <c r="CQ28" t="s">
        <v>1102</v>
      </c>
    </row>
    <row r="29" spans="1:99" x14ac:dyDescent="0.25">
      <c r="A29">
        <v>45153.999114097227</v>
      </c>
      <c r="B29" t="s">
        <v>172</v>
      </c>
      <c r="C29" t="s">
        <v>62</v>
      </c>
      <c r="D29" t="s">
        <v>35</v>
      </c>
      <c r="E29" t="s">
        <v>36</v>
      </c>
      <c r="F29" t="s">
        <v>201</v>
      </c>
      <c r="G29" t="s">
        <v>148</v>
      </c>
      <c r="H29" t="s">
        <v>213</v>
      </c>
      <c r="I29" s="1" t="s">
        <v>265</v>
      </c>
      <c r="J29" t="s">
        <v>853</v>
      </c>
      <c r="M29" t="s">
        <v>40</v>
      </c>
      <c r="N29" s="1" t="s">
        <v>64</v>
      </c>
      <c r="O29" t="s">
        <v>41</v>
      </c>
      <c r="P29" t="s">
        <v>862</v>
      </c>
      <c r="Q29">
        <v>970</v>
      </c>
      <c r="R29" t="s">
        <v>232</v>
      </c>
      <c r="S29" t="s">
        <v>95</v>
      </c>
      <c r="T29" t="s">
        <v>44</v>
      </c>
      <c r="U29" t="s">
        <v>108</v>
      </c>
      <c r="V29" t="s">
        <v>117</v>
      </c>
      <c r="W29" t="s">
        <v>192</v>
      </c>
      <c r="X29" t="s">
        <v>70</v>
      </c>
      <c r="Y29" t="s">
        <v>233</v>
      </c>
      <c r="Z29" t="s">
        <v>77</v>
      </c>
      <c r="AA29" t="s">
        <v>892</v>
      </c>
      <c r="AJ29" t="s">
        <v>276</v>
      </c>
      <c r="AK29" t="s">
        <v>836</v>
      </c>
      <c r="AL29" t="s">
        <v>963</v>
      </c>
      <c r="AM29" t="s">
        <v>964</v>
      </c>
      <c r="AQ29" t="s">
        <v>277</v>
      </c>
      <c r="AR29" t="s">
        <v>51</v>
      </c>
      <c r="AS29" t="s">
        <v>977</v>
      </c>
      <c r="AT29" t="s">
        <v>976</v>
      </c>
      <c r="AU29" t="s">
        <v>978</v>
      </c>
      <c r="AX29" t="s">
        <v>112</v>
      </c>
      <c r="AY29" t="s">
        <v>87</v>
      </c>
      <c r="AZ29" t="s">
        <v>101</v>
      </c>
      <c r="BA29" t="s">
        <v>101</v>
      </c>
      <c r="BI29" t="s">
        <v>1010</v>
      </c>
      <c r="BJ29" t="s">
        <v>102</v>
      </c>
      <c r="BK29" t="s">
        <v>1047</v>
      </c>
      <c r="BL29" t="s">
        <v>1051</v>
      </c>
      <c r="BM29" t="s">
        <v>1045</v>
      </c>
      <c r="BS29" t="s">
        <v>76</v>
      </c>
      <c r="BT29" t="s">
        <v>233</v>
      </c>
      <c r="BU29" t="s">
        <v>77</v>
      </c>
      <c r="BV29" t="s">
        <v>892</v>
      </c>
      <c r="CB29" t="s">
        <v>154</v>
      </c>
      <c r="CC29" t="s">
        <v>92</v>
      </c>
      <c r="CD29" t="s">
        <v>279</v>
      </c>
      <c r="CE29" t="s">
        <v>147</v>
      </c>
      <c r="CF29" t="s">
        <v>1074</v>
      </c>
      <c r="CG29" t="s">
        <v>1075</v>
      </c>
      <c r="CH29" t="s">
        <v>1077</v>
      </c>
      <c r="CL29">
        <v>4</v>
      </c>
      <c r="CM29" t="s">
        <v>280</v>
      </c>
      <c r="CN29" t="s">
        <v>634</v>
      </c>
      <c r="CO29" t="s">
        <v>1096</v>
      </c>
    </row>
    <row r="30" spans="1:99" x14ac:dyDescent="0.25">
      <c r="A30">
        <v>45154.000101782411</v>
      </c>
      <c r="B30" t="s">
        <v>172</v>
      </c>
      <c r="C30" t="s">
        <v>62</v>
      </c>
      <c r="D30" t="s">
        <v>35</v>
      </c>
      <c r="E30" t="s">
        <v>36</v>
      </c>
      <c r="F30" t="s">
        <v>37</v>
      </c>
      <c r="G30" t="s">
        <v>38</v>
      </c>
      <c r="H30" t="s">
        <v>130</v>
      </c>
      <c r="I30" s="1" t="s">
        <v>124</v>
      </c>
      <c r="J30" t="s">
        <v>854</v>
      </c>
      <c r="M30" t="s">
        <v>40</v>
      </c>
      <c r="N30" s="1" t="s">
        <v>64</v>
      </c>
      <c r="O30" t="s">
        <v>41</v>
      </c>
      <c r="P30" t="s">
        <v>862</v>
      </c>
      <c r="Q30">
        <v>1190</v>
      </c>
      <c r="R30" t="s">
        <v>42</v>
      </c>
      <c r="S30" t="s">
        <v>281</v>
      </c>
      <c r="T30" t="s">
        <v>44</v>
      </c>
      <c r="U30" t="s">
        <v>108</v>
      </c>
      <c r="V30" t="s">
        <v>96</v>
      </c>
      <c r="W30" t="s">
        <v>192</v>
      </c>
      <c r="X30" t="s">
        <v>145</v>
      </c>
      <c r="Y30" t="s">
        <v>266</v>
      </c>
      <c r="Z30" t="s">
        <v>136</v>
      </c>
      <c r="AA30" t="s">
        <v>893</v>
      </c>
      <c r="AJ30" t="s">
        <v>282</v>
      </c>
      <c r="AK30" t="s">
        <v>174</v>
      </c>
      <c r="AL30" t="s">
        <v>960</v>
      </c>
      <c r="AM30" t="s">
        <v>958</v>
      </c>
      <c r="AN30" t="s">
        <v>959</v>
      </c>
      <c r="AO30" t="s">
        <v>957</v>
      </c>
      <c r="AQ30" t="s">
        <v>283</v>
      </c>
      <c r="AR30" t="s">
        <v>51</v>
      </c>
      <c r="AS30" t="s">
        <v>975</v>
      </c>
      <c r="AT30" t="s">
        <v>977</v>
      </c>
      <c r="AX30" t="s">
        <v>65</v>
      </c>
      <c r="AY30" t="s">
        <v>100</v>
      </c>
      <c r="AZ30" t="s">
        <v>284</v>
      </c>
      <c r="BA30" t="s">
        <v>101</v>
      </c>
      <c r="BB30" t="s">
        <v>991</v>
      </c>
      <c r="BC30" t="s">
        <v>990</v>
      </c>
      <c r="BI30" t="s">
        <v>285</v>
      </c>
      <c r="BJ30" t="s">
        <v>102</v>
      </c>
      <c r="BK30" t="s">
        <v>1049</v>
      </c>
      <c r="BS30" t="s">
        <v>76</v>
      </c>
      <c r="BT30" t="s">
        <v>286</v>
      </c>
      <c r="BU30" t="s">
        <v>136</v>
      </c>
      <c r="BV30" t="s">
        <v>889</v>
      </c>
      <c r="BW30" t="s">
        <v>886</v>
      </c>
      <c r="BX30" t="s">
        <v>1066</v>
      </c>
      <c r="CB30" t="s">
        <v>91</v>
      </c>
      <c r="CC30" t="s">
        <v>58</v>
      </c>
      <c r="CD30" t="s">
        <v>287</v>
      </c>
      <c r="CE30" t="s">
        <v>198</v>
      </c>
      <c r="CF30" t="s">
        <v>1075</v>
      </c>
      <c r="CL30">
        <v>4</v>
      </c>
      <c r="CM30" t="s">
        <v>288</v>
      </c>
      <c r="CN30" t="s">
        <v>106</v>
      </c>
      <c r="CO30" t="s">
        <v>1103</v>
      </c>
      <c r="CP30" t="s">
        <v>1095</v>
      </c>
      <c r="CQ30" t="s">
        <v>1102</v>
      </c>
      <c r="CR30" t="s">
        <v>1101</v>
      </c>
    </row>
    <row r="31" spans="1:99" x14ac:dyDescent="0.25">
      <c r="A31">
        <v>45154.002866273149</v>
      </c>
      <c r="B31" t="s">
        <v>289</v>
      </c>
      <c r="C31" t="s">
        <v>62</v>
      </c>
      <c r="D31" t="s">
        <v>290</v>
      </c>
      <c r="E31" t="s">
        <v>155</v>
      </c>
      <c r="F31" t="s">
        <v>37</v>
      </c>
      <c r="G31" t="s">
        <v>212</v>
      </c>
      <c r="H31" t="s">
        <v>130</v>
      </c>
      <c r="I31" s="1" t="s">
        <v>291</v>
      </c>
      <c r="J31" t="s">
        <v>854</v>
      </c>
      <c r="K31" t="s">
        <v>853</v>
      </c>
      <c r="L31" t="s">
        <v>852</v>
      </c>
      <c r="M31" t="s">
        <v>40</v>
      </c>
      <c r="N31" s="1" t="s">
        <v>41</v>
      </c>
      <c r="O31" t="s">
        <v>41</v>
      </c>
      <c r="Q31">
        <v>7000</v>
      </c>
      <c r="R31" t="s">
        <v>42</v>
      </c>
      <c r="S31" t="s">
        <v>65</v>
      </c>
      <c r="T31" t="s">
        <v>131</v>
      </c>
      <c r="U31" t="s">
        <v>45</v>
      </c>
      <c r="V31" t="s">
        <v>96</v>
      </c>
      <c r="W31" t="s">
        <v>292</v>
      </c>
      <c r="X31" t="s">
        <v>48</v>
      </c>
      <c r="Y31" t="s">
        <v>293</v>
      </c>
      <c r="Z31" t="s">
        <v>293</v>
      </c>
      <c r="AJ31" t="s">
        <v>294</v>
      </c>
      <c r="AK31" t="s">
        <v>174</v>
      </c>
      <c r="AL31" t="s">
        <v>960</v>
      </c>
      <c r="AM31" t="s">
        <v>961</v>
      </c>
      <c r="AN31" t="s">
        <v>958</v>
      </c>
      <c r="AO31" t="s">
        <v>959</v>
      </c>
      <c r="AQ31" t="s">
        <v>73</v>
      </c>
      <c r="AR31" t="s">
        <v>51</v>
      </c>
      <c r="AS31" t="s">
        <v>975</v>
      </c>
      <c r="AX31" t="s">
        <v>52</v>
      </c>
      <c r="AY31" t="s">
        <v>100</v>
      </c>
      <c r="AZ31" t="s">
        <v>88</v>
      </c>
      <c r="BA31" t="s">
        <v>101</v>
      </c>
      <c r="BB31" t="s">
        <v>992</v>
      </c>
      <c r="BI31" t="s">
        <v>295</v>
      </c>
      <c r="BJ31" t="s">
        <v>102</v>
      </c>
      <c r="BK31" t="s">
        <v>1046</v>
      </c>
      <c r="BS31" t="s">
        <v>76</v>
      </c>
      <c r="BT31" t="s">
        <v>296</v>
      </c>
      <c r="BU31" t="s">
        <v>136</v>
      </c>
      <c r="BV31" t="s">
        <v>1067</v>
      </c>
      <c r="BW31" t="s">
        <v>895</v>
      </c>
      <c r="CB31" t="s">
        <v>297</v>
      </c>
      <c r="CC31" t="s">
        <v>209</v>
      </c>
      <c r="CD31" t="s">
        <v>198</v>
      </c>
      <c r="CE31" t="s">
        <v>198</v>
      </c>
      <c r="CL31">
        <v>1</v>
      </c>
      <c r="CM31" t="s">
        <v>106</v>
      </c>
      <c r="CN31" t="s">
        <v>106</v>
      </c>
      <c r="CU31" t="s">
        <v>298</v>
      </c>
    </row>
    <row r="32" spans="1:99" x14ac:dyDescent="0.25">
      <c r="A32">
        <v>45154.003388576384</v>
      </c>
      <c r="B32" t="s">
        <v>172</v>
      </c>
      <c r="C32" t="s">
        <v>62</v>
      </c>
      <c r="D32" t="s">
        <v>35</v>
      </c>
      <c r="E32" t="s">
        <v>36</v>
      </c>
      <c r="F32" t="s">
        <v>37</v>
      </c>
      <c r="G32" t="s">
        <v>212</v>
      </c>
      <c r="H32" t="s">
        <v>107</v>
      </c>
      <c r="I32" s="1" t="s">
        <v>299</v>
      </c>
      <c r="J32" t="s">
        <v>852</v>
      </c>
      <c r="M32" t="s">
        <v>40</v>
      </c>
      <c r="N32" s="1" t="s">
        <v>64</v>
      </c>
      <c r="O32" t="s">
        <v>41</v>
      </c>
      <c r="P32" t="s">
        <v>862</v>
      </c>
      <c r="Q32">
        <v>930</v>
      </c>
      <c r="R32" t="s">
        <v>232</v>
      </c>
      <c r="S32" t="s">
        <v>65</v>
      </c>
      <c r="T32" t="s">
        <v>44</v>
      </c>
      <c r="U32" t="s">
        <v>156</v>
      </c>
      <c r="V32" t="s">
        <v>134</v>
      </c>
      <c r="W32" t="s">
        <v>192</v>
      </c>
      <c r="X32" t="s">
        <v>145</v>
      </c>
      <c r="Y32" t="s">
        <v>233</v>
      </c>
      <c r="Z32" t="s">
        <v>77</v>
      </c>
      <c r="AA32" t="s">
        <v>892</v>
      </c>
      <c r="AJ32" t="s">
        <v>300</v>
      </c>
      <c r="AK32" t="s">
        <v>174</v>
      </c>
      <c r="AL32" t="s">
        <v>960</v>
      </c>
      <c r="AQ32" t="s">
        <v>283</v>
      </c>
      <c r="AR32" t="s">
        <v>51</v>
      </c>
      <c r="AS32" t="s">
        <v>975</v>
      </c>
      <c r="AT32" t="s">
        <v>977</v>
      </c>
      <c r="AX32" t="s">
        <v>112</v>
      </c>
      <c r="AY32" t="s">
        <v>100</v>
      </c>
      <c r="AZ32" t="s">
        <v>301</v>
      </c>
      <c r="BA32" t="s">
        <v>101</v>
      </c>
      <c r="BB32" t="s">
        <v>991</v>
      </c>
      <c r="BC32" t="s">
        <v>989</v>
      </c>
      <c r="BD32" t="s">
        <v>993</v>
      </c>
      <c r="BI32" t="s">
        <v>1011</v>
      </c>
      <c r="BJ32" t="s">
        <v>1002</v>
      </c>
      <c r="BK32" t="s">
        <v>1048</v>
      </c>
      <c r="BL32" t="s">
        <v>1044</v>
      </c>
      <c r="BM32" t="s">
        <v>1051</v>
      </c>
      <c r="BS32" t="s">
        <v>76</v>
      </c>
      <c r="BT32" t="s">
        <v>303</v>
      </c>
      <c r="BU32" t="s">
        <v>136</v>
      </c>
      <c r="BV32" t="s">
        <v>893</v>
      </c>
      <c r="BW32" t="s">
        <v>1067</v>
      </c>
      <c r="BX32" t="s">
        <v>889</v>
      </c>
      <c r="CB32" t="s">
        <v>91</v>
      </c>
      <c r="CC32" t="s">
        <v>92</v>
      </c>
      <c r="CD32" t="s">
        <v>304</v>
      </c>
      <c r="CE32" t="s">
        <v>198</v>
      </c>
      <c r="CF32" t="s">
        <v>1075</v>
      </c>
      <c r="CG32" t="s">
        <v>1077</v>
      </c>
      <c r="CH32" t="s">
        <v>1078</v>
      </c>
      <c r="CL32">
        <v>4</v>
      </c>
      <c r="CM32" t="s">
        <v>305</v>
      </c>
      <c r="CN32" t="s">
        <v>345</v>
      </c>
      <c r="CO32" t="s">
        <v>1095</v>
      </c>
      <c r="CP32" t="s">
        <v>1102</v>
      </c>
      <c r="CQ32" t="s">
        <v>1101</v>
      </c>
    </row>
    <row r="33" spans="1:99" x14ac:dyDescent="0.25">
      <c r="A33">
        <v>45154.00353962963</v>
      </c>
      <c r="B33" t="s">
        <v>258</v>
      </c>
      <c r="C33" t="s">
        <v>34</v>
      </c>
      <c r="D33" t="s">
        <v>35</v>
      </c>
      <c r="E33" t="s">
        <v>36</v>
      </c>
      <c r="F33" t="s">
        <v>37</v>
      </c>
      <c r="G33" t="s">
        <v>38</v>
      </c>
      <c r="H33" t="s">
        <v>130</v>
      </c>
      <c r="I33" s="1" t="s">
        <v>130</v>
      </c>
      <c r="M33" t="s">
        <v>40</v>
      </c>
      <c r="N33" s="1" t="s">
        <v>41</v>
      </c>
      <c r="O33" t="s">
        <v>41</v>
      </c>
      <c r="Q33">
        <v>1200</v>
      </c>
      <c r="R33" t="s">
        <v>42</v>
      </c>
      <c r="S33" t="s">
        <v>65</v>
      </c>
      <c r="T33" t="s">
        <v>66</v>
      </c>
      <c r="U33" t="s">
        <v>156</v>
      </c>
      <c r="V33" t="s">
        <v>117</v>
      </c>
      <c r="W33" t="s">
        <v>306</v>
      </c>
      <c r="X33" t="s">
        <v>70</v>
      </c>
      <c r="Y33" t="s">
        <v>307</v>
      </c>
      <c r="Z33" t="s">
        <v>136</v>
      </c>
      <c r="AA33" t="s">
        <v>889</v>
      </c>
      <c r="AB33" t="s">
        <v>885</v>
      </c>
      <c r="AJ33" t="s">
        <v>72</v>
      </c>
      <c r="AK33" t="s">
        <v>146</v>
      </c>
      <c r="AL33" t="s">
        <v>958</v>
      </c>
      <c r="AM33" t="s">
        <v>959</v>
      </c>
      <c r="AN33" t="s">
        <v>957</v>
      </c>
      <c r="AQ33" t="s">
        <v>73</v>
      </c>
      <c r="AR33" t="s">
        <v>51</v>
      </c>
      <c r="AS33" t="s">
        <v>975</v>
      </c>
      <c r="AX33" t="s">
        <v>65</v>
      </c>
      <c r="AY33" t="s">
        <v>100</v>
      </c>
      <c r="AZ33" t="s">
        <v>308</v>
      </c>
      <c r="BA33" t="s">
        <v>418</v>
      </c>
      <c r="BB33" t="s">
        <v>990</v>
      </c>
      <c r="BI33" t="s">
        <v>1012</v>
      </c>
      <c r="BJ33" t="s">
        <v>75</v>
      </c>
      <c r="BK33" t="s">
        <v>1047</v>
      </c>
      <c r="BL33" t="s">
        <v>1044</v>
      </c>
      <c r="BS33" t="s">
        <v>56</v>
      </c>
      <c r="BT33" t="s">
        <v>103</v>
      </c>
      <c r="BU33" t="s">
        <v>103</v>
      </c>
      <c r="CB33" t="s">
        <v>154</v>
      </c>
      <c r="CC33" t="s">
        <v>58</v>
      </c>
      <c r="CD33" t="s">
        <v>147</v>
      </c>
      <c r="CE33" t="s">
        <v>147</v>
      </c>
      <c r="CL33">
        <v>1</v>
      </c>
      <c r="CM33" t="s">
        <v>106</v>
      </c>
      <c r="CN33" t="s">
        <v>106</v>
      </c>
    </row>
    <row r="34" spans="1:99" x14ac:dyDescent="0.25">
      <c r="A34">
        <v>45154.003934803244</v>
      </c>
      <c r="B34" t="s">
        <v>330</v>
      </c>
      <c r="C34" t="s">
        <v>62</v>
      </c>
      <c r="D34" t="s">
        <v>35</v>
      </c>
      <c r="E34" t="s">
        <v>36</v>
      </c>
      <c r="F34" t="s">
        <v>37</v>
      </c>
      <c r="G34" t="s">
        <v>212</v>
      </c>
      <c r="H34" t="s">
        <v>130</v>
      </c>
      <c r="I34" s="1" t="s">
        <v>130</v>
      </c>
      <c r="M34" t="s">
        <v>40</v>
      </c>
      <c r="N34" s="1" t="s">
        <v>125</v>
      </c>
      <c r="O34" t="s">
        <v>125</v>
      </c>
      <c r="Q34">
        <v>1176</v>
      </c>
      <c r="R34" t="s">
        <v>42</v>
      </c>
      <c r="S34" t="s">
        <v>65</v>
      </c>
      <c r="T34" t="s">
        <v>44</v>
      </c>
      <c r="U34" t="s">
        <v>108</v>
      </c>
      <c r="V34" t="s">
        <v>96</v>
      </c>
      <c r="W34" t="s">
        <v>310</v>
      </c>
      <c r="X34" t="s">
        <v>70</v>
      </c>
      <c r="Y34" t="s">
        <v>77</v>
      </c>
      <c r="Z34" t="s">
        <v>77</v>
      </c>
      <c r="AJ34" t="s">
        <v>146</v>
      </c>
      <c r="AK34" t="s">
        <v>146</v>
      </c>
      <c r="AQ34" t="s">
        <v>311</v>
      </c>
      <c r="AR34" t="s">
        <v>311</v>
      </c>
      <c r="AX34" t="s">
        <v>312</v>
      </c>
      <c r="AY34" t="s">
        <v>87</v>
      </c>
      <c r="AZ34" t="s">
        <v>313</v>
      </c>
      <c r="BA34" t="s">
        <v>313</v>
      </c>
      <c r="BI34" t="s">
        <v>313</v>
      </c>
      <c r="BJ34" t="s">
        <v>313</v>
      </c>
      <c r="BS34" t="s">
        <v>161</v>
      </c>
      <c r="BT34" t="s">
        <v>77</v>
      </c>
      <c r="BU34" t="s">
        <v>77</v>
      </c>
      <c r="CB34">
        <v>0</v>
      </c>
      <c r="CC34" t="s">
        <v>58</v>
      </c>
      <c r="CD34" t="s">
        <v>210</v>
      </c>
      <c r="CE34" t="s">
        <v>210</v>
      </c>
      <c r="CL34">
        <v>1</v>
      </c>
      <c r="CM34" t="s">
        <v>314</v>
      </c>
      <c r="CN34" t="s">
        <v>314</v>
      </c>
    </row>
    <row r="35" spans="1:99" x14ac:dyDescent="0.25">
      <c r="A35">
        <v>45154.00803626157</v>
      </c>
      <c r="B35" t="s">
        <v>258</v>
      </c>
      <c r="C35" t="s">
        <v>62</v>
      </c>
      <c r="D35" t="s">
        <v>35</v>
      </c>
      <c r="E35" t="s">
        <v>36</v>
      </c>
      <c r="F35" t="s">
        <v>37</v>
      </c>
      <c r="G35" t="s">
        <v>148</v>
      </c>
      <c r="H35" t="s">
        <v>130</v>
      </c>
      <c r="I35" s="1" t="s">
        <v>39</v>
      </c>
      <c r="J35" t="s">
        <v>852</v>
      </c>
      <c r="M35" t="s">
        <v>40</v>
      </c>
      <c r="N35" s="1" t="s">
        <v>41</v>
      </c>
      <c r="O35" t="s">
        <v>41</v>
      </c>
      <c r="Q35">
        <v>1120</v>
      </c>
      <c r="R35" t="s">
        <v>232</v>
      </c>
      <c r="S35" t="s">
        <v>65</v>
      </c>
      <c r="T35" t="s">
        <v>66</v>
      </c>
      <c r="U35" t="s">
        <v>108</v>
      </c>
      <c r="V35" t="s">
        <v>117</v>
      </c>
      <c r="W35" t="s">
        <v>315</v>
      </c>
      <c r="X35" t="s">
        <v>145</v>
      </c>
      <c r="Y35" t="s">
        <v>136</v>
      </c>
      <c r="Z35" t="s">
        <v>136</v>
      </c>
      <c r="AJ35" t="s">
        <v>300</v>
      </c>
      <c r="AK35" t="s">
        <v>174</v>
      </c>
      <c r="AL35" t="s">
        <v>960</v>
      </c>
      <c r="AQ35" t="s">
        <v>73</v>
      </c>
      <c r="AR35" t="s">
        <v>51</v>
      </c>
      <c r="AS35" t="s">
        <v>975</v>
      </c>
      <c r="AX35" t="s">
        <v>52</v>
      </c>
      <c r="AY35" t="s">
        <v>53</v>
      </c>
      <c r="AZ35" t="s">
        <v>261</v>
      </c>
      <c r="BA35" t="s">
        <v>101</v>
      </c>
      <c r="BB35" t="s">
        <v>992</v>
      </c>
      <c r="BC35" t="s">
        <v>991</v>
      </c>
      <c r="BI35" t="s">
        <v>1013</v>
      </c>
      <c r="BJ35" t="s">
        <v>75</v>
      </c>
      <c r="BK35" t="s">
        <v>1047</v>
      </c>
      <c r="BL35" t="s">
        <v>1044</v>
      </c>
      <c r="BM35" t="s">
        <v>1049</v>
      </c>
      <c r="BS35" t="s">
        <v>56</v>
      </c>
      <c r="BT35" t="s">
        <v>317</v>
      </c>
      <c r="BU35" t="s">
        <v>193</v>
      </c>
      <c r="BV35" t="s">
        <v>1067</v>
      </c>
      <c r="CB35" t="s">
        <v>57</v>
      </c>
      <c r="CC35" t="s">
        <v>92</v>
      </c>
      <c r="CD35" t="s">
        <v>318</v>
      </c>
      <c r="CE35" t="s">
        <v>318</v>
      </c>
      <c r="CL35">
        <v>4</v>
      </c>
      <c r="CM35" t="s">
        <v>319</v>
      </c>
      <c r="CN35" t="s">
        <v>345</v>
      </c>
      <c r="CO35" t="s">
        <v>1098</v>
      </c>
    </row>
    <row r="36" spans="1:99" x14ac:dyDescent="0.25">
      <c r="A36">
        <v>45154.008408587964</v>
      </c>
      <c r="B36" t="s">
        <v>330</v>
      </c>
      <c r="C36" t="s">
        <v>62</v>
      </c>
      <c r="D36" t="s">
        <v>35</v>
      </c>
      <c r="E36" t="s">
        <v>36</v>
      </c>
      <c r="F36" t="s">
        <v>37</v>
      </c>
      <c r="G36" t="s">
        <v>320</v>
      </c>
      <c r="H36" t="s">
        <v>213</v>
      </c>
      <c r="I36" s="1" t="s">
        <v>213</v>
      </c>
      <c r="M36" t="s">
        <v>40</v>
      </c>
      <c r="N36" s="1" t="s">
        <v>41</v>
      </c>
      <c r="O36" t="s">
        <v>41</v>
      </c>
      <c r="Q36">
        <v>1225</v>
      </c>
      <c r="R36" t="s">
        <v>42</v>
      </c>
      <c r="S36" t="s">
        <v>65</v>
      </c>
      <c r="T36" t="s">
        <v>44</v>
      </c>
      <c r="U36" t="s">
        <v>108</v>
      </c>
      <c r="V36" t="s">
        <v>117</v>
      </c>
      <c r="W36" t="s">
        <v>321</v>
      </c>
      <c r="X36" t="s">
        <v>70</v>
      </c>
      <c r="Y36" t="s">
        <v>920</v>
      </c>
      <c r="Z36" t="s">
        <v>433</v>
      </c>
      <c r="AA36" t="s">
        <v>941</v>
      </c>
      <c r="AJ36" t="s">
        <v>119</v>
      </c>
      <c r="AK36" t="s">
        <v>146</v>
      </c>
      <c r="AL36" t="s">
        <v>958</v>
      </c>
      <c r="AM36" t="s">
        <v>959</v>
      </c>
      <c r="AQ36" t="s">
        <v>73</v>
      </c>
      <c r="AR36" t="s">
        <v>51</v>
      </c>
      <c r="AS36" t="s">
        <v>975</v>
      </c>
      <c r="AX36" t="s">
        <v>65</v>
      </c>
      <c r="AY36" t="s">
        <v>53</v>
      </c>
      <c r="AZ36" t="s">
        <v>88</v>
      </c>
      <c r="BA36" t="s">
        <v>101</v>
      </c>
      <c r="BB36" t="s">
        <v>992</v>
      </c>
      <c r="BI36" t="s">
        <v>114</v>
      </c>
      <c r="BJ36" t="s">
        <v>114</v>
      </c>
      <c r="BS36" t="s">
        <v>76</v>
      </c>
      <c r="BT36" t="s">
        <v>77</v>
      </c>
      <c r="BU36" t="s">
        <v>77</v>
      </c>
      <c r="CB36">
        <v>0</v>
      </c>
      <c r="CC36" t="s">
        <v>58</v>
      </c>
      <c r="CD36" t="s">
        <v>323</v>
      </c>
      <c r="CE36" t="s">
        <v>318</v>
      </c>
      <c r="CF36" t="s">
        <v>1076</v>
      </c>
      <c r="CL36">
        <v>2</v>
      </c>
      <c r="CM36" t="s">
        <v>106</v>
      </c>
      <c r="CN36" t="s">
        <v>106</v>
      </c>
    </row>
    <row r="37" spans="1:99" x14ac:dyDescent="0.25">
      <c r="A37">
        <v>45154.008705914355</v>
      </c>
      <c r="B37" t="s">
        <v>330</v>
      </c>
      <c r="C37" t="s">
        <v>62</v>
      </c>
      <c r="D37" t="s">
        <v>35</v>
      </c>
      <c r="E37" t="s">
        <v>36</v>
      </c>
      <c r="F37" t="s">
        <v>37</v>
      </c>
      <c r="G37" t="s">
        <v>123</v>
      </c>
      <c r="H37" t="s">
        <v>130</v>
      </c>
      <c r="I37" s="1" t="s">
        <v>63</v>
      </c>
      <c r="J37" t="s">
        <v>853</v>
      </c>
      <c r="M37" t="s">
        <v>40</v>
      </c>
      <c r="N37" s="1" t="s">
        <v>64</v>
      </c>
      <c r="O37" t="s">
        <v>41</v>
      </c>
      <c r="P37" t="s">
        <v>862</v>
      </c>
      <c r="Q37">
        <v>1227</v>
      </c>
      <c r="R37" t="s">
        <v>42</v>
      </c>
      <c r="S37" t="s">
        <v>65</v>
      </c>
      <c r="T37" t="s">
        <v>66</v>
      </c>
      <c r="U37" t="s">
        <v>156</v>
      </c>
      <c r="V37" t="s">
        <v>134</v>
      </c>
      <c r="W37" t="s">
        <v>324</v>
      </c>
      <c r="X37" t="s">
        <v>48</v>
      </c>
      <c r="Y37" t="s">
        <v>921</v>
      </c>
      <c r="Z37" t="s">
        <v>103</v>
      </c>
      <c r="AA37" t="s">
        <v>894</v>
      </c>
      <c r="AB37" t="s">
        <v>891</v>
      </c>
      <c r="AC37" t="s">
        <v>941</v>
      </c>
      <c r="AJ37" t="s">
        <v>72</v>
      </c>
      <c r="AK37" t="s">
        <v>146</v>
      </c>
      <c r="AL37" t="s">
        <v>958</v>
      </c>
      <c r="AM37" t="s">
        <v>959</v>
      </c>
      <c r="AN37" t="s">
        <v>957</v>
      </c>
      <c r="AQ37" t="s">
        <v>311</v>
      </c>
      <c r="AR37" t="s">
        <v>311</v>
      </c>
      <c r="AX37" t="s">
        <v>65</v>
      </c>
      <c r="AY37" t="s">
        <v>53</v>
      </c>
      <c r="AZ37" t="s">
        <v>167</v>
      </c>
      <c r="BA37" t="s">
        <v>101</v>
      </c>
      <c r="BB37" t="s">
        <v>989</v>
      </c>
      <c r="BI37" t="s">
        <v>326</v>
      </c>
      <c r="BJ37" t="s">
        <v>102</v>
      </c>
      <c r="BK37" t="s">
        <v>1046</v>
      </c>
      <c r="BL37" t="s">
        <v>1048</v>
      </c>
      <c r="BM37" t="s">
        <v>1045</v>
      </c>
      <c r="BS37" t="s">
        <v>76</v>
      </c>
      <c r="BT37" t="s">
        <v>327</v>
      </c>
      <c r="BU37" t="s">
        <v>103</v>
      </c>
      <c r="BV37" t="s">
        <v>891</v>
      </c>
      <c r="CB37" t="s">
        <v>170</v>
      </c>
      <c r="CC37" t="s">
        <v>142</v>
      </c>
      <c r="CD37" t="s">
        <v>328</v>
      </c>
      <c r="CE37" t="s">
        <v>147</v>
      </c>
      <c r="CF37" t="s">
        <v>1073</v>
      </c>
      <c r="CG37" t="s">
        <v>1076</v>
      </c>
      <c r="CL37">
        <v>4</v>
      </c>
      <c r="CM37" t="s">
        <v>106</v>
      </c>
      <c r="CN37" t="s">
        <v>106</v>
      </c>
      <c r="CU37" t="s">
        <v>329</v>
      </c>
    </row>
    <row r="38" spans="1:99" x14ac:dyDescent="0.25">
      <c r="A38">
        <v>45154.011129120372</v>
      </c>
      <c r="B38" t="s">
        <v>330</v>
      </c>
      <c r="C38" t="s">
        <v>62</v>
      </c>
      <c r="D38" t="s">
        <v>35</v>
      </c>
      <c r="E38" t="s">
        <v>36</v>
      </c>
      <c r="F38" t="s">
        <v>37</v>
      </c>
      <c r="G38" t="s">
        <v>81</v>
      </c>
      <c r="H38" t="s">
        <v>130</v>
      </c>
      <c r="I38" s="1" t="s">
        <v>82</v>
      </c>
      <c r="J38" t="s">
        <v>854</v>
      </c>
      <c r="K38" t="s">
        <v>853</v>
      </c>
      <c r="M38" t="s">
        <v>40</v>
      </c>
      <c r="N38" s="1" t="s">
        <v>41</v>
      </c>
      <c r="O38" t="s">
        <v>41</v>
      </c>
      <c r="Q38">
        <v>1219</v>
      </c>
      <c r="R38" t="s">
        <v>42</v>
      </c>
      <c r="S38" t="s">
        <v>95</v>
      </c>
      <c r="T38" t="s">
        <v>44</v>
      </c>
      <c r="U38" t="s">
        <v>108</v>
      </c>
      <c r="V38" t="s">
        <v>117</v>
      </c>
      <c r="W38" t="s">
        <v>331</v>
      </c>
      <c r="X38" t="s">
        <v>70</v>
      </c>
      <c r="Y38" t="s">
        <v>922</v>
      </c>
      <c r="Z38" t="s">
        <v>922</v>
      </c>
      <c r="AJ38" t="s">
        <v>111</v>
      </c>
      <c r="AK38" t="s">
        <v>111</v>
      </c>
      <c r="AQ38" t="s">
        <v>311</v>
      </c>
      <c r="AR38" t="s">
        <v>311</v>
      </c>
      <c r="AX38" t="s">
        <v>112</v>
      </c>
      <c r="AY38" t="s">
        <v>87</v>
      </c>
      <c r="AZ38" t="s">
        <v>101</v>
      </c>
      <c r="BA38" t="s">
        <v>101</v>
      </c>
      <c r="BI38" t="s">
        <v>333</v>
      </c>
      <c r="BJ38" t="s">
        <v>102</v>
      </c>
      <c r="BK38" t="s">
        <v>1046</v>
      </c>
      <c r="BL38" t="s">
        <v>1045</v>
      </c>
      <c r="BS38" t="s">
        <v>56</v>
      </c>
      <c r="BT38" t="s">
        <v>77</v>
      </c>
      <c r="BU38" t="s">
        <v>77</v>
      </c>
      <c r="CB38">
        <v>0</v>
      </c>
      <c r="CC38" t="s">
        <v>92</v>
      </c>
      <c r="CD38" t="s">
        <v>334</v>
      </c>
      <c r="CE38" t="s">
        <v>147</v>
      </c>
      <c r="CF38" t="s">
        <v>1073</v>
      </c>
      <c r="CG38" t="s">
        <v>1074</v>
      </c>
      <c r="CH38" t="s">
        <v>1078</v>
      </c>
      <c r="CI38" t="s">
        <v>1076</v>
      </c>
      <c r="CL38">
        <v>5</v>
      </c>
      <c r="CM38" t="s">
        <v>335</v>
      </c>
      <c r="CN38" t="s">
        <v>345</v>
      </c>
      <c r="CO38" t="s">
        <v>1095</v>
      </c>
      <c r="CP38" t="s">
        <v>1102</v>
      </c>
      <c r="CQ38" t="s">
        <v>1101</v>
      </c>
      <c r="CR38" t="s">
        <v>1097</v>
      </c>
      <c r="CS38" t="s">
        <v>1098</v>
      </c>
    </row>
    <row r="39" spans="1:99" x14ac:dyDescent="0.25">
      <c r="A39">
        <v>45154.017150347223</v>
      </c>
      <c r="B39" t="s">
        <v>330</v>
      </c>
      <c r="C39" t="s">
        <v>62</v>
      </c>
      <c r="D39" t="s">
        <v>35</v>
      </c>
      <c r="E39" t="s">
        <v>189</v>
      </c>
      <c r="F39" t="s">
        <v>37</v>
      </c>
      <c r="G39" t="s">
        <v>148</v>
      </c>
      <c r="H39" t="s">
        <v>130</v>
      </c>
      <c r="I39" s="1" t="s">
        <v>124</v>
      </c>
      <c r="J39" t="s">
        <v>854</v>
      </c>
      <c r="M39" t="s">
        <v>40</v>
      </c>
      <c r="N39" s="1" t="s">
        <v>64</v>
      </c>
      <c r="O39" t="s">
        <v>41</v>
      </c>
      <c r="P39" t="s">
        <v>862</v>
      </c>
      <c r="Q39">
        <v>1212</v>
      </c>
      <c r="R39" t="s">
        <v>42</v>
      </c>
      <c r="S39" t="s">
        <v>65</v>
      </c>
      <c r="T39" t="s">
        <v>44</v>
      </c>
      <c r="U39" t="s">
        <v>156</v>
      </c>
      <c r="V39" t="s">
        <v>96</v>
      </c>
      <c r="W39" t="s">
        <v>336</v>
      </c>
      <c r="X39" t="s">
        <v>179</v>
      </c>
      <c r="Y39" t="s">
        <v>77</v>
      </c>
      <c r="Z39" t="s">
        <v>77</v>
      </c>
      <c r="AJ39" t="s">
        <v>337</v>
      </c>
      <c r="AK39" t="s">
        <v>337</v>
      </c>
      <c r="AQ39" t="s">
        <v>51</v>
      </c>
      <c r="AR39" t="s">
        <v>51</v>
      </c>
      <c r="AX39" t="s">
        <v>312</v>
      </c>
      <c r="AY39" t="s">
        <v>87</v>
      </c>
      <c r="AZ39" t="s">
        <v>313</v>
      </c>
      <c r="BA39" t="s">
        <v>313</v>
      </c>
      <c r="BI39" t="s">
        <v>313</v>
      </c>
      <c r="BJ39" t="s">
        <v>313</v>
      </c>
      <c r="BS39" t="s">
        <v>196</v>
      </c>
      <c r="BT39" t="s">
        <v>77</v>
      </c>
      <c r="BU39" t="s">
        <v>77</v>
      </c>
      <c r="CB39">
        <v>0</v>
      </c>
      <c r="CC39" t="s">
        <v>92</v>
      </c>
      <c r="CD39" t="s">
        <v>122</v>
      </c>
      <c r="CE39" t="s">
        <v>147</v>
      </c>
      <c r="CF39" t="s">
        <v>1073</v>
      </c>
      <c r="CL39">
        <v>2</v>
      </c>
      <c r="CM39" t="s">
        <v>338</v>
      </c>
      <c r="CN39" t="s">
        <v>345</v>
      </c>
      <c r="CO39" t="s">
        <v>1097</v>
      </c>
      <c r="CP39" t="s">
        <v>1098</v>
      </c>
    </row>
    <row r="40" spans="1:99" x14ac:dyDescent="0.25">
      <c r="A40">
        <v>45154.019556273153</v>
      </c>
      <c r="B40" t="s">
        <v>330</v>
      </c>
      <c r="C40" t="s">
        <v>62</v>
      </c>
      <c r="D40" t="s">
        <v>35</v>
      </c>
      <c r="E40" t="s">
        <v>36</v>
      </c>
      <c r="F40" t="s">
        <v>37</v>
      </c>
      <c r="G40" t="s">
        <v>38</v>
      </c>
      <c r="H40" t="s">
        <v>130</v>
      </c>
      <c r="I40" s="1" t="s">
        <v>82</v>
      </c>
      <c r="J40" t="s">
        <v>854</v>
      </c>
      <c r="K40" t="s">
        <v>853</v>
      </c>
      <c r="M40" t="s">
        <v>40</v>
      </c>
      <c r="N40" s="1" t="s">
        <v>41</v>
      </c>
      <c r="O40" t="s">
        <v>41</v>
      </c>
      <c r="Q40">
        <v>1210</v>
      </c>
      <c r="R40" t="s">
        <v>42</v>
      </c>
      <c r="S40" t="s">
        <v>65</v>
      </c>
      <c r="T40" t="s">
        <v>44</v>
      </c>
      <c r="U40" t="s">
        <v>156</v>
      </c>
      <c r="V40" t="s">
        <v>134</v>
      </c>
      <c r="W40" t="s">
        <v>339</v>
      </c>
      <c r="X40" t="s">
        <v>70</v>
      </c>
      <c r="Y40" t="s">
        <v>920</v>
      </c>
      <c r="Z40" t="s">
        <v>433</v>
      </c>
      <c r="AA40" t="s">
        <v>941</v>
      </c>
      <c r="AJ40" t="s">
        <v>72</v>
      </c>
      <c r="AK40" t="s">
        <v>146</v>
      </c>
      <c r="AL40" t="s">
        <v>958</v>
      </c>
      <c r="AM40" t="s">
        <v>959</v>
      </c>
      <c r="AN40" t="s">
        <v>957</v>
      </c>
      <c r="AQ40" t="s">
        <v>283</v>
      </c>
      <c r="AR40" t="s">
        <v>51</v>
      </c>
      <c r="AS40" t="s">
        <v>975</v>
      </c>
      <c r="AT40" t="s">
        <v>977</v>
      </c>
      <c r="AX40" t="s">
        <v>112</v>
      </c>
      <c r="AY40" t="s">
        <v>53</v>
      </c>
      <c r="AZ40" t="s">
        <v>340</v>
      </c>
      <c r="BA40" t="s">
        <v>340</v>
      </c>
      <c r="BI40" t="s">
        <v>341</v>
      </c>
      <c r="BJ40" t="s">
        <v>341</v>
      </c>
      <c r="BS40" t="s">
        <v>76</v>
      </c>
      <c r="BT40" t="s">
        <v>342</v>
      </c>
      <c r="BU40" t="s">
        <v>342</v>
      </c>
      <c r="CB40" t="s">
        <v>170</v>
      </c>
      <c r="CC40" t="s">
        <v>92</v>
      </c>
      <c r="CD40" t="s">
        <v>343</v>
      </c>
      <c r="CE40" t="s">
        <v>147</v>
      </c>
      <c r="CF40" t="s">
        <v>1079</v>
      </c>
      <c r="CL40">
        <v>3</v>
      </c>
      <c r="CM40" t="s">
        <v>181</v>
      </c>
      <c r="CN40" t="s">
        <v>181</v>
      </c>
    </row>
    <row r="41" spans="1:99" x14ac:dyDescent="0.25">
      <c r="A41">
        <v>45154.355686203708</v>
      </c>
      <c r="B41" t="s">
        <v>33</v>
      </c>
      <c r="C41" t="s">
        <v>34</v>
      </c>
      <c r="D41" t="s">
        <v>35</v>
      </c>
      <c r="E41" t="s">
        <v>36</v>
      </c>
      <c r="F41" t="s">
        <v>37</v>
      </c>
      <c r="G41" t="s">
        <v>148</v>
      </c>
      <c r="H41" t="s">
        <v>130</v>
      </c>
      <c r="I41" s="1" t="s">
        <v>124</v>
      </c>
      <c r="J41" t="s">
        <v>854</v>
      </c>
      <c r="M41" t="s">
        <v>40</v>
      </c>
      <c r="N41" s="1" t="s">
        <v>41</v>
      </c>
      <c r="O41" t="s">
        <v>41</v>
      </c>
      <c r="Q41">
        <v>1208</v>
      </c>
      <c r="R41" t="s">
        <v>42</v>
      </c>
      <c r="S41" t="s">
        <v>65</v>
      </c>
      <c r="T41" t="s">
        <v>66</v>
      </c>
      <c r="U41" t="s">
        <v>45</v>
      </c>
      <c r="V41" t="s">
        <v>117</v>
      </c>
      <c r="W41" t="s">
        <v>344</v>
      </c>
      <c r="X41" t="s">
        <v>48</v>
      </c>
      <c r="Y41" t="s">
        <v>103</v>
      </c>
      <c r="Z41" t="s">
        <v>103</v>
      </c>
      <c r="AJ41" t="s">
        <v>72</v>
      </c>
      <c r="AK41" t="s">
        <v>146</v>
      </c>
      <c r="AL41" t="s">
        <v>958</v>
      </c>
      <c r="AM41" t="s">
        <v>959</v>
      </c>
      <c r="AN41" t="s">
        <v>957</v>
      </c>
      <c r="AQ41" t="s">
        <v>73</v>
      </c>
      <c r="AR41" t="s">
        <v>51</v>
      </c>
      <c r="AS41" t="s">
        <v>975</v>
      </c>
      <c r="AX41" t="s">
        <v>112</v>
      </c>
      <c r="AY41" t="s">
        <v>100</v>
      </c>
      <c r="AZ41" t="s">
        <v>167</v>
      </c>
      <c r="BA41" t="s">
        <v>101</v>
      </c>
      <c r="BB41" t="s">
        <v>989</v>
      </c>
      <c r="BI41" t="s">
        <v>295</v>
      </c>
      <c r="BJ41" t="s">
        <v>102</v>
      </c>
      <c r="BK41" t="s">
        <v>1046</v>
      </c>
      <c r="BS41" t="s">
        <v>76</v>
      </c>
      <c r="BT41" t="s">
        <v>342</v>
      </c>
      <c r="BU41" t="s">
        <v>342</v>
      </c>
      <c r="CB41">
        <v>0</v>
      </c>
      <c r="CC41" t="s">
        <v>58</v>
      </c>
      <c r="CD41" t="s">
        <v>147</v>
      </c>
      <c r="CE41" t="s">
        <v>147</v>
      </c>
      <c r="CL41">
        <v>2</v>
      </c>
      <c r="CM41" t="s">
        <v>345</v>
      </c>
      <c r="CN41" t="s">
        <v>345</v>
      </c>
    </row>
    <row r="42" spans="1:99" x14ac:dyDescent="0.25">
      <c r="A42">
        <v>45154.4389997338</v>
      </c>
      <c r="B42" t="s">
        <v>330</v>
      </c>
      <c r="C42" t="s">
        <v>62</v>
      </c>
      <c r="D42" t="s">
        <v>35</v>
      </c>
      <c r="E42" t="s">
        <v>36</v>
      </c>
      <c r="F42" t="s">
        <v>37</v>
      </c>
      <c r="G42" t="s">
        <v>148</v>
      </c>
      <c r="H42" t="s">
        <v>130</v>
      </c>
      <c r="I42" s="1" t="s">
        <v>63</v>
      </c>
      <c r="J42" t="s">
        <v>853</v>
      </c>
      <c r="M42" t="s">
        <v>40</v>
      </c>
      <c r="N42" s="1" t="s">
        <v>64</v>
      </c>
      <c r="O42" t="s">
        <v>41</v>
      </c>
      <c r="P42" t="s">
        <v>862</v>
      </c>
      <c r="Q42">
        <v>1211</v>
      </c>
      <c r="R42" t="s">
        <v>42</v>
      </c>
      <c r="S42" t="s">
        <v>65</v>
      </c>
      <c r="T42" t="s">
        <v>131</v>
      </c>
      <c r="U42" t="s">
        <v>67</v>
      </c>
      <c r="V42" t="s">
        <v>117</v>
      </c>
      <c r="W42" t="s">
        <v>346</v>
      </c>
      <c r="X42" t="s">
        <v>179</v>
      </c>
      <c r="Y42" t="s">
        <v>922</v>
      </c>
      <c r="Z42" t="s">
        <v>922</v>
      </c>
      <c r="AJ42" t="s">
        <v>119</v>
      </c>
      <c r="AK42" t="s">
        <v>146</v>
      </c>
      <c r="AL42" t="s">
        <v>958</v>
      </c>
      <c r="AM42" t="s">
        <v>959</v>
      </c>
      <c r="AQ42" t="s">
        <v>311</v>
      </c>
      <c r="AR42" t="s">
        <v>311</v>
      </c>
      <c r="AX42" t="s">
        <v>65</v>
      </c>
      <c r="AY42" t="s">
        <v>100</v>
      </c>
      <c r="AZ42" t="s">
        <v>151</v>
      </c>
      <c r="BA42" t="s">
        <v>101</v>
      </c>
      <c r="BB42" t="s">
        <v>992</v>
      </c>
      <c r="BC42" t="s">
        <v>991</v>
      </c>
      <c r="BD42" t="s">
        <v>989</v>
      </c>
      <c r="BE42" t="s">
        <v>990</v>
      </c>
      <c r="BI42" t="s">
        <v>347</v>
      </c>
      <c r="BJ42" t="s">
        <v>75</v>
      </c>
      <c r="BK42" t="s">
        <v>1044</v>
      </c>
      <c r="BL42" t="s">
        <v>1049</v>
      </c>
      <c r="BS42" t="s">
        <v>76</v>
      </c>
      <c r="BT42" t="s">
        <v>103</v>
      </c>
      <c r="BU42" t="s">
        <v>103</v>
      </c>
      <c r="CB42" t="s">
        <v>104</v>
      </c>
      <c r="CC42" t="s">
        <v>58</v>
      </c>
      <c r="CD42" t="s">
        <v>348</v>
      </c>
      <c r="CE42" t="s">
        <v>147</v>
      </c>
      <c r="CF42" t="s">
        <v>1073</v>
      </c>
      <c r="CG42" t="s">
        <v>1078</v>
      </c>
      <c r="CH42" t="s">
        <v>1076</v>
      </c>
      <c r="CL42">
        <v>4</v>
      </c>
      <c r="CM42" t="s">
        <v>106</v>
      </c>
      <c r="CN42" t="s">
        <v>106</v>
      </c>
    </row>
    <row r="43" spans="1:99" x14ac:dyDescent="0.25">
      <c r="A43">
        <v>45154.775401296298</v>
      </c>
      <c r="B43" t="s">
        <v>258</v>
      </c>
      <c r="C43" t="s">
        <v>62</v>
      </c>
      <c r="D43" t="s">
        <v>35</v>
      </c>
      <c r="E43" t="s">
        <v>36</v>
      </c>
      <c r="F43" t="s">
        <v>37</v>
      </c>
      <c r="G43" t="s">
        <v>38</v>
      </c>
      <c r="H43" t="s">
        <v>130</v>
      </c>
      <c r="I43" s="1" t="s">
        <v>291</v>
      </c>
      <c r="J43" t="s">
        <v>854</v>
      </c>
      <c r="K43" t="s">
        <v>853</v>
      </c>
      <c r="L43" t="s">
        <v>852</v>
      </c>
      <c r="M43" t="s">
        <v>40</v>
      </c>
      <c r="N43" s="1" t="s">
        <v>64</v>
      </c>
      <c r="O43" t="s">
        <v>41</v>
      </c>
      <c r="P43" t="s">
        <v>862</v>
      </c>
      <c r="Q43">
        <v>1068</v>
      </c>
      <c r="R43" t="s">
        <v>42</v>
      </c>
      <c r="S43" t="s">
        <v>281</v>
      </c>
      <c r="T43" t="s">
        <v>131</v>
      </c>
      <c r="U43" t="s">
        <v>45</v>
      </c>
      <c r="V43" t="s">
        <v>96</v>
      </c>
      <c r="W43" t="s">
        <v>349</v>
      </c>
      <c r="X43" t="s">
        <v>70</v>
      </c>
      <c r="Y43" t="s">
        <v>233</v>
      </c>
      <c r="Z43" t="s">
        <v>77</v>
      </c>
      <c r="AA43" t="s">
        <v>892</v>
      </c>
      <c r="AJ43" t="s">
        <v>350</v>
      </c>
      <c r="AK43" t="s">
        <v>174</v>
      </c>
      <c r="AL43" t="s">
        <v>958</v>
      </c>
      <c r="AM43" t="s">
        <v>959</v>
      </c>
      <c r="AN43" t="s">
        <v>957</v>
      </c>
      <c r="AQ43" t="s">
        <v>351</v>
      </c>
      <c r="AR43" t="s">
        <v>51</v>
      </c>
      <c r="AS43" t="s">
        <v>975</v>
      </c>
      <c r="AT43" t="s">
        <v>978</v>
      </c>
      <c r="AX43" t="s">
        <v>112</v>
      </c>
      <c r="AY43" t="s">
        <v>100</v>
      </c>
      <c r="AZ43" t="s">
        <v>113</v>
      </c>
      <c r="BA43" t="s">
        <v>101</v>
      </c>
      <c r="BB43" t="s">
        <v>992</v>
      </c>
      <c r="BC43" t="s">
        <v>989</v>
      </c>
      <c r="BI43" t="s">
        <v>352</v>
      </c>
      <c r="BJ43" t="s">
        <v>102</v>
      </c>
      <c r="BK43" t="s">
        <v>1046</v>
      </c>
      <c r="BL43" t="s">
        <v>1048</v>
      </c>
      <c r="BM43" t="s">
        <v>1049</v>
      </c>
      <c r="BS43" t="s">
        <v>76</v>
      </c>
      <c r="BT43" t="s">
        <v>233</v>
      </c>
      <c r="BU43" t="s">
        <v>77</v>
      </c>
      <c r="BV43" t="s">
        <v>892</v>
      </c>
      <c r="CB43" t="s">
        <v>91</v>
      </c>
      <c r="CC43" t="s">
        <v>92</v>
      </c>
      <c r="CD43" t="s">
        <v>287</v>
      </c>
      <c r="CE43" t="s">
        <v>198</v>
      </c>
      <c r="CF43" t="s">
        <v>1075</v>
      </c>
      <c r="CL43">
        <v>4</v>
      </c>
      <c r="CM43" t="s">
        <v>353</v>
      </c>
      <c r="CN43" t="s">
        <v>345</v>
      </c>
      <c r="CO43" t="s">
        <v>1099</v>
      </c>
      <c r="CP43" t="s">
        <v>1095</v>
      </c>
    </row>
    <row r="44" spans="1:99" x14ac:dyDescent="0.25">
      <c r="A44">
        <v>45154.776428726851</v>
      </c>
      <c r="B44" t="s">
        <v>33</v>
      </c>
      <c r="C44" t="s">
        <v>34</v>
      </c>
      <c r="D44" t="s">
        <v>35</v>
      </c>
      <c r="E44" t="s">
        <v>36</v>
      </c>
      <c r="F44" t="s">
        <v>37</v>
      </c>
      <c r="G44" t="s">
        <v>320</v>
      </c>
      <c r="H44" t="s">
        <v>130</v>
      </c>
      <c r="I44" s="1" t="s">
        <v>82</v>
      </c>
      <c r="J44" t="s">
        <v>854</v>
      </c>
      <c r="K44" t="s">
        <v>853</v>
      </c>
      <c r="M44" t="s">
        <v>40</v>
      </c>
      <c r="N44" s="1" t="s">
        <v>64</v>
      </c>
      <c r="O44" t="s">
        <v>41</v>
      </c>
      <c r="P44" t="s">
        <v>862</v>
      </c>
      <c r="Q44">
        <v>970</v>
      </c>
      <c r="R44" t="s">
        <v>232</v>
      </c>
      <c r="S44" t="s">
        <v>95</v>
      </c>
      <c r="T44" t="s">
        <v>66</v>
      </c>
      <c r="U44" t="s">
        <v>67</v>
      </c>
      <c r="V44" t="s">
        <v>134</v>
      </c>
      <c r="W44" t="s">
        <v>354</v>
      </c>
      <c r="X44" t="s">
        <v>70</v>
      </c>
      <c r="Y44" t="s">
        <v>355</v>
      </c>
      <c r="Z44" t="s">
        <v>77</v>
      </c>
      <c r="AA44" t="s">
        <v>892</v>
      </c>
      <c r="AB44" t="s">
        <v>895</v>
      </c>
      <c r="AJ44" t="s">
        <v>356</v>
      </c>
      <c r="AK44" t="s">
        <v>174</v>
      </c>
      <c r="AL44" t="s">
        <v>960</v>
      </c>
      <c r="AM44" t="s">
        <v>961</v>
      </c>
      <c r="AN44" t="s">
        <v>958</v>
      </c>
      <c r="AQ44" t="s">
        <v>277</v>
      </c>
      <c r="AR44" t="s">
        <v>51</v>
      </c>
      <c r="AS44" t="s">
        <v>977</v>
      </c>
      <c r="AT44" t="s">
        <v>976</v>
      </c>
      <c r="AU44" t="s">
        <v>978</v>
      </c>
      <c r="AX44" t="s">
        <v>52</v>
      </c>
      <c r="AY44" t="s">
        <v>100</v>
      </c>
      <c r="AZ44" t="s">
        <v>357</v>
      </c>
      <c r="BA44" t="s">
        <v>101</v>
      </c>
      <c r="BB44" t="s">
        <v>991</v>
      </c>
      <c r="BC44" t="s">
        <v>989</v>
      </c>
      <c r="BD44" t="s">
        <v>990</v>
      </c>
      <c r="BI44" t="s">
        <v>1014</v>
      </c>
      <c r="BJ44" t="s">
        <v>102</v>
      </c>
      <c r="BK44" t="s">
        <v>1046</v>
      </c>
      <c r="BL44" t="s">
        <v>1047</v>
      </c>
      <c r="BM44" t="s">
        <v>1044</v>
      </c>
      <c r="BN44" t="s">
        <v>1049</v>
      </c>
      <c r="BO44" t="s">
        <v>1045</v>
      </c>
      <c r="BS44" t="s">
        <v>76</v>
      </c>
      <c r="BT44" t="s">
        <v>359</v>
      </c>
      <c r="BU44" t="s">
        <v>77</v>
      </c>
      <c r="BV44" t="s">
        <v>893</v>
      </c>
      <c r="BW44" t="s">
        <v>1067</v>
      </c>
      <c r="CB44" t="s">
        <v>297</v>
      </c>
      <c r="CC44" t="s">
        <v>58</v>
      </c>
      <c r="CD44" t="s">
        <v>360</v>
      </c>
      <c r="CE44" t="s">
        <v>147</v>
      </c>
      <c r="CF44" t="s">
        <v>1073</v>
      </c>
      <c r="CG44" t="s">
        <v>1075</v>
      </c>
      <c r="CL44">
        <v>3</v>
      </c>
      <c r="CM44" t="s">
        <v>361</v>
      </c>
      <c r="CN44" t="s">
        <v>106</v>
      </c>
      <c r="CO44" t="s">
        <v>1103</v>
      </c>
      <c r="CP44" t="s">
        <v>1096</v>
      </c>
      <c r="CQ44" t="s">
        <v>1097</v>
      </c>
      <c r="CR44" t="s">
        <v>1098</v>
      </c>
    </row>
    <row r="45" spans="1:99" x14ac:dyDescent="0.25">
      <c r="A45">
        <v>45154.778035451389</v>
      </c>
      <c r="B45" t="s">
        <v>33</v>
      </c>
      <c r="C45" t="s">
        <v>62</v>
      </c>
      <c r="D45" t="s">
        <v>35</v>
      </c>
      <c r="E45" t="s">
        <v>155</v>
      </c>
      <c r="F45" t="s">
        <v>37</v>
      </c>
      <c r="G45" t="s">
        <v>81</v>
      </c>
      <c r="H45" t="s">
        <v>130</v>
      </c>
      <c r="I45" s="1" t="s">
        <v>124</v>
      </c>
      <c r="J45" t="s">
        <v>854</v>
      </c>
      <c r="M45" t="s">
        <v>40</v>
      </c>
      <c r="N45" s="1" t="s">
        <v>41</v>
      </c>
      <c r="O45" t="s">
        <v>41</v>
      </c>
      <c r="Q45">
        <v>1065</v>
      </c>
      <c r="R45" t="s">
        <v>83</v>
      </c>
      <c r="S45" t="s">
        <v>281</v>
      </c>
      <c r="T45" t="s">
        <v>44</v>
      </c>
      <c r="U45" t="s">
        <v>108</v>
      </c>
      <c r="V45" t="s">
        <v>96</v>
      </c>
      <c r="W45" t="s">
        <v>362</v>
      </c>
      <c r="X45" t="s">
        <v>70</v>
      </c>
      <c r="Y45" t="s">
        <v>363</v>
      </c>
      <c r="Z45" t="s">
        <v>77</v>
      </c>
      <c r="AA45" t="s">
        <v>892</v>
      </c>
      <c r="AB45" t="s">
        <v>883</v>
      </c>
      <c r="AJ45" t="s">
        <v>234</v>
      </c>
      <c r="AK45" t="s">
        <v>174</v>
      </c>
      <c r="AL45" t="s">
        <v>960</v>
      </c>
      <c r="AM45" t="s">
        <v>961</v>
      </c>
      <c r="AN45" t="s">
        <v>959</v>
      </c>
      <c r="AO45" t="s">
        <v>957</v>
      </c>
      <c r="AQ45" t="s">
        <v>364</v>
      </c>
      <c r="AR45" t="s">
        <v>51</v>
      </c>
      <c r="AS45" t="s">
        <v>977</v>
      </c>
      <c r="AT45" t="s">
        <v>976</v>
      </c>
      <c r="AX45" t="s">
        <v>112</v>
      </c>
      <c r="AY45" t="s">
        <v>100</v>
      </c>
      <c r="AZ45" t="s">
        <v>74</v>
      </c>
      <c r="BA45" t="s">
        <v>418</v>
      </c>
      <c r="BB45" t="s">
        <v>991</v>
      </c>
      <c r="BC45" t="s">
        <v>989</v>
      </c>
      <c r="BD45" t="s">
        <v>990</v>
      </c>
      <c r="BI45" t="s">
        <v>365</v>
      </c>
      <c r="BJ45" t="s">
        <v>102</v>
      </c>
      <c r="BK45" t="s">
        <v>1046</v>
      </c>
      <c r="BL45" t="s">
        <v>1048</v>
      </c>
      <c r="BM45" t="s">
        <v>1044</v>
      </c>
      <c r="BN45" t="s">
        <v>1049</v>
      </c>
      <c r="BS45" t="s">
        <v>56</v>
      </c>
      <c r="BT45" t="s">
        <v>233</v>
      </c>
      <c r="BU45" t="s">
        <v>77</v>
      </c>
      <c r="BV45" t="s">
        <v>892</v>
      </c>
      <c r="CB45" t="s">
        <v>154</v>
      </c>
      <c r="CC45" t="s">
        <v>58</v>
      </c>
      <c r="CD45" t="s">
        <v>366</v>
      </c>
      <c r="CE45" t="s">
        <v>147</v>
      </c>
      <c r="CF45" t="s">
        <v>1074</v>
      </c>
      <c r="CG45" t="s">
        <v>1075</v>
      </c>
      <c r="CH45" t="s">
        <v>1078</v>
      </c>
      <c r="CI45" t="s">
        <v>1076</v>
      </c>
      <c r="CL45">
        <v>4</v>
      </c>
      <c r="CM45" t="s">
        <v>367</v>
      </c>
      <c r="CN45" t="s">
        <v>106</v>
      </c>
      <c r="CO45" t="s">
        <v>1103</v>
      </c>
      <c r="CP45" t="s">
        <v>1095</v>
      </c>
      <c r="CQ45" t="s">
        <v>1096</v>
      </c>
    </row>
    <row r="46" spans="1:99" x14ac:dyDescent="0.25">
      <c r="A46">
        <v>45154.779416527774</v>
      </c>
      <c r="B46" t="s">
        <v>258</v>
      </c>
      <c r="C46" t="s">
        <v>62</v>
      </c>
      <c r="D46" t="s">
        <v>35</v>
      </c>
      <c r="E46" t="s">
        <v>36</v>
      </c>
      <c r="F46" t="s">
        <v>221</v>
      </c>
      <c r="G46" t="s">
        <v>38</v>
      </c>
      <c r="H46" t="s">
        <v>130</v>
      </c>
      <c r="I46" s="1" t="s">
        <v>82</v>
      </c>
      <c r="J46" t="s">
        <v>854</v>
      </c>
      <c r="K46" t="s">
        <v>853</v>
      </c>
      <c r="M46" t="s">
        <v>40</v>
      </c>
      <c r="N46" s="1" t="s">
        <v>64</v>
      </c>
      <c r="O46" t="s">
        <v>41</v>
      </c>
      <c r="P46" t="s">
        <v>862</v>
      </c>
      <c r="Q46">
        <v>1186</v>
      </c>
      <c r="R46" t="s">
        <v>42</v>
      </c>
      <c r="S46" t="s">
        <v>95</v>
      </c>
      <c r="T46" t="s">
        <v>66</v>
      </c>
      <c r="U46" t="s">
        <v>156</v>
      </c>
      <c r="V46" t="s">
        <v>96</v>
      </c>
      <c r="W46" t="s">
        <v>368</v>
      </c>
      <c r="X46" t="s">
        <v>70</v>
      </c>
      <c r="Y46" t="s">
        <v>233</v>
      </c>
      <c r="Z46" t="s">
        <v>77</v>
      </c>
      <c r="AA46" t="s">
        <v>892</v>
      </c>
      <c r="AJ46" t="s">
        <v>369</v>
      </c>
      <c r="AK46" t="s">
        <v>633</v>
      </c>
      <c r="AL46" t="s">
        <v>962</v>
      </c>
      <c r="AM46" t="s">
        <v>963</v>
      </c>
      <c r="AN46" t="s">
        <v>964</v>
      </c>
      <c r="AQ46" t="s">
        <v>283</v>
      </c>
      <c r="AR46" t="s">
        <v>51</v>
      </c>
      <c r="AS46" t="s">
        <v>975</v>
      </c>
      <c r="AT46" t="s">
        <v>977</v>
      </c>
      <c r="AX46" t="s">
        <v>52</v>
      </c>
      <c r="AY46" t="s">
        <v>100</v>
      </c>
      <c r="AZ46" t="s">
        <v>301</v>
      </c>
      <c r="BA46" t="s">
        <v>101</v>
      </c>
      <c r="BB46" t="s">
        <v>991</v>
      </c>
      <c r="BC46" t="s">
        <v>989</v>
      </c>
      <c r="BD46" t="s">
        <v>993</v>
      </c>
      <c r="BI46" t="s">
        <v>1015</v>
      </c>
      <c r="BJ46" t="s">
        <v>102</v>
      </c>
      <c r="BK46" t="s">
        <v>1047</v>
      </c>
      <c r="BL46" t="s">
        <v>1048</v>
      </c>
      <c r="BM46" t="s">
        <v>1051</v>
      </c>
      <c r="BN46" t="s">
        <v>993</v>
      </c>
      <c r="BS46" t="s">
        <v>76</v>
      </c>
      <c r="BT46" t="s">
        <v>136</v>
      </c>
      <c r="BU46" t="s">
        <v>136</v>
      </c>
      <c r="CB46" t="s">
        <v>154</v>
      </c>
      <c r="CC46" t="s">
        <v>209</v>
      </c>
      <c r="CD46" t="s">
        <v>371</v>
      </c>
      <c r="CE46" t="s">
        <v>147</v>
      </c>
      <c r="CF46" t="s">
        <v>1073</v>
      </c>
      <c r="CG46" t="s">
        <v>1075</v>
      </c>
      <c r="CH46" t="s">
        <v>1077</v>
      </c>
      <c r="CL46">
        <v>3</v>
      </c>
      <c r="CM46" t="s">
        <v>372</v>
      </c>
      <c r="CN46" t="s">
        <v>345</v>
      </c>
      <c r="CO46" t="s">
        <v>1096</v>
      </c>
      <c r="CP46" t="s">
        <v>1097</v>
      </c>
    </row>
    <row r="47" spans="1:99" x14ac:dyDescent="0.25">
      <c r="A47">
        <v>45154.780373125002</v>
      </c>
      <c r="B47" t="s">
        <v>33</v>
      </c>
      <c r="C47" t="s">
        <v>34</v>
      </c>
      <c r="D47" t="s">
        <v>35</v>
      </c>
      <c r="E47" t="s">
        <v>36</v>
      </c>
      <c r="F47" t="s">
        <v>37</v>
      </c>
      <c r="G47" t="s">
        <v>123</v>
      </c>
      <c r="H47" t="s">
        <v>130</v>
      </c>
      <c r="I47" s="1" t="s">
        <v>291</v>
      </c>
      <c r="J47" t="s">
        <v>854</v>
      </c>
      <c r="K47" t="s">
        <v>853</v>
      </c>
      <c r="L47" t="s">
        <v>852</v>
      </c>
      <c r="M47" t="s">
        <v>40</v>
      </c>
      <c r="N47" s="1" t="s">
        <v>64</v>
      </c>
      <c r="O47" t="s">
        <v>41</v>
      </c>
      <c r="P47" t="s">
        <v>862</v>
      </c>
      <c r="Q47">
        <v>1211</v>
      </c>
      <c r="R47" t="s">
        <v>42</v>
      </c>
      <c r="S47" t="s">
        <v>95</v>
      </c>
      <c r="T47" t="s">
        <v>66</v>
      </c>
      <c r="U47" t="s">
        <v>45</v>
      </c>
      <c r="V47" t="s">
        <v>96</v>
      </c>
      <c r="W47" t="s">
        <v>354</v>
      </c>
      <c r="X47" t="s">
        <v>70</v>
      </c>
      <c r="Y47" t="s">
        <v>233</v>
      </c>
      <c r="Z47" t="s">
        <v>77</v>
      </c>
      <c r="AA47" t="s">
        <v>892</v>
      </c>
      <c r="AJ47" t="s">
        <v>234</v>
      </c>
      <c r="AK47" t="s">
        <v>174</v>
      </c>
      <c r="AL47" t="s">
        <v>960</v>
      </c>
      <c r="AM47" t="s">
        <v>961</v>
      </c>
      <c r="AN47" t="s">
        <v>959</v>
      </c>
      <c r="AO47" t="s">
        <v>957</v>
      </c>
      <c r="AQ47" t="s">
        <v>311</v>
      </c>
      <c r="AR47" t="s">
        <v>311</v>
      </c>
      <c r="AX47" t="s">
        <v>112</v>
      </c>
      <c r="AY47" t="s">
        <v>53</v>
      </c>
      <c r="AZ47" t="s">
        <v>373</v>
      </c>
      <c r="BA47" t="s">
        <v>101</v>
      </c>
      <c r="BB47" t="s">
        <v>992</v>
      </c>
      <c r="BC47" t="s">
        <v>991</v>
      </c>
      <c r="BD47" t="s">
        <v>993</v>
      </c>
      <c r="BI47" t="s">
        <v>1016</v>
      </c>
      <c r="BJ47" t="s">
        <v>102</v>
      </c>
      <c r="BK47" t="s">
        <v>1047</v>
      </c>
      <c r="BL47" t="s">
        <v>1048</v>
      </c>
      <c r="BM47" t="s">
        <v>1049</v>
      </c>
      <c r="BN47" t="s">
        <v>1051</v>
      </c>
      <c r="BO47" t="s">
        <v>1050</v>
      </c>
      <c r="BS47" t="s">
        <v>76</v>
      </c>
      <c r="BT47" t="s">
        <v>136</v>
      </c>
      <c r="BU47" t="s">
        <v>136</v>
      </c>
      <c r="CB47">
        <v>0</v>
      </c>
      <c r="CC47" t="s">
        <v>92</v>
      </c>
      <c r="CD47" t="s">
        <v>375</v>
      </c>
      <c r="CE47" t="s">
        <v>147</v>
      </c>
      <c r="CF47" t="s">
        <v>1073</v>
      </c>
      <c r="CG47" t="s">
        <v>1074</v>
      </c>
      <c r="CH47" t="s">
        <v>1077</v>
      </c>
      <c r="CI47" t="s">
        <v>1078</v>
      </c>
      <c r="CJ47" t="s">
        <v>1076</v>
      </c>
      <c r="CL47">
        <v>4</v>
      </c>
      <c r="CM47" t="s">
        <v>376</v>
      </c>
      <c r="CN47" t="s">
        <v>106</v>
      </c>
      <c r="CO47" t="s">
        <v>1103</v>
      </c>
      <c r="CP47" t="s">
        <v>1099</v>
      </c>
      <c r="CQ47" t="s">
        <v>1095</v>
      </c>
      <c r="CR47" t="s">
        <v>1096</v>
      </c>
      <c r="CS47" t="s">
        <v>1102</v>
      </c>
    </row>
    <row r="48" spans="1:99" x14ac:dyDescent="0.25">
      <c r="A48">
        <v>45154.783789328707</v>
      </c>
      <c r="B48" t="s">
        <v>33</v>
      </c>
      <c r="C48" t="s">
        <v>62</v>
      </c>
      <c r="D48" t="s">
        <v>35</v>
      </c>
      <c r="E48" t="s">
        <v>36</v>
      </c>
      <c r="F48" t="s">
        <v>37</v>
      </c>
      <c r="G48" t="s">
        <v>81</v>
      </c>
      <c r="H48" t="s">
        <v>130</v>
      </c>
      <c r="I48" s="1" t="s">
        <v>246</v>
      </c>
      <c r="J48" t="s">
        <v>853</v>
      </c>
      <c r="K48" t="s">
        <v>852</v>
      </c>
      <c r="M48" t="s">
        <v>40</v>
      </c>
      <c r="N48" s="1" t="s">
        <v>41</v>
      </c>
      <c r="O48" t="s">
        <v>41</v>
      </c>
      <c r="Q48">
        <v>999</v>
      </c>
      <c r="R48" t="s">
        <v>83</v>
      </c>
      <c r="S48" t="s">
        <v>281</v>
      </c>
      <c r="T48" t="s">
        <v>66</v>
      </c>
      <c r="U48" t="s">
        <v>108</v>
      </c>
      <c r="V48" t="s">
        <v>96</v>
      </c>
      <c r="W48" t="s">
        <v>377</v>
      </c>
      <c r="X48" t="s">
        <v>70</v>
      </c>
      <c r="Y48" t="s">
        <v>77</v>
      </c>
      <c r="Z48" t="s">
        <v>77</v>
      </c>
      <c r="AJ48" t="s">
        <v>378</v>
      </c>
      <c r="AK48" t="s">
        <v>174</v>
      </c>
      <c r="AL48" t="s">
        <v>960</v>
      </c>
      <c r="AM48" t="s">
        <v>961</v>
      </c>
      <c r="AQ48" t="s">
        <v>51</v>
      </c>
      <c r="AR48" t="s">
        <v>51</v>
      </c>
      <c r="AX48" t="s">
        <v>312</v>
      </c>
      <c r="AY48" t="s">
        <v>53</v>
      </c>
      <c r="AZ48" t="s">
        <v>284</v>
      </c>
      <c r="BA48" t="s">
        <v>101</v>
      </c>
      <c r="BB48" t="s">
        <v>991</v>
      </c>
      <c r="BC48" t="s">
        <v>990</v>
      </c>
      <c r="BI48" t="s">
        <v>379</v>
      </c>
      <c r="BJ48" t="s">
        <v>102</v>
      </c>
      <c r="BK48" t="s">
        <v>1048</v>
      </c>
      <c r="BL48" t="s">
        <v>1044</v>
      </c>
      <c r="BS48" t="s">
        <v>56</v>
      </c>
      <c r="BT48" t="s">
        <v>77</v>
      </c>
      <c r="BU48" t="s">
        <v>77</v>
      </c>
      <c r="CB48">
        <v>0</v>
      </c>
      <c r="CC48" t="s">
        <v>92</v>
      </c>
      <c r="CD48" t="s">
        <v>279</v>
      </c>
      <c r="CE48" t="s">
        <v>147</v>
      </c>
      <c r="CF48" t="s">
        <v>1074</v>
      </c>
      <c r="CG48" t="s">
        <v>1075</v>
      </c>
      <c r="CH48" t="s">
        <v>1077</v>
      </c>
      <c r="CL48">
        <v>3</v>
      </c>
      <c r="CM48" t="s">
        <v>380</v>
      </c>
      <c r="CN48" t="s">
        <v>106</v>
      </c>
      <c r="CO48" t="s">
        <v>1103</v>
      </c>
      <c r="CP48" t="s">
        <v>1099</v>
      </c>
    </row>
    <row r="49" spans="1:99" x14ac:dyDescent="0.25">
      <c r="A49">
        <v>45154.820946828702</v>
      </c>
      <c r="B49" t="s">
        <v>33</v>
      </c>
      <c r="C49" t="s">
        <v>62</v>
      </c>
      <c r="D49" t="s">
        <v>35</v>
      </c>
      <c r="E49" t="s">
        <v>155</v>
      </c>
      <c r="F49" t="s">
        <v>37</v>
      </c>
      <c r="G49" t="s">
        <v>320</v>
      </c>
      <c r="H49" t="s">
        <v>130</v>
      </c>
      <c r="I49" s="1" t="s">
        <v>82</v>
      </c>
      <c r="J49" t="s">
        <v>854</v>
      </c>
      <c r="K49" t="s">
        <v>853</v>
      </c>
      <c r="M49" t="s">
        <v>40</v>
      </c>
      <c r="N49" s="1" t="s">
        <v>64</v>
      </c>
      <c r="O49" t="s">
        <v>41</v>
      </c>
      <c r="P49" t="s">
        <v>862</v>
      </c>
      <c r="Q49">
        <v>796</v>
      </c>
      <c r="R49" t="s">
        <v>381</v>
      </c>
      <c r="S49" t="s">
        <v>281</v>
      </c>
      <c r="T49" t="s">
        <v>131</v>
      </c>
      <c r="U49" t="s">
        <v>45</v>
      </c>
      <c r="V49" t="s">
        <v>96</v>
      </c>
      <c r="W49" t="s">
        <v>382</v>
      </c>
      <c r="X49" t="s">
        <v>48</v>
      </c>
      <c r="Y49" t="s">
        <v>136</v>
      </c>
      <c r="Z49" t="s">
        <v>136</v>
      </c>
      <c r="AJ49" t="s">
        <v>356</v>
      </c>
      <c r="AK49" t="s">
        <v>174</v>
      </c>
      <c r="AL49" t="s">
        <v>960</v>
      </c>
      <c r="AM49" t="s">
        <v>961</v>
      </c>
      <c r="AN49" t="s">
        <v>958</v>
      </c>
      <c r="AQ49" t="s">
        <v>243</v>
      </c>
      <c r="AR49" t="s">
        <v>311</v>
      </c>
      <c r="AS49" t="s">
        <v>977</v>
      </c>
      <c r="AX49" t="s">
        <v>112</v>
      </c>
      <c r="AY49" t="s">
        <v>87</v>
      </c>
      <c r="AZ49" t="s">
        <v>139</v>
      </c>
      <c r="BA49" t="s">
        <v>101</v>
      </c>
      <c r="BB49" t="s">
        <v>991</v>
      </c>
      <c r="BC49" t="s">
        <v>989</v>
      </c>
      <c r="BI49" t="s">
        <v>1017</v>
      </c>
      <c r="BJ49" t="s">
        <v>102</v>
      </c>
      <c r="BK49" t="s">
        <v>1047</v>
      </c>
      <c r="BL49" t="s">
        <v>1048</v>
      </c>
      <c r="BM49" t="s">
        <v>1049</v>
      </c>
      <c r="BN49" t="s">
        <v>1050</v>
      </c>
      <c r="BO49" t="s">
        <v>993</v>
      </c>
      <c r="BS49" t="s">
        <v>161</v>
      </c>
      <c r="BT49" t="s">
        <v>77</v>
      </c>
      <c r="BU49" t="s">
        <v>77</v>
      </c>
      <c r="CB49">
        <v>0</v>
      </c>
      <c r="CC49" t="s">
        <v>92</v>
      </c>
      <c r="CD49" t="s">
        <v>384</v>
      </c>
      <c r="CE49" t="s">
        <v>147</v>
      </c>
      <c r="CF49" t="s">
        <v>1073</v>
      </c>
      <c r="CG49" t="s">
        <v>1077</v>
      </c>
      <c r="CL49">
        <v>3</v>
      </c>
      <c r="CM49" t="s">
        <v>385</v>
      </c>
      <c r="CN49" t="s">
        <v>106</v>
      </c>
      <c r="CO49" t="s">
        <v>1095</v>
      </c>
      <c r="CP49" t="s">
        <v>1097</v>
      </c>
    </row>
    <row r="50" spans="1:99" x14ac:dyDescent="0.25">
      <c r="A50">
        <v>45155.030180844908</v>
      </c>
      <c r="B50" t="s">
        <v>330</v>
      </c>
      <c r="C50" t="s">
        <v>34</v>
      </c>
      <c r="D50" t="s">
        <v>35</v>
      </c>
      <c r="E50" t="s">
        <v>36</v>
      </c>
      <c r="F50" t="s">
        <v>201</v>
      </c>
      <c r="G50" t="s">
        <v>38</v>
      </c>
      <c r="H50" t="s">
        <v>130</v>
      </c>
      <c r="I50" s="1" t="s">
        <v>130</v>
      </c>
      <c r="M50" t="s">
        <v>40</v>
      </c>
      <c r="N50" s="1" t="s">
        <v>41</v>
      </c>
      <c r="O50" t="s">
        <v>41</v>
      </c>
      <c r="Q50">
        <v>1100</v>
      </c>
      <c r="R50" t="s">
        <v>232</v>
      </c>
      <c r="S50" t="s">
        <v>65</v>
      </c>
      <c r="T50" t="s">
        <v>44</v>
      </c>
      <c r="U50" t="s">
        <v>67</v>
      </c>
      <c r="V50" t="s">
        <v>117</v>
      </c>
      <c r="W50" t="s">
        <v>386</v>
      </c>
      <c r="X50" t="s">
        <v>70</v>
      </c>
      <c r="Y50" t="s">
        <v>923</v>
      </c>
      <c r="Z50" t="s">
        <v>136</v>
      </c>
      <c r="AA50" t="s">
        <v>887</v>
      </c>
      <c r="AB50" t="s">
        <v>941</v>
      </c>
      <c r="AJ50" t="s">
        <v>388</v>
      </c>
      <c r="AK50" t="s">
        <v>174</v>
      </c>
      <c r="AL50" t="s">
        <v>962</v>
      </c>
      <c r="AM50" t="s">
        <v>963</v>
      </c>
      <c r="AN50" t="s">
        <v>964</v>
      </c>
      <c r="AO50" t="s">
        <v>965</v>
      </c>
      <c r="AQ50" t="s">
        <v>51</v>
      </c>
      <c r="AR50" t="s">
        <v>51</v>
      </c>
      <c r="AX50" t="s">
        <v>112</v>
      </c>
      <c r="AY50" t="s">
        <v>100</v>
      </c>
      <c r="AZ50" t="s">
        <v>389</v>
      </c>
      <c r="BA50" t="s">
        <v>423</v>
      </c>
      <c r="BB50" t="s">
        <v>965</v>
      </c>
      <c r="BI50" t="s">
        <v>390</v>
      </c>
      <c r="BJ50" t="s">
        <v>114</v>
      </c>
      <c r="BK50" t="s">
        <v>1050</v>
      </c>
      <c r="BL50" t="s">
        <v>1052</v>
      </c>
      <c r="BS50" t="s">
        <v>76</v>
      </c>
      <c r="BT50" t="s">
        <v>391</v>
      </c>
      <c r="BU50" t="s">
        <v>77</v>
      </c>
      <c r="BV50" t="s">
        <v>1068</v>
      </c>
      <c r="CB50">
        <v>0</v>
      </c>
      <c r="CC50" t="s">
        <v>58</v>
      </c>
      <c r="CD50" t="s">
        <v>392</v>
      </c>
      <c r="CE50" t="s">
        <v>147</v>
      </c>
      <c r="CF50" t="s">
        <v>1073</v>
      </c>
      <c r="CG50" t="s">
        <v>1074</v>
      </c>
      <c r="CH50" t="s">
        <v>1078</v>
      </c>
      <c r="CL50">
        <v>3</v>
      </c>
      <c r="CM50" t="s">
        <v>393</v>
      </c>
      <c r="CN50" t="s">
        <v>106</v>
      </c>
      <c r="CO50" t="s">
        <v>1103</v>
      </c>
    </row>
    <row r="51" spans="1:99" x14ac:dyDescent="0.25">
      <c r="A51">
        <v>45155.05471517361</v>
      </c>
      <c r="B51" t="s">
        <v>172</v>
      </c>
      <c r="C51" t="s">
        <v>34</v>
      </c>
      <c r="D51" t="s">
        <v>35</v>
      </c>
      <c r="E51" t="s">
        <v>36</v>
      </c>
      <c r="F51" t="s">
        <v>37</v>
      </c>
      <c r="G51" t="s">
        <v>123</v>
      </c>
      <c r="H51" t="s">
        <v>130</v>
      </c>
      <c r="I51" s="1" t="s">
        <v>130</v>
      </c>
      <c r="M51" t="s">
        <v>40</v>
      </c>
      <c r="N51" s="1" t="s">
        <v>41</v>
      </c>
      <c r="O51" t="s">
        <v>41</v>
      </c>
      <c r="Q51">
        <v>800</v>
      </c>
      <c r="R51" t="s">
        <v>42</v>
      </c>
      <c r="S51" t="s">
        <v>65</v>
      </c>
      <c r="T51" t="s">
        <v>66</v>
      </c>
      <c r="U51" t="s">
        <v>108</v>
      </c>
      <c r="V51" t="s">
        <v>134</v>
      </c>
      <c r="W51" t="s">
        <v>394</v>
      </c>
      <c r="X51" t="s">
        <v>70</v>
      </c>
      <c r="Y51" t="s">
        <v>395</v>
      </c>
      <c r="Z51" t="s">
        <v>136</v>
      </c>
      <c r="AA51" t="s">
        <v>893</v>
      </c>
      <c r="AB51" t="s">
        <v>894</v>
      </c>
      <c r="AC51" t="s">
        <v>890</v>
      </c>
      <c r="AJ51" t="s">
        <v>159</v>
      </c>
      <c r="AK51" t="s">
        <v>174</v>
      </c>
      <c r="AL51" t="s">
        <v>960</v>
      </c>
      <c r="AM51" t="s">
        <v>961</v>
      </c>
      <c r="AN51" t="s">
        <v>958</v>
      </c>
      <c r="AO51" t="s">
        <v>959</v>
      </c>
      <c r="AP51" t="s">
        <v>957</v>
      </c>
      <c r="AQ51" t="s">
        <v>194</v>
      </c>
      <c r="AR51" t="s">
        <v>194</v>
      </c>
      <c r="AX51" t="s">
        <v>65</v>
      </c>
      <c r="AY51" t="s">
        <v>100</v>
      </c>
      <c r="AZ51" t="s">
        <v>74</v>
      </c>
      <c r="BA51" t="s">
        <v>418</v>
      </c>
      <c r="BB51" t="s">
        <v>991</v>
      </c>
      <c r="BC51" t="s">
        <v>989</v>
      </c>
      <c r="BD51" t="s">
        <v>990</v>
      </c>
      <c r="BI51" t="s">
        <v>396</v>
      </c>
      <c r="BJ51" t="s">
        <v>102</v>
      </c>
      <c r="BK51" t="s">
        <v>1048</v>
      </c>
      <c r="BL51" t="s">
        <v>1044</v>
      </c>
      <c r="BM51" t="s">
        <v>1049</v>
      </c>
      <c r="BN51" t="s">
        <v>1045</v>
      </c>
      <c r="BS51" t="s">
        <v>76</v>
      </c>
      <c r="BT51" t="s">
        <v>77</v>
      </c>
      <c r="BU51" t="s">
        <v>77</v>
      </c>
      <c r="CB51">
        <v>0</v>
      </c>
      <c r="CC51" t="s">
        <v>228</v>
      </c>
      <c r="CD51" t="s">
        <v>328</v>
      </c>
      <c r="CE51" t="s">
        <v>147</v>
      </c>
      <c r="CF51" t="s">
        <v>1073</v>
      </c>
      <c r="CG51" t="s">
        <v>1076</v>
      </c>
      <c r="CL51">
        <v>4</v>
      </c>
      <c r="CM51" t="s">
        <v>106</v>
      </c>
      <c r="CN51" t="s">
        <v>106</v>
      </c>
    </row>
    <row r="52" spans="1:99" x14ac:dyDescent="0.25">
      <c r="A52">
        <v>45155.084793368056</v>
      </c>
      <c r="B52" t="s">
        <v>397</v>
      </c>
      <c r="C52" t="s">
        <v>34</v>
      </c>
      <c r="D52" t="s">
        <v>35</v>
      </c>
      <c r="E52" t="s">
        <v>36</v>
      </c>
      <c r="F52" t="s">
        <v>37</v>
      </c>
      <c r="G52" t="s">
        <v>81</v>
      </c>
      <c r="H52" t="s">
        <v>130</v>
      </c>
      <c r="I52" s="1" t="s">
        <v>124</v>
      </c>
      <c r="J52" t="s">
        <v>854</v>
      </c>
      <c r="M52" t="s">
        <v>40</v>
      </c>
      <c r="N52" s="1" t="s">
        <v>64</v>
      </c>
      <c r="O52" t="s">
        <v>41</v>
      </c>
      <c r="P52" t="s">
        <v>862</v>
      </c>
      <c r="Q52">
        <v>2000</v>
      </c>
      <c r="R52" t="s">
        <v>42</v>
      </c>
      <c r="S52" t="s">
        <v>65</v>
      </c>
      <c r="T52" t="s">
        <v>131</v>
      </c>
      <c r="U52" t="s">
        <v>67</v>
      </c>
      <c r="V52" t="s">
        <v>96</v>
      </c>
      <c r="W52" t="s">
        <v>398</v>
      </c>
      <c r="X52" t="s">
        <v>399</v>
      </c>
      <c r="Y52" t="s">
        <v>924</v>
      </c>
      <c r="Z52" t="s">
        <v>922</v>
      </c>
      <c r="AA52" t="s">
        <v>896</v>
      </c>
      <c r="AJ52" t="s">
        <v>72</v>
      </c>
      <c r="AK52" t="s">
        <v>146</v>
      </c>
      <c r="AL52" t="s">
        <v>958</v>
      </c>
      <c r="AM52" t="s">
        <v>959</v>
      </c>
      <c r="AN52" t="s">
        <v>957</v>
      </c>
      <c r="AQ52" t="s">
        <v>73</v>
      </c>
      <c r="AR52" t="s">
        <v>51</v>
      </c>
      <c r="AS52" t="s">
        <v>975</v>
      </c>
      <c r="AX52" t="s">
        <v>65</v>
      </c>
      <c r="AY52" t="s">
        <v>100</v>
      </c>
      <c r="AZ52" t="s">
        <v>261</v>
      </c>
      <c r="BA52" t="s">
        <v>101</v>
      </c>
      <c r="BB52" t="s">
        <v>992</v>
      </c>
      <c r="BC52" t="s">
        <v>991</v>
      </c>
      <c r="BI52" t="s">
        <v>401</v>
      </c>
      <c r="BJ52" t="s">
        <v>75</v>
      </c>
      <c r="BK52" t="s">
        <v>1048</v>
      </c>
      <c r="BL52" t="s">
        <v>1049</v>
      </c>
      <c r="BM52" t="s">
        <v>1045</v>
      </c>
      <c r="BS52" t="s">
        <v>76</v>
      </c>
      <c r="BT52" t="s">
        <v>402</v>
      </c>
      <c r="BU52" t="s">
        <v>402</v>
      </c>
      <c r="CB52">
        <v>0</v>
      </c>
      <c r="CC52" t="s">
        <v>142</v>
      </c>
      <c r="CD52" t="s">
        <v>210</v>
      </c>
      <c r="CE52" t="s">
        <v>210</v>
      </c>
      <c r="CL52">
        <v>5</v>
      </c>
      <c r="CM52" t="s">
        <v>403</v>
      </c>
      <c r="CN52" t="s">
        <v>403</v>
      </c>
    </row>
    <row r="53" spans="1:99" x14ac:dyDescent="0.25">
      <c r="A53">
        <v>45155.100623495367</v>
      </c>
      <c r="B53" t="s">
        <v>289</v>
      </c>
      <c r="C53" t="s">
        <v>62</v>
      </c>
      <c r="D53" t="s">
        <v>35</v>
      </c>
      <c r="E53" t="s">
        <v>36</v>
      </c>
      <c r="F53" t="s">
        <v>201</v>
      </c>
      <c r="G53" t="s">
        <v>38</v>
      </c>
      <c r="H53" t="s">
        <v>130</v>
      </c>
      <c r="I53" s="1" t="s">
        <v>130</v>
      </c>
      <c r="M53" t="s">
        <v>40</v>
      </c>
      <c r="N53" s="1" t="s">
        <v>41</v>
      </c>
      <c r="O53" t="s">
        <v>41</v>
      </c>
      <c r="Q53">
        <v>491</v>
      </c>
      <c r="R53" t="s">
        <v>83</v>
      </c>
      <c r="S53" t="s">
        <v>65</v>
      </c>
      <c r="T53" t="s">
        <v>44</v>
      </c>
      <c r="U53" t="s">
        <v>156</v>
      </c>
      <c r="V53" t="s">
        <v>117</v>
      </c>
      <c r="W53" t="s">
        <v>404</v>
      </c>
      <c r="X53" t="s">
        <v>399</v>
      </c>
      <c r="Y53" t="s">
        <v>77</v>
      </c>
      <c r="Z53" t="s">
        <v>77</v>
      </c>
      <c r="AJ53" t="s">
        <v>174</v>
      </c>
      <c r="AK53" t="s">
        <v>174</v>
      </c>
      <c r="AQ53" t="s">
        <v>311</v>
      </c>
      <c r="AR53" t="s">
        <v>311</v>
      </c>
      <c r="AX53" t="s">
        <v>312</v>
      </c>
      <c r="AY53" t="s">
        <v>53</v>
      </c>
      <c r="AZ53" t="s">
        <v>167</v>
      </c>
      <c r="BA53" t="s">
        <v>101</v>
      </c>
      <c r="BB53" t="s">
        <v>989</v>
      </c>
      <c r="BI53" t="s">
        <v>114</v>
      </c>
      <c r="BJ53" t="s">
        <v>114</v>
      </c>
      <c r="BS53" t="s">
        <v>196</v>
      </c>
      <c r="BT53" t="s">
        <v>77</v>
      </c>
      <c r="BU53" t="s">
        <v>77</v>
      </c>
      <c r="CB53">
        <v>0</v>
      </c>
      <c r="CC53" t="s">
        <v>92</v>
      </c>
      <c r="CD53" t="s">
        <v>405</v>
      </c>
      <c r="CE53" t="s">
        <v>210</v>
      </c>
      <c r="CF53" t="s">
        <v>1076</v>
      </c>
      <c r="CL53">
        <v>5</v>
      </c>
      <c r="CM53" t="s">
        <v>406</v>
      </c>
      <c r="CN53" t="s">
        <v>451</v>
      </c>
      <c r="CO53" t="s">
        <v>1101</v>
      </c>
    </row>
    <row r="54" spans="1:99" x14ac:dyDescent="0.25">
      <c r="A54">
        <v>45155.118335335646</v>
      </c>
      <c r="B54" t="s">
        <v>258</v>
      </c>
      <c r="C54" t="s">
        <v>62</v>
      </c>
      <c r="D54" t="s">
        <v>35</v>
      </c>
      <c r="E54" t="s">
        <v>36</v>
      </c>
      <c r="F54" t="s">
        <v>37</v>
      </c>
      <c r="G54" t="s">
        <v>123</v>
      </c>
      <c r="H54" t="s">
        <v>202</v>
      </c>
      <c r="I54" s="1" t="s">
        <v>202</v>
      </c>
      <c r="M54" t="s">
        <v>40</v>
      </c>
      <c r="N54" s="1" t="s">
        <v>41</v>
      </c>
      <c r="O54" t="s">
        <v>41</v>
      </c>
      <c r="Q54">
        <v>1166</v>
      </c>
      <c r="R54" t="s">
        <v>42</v>
      </c>
      <c r="S54" t="s">
        <v>95</v>
      </c>
      <c r="T54" t="s">
        <v>66</v>
      </c>
      <c r="U54" t="s">
        <v>108</v>
      </c>
      <c r="V54" t="s">
        <v>117</v>
      </c>
      <c r="W54" t="s">
        <v>407</v>
      </c>
      <c r="X54" t="s">
        <v>70</v>
      </c>
      <c r="Y54" t="s">
        <v>77</v>
      </c>
      <c r="Z54" t="s">
        <v>77</v>
      </c>
      <c r="AJ54" t="s">
        <v>159</v>
      </c>
      <c r="AK54" t="s">
        <v>174</v>
      </c>
      <c r="AL54" t="s">
        <v>960</v>
      </c>
      <c r="AM54" t="s">
        <v>961</v>
      </c>
      <c r="AN54" t="s">
        <v>958</v>
      </c>
      <c r="AO54" t="s">
        <v>959</v>
      </c>
      <c r="AP54" t="s">
        <v>957</v>
      </c>
      <c r="AQ54" t="s">
        <v>73</v>
      </c>
      <c r="AR54" t="s">
        <v>51</v>
      </c>
      <c r="AS54" t="s">
        <v>975</v>
      </c>
      <c r="AX54" t="s">
        <v>112</v>
      </c>
      <c r="AY54" t="s">
        <v>100</v>
      </c>
      <c r="AZ54" t="s">
        <v>151</v>
      </c>
      <c r="BA54" t="s">
        <v>101</v>
      </c>
      <c r="BB54" t="s">
        <v>992</v>
      </c>
      <c r="BC54" t="s">
        <v>991</v>
      </c>
      <c r="BD54" t="s">
        <v>989</v>
      </c>
      <c r="BE54" t="s">
        <v>990</v>
      </c>
      <c r="BI54" t="s">
        <v>1013</v>
      </c>
      <c r="BJ54" t="s">
        <v>75</v>
      </c>
      <c r="BK54" t="s">
        <v>1047</v>
      </c>
      <c r="BL54" t="s">
        <v>1044</v>
      </c>
      <c r="BM54" t="s">
        <v>1049</v>
      </c>
      <c r="BS54" t="s">
        <v>56</v>
      </c>
      <c r="BT54" t="s">
        <v>77</v>
      </c>
      <c r="BU54" t="s">
        <v>77</v>
      </c>
      <c r="CB54">
        <v>0</v>
      </c>
      <c r="CC54" t="s">
        <v>92</v>
      </c>
      <c r="CD54" t="s">
        <v>408</v>
      </c>
      <c r="CE54" t="s">
        <v>147</v>
      </c>
      <c r="CF54" t="s">
        <v>1073</v>
      </c>
      <c r="CG54" t="s">
        <v>1074</v>
      </c>
      <c r="CH54" t="s">
        <v>1075</v>
      </c>
      <c r="CI54" t="s">
        <v>1077</v>
      </c>
      <c r="CJ54" t="s">
        <v>1078</v>
      </c>
      <c r="CK54" t="s">
        <v>1076</v>
      </c>
      <c r="CL54">
        <v>3</v>
      </c>
      <c r="CM54" t="s">
        <v>409</v>
      </c>
      <c r="CN54" t="s">
        <v>106</v>
      </c>
      <c r="CO54" t="s">
        <v>1103</v>
      </c>
      <c r="CP54" t="s">
        <v>1097</v>
      </c>
      <c r="CQ54" t="s">
        <v>1098</v>
      </c>
      <c r="CU54" t="s">
        <v>410</v>
      </c>
    </row>
    <row r="55" spans="1:99" x14ac:dyDescent="0.25">
      <c r="A55">
        <v>45155.298464224536</v>
      </c>
      <c r="B55" t="s">
        <v>172</v>
      </c>
      <c r="C55" t="s">
        <v>34</v>
      </c>
      <c r="D55" t="s">
        <v>35</v>
      </c>
      <c r="E55" t="s">
        <v>36</v>
      </c>
      <c r="F55" t="s">
        <v>37</v>
      </c>
      <c r="G55" t="s">
        <v>320</v>
      </c>
      <c r="H55" t="s">
        <v>130</v>
      </c>
      <c r="I55" s="1" t="s">
        <v>130</v>
      </c>
      <c r="M55" t="s">
        <v>411</v>
      </c>
      <c r="N55" s="1" t="s">
        <v>64</v>
      </c>
      <c r="O55" t="s">
        <v>41</v>
      </c>
      <c r="P55" t="s">
        <v>862</v>
      </c>
      <c r="Q55">
        <v>678</v>
      </c>
      <c r="R55" t="s">
        <v>42</v>
      </c>
      <c r="S55" t="s">
        <v>95</v>
      </c>
      <c r="T55" t="s">
        <v>44</v>
      </c>
      <c r="U55" t="s">
        <v>156</v>
      </c>
      <c r="V55" t="s">
        <v>117</v>
      </c>
      <c r="W55" t="s">
        <v>412</v>
      </c>
      <c r="X55" t="s">
        <v>413</v>
      </c>
      <c r="Y55" t="s">
        <v>77</v>
      </c>
      <c r="Z55" t="s">
        <v>77</v>
      </c>
      <c r="AJ55" t="s">
        <v>414</v>
      </c>
      <c r="AK55" t="s">
        <v>414</v>
      </c>
      <c r="AQ55" t="s">
        <v>194</v>
      </c>
      <c r="AR55" t="s">
        <v>194</v>
      </c>
      <c r="AX55" t="s">
        <v>312</v>
      </c>
      <c r="AY55" t="s">
        <v>87</v>
      </c>
      <c r="AZ55" t="s">
        <v>101</v>
      </c>
      <c r="BA55" t="s">
        <v>101</v>
      </c>
      <c r="BI55" t="s">
        <v>313</v>
      </c>
      <c r="BJ55" t="s">
        <v>313</v>
      </c>
      <c r="BS55" t="s">
        <v>161</v>
      </c>
      <c r="BT55" t="s">
        <v>77</v>
      </c>
      <c r="BU55" t="s">
        <v>77</v>
      </c>
      <c r="CB55">
        <v>0</v>
      </c>
      <c r="CC55" t="s">
        <v>92</v>
      </c>
      <c r="CD55" t="s">
        <v>415</v>
      </c>
      <c r="CE55" t="s">
        <v>415</v>
      </c>
      <c r="CL55">
        <v>5</v>
      </c>
      <c r="CM55" t="s">
        <v>345</v>
      </c>
      <c r="CN55" t="s">
        <v>345</v>
      </c>
    </row>
    <row r="56" spans="1:99" x14ac:dyDescent="0.25">
      <c r="A56">
        <v>45155.450704872681</v>
      </c>
      <c r="B56" t="s">
        <v>188</v>
      </c>
      <c r="C56" t="s">
        <v>62</v>
      </c>
      <c r="D56" t="s">
        <v>35</v>
      </c>
      <c r="E56" t="s">
        <v>36</v>
      </c>
      <c r="F56" t="s">
        <v>416</v>
      </c>
      <c r="G56" t="s">
        <v>148</v>
      </c>
      <c r="H56" t="s">
        <v>130</v>
      </c>
      <c r="I56" s="1" t="s">
        <v>130</v>
      </c>
      <c r="M56" t="s">
        <v>40</v>
      </c>
      <c r="N56" s="1" t="s">
        <v>41</v>
      </c>
      <c r="O56" t="s">
        <v>41</v>
      </c>
      <c r="Q56">
        <v>789</v>
      </c>
      <c r="R56" t="s">
        <v>83</v>
      </c>
      <c r="S56" t="s">
        <v>65</v>
      </c>
      <c r="T56" t="s">
        <v>44</v>
      </c>
      <c r="U56" t="s">
        <v>67</v>
      </c>
      <c r="V56" t="s">
        <v>117</v>
      </c>
      <c r="W56" t="s">
        <v>417</v>
      </c>
      <c r="X56" t="s">
        <v>70</v>
      </c>
      <c r="Y56" t="s">
        <v>77</v>
      </c>
      <c r="Z56" t="s">
        <v>77</v>
      </c>
      <c r="AJ56" t="s">
        <v>37</v>
      </c>
      <c r="AK56" t="s">
        <v>37</v>
      </c>
      <c r="AQ56" t="s">
        <v>51</v>
      </c>
      <c r="AR56" t="s">
        <v>51</v>
      </c>
      <c r="AX56" t="s">
        <v>112</v>
      </c>
      <c r="AY56" t="s">
        <v>100</v>
      </c>
      <c r="AZ56" t="s">
        <v>418</v>
      </c>
      <c r="BA56" t="s">
        <v>418</v>
      </c>
      <c r="BI56" t="s">
        <v>1018</v>
      </c>
      <c r="BJ56" t="s">
        <v>1002</v>
      </c>
      <c r="BK56" t="s">
        <v>1051</v>
      </c>
      <c r="BS56" t="s">
        <v>56</v>
      </c>
      <c r="BT56" t="s">
        <v>77</v>
      </c>
      <c r="BU56" t="s">
        <v>77</v>
      </c>
      <c r="CB56">
        <v>0</v>
      </c>
      <c r="CC56" t="s">
        <v>92</v>
      </c>
      <c r="CD56" t="s">
        <v>405</v>
      </c>
      <c r="CE56" t="s">
        <v>210</v>
      </c>
      <c r="CF56" t="s">
        <v>1076</v>
      </c>
      <c r="CL56">
        <v>5</v>
      </c>
      <c r="CM56" t="s">
        <v>420</v>
      </c>
      <c r="CN56" t="s">
        <v>420</v>
      </c>
      <c r="CU56" t="s">
        <v>421</v>
      </c>
    </row>
    <row r="57" spans="1:99" x14ac:dyDescent="0.25">
      <c r="A57">
        <v>45155.454835358796</v>
      </c>
      <c r="B57" t="s">
        <v>289</v>
      </c>
      <c r="C57" t="s">
        <v>34</v>
      </c>
      <c r="D57" t="s">
        <v>35</v>
      </c>
      <c r="E57" t="s">
        <v>36</v>
      </c>
      <c r="F57" t="s">
        <v>37</v>
      </c>
      <c r="G57" t="s">
        <v>123</v>
      </c>
      <c r="H57" t="s">
        <v>130</v>
      </c>
      <c r="I57" s="1" t="s">
        <v>130</v>
      </c>
      <c r="M57" t="s">
        <v>40</v>
      </c>
      <c r="N57" s="1" t="s">
        <v>64</v>
      </c>
      <c r="O57" t="s">
        <v>41</v>
      </c>
      <c r="P57" t="s">
        <v>862</v>
      </c>
      <c r="Q57">
        <v>795</v>
      </c>
      <c r="R57" t="s">
        <v>42</v>
      </c>
      <c r="S57" t="s">
        <v>95</v>
      </c>
      <c r="T57" t="s">
        <v>44</v>
      </c>
      <c r="U57" t="s">
        <v>67</v>
      </c>
      <c r="V57" t="s">
        <v>117</v>
      </c>
      <c r="W57" t="s">
        <v>422</v>
      </c>
      <c r="X57" t="s">
        <v>399</v>
      </c>
      <c r="Y57" t="s">
        <v>77</v>
      </c>
      <c r="Z57" t="s">
        <v>77</v>
      </c>
      <c r="AJ57" t="s">
        <v>146</v>
      </c>
      <c r="AK57" t="s">
        <v>146</v>
      </c>
      <c r="AQ57" t="s">
        <v>51</v>
      </c>
      <c r="AR57" t="s">
        <v>51</v>
      </c>
      <c r="AX57" t="s">
        <v>112</v>
      </c>
      <c r="AY57" t="s">
        <v>100</v>
      </c>
      <c r="AZ57" t="s">
        <v>423</v>
      </c>
      <c r="BA57" t="s">
        <v>423</v>
      </c>
      <c r="BI57" t="s">
        <v>160</v>
      </c>
      <c r="BJ57" t="s">
        <v>160</v>
      </c>
      <c r="BS57" t="s">
        <v>161</v>
      </c>
      <c r="BT57" t="s">
        <v>77</v>
      </c>
      <c r="BU57" t="s">
        <v>77</v>
      </c>
      <c r="CB57">
        <v>0</v>
      </c>
      <c r="CC57" t="s">
        <v>92</v>
      </c>
      <c r="CD57" t="s">
        <v>424</v>
      </c>
      <c r="CE57" t="s">
        <v>147</v>
      </c>
      <c r="CF57" t="s">
        <v>1073</v>
      </c>
      <c r="CG57" t="s">
        <v>1074</v>
      </c>
      <c r="CL57">
        <v>4</v>
      </c>
      <c r="CM57" t="s">
        <v>425</v>
      </c>
      <c r="CN57" t="s">
        <v>634</v>
      </c>
      <c r="CO57" t="s">
        <v>1101</v>
      </c>
      <c r="CP57" t="s">
        <v>1097</v>
      </c>
    </row>
    <row r="58" spans="1:99" x14ac:dyDescent="0.25">
      <c r="A58">
        <v>45155.508089409719</v>
      </c>
      <c r="B58" t="s">
        <v>258</v>
      </c>
      <c r="C58" t="s">
        <v>62</v>
      </c>
      <c r="D58" t="s">
        <v>35</v>
      </c>
      <c r="E58" t="s">
        <v>36</v>
      </c>
      <c r="F58" t="s">
        <v>201</v>
      </c>
      <c r="G58" t="s">
        <v>38</v>
      </c>
      <c r="H58" t="s">
        <v>130</v>
      </c>
      <c r="I58" s="1" t="s">
        <v>130</v>
      </c>
      <c r="M58" t="s">
        <v>40</v>
      </c>
      <c r="N58" s="1" t="s">
        <v>41</v>
      </c>
      <c r="O58" t="s">
        <v>41</v>
      </c>
      <c r="Q58">
        <v>1092</v>
      </c>
      <c r="R58" t="s">
        <v>83</v>
      </c>
      <c r="S58" t="s">
        <v>95</v>
      </c>
      <c r="T58" t="s">
        <v>44</v>
      </c>
      <c r="U58" t="s">
        <v>67</v>
      </c>
      <c r="V58" t="s">
        <v>117</v>
      </c>
      <c r="W58" t="s">
        <v>426</v>
      </c>
      <c r="X58" t="s">
        <v>179</v>
      </c>
      <c r="Y58" t="s">
        <v>136</v>
      </c>
      <c r="Z58" t="s">
        <v>136</v>
      </c>
      <c r="AJ58" t="s">
        <v>427</v>
      </c>
      <c r="AK58" t="s">
        <v>427</v>
      </c>
      <c r="AQ58" t="s">
        <v>51</v>
      </c>
      <c r="AR58" t="s">
        <v>51</v>
      </c>
      <c r="AX58" t="s">
        <v>65</v>
      </c>
      <c r="AY58" t="s">
        <v>100</v>
      </c>
      <c r="AZ58" t="s">
        <v>428</v>
      </c>
      <c r="BA58" t="s">
        <v>428</v>
      </c>
      <c r="BI58" t="s">
        <v>114</v>
      </c>
      <c r="BJ58" t="s">
        <v>114</v>
      </c>
      <c r="BS58" t="s">
        <v>76</v>
      </c>
      <c r="BT58" t="s">
        <v>136</v>
      </c>
      <c r="BU58" t="s">
        <v>136</v>
      </c>
      <c r="CB58">
        <v>0</v>
      </c>
      <c r="CC58" t="s">
        <v>92</v>
      </c>
      <c r="CD58" t="s">
        <v>210</v>
      </c>
      <c r="CE58" t="s">
        <v>210</v>
      </c>
      <c r="CL58">
        <v>4</v>
      </c>
      <c r="CM58" t="s">
        <v>314</v>
      </c>
      <c r="CN58" t="s">
        <v>314</v>
      </c>
      <c r="CU58" t="s">
        <v>429</v>
      </c>
    </row>
    <row r="59" spans="1:99" x14ac:dyDescent="0.25">
      <c r="A59">
        <v>45155.514293495369</v>
      </c>
      <c r="B59" t="s">
        <v>258</v>
      </c>
      <c r="C59" t="s">
        <v>62</v>
      </c>
      <c r="D59" t="s">
        <v>35</v>
      </c>
      <c r="E59" t="s">
        <v>36</v>
      </c>
      <c r="F59" t="s">
        <v>37</v>
      </c>
      <c r="G59" t="s">
        <v>38</v>
      </c>
      <c r="H59" t="s">
        <v>130</v>
      </c>
      <c r="I59" s="1" t="s">
        <v>130</v>
      </c>
      <c r="M59" t="s">
        <v>40</v>
      </c>
      <c r="N59" s="1" t="s">
        <v>41</v>
      </c>
      <c r="O59" t="s">
        <v>41</v>
      </c>
      <c r="Q59">
        <v>1100</v>
      </c>
      <c r="R59" t="s">
        <v>42</v>
      </c>
      <c r="S59" t="s">
        <v>43</v>
      </c>
      <c r="T59" t="s">
        <v>44</v>
      </c>
      <c r="U59" t="s">
        <v>108</v>
      </c>
      <c r="V59" t="s">
        <v>117</v>
      </c>
      <c r="W59" t="s">
        <v>430</v>
      </c>
      <c r="X59" t="s">
        <v>48</v>
      </c>
      <c r="Y59" t="s">
        <v>77</v>
      </c>
      <c r="Z59" t="s">
        <v>77</v>
      </c>
      <c r="AJ59" t="s">
        <v>431</v>
      </c>
      <c r="AK59" t="s">
        <v>633</v>
      </c>
      <c r="AL59" t="s">
        <v>957</v>
      </c>
      <c r="AQ59" t="s">
        <v>51</v>
      </c>
      <c r="AR59" t="s">
        <v>51</v>
      </c>
      <c r="AX59" t="s">
        <v>312</v>
      </c>
      <c r="AY59" t="s">
        <v>87</v>
      </c>
      <c r="AZ59" t="s">
        <v>313</v>
      </c>
      <c r="BA59" t="s">
        <v>313</v>
      </c>
      <c r="BI59" t="s">
        <v>313</v>
      </c>
      <c r="BJ59" t="s">
        <v>313</v>
      </c>
      <c r="BS59" t="s">
        <v>161</v>
      </c>
      <c r="BT59" t="s">
        <v>77</v>
      </c>
      <c r="BU59" t="s">
        <v>77</v>
      </c>
      <c r="CB59">
        <v>0</v>
      </c>
      <c r="CC59" t="s">
        <v>58</v>
      </c>
      <c r="CD59" t="s">
        <v>210</v>
      </c>
      <c r="CE59" t="s">
        <v>210</v>
      </c>
      <c r="CL59">
        <v>2</v>
      </c>
      <c r="CM59" t="s">
        <v>106</v>
      </c>
      <c r="CN59" t="s">
        <v>106</v>
      </c>
    </row>
    <row r="60" spans="1:99" x14ac:dyDescent="0.25">
      <c r="A60">
        <v>45155.528135520828</v>
      </c>
      <c r="B60" t="s">
        <v>258</v>
      </c>
      <c r="C60" t="s">
        <v>62</v>
      </c>
      <c r="D60" t="s">
        <v>35</v>
      </c>
      <c r="E60" t="s">
        <v>36</v>
      </c>
      <c r="F60" t="s">
        <v>37</v>
      </c>
      <c r="G60" t="s">
        <v>123</v>
      </c>
      <c r="H60" t="s">
        <v>130</v>
      </c>
      <c r="I60" s="1" t="s">
        <v>124</v>
      </c>
      <c r="J60" t="s">
        <v>854</v>
      </c>
      <c r="M60" t="s">
        <v>40</v>
      </c>
      <c r="N60" s="1" t="s">
        <v>41</v>
      </c>
      <c r="O60" t="s">
        <v>41</v>
      </c>
      <c r="Q60">
        <v>1200</v>
      </c>
      <c r="R60" t="s">
        <v>83</v>
      </c>
      <c r="S60" t="s">
        <v>43</v>
      </c>
      <c r="T60" t="s">
        <v>44</v>
      </c>
      <c r="U60" t="s">
        <v>156</v>
      </c>
      <c r="V60" t="s">
        <v>96</v>
      </c>
      <c r="W60" t="s">
        <v>432</v>
      </c>
      <c r="X60" t="s">
        <v>70</v>
      </c>
      <c r="Y60" t="s">
        <v>433</v>
      </c>
      <c r="Z60" t="s">
        <v>433</v>
      </c>
      <c r="AJ60" t="s">
        <v>174</v>
      </c>
      <c r="AK60" t="s">
        <v>174</v>
      </c>
      <c r="AQ60" t="s">
        <v>311</v>
      </c>
      <c r="AR60" t="s">
        <v>311</v>
      </c>
      <c r="AX60" t="s">
        <v>65</v>
      </c>
      <c r="AY60" t="s">
        <v>100</v>
      </c>
      <c r="AZ60" t="s">
        <v>101</v>
      </c>
      <c r="BA60" t="s">
        <v>101</v>
      </c>
      <c r="BI60" t="s">
        <v>102</v>
      </c>
      <c r="BJ60" t="s">
        <v>102</v>
      </c>
      <c r="BS60" t="s">
        <v>76</v>
      </c>
      <c r="BT60" t="s">
        <v>77</v>
      </c>
      <c r="BU60" t="s">
        <v>77</v>
      </c>
      <c r="CB60">
        <v>0</v>
      </c>
      <c r="CC60" t="s">
        <v>58</v>
      </c>
      <c r="CD60" t="s">
        <v>198</v>
      </c>
      <c r="CE60" t="s">
        <v>198</v>
      </c>
      <c r="CL60">
        <v>2</v>
      </c>
      <c r="CM60" t="s">
        <v>106</v>
      </c>
      <c r="CN60" t="s">
        <v>106</v>
      </c>
    </row>
    <row r="61" spans="1:99" x14ac:dyDescent="0.25">
      <c r="A61">
        <v>45155.536567858799</v>
      </c>
      <c r="B61" t="s">
        <v>172</v>
      </c>
      <c r="C61" t="s">
        <v>62</v>
      </c>
      <c r="D61" t="s">
        <v>35</v>
      </c>
      <c r="E61" t="s">
        <v>36</v>
      </c>
      <c r="F61" t="s">
        <v>201</v>
      </c>
      <c r="G61" t="s">
        <v>148</v>
      </c>
      <c r="H61" t="s">
        <v>130</v>
      </c>
      <c r="I61" s="1" t="s">
        <v>124</v>
      </c>
      <c r="J61" t="s">
        <v>854</v>
      </c>
      <c r="M61" t="s">
        <v>40</v>
      </c>
      <c r="N61" s="1" t="s">
        <v>64</v>
      </c>
      <c r="O61" t="s">
        <v>41</v>
      </c>
      <c r="P61" t="s">
        <v>862</v>
      </c>
      <c r="Q61">
        <v>700</v>
      </c>
      <c r="R61" t="s">
        <v>232</v>
      </c>
      <c r="S61" t="s">
        <v>43</v>
      </c>
      <c r="T61" t="s">
        <v>131</v>
      </c>
      <c r="U61" t="s">
        <v>156</v>
      </c>
      <c r="V61" t="s">
        <v>117</v>
      </c>
      <c r="W61" t="s">
        <v>434</v>
      </c>
      <c r="X61" t="s">
        <v>70</v>
      </c>
      <c r="Y61" t="s">
        <v>136</v>
      </c>
      <c r="Z61" t="s">
        <v>136</v>
      </c>
      <c r="AJ61" t="s">
        <v>435</v>
      </c>
      <c r="AK61" t="s">
        <v>146</v>
      </c>
      <c r="AL61" t="s">
        <v>963</v>
      </c>
      <c r="AM61" t="s">
        <v>964</v>
      </c>
      <c r="AN61" t="s">
        <v>966</v>
      </c>
      <c r="AQ61" t="s">
        <v>51</v>
      </c>
      <c r="AR61" t="s">
        <v>51</v>
      </c>
      <c r="AX61" t="s">
        <v>65</v>
      </c>
      <c r="AY61" t="s">
        <v>87</v>
      </c>
      <c r="AZ61" t="s">
        <v>423</v>
      </c>
      <c r="BA61" t="s">
        <v>423</v>
      </c>
      <c r="BI61" t="s">
        <v>102</v>
      </c>
      <c r="BJ61" t="s">
        <v>102</v>
      </c>
      <c r="BS61" t="s">
        <v>56</v>
      </c>
      <c r="BT61" t="s">
        <v>77</v>
      </c>
      <c r="BU61" t="s">
        <v>77</v>
      </c>
      <c r="CB61">
        <v>0</v>
      </c>
      <c r="CC61" t="s">
        <v>92</v>
      </c>
      <c r="CD61" t="s">
        <v>210</v>
      </c>
      <c r="CE61" t="s">
        <v>210</v>
      </c>
      <c r="CL61">
        <v>1</v>
      </c>
      <c r="CM61" t="s">
        <v>314</v>
      </c>
      <c r="CN61" t="s">
        <v>314</v>
      </c>
      <c r="CU61" t="s">
        <v>436</v>
      </c>
    </row>
    <row r="62" spans="1:99" x14ac:dyDescent="0.25">
      <c r="A62">
        <v>45155.559548240737</v>
      </c>
      <c r="B62" t="s">
        <v>33</v>
      </c>
      <c r="C62" t="s">
        <v>62</v>
      </c>
      <c r="D62" t="s">
        <v>35</v>
      </c>
      <c r="E62" t="s">
        <v>36</v>
      </c>
      <c r="F62" t="s">
        <v>37</v>
      </c>
      <c r="G62" t="s">
        <v>320</v>
      </c>
      <c r="H62" t="s">
        <v>130</v>
      </c>
      <c r="I62" s="1" t="s">
        <v>82</v>
      </c>
      <c r="J62" t="s">
        <v>854</v>
      </c>
      <c r="K62" t="s">
        <v>853</v>
      </c>
      <c r="M62" t="s">
        <v>40</v>
      </c>
      <c r="N62" s="1" t="s">
        <v>64</v>
      </c>
      <c r="O62" t="s">
        <v>41</v>
      </c>
      <c r="P62" t="s">
        <v>862</v>
      </c>
      <c r="Q62">
        <v>1198</v>
      </c>
      <c r="R62" t="s">
        <v>42</v>
      </c>
      <c r="S62" t="s">
        <v>43</v>
      </c>
      <c r="T62" t="s">
        <v>131</v>
      </c>
      <c r="U62" t="s">
        <v>108</v>
      </c>
      <c r="V62" t="s">
        <v>117</v>
      </c>
      <c r="W62" t="s">
        <v>437</v>
      </c>
      <c r="X62" t="s">
        <v>48</v>
      </c>
      <c r="Y62" t="s">
        <v>103</v>
      </c>
      <c r="Z62" t="s">
        <v>103</v>
      </c>
      <c r="AJ62" t="s">
        <v>438</v>
      </c>
      <c r="AK62" t="s">
        <v>146</v>
      </c>
      <c r="AL62" t="s">
        <v>959</v>
      </c>
      <c r="AQ62" t="s">
        <v>73</v>
      </c>
      <c r="AR62" t="s">
        <v>51</v>
      </c>
      <c r="AS62" t="s">
        <v>975</v>
      </c>
      <c r="AX62" t="s">
        <v>65</v>
      </c>
      <c r="AY62" t="s">
        <v>100</v>
      </c>
      <c r="AZ62" t="s">
        <v>139</v>
      </c>
      <c r="BA62" t="s">
        <v>101</v>
      </c>
      <c r="BB62" t="s">
        <v>991</v>
      </c>
      <c r="BC62" t="s">
        <v>989</v>
      </c>
      <c r="BI62" t="s">
        <v>439</v>
      </c>
      <c r="BJ62" t="s">
        <v>102</v>
      </c>
      <c r="BK62" t="s">
        <v>1046</v>
      </c>
      <c r="BL62" t="s">
        <v>1044</v>
      </c>
      <c r="BM62" t="s">
        <v>1049</v>
      </c>
      <c r="BN62" t="s">
        <v>1045</v>
      </c>
      <c r="BS62" t="s">
        <v>56</v>
      </c>
      <c r="BT62" t="s">
        <v>103</v>
      </c>
      <c r="BU62" t="s">
        <v>103</v>
      </c>
      <c r="CB62" t="s">
        <v>440</v>
      </c>
      <c r="CC62" t="s">
        <v>228</v>
      </c>
      <c r="CD62" t="s">
        <v>441</v>
      </c>
      <c r="CE62" t="s">
        <v>441</v>
      </c>
      <c r="CL62">
        <v>3</v>
      </c>
      <c r="CM62" t="s">
        <v>106</v>
      </c>
      <c r="CN62" t="s">
        <v>106</v>
      </c>
    </row>
    <row r="63" spans="1:99" x14ac:dyDescent="0.25">
      <c r="A63">
        <v>45155.594335624999</v>
      </c>
      <c r="B63" t="s">
        <v>330</v>
      </c>
      <c r="C63" t="s">
        <v>62</v>
      </c>
      <c r="D63" t="s">
        <v>35</v>
      </c>
      <c r="E63" t="s">
        <v>36</v>
      </c>
      <c r="F63" t="s">
        <v>37</v>
      </c>
      <c r="G63" t="s">
        <v>38</v>
      </c>
      <c r="H63" t="s">
        <v>130</v>
      </c>
      <c r="I63" s="1" t="s">
        <v>124</v>
      </c>
      <c r="J63" t="s">
        <v>854</v>
      </c>
      <c r="M63" t="s">
        <v>40</v>
      </c>
      <c r="N63" s="1" t="s">
        <v>41</v>
      </c>
      <c r="O63" t="s">
        <v>41</v>
      </c>
      <c r="Q63">
        <v>1156</v>
      </c>
      <c r="R63" t="s">
        <v>42</v>
      </c>
      <c r="S63" t="s">
        <v>65</v>
      </c>
      <c r="T63" t="s">
        <v>66</v>
      </c>
      <c r="U63" t="s">
        <v>108</v>
      </c>
      <c r="V63" t="s">
        <v>117</v>
      </c>
      <c r="W63" t="s">
        <v>442</v>
      </c>
      <c r="X63" t="s">
        <v>70</v>
      </c>
      <c r="Y63" t="s">
        <v>443</v>
      </c>
      <c r="Z63" t="s">
        <v>443</v>
      </c>
      <c r="AJ63" t="s">
        <v>444</v>
      </c>
      <c r="AK63" t="s">
        <v>633</v>
      </c>
      <c r="AL63" t="s">
        <v>961</v>
      </c>
      <c r="AQ63" t="s">
        <v>51</v>
      </c>
      <c r="AR63" t="s">
        <v>51</v>
      </c>
      <c r="AX63" t="s">
        <v>312</v>
      </c>
      <c r="AY63" t="s">
        <v>87</v>
      </c>
      <c r="AZ63" t="s">
        <v>195</v>
      </c>
      <c r="BA63" t="s">
        <v>195</v>
      </c>
      <c r="BI63" t="s">
        <v>75</v>
      </c>
      <c r="BJ63" t="s">
        <v>75</v>
      </c>
      <c r="BS63" t="s">
        <v>56</v>
      </c>
      <c r="BT63" t="s">
        <v>77</v>
      </c>
      <c r="BU63" t="s">
        <v>77</v>
      </c>
      <c r="CB63">
        <v>0</v>
      </c>
      <c r="CC63" t="s">
        <v>92</v>
      </c>
      <c r="CD63" t="s">
        <v>375</v>
      </c>
      <c r="CE63" t="s">
        <v>147</v>
      </c>
      <c r="CF63" t="s">
        <v>1073</v>
      </c>
      <c r="CG63" t="s">
        <v>1074</v>
      </c>
      <c r="CH63" t="s">
        <v>1077</v>
      </c>
      <c r="CI63" t="s">
        <v>1078</v>
      </c>
      <c r="CJ63" t="s">
        <v>1076</v>
      </c>
      <c r="CL63">
        <v>4</v>
      </c>
      <c r="CM63" t="s">
        <v>393</v>
      </c>
      <c r="CN63" t="s">
        <v>106</v>
      </c>
      <c r="CO63" t="s">
        <v>1103</v>
      </c>
    </row>
    <row r="64" spans="1:99" x14ac:dyDescent="0.25">
      <c r="A64">
        <v>45155.627596377315</v>
      </c>
      <c r="B64" t="s">
        <v>258</v>
      </c>
      <c r="C64" t="s">
        <v>62</v>
      </c>
      <c r="D64" t="s">
        <v>35</v>
      </c>
      <c r="E64" t="s">
        <v>36</v>
      </c>
      <c r="F64" t="s">
        <v>37</v>
      </c>
      <c r="G64" t="s">
        <v>320</v>
      </c>
      <c r="H64" t="s">
        <v>130</v>
      </c>
      <c r="I64" s="1" t="s">
        <v>82</v>
      </c>
      <c r="J64" t="s">
        <v>854</v>
      </c>
      <c r="K64" t="s">
        <v>853</v>
      </c>
      <c r="M64" t="s">
        <v>40</v>
      </c>
      <c r="N64" s="1" t="s">
        <v>64</v>
      </c>
      <c r="O64" t="s">
        <v>41</v>
      </c>
      <c r="P64" t="s">
        <v>862</v>
      </c>
      <c r="Q64">
        <v>1215</v>
      </c>
      <c r="R64" t="s">
        <v>42</v>
      </c>
      <c r="S64" t="s">
        <v>65</v>
      </c>
      <c r="T64" t="s">
        <v>44</v>
      </c>
      <c r="U64" t="s">
        <v>67</v>
      </c>
      <c r="V64" t="s">
        <v>134</v>
      </c>
      <c r="W64" t="s">
        <v>407</v>
      </c>
      <c r="X64" t="s">
        <v>70</v>
      </c>
      <c r="Y64" t="s">
        <v>925</v>
      </c>
      <c r="Z64" t="s">
        <v>136</v>
      </c>
      <c r="AA64" t="s">
        <v>894</v>
      </c>
      <c r="AB64" t="s">
        <v>890</v>
      </c>
      <c r="AC64" t="s">
        <v>941</v>
      </c>
      <c r="AJ64" t="s">
        <v>72</v>
      </c>
      <c r="AK64" t="s">
        <v>146</v>
      </c>
      <c r="AL64" t="s">
        <v>958</v>
      </c>
      <c r="AM64" t="s">
        <v>959</v>
      </c>
      <c r="AN64" t="s">
        <v>957</v>
      </c>
      <c r="AQ64" t="s">
        <v>311</v>
      </c>
      <c r="AR64" t="s">
        <v>311</v>
      </c>
      <c r="AX64" t="s">
        <v>112</v>
      </c>
      <c r="AY64" t="s">
        <v>100</v>
      </c>
      <c r="AZ64" t="s">
        <v>261</v>
      </c>
      <c r="BA64" t="s">
        <v>101</v>
      </c>
      <c r="BB64" t="s">
        <v>992</v>
      </c>
      <c r="BC64" t="s">
        <v>991</v>
      </c>
      <c r="BI64" t="s">
        <v>75</v>
      </c>
      <c r="BJ64" t="s">
        <v>75</v>
      </c>
      <c r="BS64" t="s">
        <v>161</v>
      </c>
      <c r="BT64" t="s">
        <v>446</v>
      </c>
      <c r="BU64" t="s">
        <v>446</v>
      </c>
      <c r="CB64">
        <v>0</v>
      </c>
      <c r="CC64" t="s">
        <v>58</v>
      </c>
      <c r="CD64" t="s">
        <v>441</v>
      </c>
      <c r="CE64" t="s">
        <v>441</v>
      </c>
      <c r="CL64">
        <v>2</v>
      </c>
      <c r="CM64" t="s">
        <v>447</v>
      </c>
      <c r="CN64" t="s">
        <v>314</v>
      </c>
      <c r="CO64" t="s">
        <v>1104</v>
      </c>
    </row>
    <row r="65" spans="1:99" x14ac:dyDescent="0.25">
      <c r="A65">
        <v>45155.630462152782</v>
      </c>
      <c r="B65" t="s">
        <v>258</v>
      </c>
      <c r="C65" t="s">
        <v>62</v>
      </c>
      <c r="D65" t="s">
        <v>35</v>
      </c>
      <c r="E65" t="s">
        <v>36</v>
      </c>
      <c r="F65" t="s">
        <v>37</v>
      </c>
      <c r="G65" t="s">
        <v>38</v>
      </c>
      <c r="H65" t="s">
        <v>130</v>
      </c>
      <c r="I65" s="1" t="s">
        <v>130</v>
      </c>
      <c r="M65" t="s">
        <v>40</v>
      </c>
      <c r="N65" s="1" t="s">
        <v>41</v>
      </c>
      <c r="O65" t="s">
        <v>41</v>
      </c>
      <c r="Q65">
        <v>1205</v>
      </c>
      <c r="R65" t="s">
        <v>42</v>
      </c>
      <c r="S65" t="s">
        <v>65</v>
      </c>
      <c r="T65" t="s">
        <v>131</v>
      </c>
      <c r="U65" t="s">
        <v>67</v>
      </c>
      <c r="V65" t="s">
        <v>117</v>
      </c>
      <c r="W65" t="s">
        <v>407</v>
      </c>
      <c r="X65" t="s">
        <v>70</v>
      </c>
      <c r="Y65" t="s">
        <v>448</v>
      </c>
      <c r="Z65" t="s">
        <v>136</v>
      </c>
      <c r="AA65" t="s">
        <v>889</v>
      </c>
      <c r="AB65" t="s">
        <v>886</v>
      </c>
      <c r="AC65" t="s">
        <v>885</v>
      </c>
      <c r="AD65" t="s">
        <v>894</v>
      </c>
      <c r="AJ65" t="s">
        <v>159</v>
      </c>
      <c r="AK65" t="s">
        <v>174</v>
      </c>
      <c r="AL65" t="s">
        <v>960</v>
      </c>
      <c r="AM65" t="s">
        <v>961</v>
      </c>
      <c r="AN65" t="s">
        <v>958</v>
      </c>
      <c r="AO65" t="s">
        <v>959</v>
      </c>
      <c r="AP65" t="s">
        <v>957</v>
      </c>
      <c r="AQ65" t="s">
        <v>73</v>
      </c>
      <c r="AR65" t="s">
        <v>51</v>
      </c>
      <c r="AS65" t="s">
        <v>975</v>
      </c>
      <c r="AX65" t="s">
        <v>65</v>
      </c>
      <c r="AY65" t="s">
        <v>100</v>
      </c>
      <c r="AZ65" t="s">
        <v>54</v>
      </c>
      <c r="BA65" t="s">
        <v>101</v>
      </c>
      <c r="BB65" t="s">
        <v>989</v>
      </c>
      <c r="BC65" t="s">
        <v>990</v>
      </c>
      <c r="BI65" t="s">
        <v>449</v>
      </c>
      <c r="BJ65" t="s">
        <v>102</v>
      </c>
      <c r="BK65" t="s">
        <v>1048</v>
      </c>
      <c r="BL65" t="s">
        <v>1044</v>
      </c>
      <c r="BM65" t="s">
        <v>1049</v>
      </c>
      <c r="BS65" t="s">
        <v>76</v>
      </c>
      <c r="BT65" t="s">
        <v>450</v>
      </c>
      <c r="BU65" t="s">
        <v>136</v>
      </c>
      <c r="BV65" t="s">
        <v>885</v>
      </c>
      <c r="CB65" t="s">
        <v>91</v>
      </c>
      <c r="CC65" t="s">
        <v>142</v>
      </c>
      <c r="CD65" t="s">
        <v>147</v>
      </c>
      <c r="CE65" t="s">
        <v>147</v>
      </c>
      <c r="CL65">
        <v>1</v>
      </c>
      <c r="CM65" t="s">
        <v>451</v>
      </c>
      <c r="CN65" t="s">
        <v>451</v>
      </c>
      <c r="CU65" t="s">
        <v>452</v>
      </c>
    </row>
    <row r="66" spans="1:99" x14ac:dyDescent="0.25">
      <c r="A66">
        <v>45155.63543480324</v>
      </c>
      <c r="B66" t="s">
        <v>330</v>
      </c>
      <c r="C66" t="s">
        <v>62</v>
      </c>
      <c r="D66" t="s">
        <v>35</v>
      </c>
      <c r="E66" t="s">
        <v>36</v>
      </c>
      <c r="F66" t="s">
        <v>37</v>
      </c>
      <c r="G66" t="s">
        <v>81</v>
      </c>
      <c r="H66" t="s">
        <v>130</v>
      </c>
      <c r="I66" s="1" t="s">
        <v>124</v>
      </c>
      <c r="J66" t="s">
        <v>854</v>
      </c>
      <c r="M66" t="s">
        <v>40</v>
      </c>
      <c r="N66" s="1" t="s">
        <v>41</v>
      </c>
      <c r="O66" t="s">
        <v>41</v>
      </c>
      <c r="Q66">
        <v>1186</v>
      </c>
      <c r="R66" t="s">
        <v>42</v>
      </c>
      <c r="S66" t="s">
        <v>65</v>
      </c>
      <c r="T66" t="s">
        <v>66</v>
      </c>
      <c r="U66" t="s">
        <v>156</v>
      </c>
      <c r="V66" t="s">
        <v>117</v>
      </c>
      <c r="W66" t="s">
        <v>453</v>
      </c>
      <c r="X66" t="s">
        <v>70</v>
      </c>
      <c r="Y66" t="s">
        <v>926</v>
      </c>
      <c r="Z66" t="s">
        <v>136</v>
      </c>
      <c r="AA66" t="s">
        <v>941</v>
      </c>
      <c r="AJ66" t="s">
        <v>455</v>
      </c>
      <c r="AK66" t="s">
        <v>174</v>
      </c>
      <c r="AL66" t="s">
        <v>961</v>
      </c>
      <c r="AM66" t="s">
        <v>959</v>
      </c>
      <c r="AN66" t="s">
        <v>957</v>
      </c>
      <c r="AQ66" t="s">
        <v>51</v>
      </c>
      <c r="AR66" t="s">
        <v>51</v>
      </c>
      <c r="AX66" t="s">
        <v>112</v>
      </c>
      <c r="AY66" t="s">
        <v>53</v>
      </c>
      <c r="AZ66" t="s">
        <v>284</v>
      </c>
      <c r="BA66" t="s">
        <v>101</v>
      </c>
      <c r="BB66" t="s">
        <v>991</v>
      </c>
      <c r="BC66" t="s">
        <v>990</v>
      </c>
      <c r="BI66" t="s">
        <v>456</v>
      </c>
      <c r="BJ66" t="s">
        <v>102</v>
      </c>
      <c r="BK66" t="s">
        <v>1046</v>
      </c>
      <c r="BL66" t="s">
        <v>1049</v>
      </c>
      <c r="BS66" t="s">
        <v>56</v>
      </c>
      <c r="BT66" t="s">
        <v>136</v>
      </c>
      <c r="BU66" t="s">
        <v>136</v>
      </c>
      <c r="CB66">
        <v>0</v>
      </c>
      <c r="CC66" t="s">
        <v>58</v>
      </c>
      <c r="CD66" t="s">
        <v>457</v>
      </c>
      <c r="CE66" t="s">
        <v>147</v>
      </c>
      <c r="CF66" t="s">
        <v>1074</v>
      </c>
      <c r="CG66" t="s">
        <v>1076</v>
      </c>
      <c r="CL66">
        <v>4</v>
      </c>
      <c r="CM66" t="s">
        <v>458</v>
      </c>
      <c r="CN66" t="s">
        <v>345</v>
      </c>
      <c r="CO66" t="s">
        <v>1099</v>
      </c>
      <c r="CP66" t="s">
        <v>1096</v>
      </c>
      <c r="CQ66" t="s">
        <v>1100</v>
      </c>
    </row>
    <row r="67" spans="1:99" x14ac:dyDescent="0.25">
      <c r="A67">
        <v>45155.66485025463</v>
      </c>
      <c r="B67" t="s">
        <v>289</v>
      </c>
      <c r="C67" t="s">
        <v>62</v>
      </c>
      <c r="D67" t="s">
        <v>35</v>
      </c>
      <c r="E67" t="s">
        <v>36</v>
      </c>
      <c r="F67" t="s">
        <v>37</v>
      </c>
      <c r="G67" t="s">
        <v>320</v>
      </c>
      <c r="H67" t="s">
        <v>130</v>
      </c>
      <c r="I67" s="1" t="s">
        <v>124</v>
      </c>
      <c r="J67" t="s">
        <v>854</v>
      </c>
      <c r="M67" t="s">
        <v>40</v>
      </c>
      <c r="N67" s="1" t="s">
        <v>64</v>
      </c>
      <c r="O67" t="s">
        <v>41</v>
      </c>
      <c r="P67" t="s">
        <v>862</v>
      </c>
      <c r="Q67">
        <v>750</v>
      </c>
      <c r="R67" t="s">
        <v>42</v>
      </c>
      <c r="S67" t="s">
        <v>43</v>
      </c>
      <c r="T67" t="s">
        <v>44</v>
      </c>
      <c r="U67" t="s">
        <v>67</v>
      </c>
      <c r="V67" t="s">
        <v>96</v>
      </c>
      <c r="W67" t="s">
        <v>412</v>
      </c>
      <c r="X67" t="s">
        <v>399</v>
      </c>
      <c r="Y67" t="s">
        <v>77</v>
      </c>
      <c r="Z67" t="s">
        <v>77</v>
      </c>
      <c r="AJ67" t="s">
        <v>414</v>
      </c>
      <c r="AK67" t="s">
        <v>414</v>
      </c>
      <c r="AQ67" t="s">
        <v>51</v>
      </c>
      <c r="AR67" t="s">
        <v>51</v>
      </c>
      <c r="AX67" t="s">
        <v>312</v>
      </c>
      <c r="AY67" t="s">
        <v>87</v>
      </c>
      <c r="AZ67" t="s">
        <v>313</v>
      </c>
      <c r="BA67" t="s">
        <v>313</v>
      </c>
      <c r="BI67" t="s">
        <v>313</v>
      </c>
      <c r="BJ67" t="s">
        <v>313</v>
      </c>
      <c r="BS67" t="s">
        <v>161</v>
      </c>
      <c r="BT67" t="s">
        <v>77</v>
      </c>
      <c r="BU67" t="s">
        <v>77</v>
      </c>
      <c r="CB67">
        <v>0</v>
      </c>
      <c r="CC67" t="s">
        <v>92</v>
      </c>
      <c r="CD67" t="s">
        <v>414</v>
      </c>
      <c r="CE67" t="s">
        <v>414</v>
      </c>
      <c r="CL67">
        <v>1</v>
      </c>
      <c r="CM67" t="s">
        <v>106</v>
      </c>
      <c r="CN67" t="s">
        <v>106</v>
      </c>
    </row>
    <row r="68" spans="1:99" x14ac:dyDescent="0.25">
      <c r="A68">
        <v>45155.667574016203</v>
      </c>
      <c r="B68" t="s">
        <v>258</v>
      </c>
      <c r="C68" t="s">
        <v>62</v>
      </c>
      <c r="D68" t="s">
        <v>35</v>
      </c>
      <c r="E68" t="s">
        <v>36</v>
      </c>
      <c r="F68" t="s">
        <v>37</v>
      </c>
      <c r="G68" t="s">
        <v>320</v>
      </c>
      <c r="H68" t="s">
        <v>130</v>
      </c>
      <c r="I68" s="1" t="s">
        <v>130</v>
      </c>
      <c r="M68" t="s">
        <v>40</v>
      </c>
      <c r="N68" s="1" t="s">
        <v>41</v>
      </c>
      <c r="O68" t="s">
        <v>41</v>
      </c>
      <c r="Q68">
        <v>1169</v>
      </c>
      <c r="R68" t="s">
        <v>42</v>
      </c>
      <c r="S68" t="s">
        <v>65</v>
      </c>
      <c r="T68" t="s">
        <v>66</v>
      </c>
      <c r="U68" t="s">
        <v>67</v>
      </c>
      <c r="V68" t="s">
        <v>96</v>
      </c>
      <c r="W68" t="s">
        <v>453</v>
      </c>
      <c r="X68" t="s">
        <v>145</v>
      </c>
      <c r="Y68" t="s">
        <v>459</v>
      </c>
      <c r="Z68" t="s">
        <v>459</v>
      </c>
      <c r="AJ68" t="s">
        <v>460</v>
      </c>
      <c r="AK68" t="s">
        <v>111</v>
      </c>
      <c r="AL68" t="s">
        <v>959</v>
      </c>
      <c r="AM68" t="s">
        <v>957</v>
      </c>
      <c r="AQ68" t="s">
        <v>51</v>
      </c>
      <c r="AR68" t="s">
        <v>51</v>
      </c>
      <c r="AX68" t="s">
        <v>112</v>
      </c>
      <c r="AY68" t="s">
        <v>100</v>
      </c>
      <c r="AZ68" t="s">
        <v>428</v>
      </c>
      <c r="BA68" t="s">
        <v>428</v>
      </c>
      <c r="BI68" t="s">
        <v>114</v>
      </c>
      <c r="BJ68" t="s">
        <v>114</v>
      </c>
      <c r="BS68" t="s">
        <v>56</v>
      </c>
      <c r="BT68" t="s">
        <v>342</v>
      </c>
      <c r="BU68" t="s">
        <v>342</v>
      </c>
      <c r="CB68" t="s">
        <v>170</v>
      </c>
      <c r="CC68" t="s">
        <v>142</v>
      </c>
      <c r="CD68" t="s">
        <v>461</v>
      </c>
      <c r="CE68" t="s">
        <v>461</v>
      </c>
      <c r="CL68">
        <v>5</v>
      </c>
      <c r="CM68" t="s">
        <v>106</v>
      </c>
      <c r="CN68" t="s">
        <v>106</v>
      </c>
    </row>
    <row r="69" spans="1:99" x14ac:dyDescent="0.25">
      <c r="A69">
        <v>45155.681645092598</v>
      </c>
      <c r="B69" t="s">
        <v>33</v>
      </c>
      <c r="C69" t="s">
        <v>62</v>
      </c>
      <c r="D69" t="s">
        <v>35</v>
      </c>
      <c r="E69" t="s">
        <v>36</v>
      </c>
      <c r="F69" t="s">
        <v>37</v>
      </c>
      <c r="G69" t="s">
        <v>320</v>
      </c>
      <c r="H69" t="s">
        <v>130</v>
      </c>
      <c r="I69" s="1" t="s">
        <v>182</v>
      </c>
      <c r="J69" t="s">
        <v>854</v>
      </c>
      <c r="K69" t="s">
        <v>852</v>
      </c>
      <c r="M69" t="s">
        <v>40</v>
      </c>
      <c r="N69" s="1" t="s">
        <v>64</v>
      </c>
      <c r="O69" t="s">
        <v>41</v>
      </c>
      <c r="P69" t="s">
        <v>862</v>
      </c>
      <c r="Q69">
        <v>1154</v>
      </c>
      <c r="R69" t="s">
        <v>42</v>
      </c>
      <c r="S69" t="s">
        <v>65</v>
      </c>
      <c r="T69" t="s">
        <v>66</v>
      </c>
      <c r="U69" t="s">
        <v>67</v>
      </c>
      <c r="V69" t="s">
        <v>117</v>
      </c>
      <c r="W69" t="s">
        <v>462</v>
      </c>
      <c r="X69" t="s">
        <v>179</v>
      </c>
      <c r="Y69" t="s">
        <v>463</v>
      </c>
      <c r="Z69" t="s">
        <v>136</v>
      </c>
      <c r="AA69" t="s">
        <v>886</v>
      </c>
      <c r="AB69" t="s">
        <v>891</v>
      </c>
      <c r="AC69" t="s">
        <v>897</v>
      </c>
      <c r="AJ69" t="s">
        <v>119</v>
      </c>
      <c r="AK69" t="s">
        <v>146</v>
      </c>
      <c r="AL69" t="s">
        <v>958</v>
      </c>
      <c r="AM69" t="s">
        <v>959</v>
      </c>
      <c r="AQ69" t="s">
        <v>51</v>
      </c>
      <c r="AR69" t="s">
        <v>51</v>
      </c>
      <c r="AX69" t="s">
        <v>65</v>
      </c>
      <c r="AY69" t="s">
        <v>100</v>
      </c>
      <c r="AZ69" t="s">
        <v>167</v>
      </c>
      <c r="BA69" t="s">
        <v>101</v>
      </c>
      <c r="BB69" t="s">
        <v>989</v>
      </c>
      <c r="BI69" t="s">
        <v>464</v>
      </c>
      <c r="BJ69" t="s">
        <v>75</v>
      </c>
      <c r="BK69" t="s">
        <v>1044</v>
      </c>
      <c r="BL69" t="s">
        <v>1049</v>
      </c>
      <c r="BM69" t="s">
        <v>1045</v>
      </c>
      <c r="BN69" t="s">
        <v>1050</v>
      </c>
      <c r="BS69" t="s">
        <v>76</v>
      </c>
      <c r="BT69" t="s">
        <v>465</v>
      </c>
      <c r="BU69" t="s">
        <v>293</v>
      </c>
      <c r="BV69" t="s">
        <v>897</v>
      </c>
      <c r="CB69" t="s">
        <v>297</v>
      </c>
      <c r="CC69" t="s">
        <v>209</v>
      </c>
      <c r="CD69" t="s">
        <v>198</v>
      </c>
      <c r="CE69" t="s">
        <v>198</v>
      </c>
      <c r="CL69">
        <v>3</v>
      </c>
      <c r="CM69" t="s">
        <v>106</v>
      </c>
      <c r="CN69" t="s">
        <v>106</v>
      </c>
      <c r="CU69" t="s">
        <v>466</v>
      </c>
    </row>
    <row r="70" spans="1:99" x14ac:dyDescent="0.25">
      <c r="A70">
        <v>45155.681776574071</v>
      </c>
      <c r="B70" t="s">
        <v>258</v>
      </c>
      <c r="C70" t="s">
        <v>34</v>
      </c>
      <c r="D70" t="s">
        <v>35</v>
      </c>
      <c r="E70" t="s">
        <v>36</v>
      </c>
      <c r="F70" t="s">
        <v>37</v>
      </c>
      <c r="G70" t="s">
        <v>212</v>
      </c>
      <c r="H70" t="s">
        <v>130</v>
      </c>
      <c r="I70" s="1" t="s">
        <v>124</v>
      </c>
      <c r="J70" t="s">
        <v>854</v>
      </c>
      <c r="M70" t="s">
        <v>40</v>
      </c>
      <c r="N70" s="1" t="s">
        <v>64</v>
      </c>
      <c r="O70" t="s">
        <v>41</v>
      </c>
      <c r="P70" t="s">
        <v>862</v>
      </c>
      <c r="Q70">
        <v>1182</v>
      </c>
      <c r="R70" t="s">
        <v>42</v>
      </c>
      <c r="S70" t="s">
        <v>65</v>
      </c>
      <c r="T70" t="s">
        <v>131</v>
      </c>
      <c r="U70" t="s">
        <v>108</v>
      </c>
      <c r="V70" t="s">
        <v>117</v>
      </c>
      <c r="W70" t="s">
        <v>467</v>
      </c>
      <c r="X70" t="s">
        <v>70</v>
      </c>
      <c r="Y70" t="s">
        <v>468</v>
      </c>
      <c r="Z70" t="s">
        <v>158</v>
      </c>
      <c r="AA70" t="s">
        <v>885</v>
      </c>
      <c r="AB70" t="s">
        <v>894</v>
      </c>
      <c r="AJ70" t="s">
        <v>282</v>
      </c>
      <c r="AK70" t="s">
        <v>174</v>
      </c>
      <c r="AL70" t="s">
        <v>960</v>
      </c>
      <c r="AM70" t="s">
        <v>958</v>
      </c>
      <c r="AN70" t="s">
        <v>959</v>
      </c>
      <c r="AO70" t="s">
        <v>957</v>
      </c>
      <c r="AQ70" t="s">
        <v>51</v>
      </c>
      <c r="AR70" t="s">
        <v>51</v>
      </c>
      <c r="AX70" t="s">
        <v>65</v>
      </c>
      <c r="AY70" t="s">
        <v>100</v>
      </c>
      <c r="AZ70" t="s">
        <v>469</v>
      </c>
      <c r="BA70" t="s">
        <v>101</v>
      </c>
      <c r="BB70" t="s">
        <v>992</v>
      </c>
      <c r="BC70" t="s">
        <v>990</v>
      </c>
      <c r="BI70" t="s">
        <v>140</v>
      </c>
      <c r="BJ70" t="s">
        <v>102</v>
      </c>
      <c r="BK70" t="s">
        <v>1046</v>
      </c>
      <c r="BL70" t="s">
        <v>1048</v>
      </c>
      <c r="BM70" t="s">
        <v>1044</v>
      </c>
      <c r="BN70" t="s">
        <v>1049</v>
      </c>
      <c r="BO70" t="s">
        <v>1045</v>
      </c>
      <c r="BS70" t="s">
        <v>76</v>
      </c>
      <c r="BT70" t="s">
        <v>470</v>
      </c>
      <c r="BU70" t="s">
        <v>342</v>
      </c>
      <c r="BV70" t="s">
        <v>885</v>
      </c>
      <c r="BW70" t="s">
        <v>894</v>
      </c>
      <c r="CB70" t="s">
        <v>170</v>
      </c>
      <c r="CC70" t="s">
        <v>142</v>
      </c>
      <c r="CD70" t="s">
        <v>392</v>
      </c>
      <c r="CE70" t="s">
        <v>147</v>
      </c>
      <c r="CF70" t="s">
        <v>1073</v>
      </c>
      <c r="CG70" t="s">
        <v>1074</v>
      </c>
      <c r="CH70" t="s">
        <v>1078</v>
      </c>
      <c r="CL70">
        <v>5</v>
      </c>
      <c r="CM70" t="s">
        <v>106</v>
      </c>
      <c r="CN70" t="s">
        <v>106</v>
      </c>
    </row>
    <row r="71" spans="1:99" x14ac:dyDescent="0.25">
      <c r="A71">
        <v>45155.686278749999</v>
      </c>
      <c r="B71" t="s">
        <v>258</v>
      </c>
      <c r="C71" t="s">
        <v>62</v>
      </c>
      <c r="D71" t="s">
        <v>35</v>
      </c>
      <c r="E71" t="s">
        <v>36</v>
      </c>
      <c r="F71" t="s">
        <v>37</v>
      </c>
      <c r="G71" t="s">
        <v>38</v>
      </c>
      <c r="H71" t="s">
        <v>130</v>
      </c>
      <c r="I71" s="1" t="s">
        <v>124</v>
      </c>
      <c r="J71" t="s">
        <v>854</v>
      </c>
      <c r="M71" t="s">
        <v>40</v>
      </c>
      <c r="N71" s="1" t="s">
        <v>41</v>
      </c>
      <c r="O71" t="s">
        <v>41</v>
      </c>
      <c r="Q71">
        <v>1223</v>
      </c>
      <c r="R71" t="s">
        <v>42</v>
      </c>
      <c r="S71" t="s">
        <v>65</v>
      </c>
      <c r="T71" t="s">
        <v>44</v>
      </c>
      <c r="U71" t="s">
        <v>108</v>
      </c>
      <c r="V71" t="s">
        <v>96</v>
      </c>
      <c r="W71" t="s">
        <v>471</v>
      </c>
      <c r="X71" t="s">
        <v>70</v>
      </c>
      <c r="Y71" t="s">
        <v>472</v>
      </c>
      <c r="Z71" t="s">
        <v>136</v>
      </c>
      <c r="AA71" t="s">
        <v>894</v>
      </c>
      <c r="AB71" t="s">
        <v>890</v>
      </c>
      <c r="AJ71" t="s">
        <v>72</v>
      </c>
      <c r="AK71" t="s">
        <v>146</v>
      </c>
      <c r="AL71" t="s">
        <v>958</v>
      </c>
      <c r="AM71" t="s">
        <v>959</v>
      </c>
      <c r="AN71" t="s">
        <v>957</v>
      </c>
      <c r="AQ71" t="s">
        <v>51</v>
      </c>
      <c r="AR71" t="s">
        <v>51</v>
      </c>
      <c r="AX71" t="s">
        <v>112</v>
      </c>
      <c r="AY71" t="s">
        <v>87</v>
      </c>
      <c r="AZ71" t="s">
        <v>88</v>
      </c>
      <c r="BA71" t="s">
        <v>101</v>
      </c>
      <c r="BB71" t="s">
        <v>992</v>
      </c>
      <c r="BI71" t="s">
        <v>1013</v>
      </c>
      <c r="BJ71" t="s">
        <v>75</v>
      </c>
      <c r="BK71" t="s">
        <v>1047</v>
      </c>
      <c r="BL71" t="s">
        <v>1044</v>
      </c>
      <c r="BM71" t="s">
        <v>1049</v>
      </c>
      <c r="BS71" t="s">
        <v>196</v>
      </c>
      <c r="BT71" t="s">
        <v>77</v>
      </c>
      <c r="BU71" t="s">
        <v>77</v>
      </c>
      <c r="CB71">
        <v>0</v>
      </c>
      <c r="CC71" t="s">
        <v>92</v>
      </c>
      <c r="CD71" t="s">
        <v>473</v>
      </c>
      <c r="CE71" t="s">
        <v>147</v>
      </c>
      <c r="CF71" t="s">
        <v>1073</v>
      </c>
      <c r="CG71" t="s">
        <v>1078</v>
      </c>
      <c r="CL71">
        <v>4</v>
      </c>
      <c r="CM71" t="s">
        <v>338</v>
      </c>
      <c r="CN71" t="s">
        <v>345</v>
      </c>
      <c r="CO71" t="s">
        <v>1097</v>
      </c>
      <c r="CP71" t="s">
        <v>1098</v>
      </c>
    </row>
    <row r="72" spans="1:99" x14ac:dyDescent="0.25">
      <c r="A72">
        <v>45155.692155833334</v>
      </c>
      <c r="B72" t="s">
        <v>172</v>
      </c>
      <c r="C72" t="s">
        <v>62</v>
      </c>
      <c r="D72" t="s">
        <v>35</v>
      </c>
      <c r="E72" t="s">
        <v>36</v>
      </c>
      <c r="F72" t="s">
        <v>37</v>
      </c>
      <c r="G72" t="s">
        <v>190</v>
      </c>
      <c r="H72" t="s">
        <v>130</v>
      </c>
      <c r="I72" s="1" t="s">
        <v>82</v>
      </c>
      <c r="J72" t="s">
        <v>854</v>
      </c>
      <c r="K72" t="s">
        <v>853</v>
      </c>
      <c r="M72" t="s">
        <v>40</v>
      </c>
      <c r="N72" s="1" t="s">
        <v>64</v>
      </c>
      <c r="O72" t="s">
        <v>41</v>
      </c>
      <c r="P72" t="s">
        <v>862</v>
      </c>
      <c r="Q72">
        <v>1208</v>
      </c>
      <c r="R72" t="s">
        <v>42</v>
      </c>
      <c r="S72" t="s">
        <v>43</v>
      </c>
      <c r="T72" t="s">
        <v>66</v>
      </c>
      <c r="U72" t="s">
        <v>156</v>
      </c>
      <c r="V72" t="s">
        <v>117</v>
      </c>
      <c r="W72" t="s">
        <v>474</v>
      </c>
      <c r="X72" t="s">
        <v>145</v>
      </c>
      <c r="Y72" t="s">
        <v>927</v>
      </c>
      <c r="Z72" t="s">
        <v>193</v>
      </c>
      <c r="AA72" t="s">
        <v>883</v>
      </c>
      <c r="AB72" t="s">
        <v>895</v>
      </c>
      <c r="AC72" t="s">
        <v>894</v>
      </c>
      <c r="AD72" t="s">
        <v>890</v>
      </c>
      <c r="AE72" t="s">
        <v>941</v>
      </c>
      <c r="AJ72" t="s">
        <v>166</v>
      </c>
      <c r="AK72" t="s">
        <v>174</v>
      </c>
      <c r="AL72" t="s">
        <v>961</v>
      </c>
      <c r="AM72" t="s">
        <v>958</v>
      </c>
      <c r="AN72" t="s">
        <v>959</v>
      </c>
      <c r="AO72" t="s">
        <v>957</v>
      </c>
      <c r="AQ72" t="s">
        <v>476</v>
      </c>
      <c r="AR72" t="s">
        <v>51</v>
      </c>
      <c r="AS72" t="s">
        <v>975</v>
      </c>
      <c r="AT72" t="s">
        <v>978</v>
      </c>
      <c r="AU72" t="s">
        <v>979</v>
      </c>
      <c r="AX72" t="s">
        <v>52</v>
      </c>
      <c r="AY72" t="s">
        <v>87</v>
      </c>
      <c r="AZ72" t="s">
        <v>477</v>
      </c>
      <c r="BA72" t="s">
        <v>418</v>
      </c>
      <c r="BB72" t="s">
        <v>990</v>
      </c>
      <c r="BC72" t="s">
        <v>994</v>
      </c>
      <c r="BI72" t="s">
        <v>478</v>
      </c>
      <c r="BJ72" t="s">
        <v>478</v>
      </c>
      <c r="BS72" t="s">
        <v>76</v>
      </c>
      <c r="BT72" t="s">
        <v>317</v>
      </c>
      <c r="BU72" t="s">
        <v>193</v>
      </c>
      <c r="BV72" t="s">
        <v>1067</v>
      </c>
      <c r="CB72" t="s">
        <v>170</v>
      </c>
      <c r="CC72" t="s">
        <v>92</v>
      </c>
      <c r="CD72" t="s">
        <v>479</v>
      </c>
      <c r="CE72" t="s">
        <v>147</v>
      </c>
      <c r="CF72" t="s">
        <v>1080</v>
      </c>
      <c r="CL72">
        <v>5</v>
      </c>
      <c r="CM72" t="s">
        <v>106</v>
      </c>
      <c r="CN72" t="s">
        <v>106</v>
      </c>
      <c r="CU72" t="s">
        <v>480</v>
      </c>
    </row>
    <row r="73" spans="1:99" x14ac:dyDescent="0.25">
      <c r="A73">
        <v>45155.709984062501</v>
      </c>
      <c r="B73" t="s">
        <v>330</v>
      </c>
      <c r="C73" t="s">
        <v>62</v>
      </c>
      <c r="D73" t="s">
        <v>35</v>
      </c>
      <c r="E73" t="s">
        <v>36</v>
      </c>
      <c r="F73" t="s">
        <v>201</v>
      </c>
      <c r="G73" t="s">
        <v>123</v>
      </c>
      <c r="H73" t="s">
        <v>130</v>
      </c>
      <c r="I73" s="1" t="s">
        <v>130</v>
      </c>
      <c r="M73" t="s">
        <v>40</v>
      </c>
      <c r="N73" s="1" t="s">
        <v>41</v>
      </c>
      <c r="O73" t="s">
        <v>41</v>
      </c>
      <c r="Q73">
        <v>1100</v>
      </c>
      <c r="R73" t="s">
        <v>83</v>
      </c>
      <c r="S73" t="s">
        <v>65</v>
      </c>
      <c r="T73" t="s">
        <v>131</v>
      </c>
      <c r="U73" t="s">
        <v>67</v>
      </c>
      <c r="V73" t="s">
        <v>117</v>
      </c>
      <c r="W73" t="s">
        <v>481</v>
      </c>
      <c r="X73" t="s">
        <v>48</v>
      </c>
      <c r="Y73" t="s">
        <v>77</v>
      </c>
      <c r="Z73" t="s">
        <v>77</v>
      </c>
      <c r="AJ73" t="s">
        <v>378</v>
      </c>
      <c r="AK73" t="s">
        <v>174</v>
      </c>
      <c r="AL73" t="s">
        <v>960</v>
      </c>
      <c r="AM73" t="s">
        <v>961</v>
      </c>
      <c r="AQ73" t="s">
        <v>51</v>
      </c>
      <c r="AR73" t="s">
        <v>51</v>
      </c>
      <c r="AX73" t="s">
        <v>112</v>
      </c>
      <c r="AY73" t="s">
        <v>100</v>
      </c>
      <c r="AZ73" t="s">
        <v>482</v>
      </c>
      <c r="BA73" t="s">
        <v>101</v>
      </c>
      <c r="BB73" t="s">
        <v>992</v>
      </c>
      <c r="BC73" t="s">
        <v>991</v>
      </c>
      <c r="BD73" t="s">
        <v>989</v>
      </c>
      <c r="BI73" t="s">
        <v>1013</v>
      </c>
      <c r="BJ73" t="s">
        <v>75</v>
      </c>
      <c r="BK73" t="s">
        <v>1047</v>
      </c>
      <c r="BL73" t="s">
        <v>1044</v>
      </c>
      <c r="BM73" t="s">
        <v>1049</v>
      </c>
      <c r="BS73" t="s">
        <v>56</v>
      </c>
      <c r="BT73" t="s">
        <v>77</v>
      </c>
      <c r="BU73" t="s">
        <v>77</v>
      </c>
      <c r="CB73" t="s">
        <v>78</v>
      </c>
      <c r="CC73" t="s">
        <v>58</v>
      </c>
      <c r="CD73" t="s">
        <v>483</v>
      </c>
      <c r="CE73" t="s">
        <v>210</v>
      </c>
      <c r="CF73" t="s">
        <v>1077</v>
      </c>
      <c r="CG73" t="s">
        <v>1078</v>
      </c>
      <c r="CH73" t="s">
        <v>1076</v>
      </c>
      <c r="CL73">
        <v>4</v>
      </c>
      <c r="CM73" t="s">
        <v>106</v>
      </c>
      <c r="CN73" t="s">
        <v>106</v>
      </c>
    </row>
    <row r="74" spans="1:99" x14ac:dyDescent="0.25">
      <c r="A74">
        <v>45155.783245752318</v>
      </c>
      <c r="B74" t="s">
        <v>258</v>
      </c>
      <c r="C74" t="s">
        <v>34</v>
      </c>
      <c r="D74" t="s">
        <v>35</v>
      </c>
      <c r="E74" t="s">
        <v>36</v>
      </c>
      <c r="F74" t="s">
        <v>37</v>
      </c>
      <c r="G74" t="s">
        <v>81</v>
      </c>
      <c r="H74" t="s">
        <v>484</v>
      </c>
      <c r="I74" s="1" t="s">
        <v>484</v>
      </c>
      <c r="M74" t="s">
        <v>40</v>
      </c>
      <c r="N74" s="1" t="s">
        <v>41</v>
      </c>
      <c r="O74" t="s">
        <v>41</v>
      </c>
      <c r="Q74">
        <v>1202</v>
      </c>
      <c r="R74" t="s">
        <v>42</v>
      </c>
      <c r="S74" t="s">
        <v>65</v>
      </c>
      <c r="T74" t="s">
        <v>44</v>
      </c>
      <c r="U74" t="s">
        <v>156</v>
      </c>
      <c r="V74" t="s">
        <v>134</v>
      </c>
      <c r="W74" t="s">
        <v>485</v>
      </c>
      <c r="X74" t="s">
        <v>70</v>
      </c>
      <c r="Y74" t="s">
        <v>459</v>
      </c>
      <c r="Z74" t="s">
        <v>459</v>
      </c>
      <c r="AJ74" t="s">
        <v>460</v>
      </c>
      <c r="AK74" t="s">
        <v>111</v>
      </c>
      <c r="AL74" t="s">
        <v>959</v>
      </c>
      <c r="AM74" t="s">
        <v>957</v>
      </c>
      <c r="AQ74" t="s">
        <v>51</v>
      </c>
      <c r="AR74" t="s">
        <v>51</v>
      </c>
      <c r="AX74" t="s">
        <v>112</v>
      </c>
      <c r="AY74" t="s">
        <v>87</v>
      </c>
      <c r="AZ74" t="s">
        <v>284</v>
      </c>
      <c r="BA74" t="s">
        <v>101</v>
      </c>
      <c r="BB74" t="s">
        <v>991</v>
      </c>
      <c r="BC74" t="s">
        <v>990</v>
      </c>
      <c r="BI74" t="s">
        <v>114</v>
      </c>
      <c r="BJ74" t="s">
        <v>114</v>
      </c>
      <c r="BS74" t="s">
        <v>56</v>
      </c>
      <c r="BT74" t="s">
        <v>77</v>
      </c>
      <c r="BU74" t="s">
        <v>77</v>
      </c>
      <c r="CB74">
        <v>0</v>
      </c>
      <c r="CC74" t="s">
        <v>92</v>
      </c>
      <c r="CD74" t="s">
        <v>392</v>
      </c>
      <c r="CE74" t="s">
        <v>147</v>
      </c>
      <c r="CF74" t="s">
        <v>1073</v>
      </c>
      <c r="CG74" t="s">
        <v>1074</v>
      </c>
      <c r="CH74" t="s">
        <v>1078</v>
      </c>
      <c r="CL74">
        <v>4</v>
      </c>
      <c r="CM74" t="s">
        <v>486</v>
      </c>
      <c r="CN74" t="s">
        <v>345</v>
      </c>
      <c r="CO74" t="s">
        <v>1096</v>
      </c>
      <c r="CP74" t="s">
        <v>1097</v>
      </c>
      <c r="CQ74" t="s">
        <v>1098</v>
      </c>
    </row>
    <row r="75" spans="1:99" x14ac:dyDescent="0.25">
      <c r="A75">
        <v>45155.811145717591</v>
      </c>
      <c r="B75" t="s">
        <v>258</v>
      </c>
      <c r="C75" t="s">
        <v>62</v>
      </c>
      <c r="D75" t="s">
        <v>35</v>
      </c>
      <c r="E75" t="s">
        <v>36</v>
      </c>
      <c r="F75" t="s">
        <v>201</v>
      </c>
      <c r="G75" t="s">
        <v>81</v>
      </c>
      <c r="H75" t="s">
        <v>130</v>
      </c>
      <c r="I75" s="1" t="s">
        <v>130</v>
      </c>
      <c r="M75" t="s">
        <v>40</v>
      </c>
      <c r="N75" s="1" t="s">
        <v>41</v>
      </c>
      <c r="O75" t="s">
        <v>41</v>
      </c>
      <c r="Q75">
        <v>1120</v>
      </c>
      <c r="R75" t="s">
        <v>232</v>
      </c>
      <c r="S75" t="s">
        <v>43</v>
      </c>
      <c r="T75" t="s">
        <v>44</v>
      </c>
      <c r="U75" t="s">
        <v>67</v>
      </c>
      <c r="V75" t="s">
        <v>134</v>
      </c>
      <c r="W75" t="s">
        <v>487</v>
      </c>
      <c r="X75" t="s">
        <v>48</v>
      </c>
      <c r="Y75" t="s">
        <v>77</v>
      </c>
      <c r="Z75" t="s">
        <v>77</v>
      </c>
      <c r="AJ75" t="s">
        <v>488</v>
      </c>
      <c r="AK75" t="s">
        <v>488</v>
      </c>
      <c r="AQ75" t="s">
        <v>51</v>
      </c>
      <c r="AR75" t="s">
        <v>51</v>
      </c>
      <c r="AX75" t="s">
        <v>112</v>
      </c>
      <c r="AY75" t="s">
        <v>53</v>
      </c>
      <c r="AZ75" t="s">
        <v>489</v>
      </c>
      <c r="BA75" t="s">
        <v>418</v>
      </c>
      <c r="BB75" t="s">
        <v>989</v>
      </c>
      <c r="BI75" t="s">
        <v>1002</v>
      </c>
      <c r="BJ75" t="s">
        <v>1002</v>
      </c>
      <c r="BS75" t="s">
        <v>76</v>
      </c>
      <c r="BT75" t="s">
        <v>77</v>
      </c>
      <c r="BU75" t="s">
        <v>77</v>
      </c>
      <c r="CB75">
        <v>0</v>
      </c>
      <c r="CC75" t="s">
        <v>92</v>
      </c>
      <c r="CD75" t="s">
        <v>375</v>
      </c>
      <c r="CE75" t="s">
        <v>147</v>
      </c>
      <c r="CF75" t="s">
        <v>1073</v>
      </c>
      <c r="CG75" t="s">
        <v>1074</v>
      </c>
      <c r="CH75" t="s">
        <v>1077</v>
      </c>
      <c r="CI75" t="s">
        <v>1078</v>
      </c>
      <c r="CJ75" t="s">
        <v>1076</v>
      </c>
      <c r="CL75">
        <v>1</v>
      </c>
      <c r="CM75" t="s">
        <v>490</v>
      </c>
      <c r="CN75" t="s">
        <v>634</v>
      </c>
      <c r="CO75" t="s">
        <v>1102</v>
      </c>
      <c r="CP75" t="s">
        <v>1100</v>
      </c>
      <c r="CU75" t="s">
        <v>491</v>
      </c>
    </row>
    <row r="76" spans="1:99" x14ac:dyDescent="0.25">
      <c r="A76">
        <v>45155.821810717593</v>
      </c>
      <c r="B76" t="s">
        <v>289</v>
      </c>
      <c r="C76" t="s">
        <v>62</v>
      </c>
      <c r="D76" t="s">
        <v>35</v>
      </c>
      <c r="E76" t="s">
        <v>36</v>
      </c>
      <c r="F76" t="s">
        <v>37</v>
      </c>
      <c r="G76" t="s">
        <v>81</v>
      </c>
      <c r="H76" t="s">
        <v>130</v>
      </c>
      <c r="I76" s="1" t="s">
        <v>124</v>
      </c>
      <c r="J76" t="s">
        <v>854</v>
      </c>
      <c r="M76" t="s">
        <v>40</v>
      </c>
      <c r="N76" s="1" t="s">
        <v>64</v>
      </c>
      <c r="O76" t="s">
        <v>41</v>
      </c>
      <c r="P76" t="s">
        <v>862</v>
      </c>
      <c r="Q76">
        <v>576</v>
      </c>
      <c r="R76" t="s">
        <v>42</v>
      </c>
      <c r="S76" t="s">
        <v>95</v>
      </c>
      <c r="T76" t="s">
        <v>44</v>
      </c>
      <c r="U76" t="s">
        <v>108</v>
      </c>
      <c r="V76" t="s">
        <v>117</v>
      </c>
      <c r="W76" t="s">
        <v>492</v>
      </c>
      <c r="X76" t="s">
        <v>145</v>
      </c>
      <c r="Y76" t="s">
        <v>136</v>
      </c>
      <c r="Z76" t="s">
        <v>136</v>
      </c>
      <c r="AJ76" t="s">
        <v>72</v>
      </c>
      <c r="AK76" t="s">
        <v>146</v>
      </c>
      <c r="AL76" t="s">
        <v>958</v>
      </c>
      <c r="AM76" t="s">
        <v>959</v>
      </c>
      <c r="AN76" t="s">
        <v>957</v>
      </c>
      <c r="AQ76" t="s">
        <v>73</v>
      </c>
      <c r="AR76" t="s">
        <v>51</v>
      </c>
      <c r="AS76" t="s">
        <v>975</v>
      </c>
      <c r="AX76" t="s">
        <v>52</v>
      </c>
      <c r="AY76" t="s">
        <v>100</v>
      </c>
      <c r="AZ76" t="s">
        <v>185</v>
      </c>
      <c r="BA76" t="s">
        <v>101</v>
      </c>
      <c r="BB76" t="s">
        <v>990</v>
      </c>
      <c r="BI76" t="s">
        <v>1019</v>
      </c>
      <c r="BJ76" t="s">
        <v>102</v>
      </c>
      <c r="BK76" t="s">
        <v>1047</v>
      </c>
      <c r="BS76" t="s">
        <v>56</v>
      </c>
      <c r="BT76" t="s">
        <v>136</v>
      </c>
      <c r="BU76" t="s">
        <v>136</v>
      </c>
      <c r="CB76" t="s">
        <v>154</v>
      </c>
      <c r="CC76" t="s">
        <v>58</v>
      </c>
      <c r="CD76" t="s">
        <v>494</v>
      </c>
      <c r="CE76" t="s">
        <v>147</v>
      </c>
      <c r="CF76" t="s">
        <v>1074</v>
      </c>
      <c r="CL76">
        <v>4</v>
      </c>
      <c r="CM76" t="s">
        <v>484</v>
      </c>
      <c r="CN76" t="s">
        <v>484</v>
      </c>
    </row>
    <row r="77" spans="1:99" x14ac:dyDescent="0.25">
      <c r="A77">
        <v>45155.823527152781</v>
      </c>
      <c r="B77" t="s">
        <v>330</v>
      </c>
      <c r="C77" t="s">
        <v>34</v>
      </c>
      <c r="D77" t="s">
        <v>35</v>
      </c>
      <c r="E77" t="s">
        <v>36</v>
      </c>
      <c r="F77" t="s">
        <v>37</v>
      </c>
      <c r="G77" t="s">
        <v>38</v>
      </c>
      <c r="H77" t="s">
        <v>130</v>
      </c>
      <c r="I77" s="1" t="s">
        <v>124</v>
      </c>
      <c r="J77" t="s">
        <v>854</v>
      </c>
      <c r="M77" t="s">
        <v>40</v>
      </c>
      <c r="N77" s="1" t="s">
        <v>64</v>
      </c>
      <c r="O77" t="s">
        <v>41</v>
      </c>
      <c r="P77" t="s">
        <v>862</v>
      </c>
      <c r="Q77">
        <v>545</v>
      </c>
      <c r="R77" t="s">
        <v>42</v>
      </c>
      <c r="S77" t="s">
        <v>65</v>
      </c>
      <c r="T77" t="s">
        <v>131</v>
      </c>
      <c r="U77" t="s">
        <v>67</v>
      </c>
      <c r="V77" t="s">
        <v>134</v>
      </c>
      <c r="W77" t="s">
        <v>495</v>
      </c>
      <c r="X77" t="s">
        <v>145</v>
      </c>
      <c r="Y77" t="s">
        <v>928</v>
      </c>
      <c r="Z77" t="s">
        <v>136</v>
      </c>
      <c r="AA77" t="s">
        <v>883</v>
      </c>
      <c r="AB77" t="s">
        <v>889</v>
      </c>
      <c r="AC77" t="s">
        <v>885</v>
      </c>
      <c r="AD77" t="s">
        <v>890</v>
      </c>
      <c r="AE77" t="s">
        <v>891</v>
      </c>
      <c r="AF77" t="s">
        <v>941</v>
      </c>
      <c r="AJ77" t="s">
        <v>159</v>
      </c>
      <c r="AK77" t="s">
        <v>174</v>
      </c>
      <c r="AL77" t="s">
        <v>960</v>
      </c>
      <c r="AM77" t="s">
        <v>961</v>
      </c>
      <c r="AN77" t="s">
        <v>958</v>
      </c>
      <c r="AO77" t="s">
        <v>959</v>
      </c>
      <c r="AP77" t="s">
        <v>957</v>
      </c>
      <c r="AQ77" t="s">
        <v>138</v>
      </c>
      <c r="AR77" t="s">
        <v>51</v>
      </c>
      <c r="AS77" t="s">
        <v>976</v>
      </c>
      <c r="AX77" t="s">
        <v>65</v>
      </c>
      <c r="AY77" t="s">
        <v>100</v>
      </c>
      <c r="AZ77" t="s">
        <v>151</v>
      </c>
      <c r="BA77" t="s">
        <v>101</v>
      </c>
      <c r="BB77" t="s">
        <v>992</v>
      </c>
      <c r="BC77" t="s">
        <v>991</v>
      </c>
      <c r="BD77" t="s">
        <v>989</v>
      </c>
      <c r="BE77" t="s">
        <v>990</v>
      </c>
      <c r="BI77" t="s">
        <v>1020</v>
      </c>
      <c r="BJ77" t="s">
        <v>102</v>
      </c>
      <c r="BK77" t="s">
        <v>1046</v>
      </c>
      <c r="BL77" t="s">
        <v>1047</v>
      </c>
      <c r="BM77" t="s">
        <v>1048</v>
      </c>
      <c r="BN77" t="s">
        <v>1044</v>
      </c>
      <c r="BO77" t="s">
        <v>1049</v>
      </c>
      <c r="BP77" t="s">
        <v>1045</v>
      </c>
      <c r="BQ77" t="s">
        <v>1050</v>
      </c>
      <c r="BS77" t="s">
        <v>76</v>
      </c>
      <c r="BT77" t="s">
        <v>450</v>
      </c>
      <c r="BU77" t="s">
        <v>136</v>
      </c>
      <c r="BV77" t="s">
        <v>885</v>
      </c>
      <c r="CB77" t="s">
        <v>78</v>
      </c>
      <c r="CC77" t="s">
        <v>58</v>
      </c>
      <c r="CD77" t="s">
        <v>162</v>
      </c>
      <c r="CE77" t="s">
        <v>162</v>
      </c>
      <c r="CL77">
        <v>3</v>
      </c>
      <c r="CM77" t="s">
        <v>106</v>
      </c>
      <c r="CN77" t="s">
        <v>106</v>
      </c>
    </row>
    <row r="78" spans="1:99" x14ac:dyDescent="0.25">
      <c r="A78">
        <v>45155.824235416665</v>
      </c>
      <c r="B78" t="s">
        <v>33</v>
      </c>
      <c r="C78" t="s">
        <v>62</v>
      </c>
      <c r="D78" t="s">
        <v>35</v>
      </c>
      <c r="E78" t="s">
        <v>36</v>
      </c>
      <c r="F78" t="s">
        <v>221</v>
      </c>
      <c r="G78" t="s">
        <v>190</v>
      </c>
      <c r="H78" t="s">
        <v>130</v>
      </c>
      <c r="I78" s="1" t="s">
        <v>182</v>
      </c>
      <c r="J78" t="s">
        <v>854</v>
      </c>
      <c r="K78" t="s">
        <v>852</v>
      </c>
      <c r="M78" t="s">
        <v>40</v>
      </c>
      <c r="N78" s="1" t="s">
        <v>64</v>
      </c>
      <c r="O78" t="s">
        <v>41</v>
      </c>
      <c r="P78" t="s">
        <v>862</v>
      </c>
      <c r="Q78">
        <v>500</v>
      </c>
      <c r="R78" t="s">
        <v>232</v>
      </c>
      <c r="S78" t="s">
        <v>95</v>
      </c>
      <c r="T78" t="s">
        <v>44</v>
      </c>
      <c r="U78" t="s">
        <v>45</v>
      </c>
      <c r="V78" t="s">
        <v>117</v>
      </c>
      <c r="W78" t="s">
        <v>498</v>
      </c>
      <c r="X78" t="s">
        <v>48</v>
      </c>
      <c r="Y78" t="s">
        <v>136</v>
      </c>
      <c r="Z78" t="s">
        <v>136</v>
      </c>
      <c r="AJ78" t="s">
        <v>499</v>
      </c>
      <c r="AK78" t="s">
        <v>967</v>
      </c>
      <c r="AL78" t="s">
        <v>968</v>
      </c>
      <c r="AQ78" t="s">
        <v>254</v>
      </c>
      <c r="AR78" t="s">
        <v>51</v>
      </c>
      <c r="AS78" t="s">
        <v>975</v>
      </c>
      <c r="AT78" t="s">
        <v>976</v>
      </c>
      <c r="AX78" t="s">
        <v>112</v>
      </c>
      <c r="AY78" t="s">
        <v>100</v>
      </c>
      <c r="AZ78" t="s">
        <v>185</v>
      </c>
      <c r="BA78" t="s">
        <v>101</v>
      </c>
      <c r="BB78" t="s">
        <v>990</v>
      </c>
      <c r="BI78" t="s">
        <v>333</v>
      </c>
      <c r="BJ78" t="s">
        <v>102</v>
      </c>
      <c r="BK78" t="s">
        <v>1046</v>
      </c>
      <c r="BL78" t="s">
        <v>1045</v>
      </c>
      <c r="BS78" t="s">
        <v>56</v>
      </c>
      <c r="BT78" t="s">
        <v>136</v>
      </c>
      <c r="BU78" t="s">
        <v>136</v>
      </c>
      <c r="CB78" t="s">
        <v>154</v>
      </c>
      <c r="CC78" t="s">
        <v>92</v>
      </c>
      <c r="CD78" t="s">
        <v>162</v>
      </c>
      <c r="CE78" t="s">
        <v>162</v>
      </c>
      <c r="CL78">
        <v>2</v>
      </c>
      <c r="CM78" t="s">
        <v>500</v>
      </c>
      <c r="CN78" t="s">
        <v>345</v>
      </c>
      <c r="CO78" t="s">
        <v>1097</v>
      </c>
      <c r="CP78" t="s">
        <v>1105</v>
      </c>
      <c r="CU78" t="s">
        <v>501</v>
      </c>
    </row>
    <row r="79" spans="1:99" x14ac:dyDescent="0.25">
      <c r="A79">
        <v>45155.944136041668</v>
      </c>
      <c r="B79" t="s">
        <v>258</v>
      </c>
      <c r="C79" t="s">
        <v>62</v>
      </c>
      <c r="D79" t="s">
        <v>35</v>
      </c>
      <c r="E79" t="s">
        <v>36</v>
      </c>
      <c r="F79" t="s">
        <v>37</v>
      </c>
      <c r="G79" t="s">
        <v>81</v>
      </c>
      <c r="H79" t="s">
        <v>130</v>
      </c>
      <c r="I79" s="1" t="s">
        <v>63</v>
      </c>
      <c r="J79" t="s">
        <v>853</v>
      </c>
      <c r="M79" t="s">
        <v>40</v>
      </c>
      <c r="N79" s="1" t="s">
        <v>64</v>
      </c>
      <c r="O79" t="s">
        <v>41</v>
      </c>
      <c r="P79" t="s">
        <v>862</v>
      </c>
      <c r="Q79">
        <v>1130</v>
      </c>
      <c r="R79" t="s">
        <v>42</v>
      </c>
      <c r="S79" t="s">
        <v>65</v>
      </c>
      <c r="T79" t="s">
        <v>44</v>
      </c>
      <c r="U79" t="s">
        <v>67</v>
      </c>
      <c r="V79" t="s">
        <v>134</v>
      </c>
      <c r="W79" t="s">
        <v>502</v>
      </c>
      <c r="X79" t="s">
        <v>70</v>
      </c>
      <c r="Y79" t="s">
        <v>459</v>
      </c>
      <c r="Z79" t="s">
        <v>459</v>
      </c>
      <c r="AJ79" t="s">
        <v>503</v>
      </c>
      <c r="AK79" t="s">
        <v>146</v>
      </c>
      <c r="AL79" t="s">
        <v>958</v>
      </c>
      <c r="AM79" t="s">
        <v>957</v>
      </c>
      <c r="AQ79" t="s">
        <v>73</v>
      </c>
      <c r="AR79" t="s">
        <v>51</v>
      </c>
      <c r="AS79" t="s">
        <v>975</v>
      </c>
      <c r="AX79" t="s">
        <v>52</v>
      </c>
      <c r="AY79" t="s">
        <v>100</v>
      </c>
      <c r="AZ79" t="s">
        <v>216</v>
      </c>
      <c r="BA79" t="s">
        <v>101</v>
      </c>
      <c r="BB79" t="s">
        <v>991</v>
      </c>
      <c r="BI79" t="s">
        <v>504</v>
      </c>
      <c r="BJ79" t="s">
        <v>102</v>
      </c>
      <c r="BK79" t="s">
        <v>1046</v>
      </c>
      <c r="BL79" t="s">
        <v>1048</v>
      </c>
      <c r="BM79" t="s">
        <v>1044</v>
      </c>
      <c r="BS79" t="s">
        <v>76</v>
      </c>
      <c r="BT79" t="s">
        <v>459</v>
      </c>
      <c r="BU79" t="s">
        <v>459</v>
      </c>
      <c r="CB79" t="s">
        <v>154</v>
      </c>
      <c r="CC79" t="s">
        <v>142</v>
      </c>
      <c r="CD79" t="s">
        <v>128</v>
      </c>
      <c r="CE79" t="s">
        <v>162</v>
      </c>
      <c r="CF79" t="s">
        <v>1076</v>
      </c>
      <c r="CL79">
        <v>5</v>
      </c>
      <c r="CM79" t="s">
        <v>106</v>
      </c>
      <c r="CN79" t="s">
        <v>106</v>
      </c>
    </row>
    <row r="80" spans="1:99" x14ac:dyDescent="0.25">
      <c r="A80">
        <v>45155.962884664354</v>
      </c>
      <c r="B80" t="s">
        <v>258</v>
      </c>
      <c r="C80" t="s">
        <v>34</v>
      </c>
      <c r="D80" t="s">
        <v>505</v>
      </c>
      <c r="E80" t="s">
        <v>36</v>
      </c>
      <c r="F80" t="s">
        <v>37</v>
      </c>
      <c r="G80" t="s">
        <v>123</v>
      </c>
      <c r="H80" t="s">
        <v>130</v>
      </c>
      <c r="I80" s="1" t="s">
        <v>130</v>
      </c>
      <c r="M80" t="s">
        <v>40</v>
      </c>
      <c r="N80" s="1" t="s">
        <v>41</v>
      </c>
      <c r="O80" t="s">
        <v>41</v>
      </c>
      <c r="Q80">
        <v>1104</v>
      </c>
      <c r="R80" t="s">
        <v>42</v>
      </c>
      <c r="S80" t="s">
        <v>65</v>
      </c>
      <c r="T80" t="s">
        <v>44</v>
      </c>
      <c r="U80" t="s">
        <v>67</v>
      </c>
      <c r="V80" t="s">
        <v>117</v>
      </c>
      <c r="W80" t="s">
        <v>506</v>
      </c>
      <c r="X80" t="s">
        <v>145</v>
      </c>
      <c r="Y80" t="s">
        <v>433</v>
      </c>
      <c r="Z80" t="s">
        <v>433</v>
      </c>
      <c r="AJ80" t="s">
        <v>507</v>
      </c>
      <c r="AK80" t="s">
        <v>174</v>
      </c>
      <c r="AL80" t="s">
        <v>896</v>
      </c>
      <c r="AQ80" t="s">
        <v>51</v>
      </c>
      <c r="AR80" t="s">
        <v>51</v>
      </c>
      <c r="AX80" t="s">
        <v>112</v>
      </c>
      <c r="AY80" t="s">
        <v>100</v>
      </c>
      <c r="AZ80" t="s">
        <v>101</v>
      </c>
      <c r="BA80" t="s">
        <v>101</v>
      </c>
      <c r="BI80" t="s">
        <v>75</v>
      </c>
      <c r="BJ80" t="s">
        <v>75</v>
      </c>
      <c r="BS80" t="s">
        <v>56</v>
      </c>
      <c r="BT80" t="s">
        <v>317</v>
      </c>
      <c r="BU80" t="s">
        <v>193</v>
      </c>
      <c r="BV80" t="s">
        <v>1067</v>
      </c>
      <c r="CB80">
        <v>0</v>
      </c>
      <c r="CC80" t="s">
        <v>228</v>
      </c>
      <c r="CD80" t="s">
        <v>494</v>
      </c>
      <c r="CE80" t="s">
        <v>147</v>
      </c>
      <c r="CF80" t="s">
        <v>1074</v>
      </c>
      <c r="CL80">
        <v>3</v>
      </c>
      <c r="CM80" t="s">
        <v>181</v>
      </c>
      <c r="CN80" t="s">
        <v>181</v>
      </c>
    </row>
    <row r="81" spans="1:99" x14ac:dyDescent="0.25">
      <c r="A81">
        <v>45156.005959351853</v>
      </c>
      <c r="B81" t="s">
        <v>33</v>
      </c>
      <c r="C81" t="s">
        <v>62</v>
      </c>
      <c r="D81" t="s">
        <v>35</v>
      </c>
      <c r="E81" t="s">
        <v>36</v>
      </c>
      <c r="F81" t="s">
        <v>37</v>
      </c>
      <c r="G81" t="s">
        <v>212</v>
      </c>
      <c r="H81" t="s">
        <v>130</v>
      </c>
      <c r="I81" s="1" t="s">
        <v>130</v>
      </c>
      <c r="M81" t="s">
        <v>40</v>
      </c>
      <c r="N81" s="1" t="s">
        <v>64</v>
      </c>
      <c r="O81" t="s">
        <v>41</v>
      </c>
      <c r="P81" t="s">
        <v>862</v>
      </c>
      <c r="Q81">
        <v>1100</v>
      </c>
      <c r="R81" t="s">
        <v>42</v>
      </c>
      <c r="S81" t="s">
        <v>43</v>
      </c>
      <c r="T81" t="s">
        <v>44</v>
      </c>
      <c r="U81" t="s">
        <v>108</v>
      </c>
      <c r="V81" t="s">
        <v>117</v>
      </c>
      <c r="W81" t="s">
        <v>508</v>
      </c>
      <c r="X81" t="s">
        <v>399</v>
      </c>
      <c r="Y81" t="s">
        <v>509</v>
      </c>
      <c r="Z81" t="s">
        <v>136</v>
      </c>
      <c r="AA81" t="s">
        <v>893</v>
      </c>
      <c r="AB81" t="s">
        <v>889</v>
      </c>
      <c r="AC81" t="s">
        <v>894</v>
      </c>
      <c r="AD81" t="s">
        <v>891</v>
      </c>
      <c r="AJ81" t="s">
        <v>72</v>
      </c>
      <c r="AK81" t="s">
        <v>146</v>
      </c>
      <c r="AL81" t="s">
        <v>958</v>
      </c>
      <c r="AM81" t="s">
        <v>959</v>
      </c>
      <c r="AN81" t="s">
        <v>957</v>
      </c>
      <c r="AQ81" t="s">
        <v>73</v>
      </c>
      <c r="AR81" t="s">
        <v>51</v>
      </c>
      <c r="AS81" t="s">
        <v>975</v>
      </c>
      <c r="AX81" t="s">
        <v>52</v>
      </c>
      <c r="AY81" t="s">
        <v>100</v>
      </c>
      <c r="AZ81" t="s">
        <v>54</v>
      </c>
      <c r="BA81" t="s">
        <v>101</v>
      </c>
      <c r="BB81" t="s">
        <v>989</v>
      </c>
      <c r="BC81" t="s">
        <v>990</v>
      </c>
      <c r="BI81" t="s">
        <v>510</v>
      </c>
      <c r="BJ81" t="s">
        <v>102</v>
      </c>
      <c r="BK81" t="s">
        <v>1046</v>
      </c>
      <c r="BL81" t="s">
        <v>1049</v>
      </c>
      <c r="BM81" t="s">
        <v>1051</v>
      </c>
      <c r="BN81" t="s">
        <v>1045</v>
      </c>
      <c r="BO81" t="s">
        <v>1050</v>
      </c>
      <c r="BS81" t="s">
        <v>76</v>
      </c>
      <c r="BT81" t="s">
        <v>77</v>
      </c>
      <c r="BU81" t="s">
        <v>77</v>
      </c>
      <c r="CB81" t="s">
        <v>91</v>
      </c>
      <c r="CC81" t="s">
        <v>58</v>
      </c>
      <c r="CD81" t="s">
        <v>511</v>
      </c>
      <c r="CE81" t="s">
        <v>461</v>
      </c>
      <c r="CF81" t="s">
        <v>1077</v>
      </c>
      <c r="CG81" t="s">
        <v>1078</v>
      </c>
      <c r="CL81">
        <v>5</v>
      </c>
      <c r="CM81" t="s">
        <v>512</v>
      </c>
      <c r="CN81" t="s">
        <v>345</v>
      </c>
      <c r="CO81" t="s">
        <v>1101</v>
      </c>
      <c r="CP81" t="s">
        <v>1097</v>
      </c>
      <c r="CQ81" t="s">
        <v>1100</v>
      </c>
    </row>
    <row r="82" spans="1:99" x14ac:dyDescent="0.25">
      <c r="A82">
        <v>45156.006715243057</v>
      </c>
      <c r="B82" t="s">
        <v>258</v>
      </c>
      <c r="C82" t="s">
        <v>62</v>
      </c>
      <c r="D82" t="s">
        <v>35</v>
      </c>
      <c r="E82" t="s">
        <v>36</v>
      </c>
      <c r="F82" t="s">
        <v>37</v>
      </c>
      <c r="G82" t="s">
        <v>123</v>
      </c>
      <c r="H82" t="s">
        <v>130</v>
      </c>
      <c r="I82" s="1" t="s">
        <v>130</v>
      </c>
      <c r="M82" t="s">
        <v>40</v>
      </c>
      <c r="N82" s="1" t="s">
        <v>41</v>
      </c>
      <c r="O82" t="s">
        <v>41</v>
      </c>
      <c r="Q82">
        <v>1072</v>
      </c>
      <c r="R82" t="s">
        <v>232</v>
      </c>
      <c r="S82" t="s">
        <v>95</v>
      </c>
      <c r="T82" t="s">
        <v>66</v>
      </c>
      <c r="U82" t="s">
        <v>156</v>
      </c>
      <c r="V82" t="s">
        <v>134</v>
      </c>
      <c r="W82" t="s">
        <v>513</v>
      </c>
      <c r="X82" t="s">
        <v>70</v>
      </c>
      <c r="Y82" t="s">
        <v>103</v>
      </c>
      <c r="Z82" t="s">
        <v>103</v>
      </c>
      <c r="AJ82" t="s">
        <v>72</v>
      </c>
      <c r="AK82" t="s">
        <v>146</v>
      </c>
      <c r="AL82" t="s">
        <v>958</v>
      </c>
      <c r="AM82" t="s">
        <v>959</v>
      </c>
      <c r="AN82" t="s">
        <v>957</v>
      </c>
      <c r="AQ82" t="s">
        <v>194</v>
      </c>
      <c r="AR82" t="s">
        <v>194</v>
      </c>
      <c r="AX82" t="s">
        <v>65</v>
      </c>
      <c r="AY82" t="s">
        <v>87</v>
      </c>
      <c r="AZ82" t="s">
        <v>167</v>
      </c>
      <c r="BA82" t="s">
        <v>101</v>
      </c>
      <c r="BB82" t="s">
        <v>989</v>
      </c>
      <c r="BI82" t="s">
        <v>514</v>
      </c>
      <c r="BJ82" t="s">
        <v>102</v>
      </c>
      <c r="BK82" t="s">
        <v>1046</v>
      </c>
      <c r="BL82" t="s">
        <v>1048</v>
      </c>
      <c r="BM82" t="s">
        <v>1044</v>
      </c>
      <c r="BN82" t="s">
        <v>1049</v>
      </c>
      <c r="BO82" t="s">
        <v>1045</v>
      </c>
      <c r="BP82" t="s">
        <v>1050</v>
      </c>
      <c r="BS82" t="s">
        <v>56</v>
      </c>
      <c r="BT82" t="s">
        <v>103</v>
      </c>
      <c r="BU82" t="s">
        <v>103</v>
      </c>
      <c r="CB82" t="s">
        <v>91</v>
      </c>
      <c r="CC82" t="s">
        <v>92</v>
      </c>
      <c r="CD82" t="s">
        <v>515</v>
      </c>
      <c r="CE82" t="s">
        <v>147</v>
      </c>
      <c r="CF82" t="s">
        <v>1078</v>
      </c>
      <c r="CL82">
        <v>1</v>
      </c>
      <c r="CM82" t="s">
        <v>106</v>
      </c>
      <c r="CN82" t="s">
        <v>106</v>
      </c>
    </row>
    <row r="83" spans="1:99" x14ac:dyDescent="0.25">
      <c r="A83">
        <v>45156.010856018518</v>
      </c>
      <c r="B83" t="s">
        <v>258</v>
      </c>
      <c r="C83" t="s">
        <v>62</v>
      </c>
      <c r="D83" t="s">
        <v>35</v>
      </c>
      <c r="E83" t="s">
        <v>36</v>
      </c>
      <c r="F83" t="s">
        <v>37</v>
      </c>
      <c r="G83" t="s">
        <v>81</v>
      </c>
      <c r="H83" t="s">
        <v>130</v>
      </c>
      <c r="I83" s="1" t="s">
        <v>63</v>
      </c>
      <c r="J83" t="s">
        <v>853</v>
      </c>
      <c r="M83" t="s">
        <v>40</v>
      </c>
      <c r="N83" s="1" t="s">
        <v>41</v>
      </c>
      <c r="O83" t="s">
        <v>41</v>
      </c>
      <c r="Q83">
        <v>1125</v>
      </c>
      <c r="R83" t="s">
        <v>42</v>
      </c>
      <c r="S83" t="s">
        <v>65</v>
      </c>
      <c r="T83" t="s">
        <v>66</v>
      </c>
      <c r="U83" t="s">
        <v>156</v>
      </c>
      <c r="V83" t="s">
        <v>117</v>
      </c>
      <c r="W83" t="s">
        <v>516</v>
      </c>
      <c r="X83" t="s">
        <v>48</v>
      </c>
      <c r="Y83" t="s">
        <v>517</v>
      </c>
      <c r="Z83" t="s">
        <v>136</v>
      </c>
      <c r="AA83" t="s">
        <v>893</v>
      </c>
      <c r="AB83" t="s">
        <v>894</v>
      </c>
      <c r="AJ83" t="s">
        <v>72</v>
      </c>
      <c r="AK83" t="s">
        <v>146</v>
      </c>
      <c r="AL83" t="s">
        <v>958</v>
      </c>
      <c r="AM83" t="s">
        <v>959</v>
      </c>
      <c r="AN83" t="s">
        <v>957</v>
      </c>
      <c r="AQ83" t="s">
        <v>518</v>
      </c>
      <c r="AR83" t="s">
        <v>51</v>
      </c>
      <c r="AS83" t="s">
        <v>975</v>
      </c>
      <c r="AT83" t="s">
        <v>979</v>
      </c>
      <c r="AX83" t="s">
        <v>65</v>
      </c>
      <c r="AY83" t="s">
        <v>87</v>
      </c>
      <c r="AZ83" t="s">
        <v>261</v>
      </c>
      <c r="BA83" t="s">
        <v>101</v>
      </c>
      <c r="BB83" t="s">
        <v>992</v>
      </c>
      <c r="BC83" t="s">
        <v>991</v>
      </c>
      <c r="BI83" t="s">
        <v>1021</v>
      </c>
      <c r="BJ83" t="s">
        <v>75</v>
      </c>
      <c r="BK83" t="s">
        <v>1047</v>
      </c>
      <c r="BL83" t="s">
        <v>1044</v>
      </c>
      <c r="BM83" t="s">
        <v>1049</v>
      </c>
      <c r="BN83" t="s">
        <v>1045</v>
      </c>
      <c r="BS83" t="s">
        <v>76</v>
      </c>
      <c r="BT83" t="s">
        <v>136</v>
      </c>
      <c r="BU83" t="s">
        <v>136</v>
      </c>
      <c r="CB83" t="s">
        <v>297</v>
      </c>
      <c r="CC83" t="s">
        <v>142</v>
      </c>
      <c r="CD83" t="s">
        <v>424</v>
      </c>
      <c r="CE83" t="s">
        <v>147</v>
      </c>
      <c r="CF83" t="s">
        <v>1073</v>
      </c>
      <c r="CG83" t="s">
        <v>1074</v>
      </c>
      <c r="CL83">
        <v>4</v>
      </c>
      <c r="CM83" t="s">
        <v>520</v>
      </c>
      <c r="CN83" t="s">
        <v>345</v>
      </c>
      <c r="CO83" t="s">
        <v>1095</v>
      </c>
      <c r="CP83" t="s">
        <v>1101</v>
      </c>
      <c r="CQ83" t="s">
        <v>1097</v>
      </c>
      <c r="CR83" t="s">
        <v>1098</v>
      </c>
    </row>
    <row r="84" spans="1:99" x14ac:dyDescent="0.25">
      <c r="A84">
        <v>45156.020101608796</v>
      </c>
      <c r="B84" t="s">
        <v>33</v>
      </c>
      <c r="C84" t="s">
        <v>62</v>
      </c>
      <c r="D84" t="s">
        <v>35</v>
      </c>
      <c r="E84" t="s">
        <v>189</v>
      </c>
      <c r="F84" t="s">
        <v>37</v>
      </c>
      <c r="G84" t="s">
        <v>190</v>
      </c>
      <c r="H84" t="s">
        <v>130</v>
      </c>
      <c r="I84" s="1" t="s">
        <v>130</v>
      </c>
      <c r="M84" t="s">
        <v>40</v>
      </c>
      <c r="N84" s="1" t="s">
        <v>41</v>
      </c>
      <c r="O84" t="s">
        <v>41</v>
      </c>
      <c r="Q84">
        <v>1050</v>
      </c>
      <c r="R84" t="s">
        <v>83</v>
      </c>
      <c r="S84" t="s">
        <v>95</v>
      </c>
      <c r="T84" t="s">
        <v>66</v>
      </c>
      <c r="U84" t="s">
        <v>108</v>
      </c>
      <c r="V84" t="s">
        <v>96</v>
      </c>
      <c r="W84" t="s">
        <v>521</v>
      </c>
      <c r="X84" t="s">
        <v>145</v>
      </c>
      <c r="Y84" t="s">
        <v>522</v>
      </c>
      <c r="Z84" t="s">
        <v>522</v>
      </c>
      <c r="AJ84" t="s">
        <v>111</v>
      </c>
      <c r="AK84" t="s">
        <v>111</v>
      </c>
      <c r="AQ84" t="s">
        <v>311</v>
      </c>
      <c r="AR84" t="s">
        <v>311</v>
      </c>
      <c r="AX84" t="s">
        <v>112</v>
      </c>
      <c r="AY84" t="s">
        <v>87</v>
      </c>
      <c r="AZ84" t="s">
        <v>101</v>
      </c>
      <c r="BA84" t="s">
        <v>101</v>
      </c>
      <c r="BI84" t="s">
        <v>75</v>
      </c>
      <c r="BJ84" t="s">
        <v>75</v>
      </c>
      <c r="BS84" t="s">
        <v>56</v>
      </c>
      <c r="BT84" t="s">
        <v>77</v>
      </c>
      <c r="BU84" t="s">
        <v>77</v>
      </c>
      <c r="CB84">
        <v>0</v>
      </c>
      <c r="CC84" t="s">
        <v>58</v>
      </c>
      <c r="CD84" t="s">
        <v>461</v>
      </c>
      <c r="CE84" t="s">
        <v>461</v>
      </c>
      <c r="CL84">
        <v>1</v>
      </c>
      <c r="CM84" t="s">
        <v>106</v>
      </c>
      <c r="CN84" t="s">
        <v>106</v>
      </c>
    </row>
    <row r="85" spans="1:99" x14ac:dyDescent="0.25">
      <c r="A85">
        <v>45156.032251655095</v>
      </c>
      <c r="B85" t="s">
        <v>33</v>
      </c>
      <c r="C85" t="s">
        <v>34</v>
      </c>
      <c r="D85" t="s">
        <v>35</v>
      </c>
      <c r="E85" t="s">
        <v>189</v>
      </c>
      <c r="F85" t="s">
        <v>37</v>
      </c>
      <c r="G85" t="s">
        <v>190</v>
      </c>
      <c r="H85" t="s">
        <v>130</v>
      </c>
      <c r="I85" s="1" t="s">
        <v>130</v>
      </c>
      <c r="M85" t="s">
        <v>40</v>
      </c>
      <c r="N85" s="1" t="s">
        <v>41</v>
      </c>
      <c r="O85" t="s">
        <v>41</v>
      </c>
      <c r="Q85">
        <v>1000</v>
      </c>
      <c r="R85" t="s">
        <v>83</v>
      </c>
      <c r="S85" t="s">
        <v>65</v>
      </c>
      <c r="T85" t="s">
        <v>44</v>
      </c>
      <c r="U85" t="s">
        <v>45</v>
      </c>
      <c r="V85" t="s">
        <v>117</v>
      </c>
      <c r="W85" t="s">
        <v>523</v>
      </c>
      <c r="X85" t="s">
        <v>70</v>
      </c>
      <c r="Y85" t="s">
        <v>136</v>
      </c>
      <c r="Z85" t="s">
        <v>136</v>
      </c>
      <c r="AJ85" t="s">
        <v>111</v>
      </c>
      <c r="AK85" t="s">
        <v>111</v>
      </c>
      <c r="AQ85" t="s">
        <v>311</v>
      </c>
      <c r="AR85" t="s">
        <v>311</v>
      </c>
      <c r="AX85" t="s">
        <v>112</v>
      </c>
      <c r="AY85" t="s">
        <v>100</v>
      </c>
      <c r="AZ85" t="s">
        <v>101</v>
      </c>
      <c r="BA85" t="s">
        <v>101</v>
      </c>
      <c r="BI85" t="s">
        <v>75</v>
      </c>
      <c r="BJ85" t="s">
        <v>75</v>
      </c>
      <c r="BS85" t="s">
        <v>56</v>
      </c>
      <c r="BT85" t="s">
        <v>136</v>
      </c>
      <c r="BU85" t="s">
        <v>136</v>
      </c>
      <c r="CB85" t="s">
        <v>297</v>
      </c>
      <c r="CC85" t="s">
        <v>58</v>
      </c>
      <c r="CD85" t="s">
        <v>147</v>
      </c>
      <c r="CE85" t="s">
        <v>147</v>
      </c>
      <c r="CL85">
        <v>5</v>
      </c>
      <c r="CM85" t="s">
        <v>345</v>
      </c>
      <c r="CN85" t="s">
        <v>345</v>
      </c>
    </row>
    <row r="86" spans="1:99" x14ac:dyDescent="0.25">
      <c r="A86">
        <v>45156.354515231476</v>
      </c>
      <c r="B86" t="s">
        <v>330</v>
      </c>
      <c r="C86" t="s">
        <v>62</v>
      </c>
      <c r="D86" t="s">
        <v>35</v>
      </c>
      <c r="E86" t="s">
        <v>36</v>
      </c>
      <c r="F86" t="s">
        <v>37</v>
      </c>
      <c r="G86" t="s">
        <v>190</v>
      </c>
      <c r="H86" t="s">
        <v>130</v>
      </c>
      <c r="I86" s="1" t="s">
        <v>130</v>
      </c>
      <c r="M86" t="s">
        <v>40</v>
      </c>
      <c r="N86" s="1" t="s">
        <v>64</v>
      </c>
      <c r="O86" t="s">
        <v>41</v>
      </c>
      <c r="P86" t="s">
        <v>862</v>
      </c>
      <c r="Q86">
        <v>1123</v>
      </c>
      <c r="R86" t="s">
        <v>42</v>
      </c>
      <c r="S86" t="s">
        <v>65</v>
      </c>
      <c r="T86" t="s">
        <v>66</v>
      </c>
      <c r="U86" t="s">
        <v>156</v>
      </c>
      <c r="V86" t="s">
        <v>96</v>
      </c>
      <c r="W86" t="s">
        <v>524</v>
      </c>
      <c r="X86" t="s">
        <v>399</v>
      </c>
      <c r="Y86" t="s">
        <v>103</v>
      </c>
      <c r="Z86" t="s">
        <v>103</v>
      </c>
      <c r="AJ86" t="s">
        <v>72</v>
      </c>
      <c r="AK86" t="s">
        <v>146</v>
      </c>
      <c r="AL86" t="s">
        <v>958</v>
      </c>
      <c r="AM86" t="s">
        <v>959</v>
      </c>
      <c r="AN86" t="s">
        <v>957</v>
      </c>
      <c r="AQ86" t="s">
        <v>73</v>
      </c>
      <c r="AR86" t="s">
        <v>51</v>
      </c>
      <c r="AS86" t="s">
        <v>975</v>
      </c>
      <c r="AX86" t="s">
        <v>52</v>
      </c>
      <c r="AY86" t="s">
        <v>87</v>
      </c>
      <c r="AZ86" t="s">
        <v>482</v>
      </c>
      <c r="BA86" t="s">
        <v>101</v>
      </c>
      <c r="BB86" t="s">
        <v>992</v>
      </c>
      <c r="BC86" t="s">
        <v>991</v>
      </c>
      <c r="BD86" t="s">
        <v>989</v>
      </c>
      <c r="BI86" t="s">
        <v>525</v>
      </c>
      <c r="BJ86" t="s">
        <v>102</v>
      </c>
      <c r="BK86" t="s">
        <v>1046</v>
      </c>
      <c r="BL86" t="s">
        <v>1048</v>
      </c>
      <c r="BS86" t="s">
        <v>76</v>
      </c>
      <c r="BT86" t="s">
        <v>103</v>
      </c>
      <c r="BU86" t="s">
        <v>103</v>
      </c>
      <c r="CB86" t="s">
        <v>104</v>
      </c>
      <c r="CC86" t="s">
        <v>92</v>
      </c>
      <c r="CD86" t="s">
        <v>115</v>
      </c>
      <c r="CE86" t="s">
        <v>147</v>
      </c>
      <c r="CF86" t="s">
        <v>1078</v>
      </c>
      <c r="CG86" t="s">
        <v>1076</v>
      </c>
      <c r="CL86">
        <v>4</v>
      </c>
      <c r="CM86" t="s">
        <v>106</v>
      </c>
      <c r="CN86" t="s">
        <v>106</v>
      </c>
      <c r="CU86" t="s">
        <v>526</v>
      </c>
    </row>
    <row r="87" spans="1:99" x14ac:dyDescent="0.25">
      <c r="A87">
        <v>45156.374905706019</v>
      </c>
      <c r="B87" t="s">
        <v>258</v>
      </c>
      <c r="C87" t="s">
        <v>62</v>
      </c>
      <c r="D87" t="s">
        <v>35</v>
      </c>
      <c r="E87" t="s">
        <v>36</v>
      </c>
      <c r="F87" t="s">
        <v>37</v>
      </c>
      <c r="G87" t="s">
        <v>38</v>
      </c>
      <c r="H87" t="s">
        <v>130</v>
      </c>
      <c r="I87" s="1" t="s">
        <v>82</v>
      </c>
      <c r="J87" t="s">
        <v>854</v>
      </c>
      <c r="K87" t="s">
        <v>853</v>
      </c>
      <c r="M87" t="s">
        <v>40</v>
      </c>
      <c r="N87" s="1" t="s">
        <v>41</v>
      </c>
      <c r="O87" t="s">
        <v>41</v>
      </c>
      <c r="Q87">
        <v>1193</v>
      </c>
      <c r="R87" t="s">
        <v>42</v>
      </c>
      <c r="S87" t="s">
        <v>65</v>
      </c>
      <c r="T87" t="s">
        <v>66</v>
      </c>
      <c r="U87" t="s">
        <v>191</v>
      </c>
      <c r="V87" t="s">
        <v>117</v>
      </c>
      <c r="W87" t="s">
        <v>407</v>
      </c>
      <c r="X87" t="s">
        <v>70</v>
      </c>
      <c r="Y87" t="s">
        <v>527</v>
      </c>
      <c r="Z87" t="s">
        <v>898</v>
      </c>
      <c r="AA87" t="s">
        <v>899</v>
      </c>
      <c r="AB87" t="s">
        <v>900</v>
      </c>
      <c r="AJ87" t="s">
        <v>72</v>
      </c>
      <c r="AK87" t="s">
        <v>146</v>
      </c>
      <c r="AL87" t="s">
        <v>958</v>
      </c>
      <c r="AM87" t="s">
        <v>959</v>
      </c>
      <c r="AN87" t="s">
        <v>957</v>
      </c>
      <c r="AQ87" t="s">
        <v>51</v>
      </c>
      <c r="AR87" t="s">
        <v>51</v>
      </c>
      <c r="AX87" t="s">
        <v>65</v>
      </c>
      <c r="AY87" t="s">
        <v>100</v>
      </c>
      <c r="AZ87" t="s">
        <v>528</v>
      </c>
      <c r="BA87" t="s">
        <v>101</v>
      </c>
      <c r="BB87" t="s">
        <v>992</v>
      </c>
      <c r="BC87" t="s">
        <v>991</v>
      </c>
      <c r="BD87" t="s">
        <v>990</v>
      </c>
      <c r="BI87" t="s">
        <v>1022</v>
      </c>
      <c r="BJ87" t="s">
        <v>75</v>
      </c>
      <c r="BK87" t="s">
        <v>1047</v>
      </c>
      <c r="BL87" t="s">
        <v>1045</v>
      </c>
      <c r="BS87" t="s">
        <v>76</v>
      </c>
      <c r="BT87" t="s">
        <v>77</v>
      </c>
      <c r="BU87" t="s">
        <v>77</v>
      </c>
      <c r="CB87" t="s">
        <v>170</v>
      </c>
      <c r="CC87" t="s">
        <v>58</v>
      </c>
      <c r="CD87" t="s">
        <v>530</v>
      </c>
      <c r="CE87" t="s">
        <v>198</v>
      </c>
      <c r="CF87" t="s">
        <v>1075</v>
      </c>
      <c r="CG87" t="s">
        <v>1077</v>
      </c>
      <c r="CH87" t="s">
        <v>1078</v>
      </c>
      <c r="CI87" t="s">
        <v>1076</v>
      </c>
      <c r="CL87">
        <v>5</v>
      </c>
      <c r="CM87" t="s">
        <v>106</v>
      </c>
      <c r="CN87" t="s">
        <v>106</v>
      </c>
      <c r="CU87" t="s">
        <v>531</v>
      </c>
    </row>
    <row r="88" spans="1:99" x14ac:dyDescent="0.25">
      <c r="A88">
        <v>45156.412259108794</v>
      </c>
      <c r="B88" t="s">
        <v>258</v>
      </c>
      <c r="C88" t="s">
        <v>62</v>
      </c>
      <c r="D88" t="s">
        <v>35</v>
      </c>
      <c r="E88" t="s">
        <v>36</v>
      </c>
      <c r="F88" t="s">
        <v>37</v>
      </c>
      <c r="G88" t="s">
        <v>148</v>
      </c>
      <c r="H88" t="s">
        <v>130</v>
      </c>
      <c r="I88" s="1" t="s">
        <v>63</v>
      </c>
      <c r="J88" t="s">
        <v>853</v>
      </c>
      <c r="M88" t="s">
        <v>40</v>
      </c>
      <c r="N88" s="1" t="s">
        <v>41</v>
      </c>
      <c r="O88" t="s">
        <v>41</v>
      </c>
      <c r="Q88">
        <v>1156</v>
      </c>
      <c r="R88" t="s">
        <v>42</v>
      </c>
      <c r="S88" t="s">
        <v>65</v>
      </c>
      <c r="T88" t="s">
        <v>131</v>
      </c>
      <c r="U88" t="s">
        <v>67</v>
      </c>
      <c r="V88" t="s">
        <v>117</v>
      </c>
      <c r="W88" t="s">
        <v>532</v>
      </c>
      <c r="X88" t="s">
        <v>70</v>
      </c>
      <c r="Y88" t="s">
        <v>533</v>
      </c>
      <c r="Z88" t="s">
        <v>158</v>
      </c>
      <c r="AA88" t="s">
        <v>885</v>
      </c>
      <c r="AJ88" t="s">
        <v>253</v>
      </c>
      <c r="AK88" t="s">
        <v>633</v>
      </c>
      <c r="AL88" t="s">
        <v>961</v>
      </c>
      <c r="AM88" t="s">
        <v>958</v>
      </c>
      <c r="AN88" t="s">
        <v>959</v>
      </c>
      <c r="AQ88" t="s">
        <v>73</v>
      </c>
      <c r="AR88" t="s">
        <v>51</v>
      </c>
      <c r="AS88" t="s">
        <v>975</v>
      </c>
      <c r="AX88" t="s">
        <v>65</v>
      </c>
      <c r="AY88" t="s">
        <v>100</v>
      </c>
      <c r="AZ88" t="s">
        <v>167</v>
      </c>
      <c r="BA88" t="s">
        <v>101</v>
      </c>
      <c r="BB88" t="s">
        <v>989</v>
      </c>
      <c r="BI88" t="s">
        <v>534</v>
      </c>
      <c r="BJ88" t="s">
        <v>75</v>
      </c>
      <c r="BK88" t="s">
        <v>1048</v>
      </c>
      <c r="BL88" t="s">
        <v>1044</v>
      </c>
      <c r="BM88" t="s">
        <v>1049</v>
      </c>
      <c r="BN88" t="s">
        <v>1045</v>
      </c>
      <c r="BO88" t="s">
        <v>1050</v>
      </c>
      <c r="BS88" t="s">
        <v>76</v>
      </c>
      <c r="BT88" t="s">
        <v>103</v>
      </c>
      <c r="BU88" t="s">
        <v>103</v>
      </c>
      <c r="CB88" t="s">
        <v>104</v>
      </c>
      <c r="CC88" t="s">
        <v>228</v>
      </c>
      <c r="CD88" t="s">
        <v>535</v>
      </c>
      <c r="CE88" t="s">
        <v>535</v>
      </c>
      <c r="CL88">
        <v>3</v>
      </c>
      <c r="CM88" t="s">
        <v>106</v>
      </c>
      <c r="CN88" t="s">
        <v>106</v>
      </c>
    </row>
    <row r="89" spans="1:99" x14ac:dyDescent="0.25">
      <c r="A89">
        <v>45156.478081608795</v>
      </c>
      <c r="B89" t="s">
        <v>330</v>
      </c>
      <c r="C89" t="s">
        <v>62</v>
      </c>
      <c r="D89" t="s">
        <v>35</v>
      </c>
      <c r="E89" t="s">
        <v>36</v>
      </c>
      <c r="F89" t="s">
        <v>37</v>
      </c>
      <c r="G89" t="s">
        <v>212</v>
      </c>
      <c r="H89" t="s">
        <v>130</v>
      </c>
      <c r="I89" s="1" t="s">
        <v>63</v>
      </c>
      <c r="J89" t="s">
        <v>853</v>
      </c>
      <c r="M89" t="s">
        <v>40</v>
      </c>
      <c r="N89" s="1" t="s">
        <v>41</v>
      </c>
      <c r="O89" t="s">
        <v>41</v>
      </c>
      <c r="Q89">
        <v>1200</v>
      </c>
      <c r="R89" t="s">
        <v>42</v>
      </c>
      <c r="S89" t="s">
        <v>95</v>
      </c>
      <c r="T89" t="s">
        <v>131</v>
      </c>
      <c r="U89" t="s">
        <v>108</v>
      </c>
      <c r="V89" t="s">
        <v>134</v>
      </c>
      <c r="W89" t="s">
        <v>536</v>
      </c>
      <c r="X89" t="s">
        <v>413</v>
      </c>
      <c r="Y89" t="s">
        <v>537</v>
      </c>
      <c r="Z89" t="s">
        <v>433</v>
      </c>
      <c r="AA89" t="s">
        <v>889</v>
      </c>
      <c r="AB89" t="s">
        <v>885</v>
      </c>
      <c r="AC89" t="s">
        <v>901</v>
      </c>
      <c r="AJ89" t="s">
        <v>166</v>
      </c>
      <c r="AK89" t="s">
        <v>174</v>
      </c>
      <c r="AL89" t="s">
        <v>961</v>
      </c>
      <c r="AM89" t="s">
        <v>958</v>
      </c>
      <c r="AN89" t="s">
        <v>959</v>
      </c>
      <c r="AO89" t="s">
        <v>957</v>
      </c>
      <c r="AQ89" t="s">
        <v>51</v>
      </c>
      <c r="AR89" t="s">
        <v>51</v>
      </c>
      <c r="AX89" t="s">
        <v>52</v>
      </c>
      <c r="AY89" t="s">
        <v>53</v>
      </c>
      <c r="AZ89" t="s">
        <v>261</v>
      </c>
      <c r="BA89" t="s">
        <v>101</v>
      </c>
      <c r="BB89" t="s">
        <v>992</v>
      </c>
      <c r="BC89" t="s">
        <v>991</v>
      </c>
      <c r="BI89" t="s">
        <v>140</v>
      </c>
      <c r="BJ89" t="s">
        <v>102</v>
      </c>
      <c r="BK89" t="s">
        <v>1046</v>
      </c>
      <c r="BL89" t="s">
        <v>1048</v>
      </c>
      <c r="BM89" t="s">
        <v>1044</v>
      </c>
      <c r="BN89" t="s">
        <v>1049</v>
      </c>
      <c r="BO89" t="s">
        <v>1045</v>
      </c>
      <c r="BS89" t="s">
        <v>76</v>
      </c>
      <c r="BT89" t="s">
        <v>538</v>
      </c>
      <c r="BU89" t="s">
        <v>103</v>
      </c>
      <c r="BV89" t="s">
        <v>887</v>
      </c>
      <c r="CB89" t="s">
        <v>170</v>
      </c>
      <c r="CC89" t="s">
        <v>92</v>
      </c>
      <c r="CD89" t="s">
        <v>147</v>
      </c>
      <c r="CE89" t="s">
        <v>147</v>
      </c>
      <c r="CL89">
        <v>3</v>
      </c>
      <c r="CM89" t="s">
        <v>106</v>
      </c>
      <c r="CN89" t="s">
        <v>106</v>
      </c>
    </row>
    <row r="90" spans="1:99" x14ac:dyDescent="0.25">
      <c r="A90">
        <v>45156.581224884256</v>
      </c>
      <c r="B90" t="s">
        <v>330</v>
      </c>
      <c r="C90" t="s">
        <v>62</v>
      </c>
      <c r="D90" t="s">
        <v>35</v>
      </c>
      <c r="E90" t="s">
        <v>36</v>
      </c>
      <c r="F90" t="s">
        <v>37</v>
      </c>
      <c r="G90" t="s">
        <v>38</v>
      </c>
      <c r="H90" t="s">
        <v>130</v>
      </c>
      <c r="I90" s="1" t="s">
        <v>130</v>
      </c>
      <c r="M90" t="s">
        <v>40</v>
      </c>
      <c r="N90" s="1" t="s">
        <v>41</v>
      </c>
      <c r="O90" t="s">
        <v>41</v>
      </c>
      <c r="Q90">
        <v>1190</v>
      </c>
      <c r="R90" t="s">
        <v>42</v>
      </c>
      <c r="S90" t="s">
        <v>95</v>
      </c>
      <c r="T90" t="s">
        <v>131</v>
      </c>
      <c r="U90" t="s">
        <v>156</v>
      </c>
      <c r="V90" t="s">
        <v>96</v>
      </c>
      <c r="W90" t="s">
        <v>539</v>
      </c>
      <c r="X90" t="s">
        <v>70</v>
      </c>
      <c r="Y90" t="s">
        <v>929</v>
      </c>
      <c r="Z90" t="s">
        <v>136</v>
      </c>
      <c r="AA90" t="s">
        <v>885</v>
      </c>
      <c r="AB90" t="s">
        <v>891</v>
      </c>
      <c r="AC90" t="s">
        <v>887</v>
      </c>
      <c r="AD90" t="s">
        <v>941</v>
      </c>
      <c r="AE90" t="s">
        <v>884</v>
      </c>
      <c r="AJ90" t="s">
        <v>159</v>
      </c>
      <c r="AK90" t="s">
        <v>174</v>
      </c>
      <c r="AL90" t="s">
        <v>960</v>
      </c>
      <c r="AM90" t="s">
        <v>961</v>
      </c>
      <c r="AN90" t="s">
        <v>958</v>
      </c>
      <c r="AO90" t="s">
        <v>959</v>
      </c>
      <c r="AP90" t="s">
        <v>957</v>
      </c>
      <c r="AQ90" t="s">
        <v>51</v>
      </c>
      <c r="AR90" t="s">
        <v>51</v>
      </c>
      <c r="AX90" t="s">
        <v>65</v>
      </c>
      <c r="AY90" t="s">
        <v>100</v>
      </c>
      <c r="AZ90" t="s">
        <v>151</v>
      </c>
      <c r="BA90" t="s">
        <v>101</v>
      </c>
      <c r="BB90" t="s">
        <v>992</v>
      </c>
      <c r="BC90" t="s">
        <v>991</v>
      </c>
      <c r="BD90" t="s">
        <v>989</v>
      </c>
      <c r="BE90" t="s">
        <v>990</v>
      </c>
      <c r="BI90" t="s">
        <v>999</v>
      </c>
      <c r="BJ90" t="s">
        <v>102</v>
      </c>
      <c r="BK90" t="s">
        <v>1046</v>
      </c>
      <c r="BL90" t="s">
        <v>1047</v>
      </c>
      <c r="BM90" t="s">
        <v>1048</v>
      </c>
      <c r="BN90" t="s">
        <v>1044</v>
      </c>
      <c r="BO90" t="s">
        <v>1049</v>
      </c>
      <c r="BP90" t="s">
        <v>1045</v>
      </c>
      <c r="BS90" t="s">
        <v>76</v>
      </c>
      <c r="BT90" t="s">
        <v>541</v>
      </c>
      <c r="BU90" t="s">
        <v>136</v>
      </c>
      <c r="BV90" t="s">
        <v>885</v>
      </c>
      <c r="BW90" t="s">
        <v>887</v>
      </c>
      <c r="CB90" t="s">
        <v>170</v>
      </c>
      <c r="CC90" t="s">
        <v>58</v>
      </c>
      <c r="CD90" t="s">
        <v>542</v>
      </c>
      <c r="CE90" t="s">
        <v>542</v>
      </c>
      <c r="CL90">
        <v>3</v>
      </c>
      <c r="CM90" t="s">
        <v>106</v>
      </c>
      <c r="CN90" t="s">
        <v>106</v>
      </c>
    </row>
    <row r="91" spans="1:99" x14ac:dyDescent="0.25">
      <c r="A91">
        <v>45156.649803749999</v>
      </c>
      <c r="B91" t="s">
        <v>330</v>
      </c>
      <c r="C91" t="s">
        <v>62</v>
      </c>
      <c r="D91" t="s">
        <v>35</v>
      </c>
      <c r="E91" t="s">
        <v>36</v>
      </c>
      <c r="F91" t="s">
        <v>37</v>
      </c>
      <c r="G91" t="s">
        <v>148</v>
      </c>
      <c r="H91" t="s">
        <v>130</v>
      </c>
      <c r="I91" s="1" t="s">
        <v>130</v>
      </c>
      <c r="M91" t="s">
        <v>40</v>
      </c>
      <c r="N91" s="1" t="s">
        <v>41</v>
      </c>
      <c r="O91" t="s">
        <v>41</v>
      </c>
      <c r="Q91">
        <v>1180</v>
      </c>
      <c r="R91" t="s">
        <v>42</v>
      </c>
      <c r="S91" t="s">
        <v>65</v>
      </c>
      <c r="T91" t="s">
        <v>66</v>
      </c>
      <c r="U91" t="s">
        <v>67</v>
      </c>
      <c r="V91" t="s">
        <v>117</v>
      </c>
      <c r="W91" t="s">
        <v>474</v>
      </c>
      <c r="X91" t="s">
        <v>70</v>
      </c>
      <c r="Y91" t="s">
        <v>543</v>
      </c>
      <c r="Z91" t="s">
        <v>136</v>
      </c>
      <c r="AA91" t="s">
        <v>888</v>
      </c>
      <c r="AJ91" t="s">
        <v>72</v>
      </c>
      <c r="AK91" t="s">
        <v>146</v>
      </c>
      <c r="AL91" t="s">
        <v>958</v>
      </c>
      <c r="AM91" t="s">
        <v>959</v>
      </c>
      <c r="AN91" t="s">
        <v>957</v>
      </c>
      <c r="AQ91" t="s">
        <v>51</v>
      </c>
      <c r="AR91" t="s">
        <v>51</v>
      </c>
      <c r="AX91" t="s">
        <v>112</v>
      </c>
      <c r="AY91" t="s">
        <v>87</v>
      </c>
      <c r="AZ91" t="s">
        <v>357</v>
      </c>
      <c r="BA91" t="s">
        <v>101</v>
      </c>
      <c r="BB91" t="s">
        <v>991</v>
      </c>
      <c r="BC91" t="s">
        <v>989</v>
      </c>
      <c r="BD91" t="s">
        <v>990</v>
      </c>
      <c r="BI91" t="s">
        <v>544</v>
      </c>
      <c r="BJ91" t="s">
        <v>75</v>
      </c>
      <c r="BK91" t="s">
        <v>1045</v>
      </c>
      <c r="BS91" t="s">
        <v>56</v>
      </c>
      <c r="BT91" t="s">
        <v>342</v>
      </c>
      <c r="BU91" t="s">
        <v>342</v>
      </c>
      <c r="CB91" t="s">
        <v>78</v>
      </c>
      <c r="CC91" t="s">
        <v>92</v>
      </c>
      <c r="CD91" t="s">
        <v>392</v>
      </c>
      <c r="CE91" t="s">
        <v>147</v>
      </c>
      <c r="CF91" t="s">
        <v>1073</v>
      </c>
      <c r="CG91" t="s">
        <v>1074</v>
      </c>
      <c r="CH91" t="s">
        <v>1078</v>
      </c>
      <c r="CL91">
        <v>3</v>
      </c>
      <c r="CM91" t="s">
        <v>545</v>
      </c>
      <c r="CN91" t="s">
        <v>199</v>
      </c>
      <c r="CO91" t="s">
        <v>1097</v>
      </c>
      <c r="CP91" t="s">
        <v>1098</v>
      </c>
    </row>
    <row r="92" spans="1:99" x14ac:dyDescent="0.25">
      <c r="A92">
        <v>45156.742080358796</v>
      </c>
      <c r="B92" t="s">
        <v>289</v>
      </c>
      <c r="C92" t="s">
        <v>62</v>
      </c>
      <c r="D92" t="s">
        <v>35</v>
      </c>
      <c r="E92" t="s">
        <v>36</v>
      </c>
      <c r="F92" t="s">
        <v>37</v>
      </c>
      <c r="G92" t="s">
        <v>148</v>
      </c>
      <c r="H92" t="s">
        <v>130</v>
      </c>
      <c r="I92" s="1" t="s">
        <v>130</v>
      </c>
      <c r="M92" t="s">
        <v>40</v>
      </c>
      <c r="N92" s="1" t="s">
        <v>41</v>
      </c>
      <c r="O92" t="s">
        <v>41</v>
      </c>
      <c r="Q92">
        <v>901</v>
      </c>
      <c r="R92" t="s">
        <v>240</v>
      </c>
      <c r="S92" t="s">
        <v>281</v>
      </c>
      <c r="T92" t="s">
        <v>66</v>
      </c>
      <c r="U92" t="s">
        <v>67</v>
      </c>
      <c r="V92" t="s">
        <v>117</v>
      </c>
      <c r="W92" t="s">
        <v>546</v>
      </c>
      <c r="X92" t="s">
        <v>70</v>
      </c>
      <c r="Y92" t="s">
        <v>547</v>
      </c>
      <c r="Z92" t="s">
        <v>459</v>
      </c>
      <c r="AA92" t="s">
        <v>890</v>
      </c>
      <c r="AJ92" t="s">
        <v>119</v>
      </c>
      <c r="AK92" t="s">
        <v>146</v>
      </c>
      <c r="AL92" t="s">
        <v>958</v>
      </c>
      <c r="AM92" t="s">
        <v>959</v>
      </c>
      <c r="AQ92" t="s">
        <v>73</v>
      </c>
      <c r="AR92" t="s">
        <v>51</v>
      </c>
      <c r="AS92" t="s">
        <v>975</v>
      </c>
      <c r="AX92" t="s">
        <v>112</v>
      </c>
      <c r="AY92" t="s">
        <v>87</v>
      </c>
      <c r="AZ92" t="s">
        <v>548</v>
      </c>
      <c r="BA92" t="s">
        <v>548</v>
      </c>
      <c r="BI92" t="s">
        <v>114</v>
      </c>
      <c r="BJ92" t="s">
        <v>114</v>
      </c>
      <c r="BS92" t="s">
        <v>56</v>
      </c>
      <c r="BT92" t="s">
        <v>77</v>
      </c>
      <c r="BU92" t="s">
        <v>77</v>
      </c>
      <c r="CB92">
        <v>0</v>
      </c>
      <c r="CC92" t="s">
        <v>92</v>
      </c>
      <c r="CD92" t="s">
        <v>549</v>
      </c>
      <c r="CE92" t="s">
        <v>147</v>
      </c>
      <c r="CF92" t="s">
        <v>1073</v>
      </c>
      <c r="CG92" t="s">
        <v>1077</v>
      </c>
      <c r="CH92" t="s">
        <v>1078</v>
      </c>
      <c r="CL92">
        <v>3</v>
      </c>
      <c r="CM92" t="s">
        <v>393</v>
      </c>
      <c r="CN92" t="s">
        <v>106</v>
      </c>
      <c r="CO92" t="s">
        <v>1103</v>
      </c>
    </row>
    <row r="93" spans="1:99" x14ac:dyDescent="0.25">
      <c r="A93">
        <v>45156.809771990738</v>
      </c>
      <c r="B93" t="s">
        <v>258</v>
      </c>
      <c r="C93" t="s">
        <v>62</v>
      </c>
      <c r="D93" t="s">
        <v>35</v>
      </c>
      <c r="E93" t="s">
        <v>36</v>
      </c>
      <c r="F93" t="s">
        <v>37</v>
      </c>
      <c r="G93" t="s">
        <v>123</v>
      </c>
      <c r="H93" t="s">
        <v>213</v>
      </c>
      <c r="I93" s="1" t="s">
        <v>213</v>
      </c>
      <c r="M93" t="s">
        <v>40</v>
      </c>
      <c r="N93" s="1" t="s">
        <v>41</v>
      </c>
      <c r="O93" t="s">
        <v>41</v>
      </c>
      <c r="Q93">
        <v>1010</v>
      </c>
      <c r="R93" t="s">
        <v>83</v>
      </c>
      <c r="S93" t="s">
        <v>95</v>
      </c>
      <c r="T93" t="s">
        <v>44</v>
      </c>
      <c r="U93" t="s">
        <v>67</v>
      </c>
      <c r="V93" t="s">
        <v>117</v>
      </c>
      <c r="W93" t="s">
        <v>550</v>
      </c>
      <c r="X93" t="s">
        <v>70</v>
      </c>
      <c r="Y93" t="s">
        <v>136</v>
      </c>
      <c r="Z93" t="s">
        <v>136</v>
      </c>
      <c r="AJ93" t="s">
        <v>224</v>
      </c>
      <c r="AK93" t="s">
        <v>146</v>
      </c>
      <c r="AL93" t="s">
        <v>958</v>
      </c>
      <c r="AQ93" t="s">
        <v>51</v>
      </c>
      <c r="AR93" t="s">
        <v>51</v>
      </c>
      <c r="AX93" t="s">
        <v>52</v>
      </c>
      <c r="AY93" t="s">
        <v>53</v>
      </c>
      <c r="AZ93" t="s">
        <v>551</v>
      </c>
      <c r="BA93" t="s">
        <v>418</v>
      </c>
      <c r="BB93" t="s">
        <v>991</v>
      </c>
      <c r="BC93" t="s">
        <v>990</v>
      </c>
      <c r="BI93" t="s">
        <v>552</v>
      </c>
      <c r="BJ93" t="s">
        <v>102</v>
      </c>
      <c r="BK93" t="s">
        <v>1044</v>
      </c>
      <c r="BL93" t="s">
        <v>1049</v>
      </c>
      <c r="BM93" t="s">
        <v>1045</v>
      </c>
      <c r="BS93" t="s">
        <v>56</v>
      </c>
      <c r="BT93" t="s">
        <v>293</v>
      </c>
      <c r="BU93" t="s">
        <v>293</v>
      </c>
      <c r="CB93" t="s">
        <v>154</v>
      </c>
      <c r="CC93" t="s">
        <v>58</v>
      </c>
      <c r="CD93" t="s">
        <v>515</v>
      </c>
      <c r="CE93" t="s">
        <v>147</v>
      </c>
      <c r="CF93" t="s">
        <v>1078</v>
      </c>
      <c r="CL93">
        <v>1</v>
      </c>
      <c r="CM93" t="s">
        <v>181</v>
      </c>
      <c r="CN93" t="s">
        <v>181</v>
      </c>
    </row>
    <row r="94" spans="1:99" x14ac:dyDescent="0.25">
      <c r="A94">
        <v>45156.813430300928</v>
      </c>
      <c r="B94" t="s">
        <v>258</v>
      </c>
      <c r="C94" t="s">
        <v>62</v>
      </c>
      <c r="D94" t="s">
        <v>35</v>
      </c>
      <c r="E94" t="s">
        <v>36</v>
      </c>
      <c r="F94" t="s">
        <v>37</v>
      </c>
      <c r="G94" t="s">
        <v>81</v>
      </c>
      <c r="H94" t="s">
        <v>130</v>
      </c>
      <c r="I94" s="1" t="s">
        <v>124</v>
      </c>
      <c r="J94" t="s">
        <v>854</v>
      </c>
      <c r="M94" t="s">
        <v>40</v>
      </c>
      <c r="N94" s="1" t="s">
        <v>41</v>
      </c>
      <c r="O94" t="s">
        <v>41</v>
      </c>
      <c r="Q94">
        <v>1190</v>
      </c>
      <c r="R94" t="s">
        <v>42</v>
      </c>
      <c r="S94" t="s">
        <v>95</v>
      </c>
      <c r="T94" t="s">
        <v>44</v>
      </c>
      <c r="U94" t="s">
        <v>108</v>
      </c>
      <c r="V94" t="s">
        <v>96</v>
      </c>
      <c r="W94" t="s">
        <v>553</v>
      </c>
      <c r="X94" t="s">
        <v>70</v>
      </c>
      <c r="Y94" t="s">
        <v>930</v>
      </c>
      <c r="Z94" t="s">
        <v>136</v>
      </c>
      <c r="AA94" t="s">
        <v>885</v>
      </c>
      <c r="AB94" t="s">
        <v>941</v>
      </c>
      <c r="AJ94" t="s">
        <v>119</v>
      </c>
      <c r="AK94" t="s">
        <v>146</v>
      </c>
      <c r="AL94" t="s">
        <v>958</v>
      </c>
      <c r="AM94" t="s">
        <v>959</v>
      </c>
      <c r="AQ94" t="s">
        <v>73</v>
      </c>
      <c r="AR94" t="s">
        <v>51</v>
      </c>
      <c r="AS94" t="s">
        <v>975</v>
      </c>
      <c r="AX94" t="s">
        <v>112</v>
      </c>
      <c r="AY94" t="s">
        <v>100</v>
      </c>
      <c r="AZ94" t="s">
        <v>268</v>
      </c>
      <c r="BA94" t="s">
        <v>418</v>
      </c>
      <c r="BB94" t="s">
        <v>991</v>
      </c>
      <c r="BC94" t="s">
        <v>989</v>
      </c>
      <c r="BI94" t="s">
        <v>295</v>
      </c>
      <c r="BJ94" t="s">
        <v>102</v>
      </c>
      <c r="BK94" t="s">
        <v>1046</v>
      </c>
      <c r="BS94" t="s">
        <v>161</v>
      </c>
      <c r="BT94" t="s">
        <v>103</v>
      </c>
      <c r="BU94" t="s">
        <v>103</v>
      </c>
      <c r="CB94" t="s">
        <v>57</v>
      </c>
      <c r="CC94" t="s">
        <v>92</v>
      </c>
      <c r="CD94" t="s">
        <v>229</v>
      </c>
      <c r="CE94" t="s">
        <v>147</v>
      </c>
      <c r="CF94" t="s">
        <v>1074</v>
      </c>
      <c r="CG94" t="s">
        <v>1078</v>
      </c>
      <c r="CL94">
        <v>3</v>
      </c>
      <c r="CM94" t="s">
        <v>106</v>
      </c>
      <c r="CN94" t="s">
        <v>106</v>
      </c>
    </row>
    <row r="95" spans="1:99" x14ac:dyDescent="0.25">
      <c r="A95">
        <v>45156.817216423609</v>
      </c>
      <c r="B95" t="s">
        <v>330</v>
      </c>
      <c r="C95" t="s">
        <v>62</v>
      </c>
      <c r="D95" t="s">
        <v>35</v>
      </c>
      <c r="E95" t="s">
        <v>36</v>
      </c>
      <c r="F95" t="s">
        <v>37</v>
      </c>
      <c r="G95" t="s">
        <v>38</v>
      </c>
      <c r="H95" t="s">
        <v>130</v>
      </c>
      <c r="I95" s="1" t="s">
        <v>63</v>
      </c>
      <c r="J95" t="s">
        <v>853</v>
      </c>
      <c r="M95" t="s">
        <v>40</v>
      </c>
      <c r="N95" s="1" t="s">
        <v>64</v>
      </c>
      <c r="O95" t="s">
        <v>41</v>
      </c>
      <c r="P95" t="s">
        <v>862</v>
      </c>
      <c r="Q95">
        <v>1140</v>
      </c>
      <c r="R95" t="s">
        <v>42</v>
      </c>
      <c r="S95" t="s">
        <v>65</v>
      </c>
      <c r="T95" t="s">
        <v>66</v>
      </c>
      <c r="U95" t="s">
        <v>67</v>
      </c>
      <c r="V95" t="s">
        <v>117</v>
      </c>
      <c r="W95" t="s">
        <v>339</v>
      </c>
      <c r="X95" t="s">
        <v>70</v>
      </c>
      <c r="Y95" t="s">
        <v>110</v>
      </c>
      <c r="Z95" t="s">
        <v>433</v>
      </c>
      <c r="AA95" t="s">
        <v>885</v>
      </c>
      <c r="AJ95" t="s">
        <v>137</v>
      </c>
      <c r="AK95" t="s">
        <v>111</v>
      </c>
      <c r="AL95" t="s">
        <v>959</v>
      </c>
      <c r="AQ95" t="s">
        <v>73</v>
      </c>
      <c r="AR95" t="s">
        <v>51</v>
      </c>
      <c r="AS95" t="s">
        <v>975</v>
      </c>
      <c r="AX95" t="s">
        <v>65</v>
      </c>
      <c r="AY95" t="s">
        <v>100</v>
      </c>
      <c r="AZ95" t="s">
        <v>185</v>
      </c>
      <c r="BA95" t="s">
        <v>101</v>
      </c>
      <c r="BB95" t="s">
        <v>990</v>
      </c>
      <c r="BI95" t="s">
        <v>544</v>
      </c>
      <c r="BJ95" t="s">
        <v>75</v>
      </c>
      <c r="BK95" t="s">
        <v>1045</v>
      </c>
      <c r="BS95" t="s">
        <v>76</v>
      </c>
      <c r="BT95" t="s">
        <v>450</v>
      </c>
      <c r="BU95" t="s">
        <v>136</v>
      </c>
      <c r="BV95" t="s">
        <v>885</v>
      </c>
      <c r="CB95" t="s">
        <v>170</v>
      </c>
      <c r="CC95" t="s">
        <v>58</v>
      </c>
      <c r="CD95" t="s">
        <v>115</v>
      </c>
      <c r="CE95" t="s">
        <v>147</v>
      </c>
      <c r="CF95" t="s">
        <v>1078</v>
      </c>
      <c r="CG95" t="s">
        <v>1076</v>
      </c>
      <c r="CL95">
        <v>2</v>
      </c>
      <c r="CM95" t="s">
        <v>106</v>
      </c>
      <c r="CN95" t="s">
        <v>106</v>
      </c>
      <c r="CU95" t="s">
        <v>555</v>
      </c>
    </row>
    <row r="96" spans="1:99" x14ac:dyDescent="0.25">
      <c r="A96">
        <v>45156.819362083334</v>
      </c>
      <c r="B96" t="s">
        <v>33</v>
      </c>
      <c r="C96" t="s">
        <v>62</v>
      </c>
      <c r="D96" t="s">
        <v>35</v>
      </c>
      <c r="E96" t="s">
        <v>36</v>
      </c>
      <c r="F96" t="s">
        <v>37</v>
      </c>
      <c r="G96" t="s">
        <v>212</v>
      </c>
      <c r="H96" t="s">
        <v>130</v>
      </c>
      <c r="I96" s="1" t="s">
        <v>124</v>
      </c>
      <c r="J96" t="s">
        <v>854</v>
      </c>
      <c r="M96" t="s">
        <v>40</v>
      </c>
      <c r="N96" s="1" t="s">
        <v>125</v>
      </c>
      <c r="O96" t="s">
        <v>125</v>
      </c>
      <c r="Q96">
        <v>1120</v>
      </c>
      <c r="R96" t="s">
        <v>42</v>
      </c>
      <c r="S96" t="s">
        <v>95</v>
      </c>
      <c r="T96" t="s">
        <v>44</v>
      </c>
      <c r="U96" t="s">
        <v>67</v>
      </c>
      <c r="V96" t="s">
        <v>134</v>
      </c>
      <c r="W96" t="s">
        <v>556</v>
      </c>
      <c r="X96" t="s">
        <v>70</v>
      </c>
      <c r="Y96" t="s">
        <v>233</v>
      </c>
      <c r="Z96" t="s">
        <v>77</v>
      </c>
      <c r="AA96" t="s">
        <v>892</v>
      </c>
      <c r="AJ96" t="s">
        <v>557</v>
      </c>
      <c r="AK96" t="s">
        <v>174</v>
      </c>
      <c r="AL96" t="s">
        <v>961</v>
      </c>
      <c r="AM96" t="s">
        <v>958</v>
      </c>
      <c r="AN96" t="s">
        <v>959</v>
      </c>
      <c r="AQ96" t="s">
        <v>51</v>
      </c>
      <c r="AR96" t="s">
        <v>51</v>
      </c>
      <c r="AX96" t="s">
        <v>52</v>
      </c>
      <c r="AY96" t="s">
        <v>53</v>
      </c>
      <c r="AZ96" t="s">
        <v>101</v>
      </c>
      <c r="BA96" t="s">
        <v>101</v>
      </c>
      <c r="BI96" t="s">
        <v>102</v>
      </c>
      <c r="BJ96" t="s">
        <v>102</v>
      </c>
      <c r="BS96" t="s">
        <v>56</v>
      </c>
      <c r="BT96" t="s">
        <v>558</v>
      </c>
      <c r="BU96" t="s">
        <v>342</v>
      </c>
      <c r="BV96" t="s">
        <v>889</v>
      </c>
      <c r="BW96" t="s">
        <v>886</v>
      </c>
      <c r="BX96" t="s">
        <v>885</v>
      </c>
      <c r="CB96" t="s">
        <v>104</v>
      </c>
      <c r="CC96" t="s">
        <v>92</v>
      </c>
      <c r="CD96" t="s">
        <v>79</v>
      </c>
      <c r="CE96" t="s">
        <v>147</v>
      </c>
      <c r="CF96" t="s">
        <v>1076</v>
      </c>
      <c r="CL96">
        <v>3</v>
      </c>
      <c r="CM96" t="s">
        <v>94</v>
      </c>
      <c r="CN96" t="s">
        <v>94</v>
      </c>
      <c r="CU96" t="s">
        <v>559</v>
      </c>
    </row>
    <row r="97" spans="1:99" x14ac:dyDescent="0.25">
      <c r="A97">
        <v>45156.891383530092</v>
      </c>
      <c r="B97" t="s">
        <v>258</v>
      </c>
      <c r="C97" t="s">
        <v>62</v>
      </c>
      <c r="D97" t="s">
        <v>560</v>
      </c>
      <c r="E97" t="s">
        <v>36</v>
      </c>
      <c r="F97" t="s">
        <v>37</v>
      </c>
      <c r="G97" t="s">
        <v>212</v>
      </c>
      <c r="H97" t="s">
        <v>130</v>
      </c>
      <c r="I97" s="1" t="s">
        <v>124</v>
      </c>
      <c r="J97" t="s">
        <v>854</v>
      </c>
      <c r="M97" t="s">
        <v>40</v>
      </c>
      <c r="N97" s="1" t="s">
        <v>64</v>
      </c>
      <c r="O97" t="s">
        <v>41</v>
      </c>
      <c r="P97" t="s">
        <v>862</v>
      </c>
      <c r="Q97">
        <v>1166</v>
      </c>
      <c r="R97" t="s">
        <v>42</v>
      </c>
      <c r="S97" t="s">
        <v>95</v>
      </c>
      <c r="T97" t="s">
        <v>66</v>
      </c>
      <c r="U97" t="s">
        <v>156</v>
      </c>
      <c r="V97" t="s">
        <v>134</v>
      </c>
      <c r="W97" t="s">
        <v>561</v>
      </c>
      <c r="X97" t="s">
        <v>145</v>
      </c>
      <c r="Y97" t="s">
        <v>926</v>
      </c>
      <c r="Z97" t="s">
        <v>136</v>
      </c>
      <c r="AA97" t="s">
        <v>941</v>
      </c>
      <c r="AJ97" t="s">
        <v>50</v>
      </c>
      <c r="AK97" t="s">
        <v>99</v>
      </c>
      <c r="AL97" t="s">
        <v>957</v>
      </c>
      <c r="AQ97" t="s">
        <v>51</v>
      </c>
      <c r="AR97" t="s">
        <v>51</v>
      </c>
      <c r="AX97" t="s">
        <v>112</v>
      </c>
      <c r="AY97" t="s">
        <v>53</v>
      </c>
      <c r="AZ97" t="s">
        <v>88</v>
      </c>
      <c r="BA97" t="s">
        <v>101</v>
      </c>
      <c r="BB97" t="s">
        <v>992</v>
      </c>
      <c r="BI97" t="s">
        <v>75</v>
      </c>
      <c r="BJ97" t="s">
        <v>75</v>
      </c>
      <c r="BS97" t="s">
        <v>76</v>
      </c>
      <c r="BT97" t="s">
        <v>562</v>
      </c>
      <c r="BU97" t="s">
        <v>562</v>
      </c>
      <c r="CB97" t="s">
        <v>91</v>
      </c>
      <c r="CC97" t="s">
        <v>58</v>
      </c>
      <c r="CD97" t="s">
        <v>563</v>
      </c>
      <c r="CE97" t="s">
        <v>147</v>
      </c>
      <c r="CF97" t="s">
        <v>1073</v>
      </c>
      <c r="CG97" t="s">
        <v>1077</v>
      </c>
      <c r="CH97" t="s">
        <v>1078</v>
      </c>
      <c r="CI97" t="s">
        <v>1076</v>
      </c>
      <c r="CJ97" t="s">
        <v>1081</v>
      </c>
      <c r="CL97">
        <v>2</v>
      </c>
      <c r="CM97" t="s">
        <v>80</v>
      </c>
      <c r="CN97" t="s">
        <v>345</v>
      </c>
      <c r="CO97" t="s">
        <v>1096</v>
      </c>
      <c r="CP97" t="s">
        <v>1098</v>
      </c>
      <c r="CU97" t="s">
        <v>564</v>
      </c>
    </row>
    <row r="98" spans="1:99" x14ac:dyDescent="0.25">
      <c r="A98">
        <v>45156.902561886571</v>
      </c>
      <c r="B98" t="s">
        <v>258</v>
      </c>
      <c r="C98" t="s">
        <v>34</v>
      </c>
      <c r="D98" t="s">
        <v>560</v>
      </c>
      <c r="E98" t="s">
        <v>36</v>
      </c>
      <c r="F98" t="s">
        <v>37</v>
      </c>
      <c r="G98" t="s">
        <v>212</v>
      </c>
      <c r="H98" t="s">
        <v>130</v>
      </c>
      <c r="I98" s="1" t="s">
        <v>130</v>
      </c>
      <c r="M98" t="s">
        <v>40</v>
      </c>
      <c r="N98" s="1" t="s">
        <v>41</v>
      </c>
      <c r="O98" t="s">
        <v>41</v>
      </c>
      <c r="Q98">
        <v>1095</v>
      </c>
      <c r="R98" t="s">
        <v>42</v>
      </c>
      <c r="S98" t="s">
        <v>65</v>
      </c>
      <c r="T98" t="s">
        <v>44</v>
      </c>
      <c r="U98" t="s">
        <v>156</v>
      </c>
      <c r="V98" t="s">
        <v>96</v>
      </c>
      <c r="W98" t="s">
        <v>565</v>
      </c>
      <c r="X98" t="s">
        <v>179</v>
      </c>
      <c r="Y98" t="s">
        <v>77</v>
      </c>
      <c r="Z98" t="s">
        <v>77</v>
      </c>
      <c r="AJ98" t="s">
        <v>99</v>
      </c>
      <c r="AK98" t="s">
        <v>99</v>
      </c>
      <c r="AQ98" t="s">
        <v>311</v>
      </c>
      <c r="AR98" t="s">
        <v>311</v>
      </c>
      <c r="AX98" t="s">
        <v>312</v>
      </c>
      <c r="AY98" t="s">
        <v>87</v>
      </c>
      <c r="AZ98" t="s">
        <v>313</v>
      </c>
      <c r="BA98" t="s">
        <v>313</v>
      </c>
      <c r="BI98" t="s">
        <v>313</v>
      </c>
      <c r="BJ98" t="s">
        <v>313</v>
      </c>
      <c r="BS98" t="s">
        <v>161</v>
      </c>
      <c r="BT98" t="s">
        <v>459</v>
      </c>
      <c r="BU98" t="s">
        <v>459</v>
      </c>
      <c r="CB98">
        <v>0</v>
      </c>
      <c r="CC98" t="s">
        <v>58</v>
      </c>
      <c r="CD98" t="s">
        <v>147</v>
      </c>
      <c r="CE98" t="s">
        <v>147</v>
      </c>
      <c r="CL98">
        <v>1</v>
      </c>
      <c r="CM98" t="s">
        <v>345</v>
      </c>
      <c r="CN98" t="s">
        <v>345</v>
      </c>
    </row>
    <row r="99" spans="1:99" x14ac:dyDescent="0.25">
      <c r="A99">
        <v>45156.904020740738</v>
      </c>
      <c r="B99" t="s">
        <v>397</v>
      </c>
      <c r="C99" t="s">
        <v>62</v>
      </c>
      <c r="D99" t="s">
        <v>35</v>
      </c>
      <c r="E99" t="s">
        <v>36</v>
      </c>
      <c r="F99" t="s">
        <v>416</v>
      </c>
      <c r="G99" t="s">
        <v>38</v>
      </c>
      <c r="H99" t="s">
        <v>130</v>
      </c>
      <c r="I99" s="1" t="s">
        <v>63</v>
      </c>
      <c r="J99" t="s">
        <v>853</v>
      </c>
      <c r="M99" t="s">
        <v>40</v>
      </c>
      <c r="N99" s="1" t="s">
        <v>41</v>
      </c>
      <c r="O99" t="s">
        <v>41</v>
      </c>
      <c r="Q99">
        <v>595</v>
      </c>
      <c r="R99" t="s">
        <v>232</v>
      </c>
      <c r="S99" t="s">
        <v>65</v>
      </c>
      <c r="T99" t="s">
        <v>44</v>
      </c>
      <c r="U99" t="s">
        <v>156</v>
      </c>
      <c r="V99" t="s">
        <v>117</v>
      </c>
      <c r="W99" t="s">
        <v>566</v>
      </c>
      <c r="X99" t="s">
        <v>70</v>
      </c>
      <c r="Y99" t="s">
        <v>77</v>
      </c>
      <c r="Z99" t="s">
        <v>77</v>
      </c>
      <c r="AJ99" t="s">
        <v>567</v>
      </c>
      <c r="AK99" t="s">
        <v>174</v>
      </c>
      <c r="AL99" t="s">
        <v>961</v>
      </c>
      <c r="AQ99" t="s">
        <v>194</v>
      </c>
      <c r="AR99" t="s">
        <v>194</v>
      </c>
      <c r="AX99" t="s">
        <v>112</v>
      </c>
      <c r="AY99" t="s">
        <v>100</v>
      </c>
      <c r="AZ99" t="s">
        <v>101</v>
      </c>
      <c r="BA99" t="s">
        <v>101</v>
      </c>
      <c r="BI99" t="s">
        <v>102</v>
      </c>
      <c r="BJ99" t="s">
        <v>102</v>
      </c>
      <c r="BS99" t="s">
        <v>76</v>
      </c>
      <c r="BT99" t="s">
        <v>193</v>
      </c>
      <c r="BU99" t="s">
        <v>193</v>
      </c>
      <c r="CB99" t="s">
        <v>104</v>
      </c>
      <c r="CC99" t="s">
        <v>58</v>
      </c>
      <c r="CD99" t="s">
        <v>147</v>
      </c>
      <c r="CE99" t="s">
        <v>147</v>
      </c>
      <c r="CL99">
        <v>1</v>
      </c>
      <c r="CM99" t="s">
        <v>451</v>
      </c>
      <c r="CN99" t="s">
        <v>451</v>
      </c>
    </row>
    <row r="100" spans="1:99" x14ac:dyDescent="0.25">
      <c r="A100">
        <v>45156.932568518518</v>
      </c>
      <c r="B100" t="s">
        <v>258</v>
      </c>
      <c r="C100" t="s">
        <v>62</v>
      </c>
      <c r="D100" t="s">
        <v>35</v>
      </c>
      <c r="E100" t="s">
        <v>36</v>
      </c>
      <c r="F100" t="s">
        <v>37</v>
      </c>
      <c r="G100" t="s">
        <v>81</v>
      </c>
      <c r="H100" t="s">
        <v>107</v>
      </c>
      <c r="I100" s="1" t="s">
        <v>107</v>
      </c>
      <c r="M100" t="s">
        <v>40</v>
      </c>
      <c r="N100" s="1" t="s">
        <v>41</v>
      </c>
      <c r="O100" t="s">
        <v>41</v>
      </c>
      <c r="Q100">
        <v>1150</v>
      </c>
      <c r="R100" t="s">
        <v>42</v>
      </c>
      <c r="S100" t="s">
        <v>65</v>
      </c>
      <c r="T100" t="s">
        <v>66</v>
      </c>
      <c r="U100" t="s">
        <v>67</v>
      </c>
      <c r="V100" t="s">
        <v>134</v>
      </c>
      <c r="W100" t="s">
        <v>568</v>
      </c>
      <c r="X100" t="s">
        <v>179</v>
      </c>
      <c r="Y100" t="s">
        <v>459</v>
      </c>
      <c r="Z100" t="s">
        <v>459</v>
      </c>
      <c r="AJ100" t="s">
        <v>294</v>
      </c>
      <c r="AK100" t="s">
        <v>174</v>
      </c>
      <c r="AL100" t="s">
        <v>960</v>
      </c>
      <c r="AM100" t="s">
        <v>961</v>
      </c>
      <c r="AN100" t="s">
        <v>958</v>
      </c>
      <c r="AO100" t="s">
        <v>959</v>
      </c>
      <c r="AQ100" t="s">
        <v>351</v>
      </c>
      <c r="AR100" t="s">
        <v>51</v>
      </c>
      <c r="AS100" t="s">
        <v>975</v>
      </c>
      <c r="AT100" t="s">
        <v>978</v>
      </c>
      <c r="AX100" t="s">
        <v>65</v>
      </c>
      <c r="AY100" t="s">
        <v>87</v>
      </c>
      <c r="AZ100" t="s">
        <v>569</v>
      </c>
      <c r="BA100" t="s">
        <v>101</v>
      </c>
      <c r="BB100" t="s">
        <v>992</v>
      </c>
      <c r="BC100" t="s">
        <v>989</v>
      </c>
      <c r="BD100" t="s">
        <v>990</v>
      </c>
      <c r="BI100" t="s">
        <v>1023</v>
      </c>
      <c r="BJ100" t="s">
        <v>102</v>
      </c>
      <c r="BK100" t="s">
        <v>1046</v>
      </c>
      <c r="BL100" t="s">
        <v>1047</v>
      </c>
      <c r="BM100" t="s">
        <v>1044</v>
      </c>
      <c r="BN100" t="s">
        <v>1045</v>
      </c>
      <c r="BO100" t="s">
        <v>1050</v>
      </c>
      <c r="BS100" t="s">
        <v>76</v>
      </c>
      <c r="BT100" t="s">
        <v>77</v>
      </c>
      <c r="BU100" t="s">
        <v>77</v>
      </c>
      <c r="CB100">
        <v>0</v>
      </c>
      <c r="CC100" t="s">
        <v>92</v>
      </c>
      <c r="CD100" t="s">
        <v>334</v>
      </c>
      <c r="CE100" t="s">
        <v>147</v>
      </c>
      <c r="CF100" t="s">
        <v>1073</v>
      </c>
      <c r="CG100" t="s">
        <v>1074</v>
      </c>
      <c r="CH100" t="s">
        <v>1078</v>
      </c>
      <c r="CI100" t="s">
        <v>1076</v>
      </c>
      <c r="CL100">
        <v>3</v>
      </c>
      <c r="CM100" t="s">
        <v>393</v>
      </c>
      <c r="CN100" t="s">
        <v>106</v>
      </c>
      <c r="CO100" t="s">
        <v>1103</v>
      </c>
      <c r="CU100" t="s">
        <v>571</v>
      </c>
    </row>
    <row r="101" spans="1:99" x14ac:dyDescent="0.25">
      <c r="A101">
        <v>45156.934408692134</v>
      </c>
      <c r="B101" t="s">
        <v>33</v>
      </c>
      <c r="C101" t="s">
        <v>62</v>
      </c>
      <c r="D101" t="s">
        <v>200</v>
      </c>
      <c r="E101" t="s">
        <v>155</v>
      </c>
      <c r="F101" t="s">
        <v>37</v>
      </c>
      <c r="G101" t="s">
        <v>190</v>
      </c>
      <c r="H101" t="s">
        <v>130</v>
      </c>
      <c r="I101" s="1" t="s">
        <v>130</v>
      </c>
      <c r="M101" t="s">
        <v>411</v>
      </c>
      <c r="N101" s="1" t="s">
        <v>125</v>
      </c>
      <c r="O101" t="s">
        <v>125</v>
      </c>
      <c r="Q101">
        <v>1189</v>
      </c>
      <c r="R101" t="s">
        <v>42</v>
      </c>
      <c r="S101" t="s">
        <v>95</v>
      </c>
      <c r="T101" t="s">
        <v>66</v>
      </c>
      <c r="U101" t="s">
        <v>108</v>
      </c>
      <c r="V101" t="s">
        <v>117</v>
      </c>
      <c r="W101" t="s">
        <v>572</v>
      </c>
      <c r="X101" t="s">
        <v>179</v>
      </c>
      <c r="Y101" t="s">
        <v>103</v>
      </c>
      <c r="Z101" t="s">
        <v>103</v>
      </c>
      <c r="AJ101" t="s">
        <v>72</v>
      </c>
      <c r="AK101" t="s">
        <v>146</v>
      </c>
      <c r="AL101" t="s">
        <v>958</v>
      </c>
      <c r="AM101" t="s">
        <v>959</v>
      </c>
      <c r="AN101" t="s">
        <v>957</v>
      </c>
      <c r="AQ101" t="s">
        <v>51</v>
      </c>
      <c r="AR101" t="s">
        <v>51</v>
      </c>
      <c r="AX101" t="s">
        <v>65</v>
      </c>
      <c r="AY101" t="s">
        <v>100</v>
      </c>
      <c r="AZ101" t="s">
        <v>151</v>
      </c>
      <c r="BA101" t="s">
        <v>101</v>
      </c>
      <c r="BB101" t="s">
        <v>992</v>
      </c>
      <c r="BC101" t="s">
        <v>991</v>
      </c>
      <c r="BD101" t="s">
        <v>989</v>
      </c>
      <c r="BE101" t="s">
        <v>990</v>
      </c>
      <c r="BI101" t="s">
        <v>1024</v>
      </c>
      <c r="BJ101" t="s">
        <v>102</v>
      </c>
      <c r="BK101" t="s">
        <v>1046</v>
      </c>
      <c r="BL101" t="s">
        <v>1047</v>
      </c>
      <c r="BM101" t="s">
        <v>1048</v>
      </c>
      <c r="BN101" t="s">
        <v>1044</v>
      </c>
      <c r="BO101" t="s">
        <v>1049</v>
      </c>
      <c r="BP101" t="s">
        <v>1051</v>
      </c>
      <c r="BQ101" t="s">
        <v>1045</v>
      </c>
      <c r="BS101" t="s">
        <v>76</v>
      </c>
      <c r="BT101" t="s">
        <v>103</v>
      </c>
      <c r="BU101" t="s">
        <v>103</v>
      </c>
      <c r="CB101" t="s">
        <v>297</v>
      </c>
      <c r="CC101" t="s">
        <v>58</v>
      </c>
      <c r="CD101" t="s">
        <v>162</v>
      </c>
      <c r="CE101" t="s">
        <v>162</v>
      </c>
      <c r="CL101">
        <v>4</v>
      </c>
      <c r="CM101" t="s">
        <v>451</v>
      </c>
      <c r="CN101" t="s">
        <v>451</v>
      </c>
    </row>
    <row r="102" spans="1:99" x14ac:dyDescent="0.25">
      <c r="A102">
        <v>45156.941766863427</v>
      </c>
      <c r="B102" t="s">
        <v>33</v>
      </c>
      <c r="C102" t="s">
        <v>62</v>
      </c>
      <c r="D102" t="s">
        <v>200</v>
      </c>
      <c r="E102" t="s">
        <v>36</v>
      </c>
      <c r="F102" t="s">
        <v>37</v>
      </c>
      <c r="G102" t="s">
        <v>190</v>
      </c>
      <c r="H102" t="s">
        <v>130</v>
      </c>
      <c r="I102" s="1" t="s">
        <v>130</v>
      </c>
      <c r="M102" t="s">
        <v>40</v>
      </c>
      <c r="N102" s="1" t="s">
        <v>64</v>
      </c>
      <c r="O102" t="s">
        <v>41</v>
      </c>
      <c r="P102" t="s">
        <v>862</v>
      </c>
      <c r="Q102">
        <v>1200</v>
      </c>
      <c r="R102" t="s">
        <v>42</v>
      </c>
      <c r="S102" t="s">
        <v>43</v>
      </c>
      <c r="T102" t="s">
        <v>131</v>
      </c>
      <c r="U102" t="s">
        <v>67</v>
      </c>
      <c r="V102" t="s">
        <v>117</v>
      </c>
      <c r="W102" t="s">
        <v>574</v>
      </c>
      <c r="X102" t="s">
        <v>179</v>
      </c>
      <c r="Y102" t="s">
        <v>931</v>
      </c>
      <c r="Z102" t="s">
        <v>433</v>
      </c>
      <c r="AA102" t="s">
        <v>889</v>
      </c>
      <c r="AB102" t="s">
        <v>941</v>
      </c>
      <c r="AJ102" t="s">
        <v>557</v>
      </c>
      <c r="AK102" t="s">
        <v>174</v>
      </c>
      <c r="AL102" t="s">
        <v>961</v>
      </c>
      <c r="AM102" t="s">
        <v>958</v>
      </c>
      <c r="AN102" t="s">
        <v>959</v>
      </c>
      <c r="AQ102" t="s">
        <v>311</v>
      </c>
      <c r="AR102" t="s">
        <v>311</v>
      </c>
      <c r="AX102" t="s">
        <v>112</v>
      </c>
      <c r="AY102" t="s">
        <v>100</v>
      </c>
      <c r="AZ102" t="s">
        <v>101</v>
      </c>
      <c r="BA102" t="s">
        <v>101</v>
      </c>
      <c r="BI102" t="s">
        <v>401</v>
      </c>
      <c r="BJ102" t="s">
        <v>75</v>
      </c>
      <c r="BK102" t="s">
        <v>1048</v>
      </c>
      <c r="BL102" t="s">
        <v>1049</v>
      </c>
      <c r="BM102" t="s">
        <v>1045</v>
      </c>
      <c r="BS102" t="s">
        <v>76</v>
      </c>
      <c r="BT102" t="s">
        <v>77</v>
      </c>
      <c r="BU102" t="s">
        <v>77</v>
      </c>
      <c r="CB102" t="s">
        <v>170</v>
      </c>
      <c r="CC102" t="s">
        <v>58</v>
      </c>
      <c r="CD102" t="s">
        <v>198</v>
      </c>
      <c r="CE102" t="s">
        <v>198</v>
      </c>
      <c r="CL102">
        <v>5</v>
      </c>
      <c r="CM102" t="s">
        <v>106</v>
      </c>
      <c r="CN102" t="s">
        <v>106</v>
      </c>
    </row>
    <row r="103" spans="1:99" x14ac:dyDescent="0.25">
      <c r="A103">
        <v>45156.941989293977</v>
      </c>
      <c r="B103" t="s">
        <v>330</v>
      </c>
      <c r="C103" t="s">
        <v>62</v>
      </c>
      <c r="D103" t="s">
        <v>560</v>
      </c>
      <c r="E103" t="s">
        <v>36</v>
      </c>
      <c r="F103" t="s">
        <v>37</v>
      </c>
      <c r="G103" t="s">
        <v>212</v>
      </c>
      <c r="H103" t="s">
        <v>130</v>
      </c>
      <c r="I103" s="1" t="s">
        <v>130</v>
      </c>
      <c r="M103" t="s">
        <v>40</v>
      </c>
      <c r="N103" s="1" t="s">
        <v>41</v>
      </c>
      <c r="O103" t="s">
        <v>41</v>
      </c>
      <c r="Q103">
        <v>1120</v>
      </c>
      <c r="R103" t="s">
        <v>42</v>
      </c>
      <c r="S103" t="s">
        <v>95</v>
      </c>
      <c r="T103" t="s">
        <v>44</v>
      </c>
      <c r="U103" t="s">
        <v>156</v>
      </c>
      <c r="V103" t="s">
        <v>117</v>
      </c>
      <c r="W103" t="s">
        <v>576</v>
      </c>
      <c r="X103" t="s">
        <v>145</v>
      </c>
      <c r="Y103" t="s">
        <v>922</v>
      </c>
      <c r="Z103" t="s">
        <v>922</v>
      </c>
      <c r="AJ103" t="s">
        <v>174</v>
      </c>
      <c r="AK103" t="s">
        <v>174</v>
      </c>
      <c r="AQ103" t="s">
        <v>311</v>
      </c>
      <c r="AR103" t="s">
        <v>311</v>
      </c>
      <c r="AX103" t="s">
        <v>52</v>
      </c>
      <c r="AY103" t="s">
        <v>53</v>
      </c>
      <c r="AZ103" t="s">
        <v>101</v>
      </c>
      <c r="BA103" t="s">
        <v>101</v>
      </c>
      <c r="BI103" t="s">
        <v>577</v>
      </c>
      <c r="BJ103" t="s">
        <v>577</v>
      </c>
      <c r="BS103" t="s">
        <v>56</v>
      </c>
      <c r="BT103" t="s">
        <v>136</v>
      </c>
      <c r="BU103" t="s">
        <v>136</v>
      </c>
      <c r="CB103">
        <v>0</v>
      </c>
      <c r="CC103" t="s">
        <v>58</v>
      </c>
      <c r="CD103" t="s">
        <v>441</v>
      </c>
      <c r="CE103" t="s">
        <v>441</v>
      </c>
      <c r="CL103">
        <v>1</v>
      </c>
      <c r="CM103" t="s">
        <v>181</v>
      </c>
      <c r="CN103" t="s">
        <v>181</v>
      </c>
    </row>
    <row r="104" spans="1:99" x14ac:dyDescent="0.25">
      <c r="A104">
        <v>45156.943164247685</v>
      </c>
      <c r="B104" t="s">
        <v>33</v>
      </c>
      <c r="C104" t="s">
        <v>62</v>
      </c>
      <c r="D104" t="s">
        <v>35</v>
      </c>
      <c r="E104" t="s">
        <v>36</v>
      </c>
      <c r="F104" t="s">
        <v>37</v>
      </c>
      <c r="G104" t="s">
        <v>148</v>
      </c>
      <c r="H104" t="s">
        <v>130</v>
      </c>
      <c r="I104" s="1" t="s">
        <v>124</v>
      </c>
      <c r="J104" t="s">
        <v>854</v>
      </c>
      <c r="M104" t="s">
        <v>40</v>
      </c>
      <c r="N104" s="1" t="s">
        <v>64</v>
      </c>
      <c r="O104" t="s">
        <v>41</v>
      </c>
      <c r="P104" t="s">
        <v>862</v>
      </c>
      <c r="Q104">
        <v>1167</v>
      </c>
      <c r="R104" t="s">
        <v>42</v>
      </c>
      <c r="S104" t="s">
        <v>65</v>
      </c>
      <c r="T104" t="s">
        <v>131</v>
      </c>
      <c r="U104" t="s">
        <v>108</v>
      </c>
      <c r="V104" t="s">
        <v>96</v>
      </c>
      <c r="W104" t="s">
        <v>578</v>
      </c>
      <c r="X104" t="s">
        <v>179</v>
      </c>
      <c r="Y104" t="s">
        <v>579</v>
      </c>
      <c r="Z104" t="s">
        <v>136</v>
      </c>
      <c r="AA104" t="s">
        <v>883</v>
      </c>
      <c r="AB104" t="s">
        <v>889</v>
      </c>
      <c r="AC104" t="s">
        <v>894</v>
      </c>
      <c r="AD104" t="s">
        <v>891</v>
      </c>
      <c r="AJ104" t="s">
        <v>72</v>
      </c>
      <c r="AK104" t="s">
        <v>146</v>
      </c>
      <c r="AL104" t="s">
        <v>958</v>
      </c>
      <c r="AM104" t="s">
        <v>959</v>
      </c>
      <c r="AN104" t="s">
        <v>957</v>
      </c>
      <c r="AQ104" t="s">
        <v>51</v>
      </c>
      <c r="AR104" t="s">
        <v>51</v>
      </c>
      <c r="AX104" t="s">
        <v>65</v>
      </c>
      <c r="AY104" t="s">
        <v>100</v>
      </c>
      <c r="AZ104" t="s">
        <v>151</v>
      </c>
      <c r="BA104" t="s">
        <v>101</v>
      </c>
      <c r="BB104" t="s">
        <v>992</v>
      </c>
      <c r="BC104" t="s">
        <v>991</v>
      </c>
      <c r="BD104" t="s">
        <v>989</v>
      </c>
      <c r="BE104" t="s">
        <v>990</v>
      </c>
      <c r="BI104" t="s">
        <v>580</v>
      </c>
      <c r="BJ104" t="s">
        <v>160</v>
      </c>
      <c r="BK104" t="s">
        <v>1049</v>
      </c>
      <c r="BL104" t="s">
        <v>1045</v>
      </c>
      <c r="BS104" t="s">
        <v>56</v>
      </c>
      <c r="BT104" t="s">
        <v>581</v>
      </c>
      <c r="BU104" t="s">
        <v>136</v>
      </c>
      <c r="BV104" t="s">
        <v>1067</v>
      </c>
      <c r="BW104" t="s">
        <v>889</v>
      </c>
      <c r="CB104" t="s">
        <v>91</v>
      </c>
      <c r="CC104" t="s">
        <v>92</v>
      </c>
      <c r="CD104" t="s">
        <v>143</v>
      </c>
      <c r="CE104" t="s">
        <v>210</v>
      </c>
      <c r="CF104" t="s">
        <v>1078</v>
      </c>
      <c r="CG104" t="s">
        <v>1076</v>
      </c>
      <c r="CL104">
        <v>1</v>
      </c>
      <c r="CM104" t="s">
        <v>106</v>
      </c>
      <c r="CN104" t="s">
        <v>106</v>
      </c>
    </row>
    <row r="105" spans="1:99" x14ac:dyDescent="0.25">
      <c r="A105">
        <v>45156.967415393519</v>
      </c>
      <c r="B105" t="s">
        <v>330</v>
      </c>
      <c r="C105" t="s">
        <v>62</v>
      </c>
      <c r="D105" t="s">
        <v>35</v>
      </c>
      <c r="E105" t="s">
        <v>36</v>
      </c>
      <c r="F105" t="s">
        <v>201</v>
      </c>
      <c r="G105" t="s">
        <v>320</v>
      </c>
      <c r="H105" t="s">
        <v>130</v>
      </c>
      <c r="I105" s="1" t="s">
        <v>63</v>
      </c>
      <c r="J105" t="s">
        <v>853</v>
      </c>
      <c r="M105" t="s">
        <v>40</v>
      </c>
      <c r="N105" s="1" t="s">
        <v>64</v>
      </c>
      <c r="O105" t="s">
        <v>41</v>
      </c>
      <c r="P105" t="s">
        <v>862</v>
      </c>
      <c r="Q105">
        <v>1160</v>
      </c>
      <c r="R105" t="s">
        <v>42</v>
      </c>
      <c r="S105" t="s">
        <v>65</v>
      </c>
      <c r="T105" t="s">
        <v>44</v>
      </c>
      <c r="U105" t="s">
        <v>67</v>
      </c>
      <c r="V105" t="s">
        <v>117</v>
      </c>
      <c r="W105" t="s">
        <v>582</v>
      </c>
      <c r="X105" t="s">
        <v>399</v>
      </c>
      <c r="Y105" t="s">
        <v>77</v>
      </c>
      <c r="Z105" t="s">
        <v>77</v>
      </c>
      <c r="AJ105" t="s">
        <v>300</v>
      </c>
      <c r="AK105" t="s">
        <v>174</v>
      </c>
      <c r="AL105" t="s">
        <v>960</v>
      </c>
      <c r="AQ105" t="s">
        <v>51</v>
      </c>
      <c r="AR105" t="s">
        <v>51</v>
      </c>
      <c r="AX105" t="s">
        <v>65</v>
      </c>
      <c r="AY105" t="s">
        <v>53</v>
      </c>
      <c r="AZ105" t="s">
        <v>423</v>
      </c>
      <c r="BA105" t="s">
        <v>423</v>
      </c>
      <c r="BI105" t="s">
        <v>1025</v>
      </c>
      <c r="BJ105" t="s">
        <v>102</v>
      </c>
      <c r="BK105" t="s">
        <v>1047</v>
      </c>
      <c r="BL105" t="s">
        <v>1048</v>
      </c>
      <c r="BM105" t="s">
        <v>1044</v>
      </c>
      <c r="BN105" t="s">
        <v>1049</v>
      </c>
      <c r="BS105" t="s">
        <v>76</v>
      </c>
      <c r="BT105" t="s">
        <v>136</v>
      </c>
      <c r="BU105" t="s">
        <v>136</v>
      </c>
      <c r="CB105" t="s">
        <v>78</v>
      </c>
      <c r="CC105" t="s">
        <v>92</v>
      </c>
      <c r="CD105" t="s">
        <v>441</v>
      </c>
      <c r="CE105" t="s">
        <v>441</v>
      </c>
      <c r="CL105">
        <v>2</v>
      </c>
      <c r="CM105" t="s">
        <v>584</v>
      </c>
      <c r="CN105" t="s">
        <v>345</v>
      </c>
      <c r="CO105" t="s">
        <v>1097</v>
      </c>
    </row>
    <row r="106" spans="1:99" x14ac:dyDescent="0.25">
      <c r="A106">
        <v>45156.969657361115</v>
      </c>
      <c r="B106" t="s">
        <v>289</v>
      </c>
      <c r="C106" t="s">
        <v>62</v>
      </c>
      <c r="D106" t="s">
        <v>35</v>
      </c>
      <c r="E106" t="s">
        <v>36</v>
      </c>
      <c r="F106" t="s">
        <v>37</v>
      </c>
      <c r="G106" t="s">
        <v>320</v>
      </c>
      <c r="H106" t="s">
        <v>130</v>
      </c>
      <c r="I106" s="1" t="s">
        <v>63</v>
      </c>
      <c r="J106" t="s">
        <v>853</v>
      </c>
      <c r="M106" t="s">
        <v>40</v>
      </c>
      <c r="N106" s="1" t="s">
        <v>41</v>
      </c>
      <c r="O106" t="s">
        <v>41</v>
      </c>
      <c r="Q106">
        <v>1100</v>
      </c>
      <c r="R106" t="s">
        <v>42</v>
      </c>
      <c r="S106" t="s">
        <v>65</v>
      </c>
      <c r="T106" t="s">
        <v>131</v>
      </c>
      <c r="U106" t="s">
        <v>108</v>
      </c>
      <c r="V106" t="s">
        <v>117</v>
      </c>
      <c r="W106" t="s">
        <v>173</v>
      </c>
      <c r="X106" t="s">
        <v>413</v>
      </c>
      <c r="Y106" t="s">
        <v>585</v>
      </c>
      <c r="Z106" t="s">
        <v>585</v>
      </c>
      <c r="AJ106" t="s">
        <v>99</v>
      </c>
      <c r="AK106" t="s">
        <v>99</v>
      </c>
      <c r="AQ106" t="s">
        <v>51</v>
      </c>
      <c r="AR106" t="s">
        <v>51</v>
      </c>
      <c r="AX106" t="s">
        <v>65</v>
      </c>
      <c r="AY106" t="s">
        <v>87</v>
      </c>
      <c r="AZ106" t="s">
        <v>101</v>
      </c>
      <c r="BA106" t="s">
        <v>101</v>
      </c>
      <c r="BI106" t="s">
        <v>102</v>
      </c>
      <c r="BJ106" t="s">
        <v>102</v>
      </c>
      <c r="BS106" t="s">
        <v>56</v>
      </c>
      <c r="BT106" t="s">
        <v>136</v>
      </c>
      <c r="BU106" t="s">
        <v>136</v>
      </c>
      <c r="CB106" t="s">
        <v>297</v>
      </c>
      <c r="CC106" t="s">
        <v>58</v>
      </c>
      <c r="CD106" t="s">
        <v>162</v>
      </c>
      <c r="CE106" t="s">
        <v>162</v>
      </c>
      <c r="CL106">
        <v>4</v>
      </c>
      <c r="CM106" t="s">
        <v>106</v>
      </c>
      <c r="CN106" t="s">
        <v>106</v>
      </c>
      <c r="CU106" t="s">
        <v>586</v>
      </c>
    </row>
    <row r="107" spans="1:99" x14ac:dyDescent="0.25">
      <c r="A107">
        <v>45156.980008437502</v>
      </c>
      <c r="B107" t="s">
        <v>330</v>
      </c>
      <c r="C107" t="s">
        <v>62</v>
      </c>
      <c r="D107" t="s">
        <v>35</v>
      </c>
      <c r="E107" t="s">
        <v>36</v>
      </c>
      <c r="F107" t="s">
        <v>37</v>
      </c>
      <c r="G107" t="s">
        <v>38</v>
      </c>
      <c r="H107" t="s">
        <v>130</v>
      </c>
      <c r="I107" s="1" t="s">
        <v>63</v>
      </c>
      <c r="J107" t="s">
        <v>853</v>
      </c>
      <c r="M107" t="s">
        <v>40</v>
      </c>
      <c r="N107" s="1" t="s">
        <v>41</v>
      </c>
      <c r="O107" t="s">
        <v>41</v>
      </c>
      <c r="Q107">
        <v>1170</v>
      </c>
      <c r="R107" t="s">
        <v>42</v>
      </c>
      <c r="S107" t="s">
        <v>65</v>
      </c>
      <c r="T107" t="s">
        <v>66</v>
      </c>
      <c r="U107" t="s">
        <v>108</v>
      </c>
      <c r="V107" t="s">
        <v>117</v>
      </c>
      <c r="W107" t="s">
        <v>587</v>
      </c>
      <c r="X107" t="s">
        <v>145</v>
      </c>
      <c r="Y107" t="s">
        <v>77</v>
      </c>
      <c r="Z107" t="s">
        <v>77</v>
      </c>
      <c r="AJ107" t="s">
        <v>72</v>
      </c>
      <c r="AK107" t="s">
        <v>146</v>
      </c>
      <c r="AL107" t="s">
        <v>958</v>
      </c>
      <c r="AM107" t="s">
        <v>959</v>
      </c>
      <c r="AN107" t="s">
        <v>957</v>
      </c>
      <c r="AQ107" t="s">
        <v>588</v>
      </c>
      <c r="AR107" t="s">
        <v>51</v>
      </c>
      <c r="AS107" t="s">
        <v>975</v>
      </c>
      <c r="AT107" t="s">
        <v>977</v>
      </c>
      <c r="AU107" t="s">
        <v>976</v>
      </c>
      <c r="AV107" t="s">
        <v>978</v>
      </c>
      <c r="AW107" t="s">
        <v>979</v>
      </c>
      <c r="AX107" t="s">
        <v>65</v>
      </c>
      <c r="AY107" t="s">
        <v>100</v>
      </c>
      <c r="AZ107" t="s">
        <v>167</v>
      </c>
      <c r="BA107" t="s">
        <v>101</v>
      </c>
      <c r="BB107" t="s">
        <v>989</v>
      </c>
      <c r="BI107" t="s">
        <v>589</v>
      </c>
      <c r="BJ107" t="s">
        <v>102</v>
      </c>
      <c r="BK107" t="s">
        <v>1046</v>
      </c>
      <c r="BL107" t="s">
        <v>1048</v>
      </c>
      <c r="BM107" t="s">
        <v>1044</v>
      </c>
      <c r="BN107" t="s">
        <v>1049</v>
      </c>
      <c r="BO107" t="s">
        <v>1051</v>
      </c>
      <c r="BP107" t="s">
        <v>1045</v>
      </c>
      <c r="BS107" t="s">
        <v>76</v>
      </c>
      <c r="BT107" t="s">
        <v>136</v>
      </c>
      <c r="BU107" t="s">
        <v>136</v>
      </c>
      <c r="CB107" t="s">
        <v>297</v>
      </c>
      <c r="CC107" t="s">
        <v>228</v>
      </c>
      <c r="CD107" t="s">
        <v>162</v>
      </c>
      <c r="CE107" t="s">
        <v>162</v>
      </c>
      <c r="CL107">
        <v>5</v>
      </c>
      <c r="CM107" t="s">
        <v>106</v>
      </c>
      <c r="CN107" t="s">
        <v>106</v>
      </c>
    </row>
    <row r="108" spans="1:99" x14ac:dyDescent="0.25">
      <c r="A108">
        <v>45156.980092442129</v>
      </c>
      <c r="B108" t="s">
        <v>330</v>
      </c>
      <c r="C108" t="s">
        <v>62</v>
      </c>
      <c r="D108" t="s">
        <v>35</v>
      </c>
      <c r="E108" t="s">
        <v>36</v>
      </c>
      <c r="F108" t="s">
        <v>37</v>
      </c>
      <c r="G108" t="s">
        <v>123</v>
      </c>
      <c r="H108" t="s">
        <v>130</v>
      </c>
      <c r="I108" s="1" t="s">
        <v>63</v>
      </c>
      <c r="J108" t="s">
        <v>853</v>
      </c>
      <c r="M108" t="s">
        <v>40</v>
      </c>
      <c r="N108" s="1" t="s">
        <v>64</v>
      </c>
      <c r="O108" t="s">
        <v>41</v>
      </c>
      <c r="P108" t="s">
        <v>862</v>
      </c>
      <c r="Q108">
        <v>1108</v>
      </c>
      <c r="R108" t="s">
        <v>42</v>
      </c>
      <c r="S108" t="s">
        <v>43</v>
      </c>
      <c r="T108" t="s">
        <v>44</v>
      </c>
      <c r="U108" t="s">
        <v>156</v>
      </c>
      <c r="V108" t="s">
        <v>96</v>
      </c>
      <c r="W108" t="s">
        <v>590</v>
      </c>
      <c r="X108" t="s">
        <v>179</v>
      </c>
      <c r="Y108" t="s">
        <v>77</v>
      </c>
      <c r="Z108" t="s">
        <v>77</v>
      </c>
      <c r="AJ108" t="s">
        <v>137</v>
      </c>
      <c r="AK108" t="s">
        <v>111</v>
      </c>
      <c r="AL108" t="s">
        <v>959</v>
      </c>
      <c r="AQ108" t="s">
        <v>51</v>
      </c>
      <c r="AR108" t="s">
        <v>51</v>
      </c>
      <c r="AX108" t="s">
        <v>65</v>
      </c>
      <c r="AY108" t="s">
        <v>100</v>
      </c>
      <c r="AZ108" t="s">
        <v>101</v>
      </c>
      <c r="BA108" t="s">
        <v>101</v>
      </c>
      <c r="BI108" t="s">
        <v>544</v>
      </c>
      <c r="BJ108" t="s">
        <v>75</v>
      </c>
      <c r="BK108" t="s">
        <v>1045</v>
      </c>
      <c r="BS108" t="s">
        <v>196</v>
      </c>
      <c r="BT108" t="s">
        <v>233</v>
      </c>
      <c r="BU108" t="s">
        <v>77</v>
      </c>
      <c r="BV108" t="s">
        <v>892</v>
      </c>
      <c r="CB108" t="s">
        <v>154</v>
      </c>
      <c r="CC108" t="s">
        <v>92</v>
      </c>
      <c r="CD108" t="s">
        <v>591</v>
      </c>
      <c r="CE108" t="s">
        <v>162</v>
      </c>
      <c r="CF108" t="s">
        <v>1076</v>
      </c>
      <c r="CG108" t="s">
        <v>1082</v>
      </c>
      <c r="CL108">
        <v>3</v>
      </c>
      <c r="CM108" t="s">
        <v>106</v>
      </c>
      <c r="CN108" t="s">
        <v>106</v>
      </c>
    </row>
    <row r="109" spans="1:99" x14ac:dyDescent="0.25">
      <c r="A109">
        <v>45156.980463125001</v>
      </c>
      <c r="B109" t="s">
        <v>330</v>
      </c>
      <c r="C109" t="s">
        <v>34</v>
      </c>
      <c r="D109" t="s">
        <v>35</v>
      </c>
      <c r="E109" t="s">
        <v>36</v>
      </c>
      <c r="F109" t="s">
        <v>37</v>
      </c>
      <c r="G109" t="s">
        <v>320</v>
      </c>
      <c r="H109" t="s">
        <v>130</v>
      </c>
      <c r="I109" s="1" t="s">
        <v>130</v>
      </c>
      <c r="M109" t="s">
        <v>40</v>
      </c>
      <c r="N109" s="1" t="s">
        <v>41</v>
      </c>
      <c r="O109" t="s">
        <v>41</v>
      </c>
      <c r="Q109">
        <v>1100</v>
      </c>
      <c r="R109" t="s">
        <v>42</v>
      </c>
      <c r="S109" t="s">
        <v>65</v>
      </c>
      <c r="T109" t="s">
        <v>131</v>
      </c>
      <c r="U109" t="s">
        <v>156</v>
      </c>
      <c r="V109" t="s">
        <v>117</v>
      </c>
      <c r="W109" t="s">
        <v>592</v>
      </c>
      <c r="X109" t="s">
        <v>70</v>
      </c>
      <c r="Y109" t="s">
        <v>136</v>
      </c>
      <c r="Z109" t="s">
        <v>136</v>
      </c>
      <c r="AJ109" t="s">
        <v>146</v>
      </c>
      <c r="AK109" t="s">
        <v>146</v>
      </c>
      <c r="AQ109" t="s">
        <v>51</v>
      </c>
      <c r="AR109" t="s">
        <v>51</v>
      </c>
      <c r="AX109" t="s">
        <v>65</v>
      </c>
      <c r="AY109" t="s">
        <v>53</v>
      </c>
      <c r="AZ109" t="s">
        <v>101</v>
      </c>
      <c r="BA109" t="s">
        <v>101</v>
      </c>
      <c r="BI109" t="s">
        <v>114</v>
      </c>
      <c r="BJ109" t="s">
        <v>114</v>
      </c>
      <c r="BS109" t="s">
        <v>76</v>
      </c>
      <c r="BT109" t="s">
        <v>136</v>
      </c>
      <c r="BU109" t="s">
        <v>136</v>
      </c>
      <c r="CB109">
        <v>0</v>
      </c>
      <c r="CC109" t="s">
        <v>209</v>
      </c>
      <c r="CD109" t="s">
        <v>147</v>
      </c>
      <c r="CE109" t="s">
        <v>147</v>
      </c>
      <c r="CL109">
        <v>3</v>
      </c>
      <c r="CM109" t="s">
        <v>106</v>
      </c>
      <c r="CN109" t="s">
        <v>106</v>
      </c>
    </row>
    <row r="110" spans="1:99" x14ac:dyDescent="0.25">
      <c r="A110">
        <v>45156.985570439814</v>
      </c>
      <c r="B110" t="s">
        <v>330</v>
      </c>
      <c r="C110" t="s">
        <v>62</v>
      </c>
      <c r="D110" t="s">
        <v>35</v>
      </c>
      <c r="E110" t="s">
        <v>36</v>
      </c>
      <c r="F110" t="s">
        <v>37</v>
      </c>
      <c r="G110" t="s">
        <v>123</v>
      </c>
      <c r="H110" t="s">
        <v>130</v>
      </c>
      <c r="I110" s="1" t="s">
        <v>82</v>
      </c>
      <c r="J110" t="s">
        <v>854</v>
      </c>
      <c r="K110" t="s">
        <v>853</v>
      </c>
      <c r="M110" t="s">
        <v>40</v>
      </c>
      <c r="N110" s="1" t="s">
        <v>64</v>
      </c>
      <c r="O110" t="s">
        <v>41</v>
      </c>
      <c r="P110" t="s">
        <v>862</v>
      </c>
      <c r="Q110">
        <v>1180</v>
      </c>
      <c r="R110" t="s">
        <v>42</v>
      </c>
      <c r="S110" t="s">
        <v>65</v>
      </c>
      <c r="T110" t="s">
        <v>66</v>
      </c>
      <c r="U110" t="s">
        <v>108</v>
      </c>
      <c r="V110" t="s">
        <v>117</v>
      </c>
      <c r="W110" t="s">
        <v>593</v>
      </c>
      <c r="X110" t="s">
        <v>48</v>
      </c>
      <c r="Y110" t="s">
        <v>594</v>
      </c>
      <c r="Z110" t="s">
        <v>136</v>
      </c>
      <c r="AA110" t="s">
        <v>883</v>
      </c>
      <c r="AB110" t="s">
        <v>885</v>
      </c>
      <c r="AJ110" t="s">
        <v>72</v>
      </c>
      <c r="AK110" t="s">
        <v>146</v>
      </c>
      <c r="AL110" t="s">
        <v>958</v>
      </c>
      <c r="AM110" t="s">
        <v>959</v>
      </c>
      <c r="AN110" t="s">
        <v>957</v>
      </c>
      <c r="AQ110" t="s">
        <v>51</v>
      </c>
      <c r="AR110" t="s">
        <v>51</v>
      </c>
      <c r="AX110" t="s">
        <v>65</v>
      </c>
      <c r="AY110" t="s">
        <v>87</v>
      </c>
      <c r="AZ110" t="s">
        <v>482</v>
      </c>
      <c r="BA110" t="s">
        <v>101</v>
      </c>
      <c r="BB110" t="s">
        <v>992</v>
      </c>
      <c r="BC110" t="s">
        <v>991</v>
      </c>
      <c r="BD110" t="s">
        <v>989</v>
      </c>
      <c r="BI110" t="s">
        <v>999</v>
      </c>
      <c r="BJ110" t="s">
        <v>102</v>
      </c>
      <c r="BK110" t="s">
        <v>1046</v>
      </c>
      <c r="BL110" t="s">
        <v>1047</v>
      </c>
      <c r="BM110" t="s">
        <v>1048</v>
      </c>
      <c r="BN110" t="s">
        <v>1044</v>
      </c>
      <c r="BO110" t="s">
        <v>1049</v>
      </c>
      <c r="BP110" t="s">
        <v>1045</v>
      </c>
      <c r="BS110" t="s">
        <v>76</v>
      </c>
      <c r="BT110" t="s">
        <v>450</v>
      </c>
      <c r="BU110" t="s">
        <v>136</v>
      </c>
      <c r="BV110" t="s">
        <v>885</v>
      </c>
      <c r="CB110" t="s">
        <v>170</v>
      </c>
      <c r="CC110" t="s">
        <v>58</v>
      </c>
      <c r="CD110" t="s">
        <v>115</v>
      </c>
      <c r="CE110" t="s">
        <v>147</v>
      </c>
      <c r="CF110" t="s">
        <v>1078</v>
      </c>
      <c r="CG110" t="s">
        <v>1076</v>
      </c>
      <c r="CL110">
        <v>2</v>
      </c>
      <c r="CM110" t="s">
        <v>106</v>
      </c>
      <c r="CN110" t="s">
        <v>106</v>
      </c>
    </row>
    <row r="111" spans="1:99" x14ac:dyDescent="0.25">
      <c r="A111">
        <v>45156.994272685188</v>
      </c>
      <c r="B111" t="s">
        <v>330</v>
      </c>
      <c r="C111" t="s">
        <v>62</v>
      </c>
      <c r="D111" t="s">
        <v>35</v>
      </c>
      <c r="E111" t="s">
        <v>36</v>
      </c>
      <c r="F111" t="s">
        <v>37</v>
      </c>
      <c r="G111" t="s">
        <v>81</v>
      </c>
      <c r="H111" t="s">
        <v>130</v>
      </c>
      <c r="I111" s="1" t="s">
        <v>63</v>
      </c>
      <c r="J111" t="s">
        <v>853</v>
      </c>
      <c r="M111" t="s">
        <v>40</v>
      </c>
      <c r="N111" s="1" t="s">
        <v>41</v>
      </c>
      <c r="O111" t="s">
        <v>41</v>
      </c>
      <c r="Q111">
        <v>1100</v>
      </c>
      <c r="R111" t="s">
        <v>42</v>
      </c>
      <c r="S111" t="s">
        <v>281</v>
      </c>
      <c r="T111" t="s">
        <v>44</v>
      </c>
      <c r="U111" t="s">
        <v>108</v>
      </c>
      <c r="V111" t="s">
        <v>134</v>
      </c>
      <c r="W111" t="s">
        <v>595</v>
      </c>
      <c r="X111" t="s">
        <v>70</v>
      </c>
      <c r="Y111" t="s">
        <v>77</v>
      </c>
      <c r="Z111" t="s">
        <v>77</v>
      </c>
      <c r="AJ111" t="s">
        <v>596</v>
      </c>
      <c r="AK111" t="s">
        <v>596</v>
      </c>
      <c r="AQ111" t="s">
        <v>51</v>
      </c>
      <c r="AR111" t="s">
        <v>51</v>
      </c>
      <c r="AX111" t="s">
        <v>312</v>
      </c>
      <c r="AY111" t="s">
        <v>53</v>
      </c>
      <c r="AZ111" t="s">
        <v>313</v>
      </c>
      <c r="BA111" t="s">
        <v>313</v>
      </c>
      <c r="BI111" t="s">
        <v>313</v>
      </c>
      <c r="BJ111" t="s">
        <v>313</v>
      </c>
      <c r="BS111" t="s">
        <v>161</v>
      </c>
      <c r="BT111" t="s">
        <v>77</v>
      </c>
      <c r="BU111" t="s">
        <v>77</v>
      </c>
      <c r="CB111">
        <v>0</v>
      </c>
      <c r="CC111" t="s">
        <v>92</v>
      </c>
      <c r="CD111" t="s">
        <v>597</v>
      </c>
      <c r="CE111" t="s">
        <v>198</v>
      </c>
      <c r="CF111" t="s">
        <v>1074</v>
      </c>
      <c r="CG111" t="s">
        <v>1077</v>
      </c>
      <c r="CH111" t="s">
        <v>1078</v>
      </c>
      <c r="CI111" t="s">
        <v>1076</v>
      </c>
      <c r="CL111">
        <v>5</v>
      </c>
      <c r="CM111" t="s">
        <v>598</v>
      </c>
      <c r="CN111" t="s">
        <v>345</v>
      </c>
      <c r="CO111" t="s">
        <v>1095</v>
      </c>
      <c r="CP111" t="s">
        <v>1096</v>
      </c>
      <c r="CQ111" t="s">
        <v>1102</v>
      </c>
      <c r="CR111" t="s">
        <v>1101</v>
      </c>
      <c r="CS111" t="s">
        <v>1097</v>
      </c>
      <c r="CT111" t="s">
        <v>1098</v>
      </c>
    </row>
    <row r="112" spans="1:99" x14ac:dyDescent="0.25">
      <c r="A112">
        <v>45156.996267916664</v>
      </c>
      <c r="B112" t="s">
        <v>330</v>
      </c>
      <c r="C112" t="s">
        <v>62</v>
      </c>
      <c r="D112" t="s">
        <v>35</v>
      </c>
      <c r="E112" t="s">
        <v>36</v>
      </c>
      <c r="F112" t="s">
        <v>37</v>
      </c>
      <c r="G112" t="s">
        <v>81</v>
      </c>
      <c r="H112" t="s">
        <v>130</v>
      </c>
      <c r="I112" s="1" t="s">
        <v>63</v>
      </c>
      <c r="J112" t="s">
        <v>853</v>
      </c>
      <c r="M112" t="s">
        <v>40</v>
      </c>
      <c r="N112" s="1" t="s">
        <v>64</v>
      </c>
      <c r="O112" t="s">
        <v>41</v>
      </c>
      <c r="P112" t="s">
        <v>862</v>
      </c>
      <c r="Q112">
        <v>1235</v>
      </c>
      <c r="R112" t="s">
        <v>42</v>
      </c>
      <c r="S112" t="s">
        <v>95</v>
      </c>
      <c r="T112" t="s">
        <v>66</v>
      </c>
      <c r="U112" t="s">
        <v>67</v>
      </c>
      <c r="V112" t="s">
        <v>134</v>
      </c>
      <c r="W112" t="s">
        <v>599</v>
      </c>
      <c r="X112" t="s">
        <v>48</v>
      </c>
      <c r="Y112" t="s">
        <v>433</v>
      </c>
      <c r="Z112" t="s">
        <v>433</v>
      </c>
      <c r="AJ112" t="s">
        <v>119</v>
      </c>
      <c r="AK112" t="s">
        <v>146</v>
      </c>
      <c r="AL112" t="s">
        <v>958</v>
      </c>
      <c r="AM112" t="s">
        <v>959</v>
      </c>
      <c r="AQ112" t="s">
        <v>311</v>
      </c>
      <c r="AR112" t="s">
        <v>311</v>
      </c>
      <c r="AX112" t="s">
        <v>65</v>
      </c>
      <c r="AY112" t="s">
        <v>53</v>
      </c>
      <c r="AZ112" t="s">
        <v>151</v>
      </c>
      <c r="BA112" t="s">
        <v>101</v>
      </c>
      <c r="BB112" t="s">
        <v>992</v>
      </c>
      <c r="BC112" t="s">
        <v>991</v>
      </c>
      <c r="BD112" t="s">
        <v>989</v>
      </c>
      <c r="BE112" t="s">
        <v>990</v>
      </c>
      <c r="BI112" t="s">
        <v>1026</v>
      </c>
      <c r="BJ112" t="s">
        <v>102</v>
      </c>
      <c r="BK112" t="s">
        <v>1046</v>
      </c>
      <c r="BL112" t="s">
        <v>1047</v>
      </c>
      <c r="BM112" t="s">
        <v>1048</v>
      </c>
      <c r="BN112" t="s">
        <v>1044</v>
      </c>
      <c r="BO112" t="s">
        <v>1049</v>
      </c>
      <c r="BP112" t="s">
        <v>1051</v>
      </c>
      <c r="BQ112" t="s">
        <v>1045</v>
      </c>
      <c r="BR112" t="s">
        <v>1050</v>
      </c>
      <c r="BS112" t="s">
        <v>76</v>
      </c>
      <c r="BT112" t="s">
        <v>342</v>
      </c>
      <c r="BU112" t="s">
        <v>342</v>
      </c>
      <c r="CB112" t="s">
        <v>170</v>
      </c>
      <c r="CC112" t="s">
        <v>92</v>
      </c>
      <c r="CD112" t="s">
        <v>408</v>
      </c>
      <c r="CE112" t="s">
        <v>147</v>
      </c>
      <c r="CF112" t="s">
        <v>1073</v>
      </c>
      <c r="CG112" t="s">
        <v>1074</v>
      </c>
      <c r="CH112" t="s">
        <v>1075</v>
      </c>
      <c r="CI112" t="s">
        <v>1077</v>
      </c>
      <c r="CJ112" t="s">
        <v>1078</v>
      </c>
      <c r="CK112" t="s">
        <v>1076</v>
      </c>
      <c r="CL112">
        <v>5</v>
      </c>
      <c r="CM112" t="s">
        <v>106</v>
      </c>
      <c r="CN112" t="s">
        <v>106</v>
      </c>
    </row>
    <row r="113" spans="1:99" x14ac:dyDescent="0.25">
      <c r="A113">
        <v>45156.997235254632</v>
      </c>
      <c r="B113" t="s">
        <v>172</v>
      </c>
      <c r="C113" t="s">
        <v>62</v>
      </c>
      <c r="D113" t="s">
        <v>35</v>
      </c>
      <c r="E113" t="s">
        <v>36</v>
      </c>
      <c r="F113" t="s">
        <v>37</v>
      </c>
      <c r="G113" t="s">
        <v>123</v>
      </c>
      <c r="H113" t="s">
        <v>202</v>
      </c>
      <c r="I113" s="1" t="s">
        <v>202</v>
      </c>
      <c r="M113" t="s">
        <v>40</v>
      </c>
      <c r="N113" s="1" t="s">
        <v>41</v>
      </c>
      <c r="O113" t="s">
        <v>41</v>
      </c>
      <c r="Q113">
        <v>577</v>
      </c>
      <c r="R113" t="s">
        <v>42</v>
      </c>
      <c r="S113" t="s">
        <v>65</v>
      </c>
      <c r="T113" t="s">
        <v>66</v>
      </c>
      <c r="U113" t="s">
        <v>67</v>
      </c>
      <c r="V113" t="s">
        <v>134</v>
      </c>
      <c r="W113" t="s">
        <v>601</v>
      </c>
      <c r="X113" t="s">
        <v>145</v>
      </c>
      <c r="Y113" t="s">
        <v>472</v>
      </c>
      <c r="Z113" t="s">
        <v>136</v>
      </c>
      <c r="AA113" t="s">
        <v>894</v>
      </c>
      <c r="AB113" t="s">
        <v>890</v>
      </c>
      <c r="AJ113" t="s">
        <v>119</v>
      </c>
      <c r="AK113" t="s">
        <v>146</v>
      </c>
      <c r="AL113" t="s">
        <v>958</v>
      </c>
      <c r="AM113" t="s">
        <v>959</v>
      </c>
      <c r="AQ113" t="s">
        <v>51</v>
      </c>
      <c r="AR113" t="s">
        <v>51</v>
      </c>
      <c r="AX113" t="s">
        <v>112</v>
      </c>
      <c r="AY113" t="s">
        <v>100</v>
      </c>
      <c r="AZ113" t="s">
        <v>101</v>
      </c>
      <c r="BA113" t="s">
        <v>101</v>
      </c>
      <c r="BI113" t="s">
        <v>75</v>
      </c>
      <c r="BJ113" t="s">
        <v>75</v>
      </c>
      <c r="BS113" t="s">
        <v>161</v>
      </c>
      <c r="BT113" t="s">
        <v>136</v>
      </c>
      <c r="BU113" t="s">
        <v>136</v>
      </c>
      <c r="CB113">
        <v>0</v>
      </c>
      <c r="CC113" t="s">
        <v>58</v>
      </c>
      <c r="CD113" t="s">
        <v>602</v>
      </c>
      <c r="CE113" t="s">
        <v>198</v>
      </c>
      <c r="CF113" t="s">
        <v>1074</v>
      </c>
      <c r="CG113" t="s">
        <v>1078</v>
      </c>
      <c r="CL113">
        <v>2</v>
      </c>
      <c r="CM113" t="s">
        <v>106</v>
      </c>
      <c r="CN113" t="s">
        <v>106</v>
      </c>
    </row>
    <row r="114" spans="1:99" x14ac:dyDescent="0.25">
      <c r="A114">
        <v>45157.004881296292</v>
      </c>
      <c r="B114" t="s">
        <v>172</v>
      </c>
      <c r="C114" t="s">
        <v>62</v>
      </c>
      <c r="D114" t="s">
        <v>35</v>
      </c>
      <c r="E114" t="s">
        <v>36</v>
      </c>
      <c r="F114" t="s">
        <v>37</v>
      </c>
      <c r="G114" t="s">
        <v>81</v>
      </c>
      <c r="H114" t="s">
        <v>130</v>
      </c>
      <c r="I114" s="1" t="s">
        <v>130</v>
      </c>
      <c r="M114" t="s">
        <v>40</v>
      </c>
      <c r="N114" s="1" t="s">
        <v>41</v>
      </c>
      <c r="O114" t="s">
        <v>41</v>
      </c>
      <c r="Q114">
        <v>654</v>
      </c>
      <c r="R114" t="s">
        <v>603</v>
      </c>
      <c r="S114" t="s">
        <v>65</v>
      </c>
      <c r="T114" t="s">
        <v>66</v>
      </c>
      <c r="U114" t="s">
        <v>108</v>
      </c>
      <c r="V114" t="s">
        <v>134</v>
      </c>
      <c r="W114" t="s">
        <v>604</v>
      </c>
      <c r="X114" t="s">
        <v>70</v>
      </c>
      <c r="Y114" t="s">
        <v>605</v>
      </c>
      <c r="Z114" t="s">
        <v>136</v>
      </c>
      <c r="AA114" t="s">
        <v>894</v>
      </c>
      <c r="AB114" t="s">
        <v>902</v>
      </c>
      <c r="AJ114" t="s">
        <v>119</v>
      </c>
      <c r="AK114" t="s">
        <v>146</v>
      </c>
      <c r="AL114" t="s">
        <v>958</v>
      </c>
      <c r="AM114" t="s">
        <v>959</v>
      </c>
      <c r="AQ114" t="s">
        <v>51</v>
      </c>
      <c r="AR114" t="s">
        <v>51</v>
      </c>
      <c r="AX114" t="s">
        <v>52</v>
      </c>
      <c r="AY114" t="s">
        <v>53</v>
      </c>
      <c r="AZ114" t="s">
        <v>139</v>
      </c>
      <c r="BA114" t="s">
        <v>101</v>
      </c>
      <c r="BB114" t="s">
        <v>991</v>
      </c>
      <c r="BC114" t="s">
        <v>989</v>
      </c>
      <c r="BI114" t="s">
        <v>55</v>
      </c>
      <c r="BJ114" t="s">
        <v>75</v>
      </c>
      <c r="BK114" t="s">
        <v>1044</v>
      </c>
      <c r="BL114" t="s">
        <v>1045</v>
      </c>
      <c r="BS114" t="s">
        <v>56</v>
      </c>
      <c r="BT114" t="s">
        <v>77</v>
      </c>
      <c r="BU114" t="s">
        <v>77</v>
      </c>
      <c r="CB114">
        <v>0</v>
      </c>
      <c r="CC114" t="s">
        <v>58</v>
      </c>
      <c r="CD114" t="s">
        <v>162</v>
      </c>
      <c r="CE114" t="s">
        <v>162</v>
      </c>
      <c r="CL114">
        <v>2</v>
      </c>
      <c r="CM114" t="s">
        <v>106</v>
      </c>
      <c r="CN114" t="s">
        <v>106</v>
      </c>
    </row>
    <row r="115" spans="1:99" x14ac:dyDescent="0.25">
      <c r="A115">
        <v>45157.006652592594</v>
      </c>
      <c r="B115" t="s">
        <v>289</v>
      </c>
      <c r="C115" t="s">
        <v>34</v>
      </c>
      <c r="D115" t="s">
        <v>35</v>
      </c>
      <c r="E115" t="s">
        <v>36</v>
      </c>
      <c r="F115" t="s">
        <v>201</v>
      </c>
      <c r="G115" t="s">
        <v>190</v>
      </c>
      <c r="H115" t="s">
        <v>484</v>
      </c>
      <c r="I115" s="1" t="s">
        <v>484</v>
      </c>
      <c r="M115" t="s">
        <v>40</v>
      </c>
      <c r="N115" s="1" t="s">
        <v>41</v>
      </c>
      <c r="O115" t="s">
        <v>41</v>
      </c>
      <c r="Q115">
        <v>875</v>
      </c>
      <c r="R115" t="s">
        <v>42</v>
      </c>
      <c r="S115" t="s">
        <v>281</v>
      </c>
      <c r="T115" t="s">
        <v>44</v>
      </c>
      <c r="U115" t="s">
        <v>156</v>
      </c>
      <c r="V115" t="s">
        <v>117</v>
      </c>
      <c r="W115" t="s">
        <v>606</v>
      </c>
      <c r="X115" t="s">
        <v>48</v>
      </c>
      <c r="Y115" t="s">
        <v>136</v>
      </c>
      <c r="Z115" t="s">
        <v>136</v>
      </c>
      <c r="AJ115" t="s">
        <v>174</v>
      </c>
      <c r="AK115" t="s">
        <v>174</v>
      </c>
      <c r="AQ115" t="s">
        <v>607</v>
      </c>
      <c r="AR115" t="s">
        <v>607</v>
      </c>
      <c r="AX115" t="s">
        <v>112</v>
      </c>
      <c r="AY115" t="s">
        <v>100</v>
      </c>
      <c r="AZ115" t="s">
        <v>423</v>
      </c>
      <c r="BA115" t="s">
        <v>423</v>
      </c>
      <c r="BI115" t="s">
        <v>114</v>
      </c>
      <c r="BJ115" t="s">
        <v>114</v>
      </c>
      <c r="BS115" t="s">
        <v>161</v>
      </c>
      <c r="BT115" t="s">
        <v>77</v>
      </c>
      <c r="BU115" t="s">
        <v>77</v>
      </c>
      <c r="CB115">
        <v>0</v>
      </c>
      <c r="CC115" t="s">
        <v>58</v>
      </c>
      <c r="CD115" t="s">
        <v>198</v>
      </c>
      <c r="CE115" t="s">
        <v>198</v>
      </c>
      <c r="CL115">
        <v>5</v>
      </c>
      <c r="CM115" t="s">
        <v>345</v>
      </c>
      <c r="CN115" t="s">
        <v>345</v>
      </c>
    </row>
    <row r="116" spans="1:99" x14ac:dyDescent="0.25">
      <c r="A116">
        <v>45157.041230196759</v>
      </c>
      <c r="B116" t="s">
        <v>330</v>
      </c>
      <c r="C116" t="s">
        <v>62</v>
      </c>
      <c r="D116" t="s">
        <v>35</v>
      </c>
      <c r="E116" t="s">
        <v>36</v>
      </c>
      <c r="F116" t="s">
        <v>37</v>
      </c>
      <c r="G116" t="s">
        <v>123</v>
      </c>
      <c r="H116" t="s">
        <v>130</v>
      </c>
      <c r="I116" s="1" t="s">
        <v>63</v>
      </c>
      <c r="J116" t="s">
        <v>853</v>
      </c>
      <c r="M116" t="s">
        <v>40</v>
      </c>
      <c r="N116" s="1" t="s">
        <v>64</v>
      </c>
      <c r="O116" t="s">
        <v>41</v>
      </c>
      <c r="P116" t="s">
        <v>862</v>
      </c>
      <c r="Q116">
        <v>1157</v>
      </c>
      <c r="R116" t="s">
        <v>42</v>
      </c>
      <c r="S116" t="s">
        <v>65</v>
      </c>
      <c r="T116" t="s">
        <v>66</v>
      </c>
      <c r="U116" t="s">
        <v>67</v>
      </c>
      <c r="V116" t="s">
        <v>117</v>
      </c>
      <c r="W116" t="s">
        <v>331</v>
      </c>
      <c r="X116" t="s">
        <v>70</v>
      </c>
      <c r="Y116" t="s">
        <v>932</v>
      </c>
      <c r="Z116" t="s">
        <v>433</v>
      </c>
      <c r="AA116" t="s">
        <v>885</v>
      </c>
      <c r="AB116" t="s">
        <v>941</v>
      </c>
      <c r="AJ116" t="s">
        <v>460</v>
      </c>
      <c r="AK116" t="s">
        <v>111</v>
      </c>
      <c r="AL116" t="s">
        <v>959</v>
      </c>
      <c r="AM116" t="s">
        <v>957</v>
      </c>
      <c r="AQ116" t="s">
        <v>51</v>
      </c>
      <c r="AR116" t="s">
        <v>51</v>
      </c>
      <c r="AX116" t="s">
        <v>65</v>
      </c>
      <c r="AY116" t="s">
        <v>100</v>
      </c>
      <c r="AZ116" t="s">
        <v>88</v>
      </c>
      <c r="BA116" t="s">
        <v>101</v>
      </c>
      <c r="BB116" t="s">
        <v>992</v>
      </c>
      <c r="BI116" t="s">
        <v>1027</v>
      </c>
      <c r="BJ116" t="s">
        <v>75</v>
      </c>
      <c r="BK116" t="s">
        <v>1047</v>
      </c>
      <c r="BL116" t="s">
        <v>1048</v>
      </c>
      <c r="BM116" t="s">
        <v>1044</v>
      </c>
      <c r="BN116" t="s">
        <v>1049</v>
      </c>
      <c r="BO116" t="s">
        <v>1045</v>
      </c>
      <c r="BP116" t="s">
        <v>1050</v>
      </c>
      <c r="BS116" t="s">
        <v>76</v>
      </c>
      <c r="BT116" t="s">
        <v>103</v>
      </c>
      <c r="BU116" t="s">
        <v>103</v>
      </c>
      <c r="CB116" t="s">
        <v>440</v>
      </c>
      <c r="CC116" t="s">
        <v>58</v>
      </c>
      <c r="CD116" t="s">
        <v>143</v>
      </c>
      <c r="CE116" t="s">
        <v>210</v>
      </c>
      <c r="CF116" t="s">
        <v>1078</v>
      </c>
      <c r="CG116" t="s">
        <v>1076</v>
      </c>
      <c r="CL116">
        <v>4</v>
      </c>
      <c r="CM116" t="s">
        <v>610</v>
      </c>
      <c r="CN116" t="s">
        <v>345</v>
      </c>
      <c r="CO116" t="s">
        <v>1102</v>
      </c>
      <c r="CP116" t="s">
        <v>1101</v>
      </c>
    </row>
    <row r="117" spans="1:99" x14ac:dyDescent="0.25">
      <c r="A117">
        <v>45157.052597928239</v>
      </c>
      <c r="B117" t="s">
        <v>172</v>
      </c>
      <c r="C117" t="s">
        <v>62</v>
      </c>
      <c r="D117" t="s">
        <v>505</v>
      </c>
      <c r="E117" t="s">
        <v>36</v>
      </c>
      <c r="F117" t="s">
        <v>221</v>
      </c>
      <c r="G117" t="s">
        <v>190</v>
      </c>
      <c r="H117" t="s">
        <v>130</v>
      </c>
      <c r="I117" s="1" t="s">
        <v>63</v>
      </c>
      <c r="J117" t="s">
        <v>853</v>
      </c>
      <c r="M117" t="s">
        <v>40</v>
      </c>
      <c r="N117" s="1" t="s">
        <v>41</v>
      </c>
      <c r="O117" t="s">
        <v>41</v>
      </c>
      <c r="Q117">
        <v>2567</v>
      </c>
      <c r="R117" t="s">
        <v>232</v>
      </c>
      <c r="S117" t="s">
        <v>95</v>
      </c>
      <c r="T117" t="s">
        <v>131</v>
      </c>
      <c r="U117" t="s">
        <v>108</v>
      </c>
      <c r="V117" t="s">
        <v>134</v>
      </c>
      <c r="W117" t="s">
        <v>611</v>
      </c>
      <c r="X117" t="s">
        <v>48</v>
      </c>
      <c r="Y117" t="s">
        <v>933</v>
      </c>
      <c r="Z117" t="s">
        <v>77</v>
      </c>
      <c r="AA117" t="s">
        <v>941</v>
      </c>
      <c r="AJ117" t="s">
        <v>613</v>
      </c>
      <c r="AK117" t="s">
        <v>146</v>
      </c>
      <c r="AL117" t="s">
        <v>962</v>
      </c>
      <c r="AQ117" t="s">
        <v>51</v>
      </c>
      <c r="AR117" t="s">
        <v>51</v>
      </c>
      <c r="AX117" t="s">
        <v>112</v>
      </c>
      <c r="AY117" t="s">
        <v>87</v>
      </c>
      <c r="AZ117" t="s">
        <v>88</v>
      </c>
      <c r="BA117" t="s">
        <v>101</v>
      </c>
      <c r="BB117" t="s">
        <v>992</v>
      </c>
      <c r="BI117" t="s">
        <v>140</v>
      </c>
      <c r="BJ117" t="s">
        <v>102</v>
      </c>
      <c r="BK117" t="s">
        <v>1046</v>
      </c>
      <c r="BL117" t="s">
        <v>1048</v>
      </c>
      <c r="BM117" t="s">
        <v>1044</v>
      </c>
      <c r="BN117" t="s">
        <v>1049</v>
      </c>
      <c r="BO117" t="s">
        <v>1045</v>
      </c>
      <c r="BS117" t="s">
        <v>76</v>
      </c>
      <c r="BT117" t="s">
        <v>77</v>
      </c>
      <c r="BU117" t="s">
        <v>77</v>
      </c>
      <c r="CB117" t="s">
        <v>170</v>
      </c>
      <c r="CC117" t="s">
        <v>142</v>
      </c>
      <c r="CD117" t="s">
        <v>614</v>
      </c>
      <c r="CE117" t="s">
        <v>198</v>
      </c>
      <c r="CF117" t="s">
        <v>1076</v>
      </c>
      <c r="CL117">
        <v>3</v>
      </c>
      <c r="CM117" t="s">
        <v>314</v>
      </c>
      <c r="CN117" t="s">
        <v>314</v>
      </c>
    </row>
    <row r="118" spans="1:99" x14ac:dyDescent="0.25">
      <c r="A118">
        <v>45157.207619224537</v>
      </c>
      <c r="B118" t="s">
        <v>258</v>
      </c>
      <c r="C118" t="s">
        <v>62</v>
      </c>
      <c r="D118" t="s">
        <v>35</v>
      </c>
      <c r="E118" t="s">
        <v>36</v>
      </c>
      <c r="F118" t="s">
        <v>37</v>
      </c>
      <c r="G118" t="s">
        <v>38</v>
      </c>
      <c r="H118" t="s">
        <v>130</v>
      </c>
      <c r="I118" s="1" t="s">
        <v>130</v>
      </c>
      <c r="M118" t="s">
        <v>40</v>
      </c>
      <c r="N118" s="1" t="s">
        <v>41</v>
      </c>
      <c r="O118" t="s">
        <v>41</v>
      </c>
      <c r="Q118">
        <v>1081</v>
      </c>
      <c r="R118" t="s">
        <v>232</v>
      </c>
      <c r="S118" t="s">
        <v>95</v>
      </c>
      <c r="T118" t="s">
        <v>66</v>
      </c>
      <c r="U118" t="s">
        <v>67</v>
      </c>
      <c r="V118" t="s">
        <v>134</v>
      </c>
      <c r="W118" t="s">
        <v>615</v>
      </c>
      <c r="X118" t="s">
        <v>179</v>
      </c>
      <c r="Y118" t="s">
        <v>934</v>
      </c>
      <c r="Z118" t="s">
        <v>293</v>
      </c>
      <c r="AA118" t="s">
        <v>885</v>
      </c>
      <c r="AB118" t="s">
        <v>888</v>
      </c>
      <c r="AC118" t="s">
        <v>894</v>
      </c>
      <c r="AD118" t="s">
        <v>901</v>
      </c>
      <c r="AE118" t="s">
        <v>941</v>
      </c>
      <c r="AJ118" t="s">
        <v>557</v>
      </c>
      <c r="AK118" t="s">
        <v>174</v>
      </c>
      <c r="AL118" t="s">
        <v>961</v>
      </c>
      <c r="AM118" t="s">
        <v>958</v>
      </c>
      <c r="AN118" t="s">
        <v>959</v>
      </c>
      <c r="AQ118" t="s">
        <v>617</v>
      </c>
      <c r="AR118" t="s">
        <v>51</v>
      </c>
      <c r="AS118" t="s">
        <v>975</v>
      </c>
      <c r="AT118" t="s">
        <v>976</v>
      </c>
      <c r="AU118" t="s">
        <v>979</v>
      </c>
      <c r="AX118" t="s">
        <v>65</v>
      </c>
      <c r="AY118" t="s">
        <v>53</v>
      </c>
      <c r="AZ118" t="s">
        <v>151</v>
      </c>
      <c r="BA118" t="s">
        <v>101</v>
      </c>
      <c r="BB118" t="s">
        <v>992</v>
      </c>
      <c r="BC118" t="s">
        <v>991</v>
      </c>
      <c r="BD118" t="s">
        <v>989</v>
      </c>
      <c r="BE118" t="s">
        <v>990</v>
      </c>
      <c r="BI118" t="s">
        <v>1028</v>
      </c>
      <c r="BJ118" t="s">
        <v>102</v>
      </c>
      <c r="BK118" t="s">
        <v>1047</v>
      </c>
      <c r="BL118" t="s">
        <v>1048</v>
      </c>
      <c r="BM118" t="s">
        <v>1051</v>
      </c>
      <c r="BN118" t="s">
        <v>1045</v>
      </c>
      <c r="BS118" t="s">
        <v>76</v>
      </c>
      <c r="BT118" t="s">
        <v>619</v>
      </c>
      <c r="BU118" t="s">
        <v>136</v>
      </c>
      <c r="BV118" t="s">
        <v>885</v>
      </c>
      <c r="BW118" t="s">
        <v>894</v>
      </c>
      <c r="BX118" t="s">
        <v>891</v>
      </c>
      <c r="BY118" t="s">
        <v>901</v>
      </c>
      <c r="CB118" t="s">
        <v>91</v>
      </c>
      <c r="CC118" t="s">
        <v>142</v>
      </c>
      <c r="CD118" t="s">
        <v>620</v>
      </c>
      <c r="CE118" t="s">
        <v>198</v>
      </c>
      <c r="CF118" t="s">
        <v>1074</v>
      </c>
      <c r="CG118" t="s">
        <v>1077</v>
      </c>
      <c r="CH118" t="s">
        <v>1078</v>
      </c>
      <c r="CL118">
        <v>5</v>
      </c>
      <c r="CM118" t="s">
        <v>621</v>
      </c>
      <c r="CN118" t="s">
        <v>659</v>
      </c>
      <c r="CO118" t="s">
        <v>1098</v>
      </c>
      <c r="CU118" t="s">
        <v>622</v>
      </c>
    </row>
    <row r="119" spans="1:99" x14ac:dyDescent="0.25">
      <c r="A119">
        <v>45157.348934745372</v>
      </c>
      <c r="B119" t="s">
        <v>258</v>
      </c>
      <c r="C119" t="s">
        <v>62</v>
      </c>
      <c r="D119" t="s">
        <v>35</v>
      </c>
      <c r="E119" t="s">
        <v>36</v>
      </c>
      <c r="F119" t="s">
        <v>37</v>
      </c>
      <c r="G119" t="s">
        <v>123</v>
      </c>
      <c r="H119" t="s">
        <v>130</v>
      </c>
      <c r="I119" s="1" t="s">
        <v>124</v>
      </c>
      <c r="J119" t="s">
        <v>854</v>
      </c>
      <c r="M119" t="s">
        <v>40</v>
      </c>
      <c r="N119" s="1" t="s">
        <v>41</v>
      </c>
      <c r="O119" t="s">
        <v>41</v>
      </c>
      <c r="Q119">
        <v>1143</v>
      </c>
      <c r="R119" t="s">
        <v>42</v>
      </c>
      <c r="S119" t="s">
        <v>65</v>
      </c>
      <c r="T119" t="s">
        <v>44</v>
      </c>
      <c r="U119" t="s">
        <v>108</v>
      </c>
      <c r="V119" t="s">
        <v>134</v>
      </c>
      <c r="W119" t="s">
        <v>623</v>
      </c>
      <c r="X119" t="s">
        <v>145</v>
      </c>
      <c r="Y119" t="s">
        <v>77</v>
      </c>
      <c r="Z119" t="s">
        <v>77</v>
      </c>
      <c r="AJ119" t="s">
        <v>624</v>
      </c>
      <c r="AK119" t="s">
        <v>174</v>
      </c>
      <c r="AL119" t="s">
        <v>958</v>
      </c>
      <c r="AM119" t="s">
        <v>959</v>
      </c>
      <c r="AQ119" t="s">
        <v>51</v>
      </c>
      <c r="AR119" t="s">
        <v>51</v>
      </c>
      <c r="AX119" t="s">
        <v>312</v>
      </c>
      <c r="AY119" t="s">
        <v>87</v>
      </c>
      <c r="AZ119" t="s">
        <v>418</v>
      </c>
      <c r="BA119" t="s">
        <v>418</v>
      </c>
      <c r="BI119" t="s">
        <v>1002</v>
      </c>
      <c r="BJ119" t="s">
        <v>1002</v>
      </c>
      <c r="BS119" t="s">
        <v>196</v>
      </c>
      <c r="BT119" t="s">
        <v>77</v>
      </c>
      <c r="BU119" t="s">
        <v>77</v>
      </c>
      <c r="CB119">
        <v>0</v>
      </c>
      <c r="CC119" t="s">
        <v>92</v>
      </c>
      <c r="CD119" t="s">
        <v>494</v>
      </c>
      <c r="CE119" t="s">
        <v>147</v>
      </c>
      <c r="CF119" t="s">
        <v>1074</v>
      </c>
      <c r="CL119">
        <v>1</v>
      </c>
      <c r="CM119" t="s">
        <v>500</v>
      </c>
      <c r="CN119" t="s">
        <v>345</v>
      </c>
      <c r="CO119" t="s">
        <v>1097</v>
      </c>
      <c r="CP119" t="s">
        <v>1105</v>
      </c>
    </row>
    <row r="120" spans="1:99" x14ac:dyDescent="0.25">
      <c r="A120">
        <v>45157.400308622688</v>
      </c>
      <c r="B120" t="s">
        <v>258</v>
      </c>
      <c r="C120" t="s">
        <v>62</v>
      </c>
      <c r="D120" t="s">
        <v>35</v>
      </c>
      <c r="E120" t="s">
        <v>36</v>
      </c>
      <c r="F120" t="s">
        <v>201</v>
      </c>
      <c r="G120" t="s">
        <v>320</v>
      </c>
      <c r="H120" t="s">
        <v>130</v>
      </c>
      <c r="I120" s="1" t="s">
        <v>124</v>
      </c>
      <c r="J120" t="s">
        <v>854</v>
      </c>
      <c r="M120" t="s">
        <v>40</v>
      </c>
      <c r="N120" s="1" t="s">
        <v>41</v>
      </c>
      <c r="O120" t="s">
        <v>41</v>
      </c>
      <c r="Q120">
        <v>1180</v>
      </c>
      <c r="R120" t="s">
        <v>83</v>
      </c>
      <c r="S120" t="s">
        <v>95</v>
      </c>
      <c r="T120" t="s">
        <v>44</v>
      </c>
      <c r="U120" t="s">
        <v>156</v>
      </c>
      <c r="V120" t="s">
        <v>117</v>
      </c>
      <c r="W120" t="s">
        <v>625</v>
      </c>
      <c r="X120" t="s">
        <v>179</v>
      </c>
      <c r="Y120" t="s">
        <v>266</v>
      </c>
      <c r="Z120" t="s">
        <v>136</v>
      </c>
      <c r="AA120" t="s">
        <v>893</v>
      </c>
      <c r="AJ120" t="s">
        <v>567</v>
      </c>
      <c r="AK120" t="s">
        <v>174</v>
      </c>
      <c r="AL120" t="s">
        <v>961</v>
      </c>
      <c r="AQ120" t="s">
        <v>51</v>
      </c>
      <c r="AR120" t="s">
        <v>51</v>
      </c>
      <c r="AX120" t="s">
        <v>52</v>
      </c>
      <c r="AY120" t="s">
        <v>100</v>
      </c>
      <c r="AZ120" t="s">
        <v>469</v>
      </c>
      <c r="BA120" t="s">
        <v>101</v>
      </c>
      <c r="BB120" t="s">
        <v>992</v>
      </c>
      <c r="BC120" t="s">
        <v>990</v>
      </c>
      <c r="BI120" t="s">
        <v>1029</v>
      </c>
      <c r="BJ120" t="s">
        <v>102</v>
      </c>
      <c r="BK120" t="s">
        <v>1046</v>
      </c>
      <c r="BL120" t="s">
        <v>1047</v>
      </c>
      <c r="BS120" t="s">
        <v>76</v>
      </c>
      <c r="BT120" t="s">
        <v>627</v>
      </c>
      <c r="BU120" t="s">
        <v>136</v>
      </c>
      <c r="BV120" t="s">
        <v>893</v>
      </c>
      <c r="BW120" t="s">
        <v>1067</v>
      </c>
      <c r="CB120" t="s">
        <v>297</v>
      </c>
      <c r="CC120" t="s">
        <v>58</v>
      </c>
      <c r="CD120" t="s">
        <v>210</v>
      </c>
      <c r="CE120" t="s">
        <v>210</v>
      </c>
      <c r="CL120">
        <v>5</v>
      </c>
      <c r="CM120" t="s">
        <v>345</v>
      </c>
      <c r="CN120" t="s">
        <v>345</v>
      </c>
    </row>
    <row r="121" spans="1:99" x14ac:dyDescent="0.25">
      <c r="A121">
        <v>45157.43556085648</v>
      </c>
      <c r="B121" t="s">
        <v>330</v>
      </c>
      <c r="C121" t="s">
        <v>62</v>
      </c>
      <c r="D121" t="s">
        <v>35</v>
      </c>
      <c r="E121" t="s">
        <v>36</v>
      </c>
      <c r="F121" t="s">
        <v>37</v>
      </c>
      <c r="G121" t="s">
        <v>38</v>
      </c>
      <c r="H121" t="s">
        <v>130</v>
      </c>
      <c r="I121" s="1" t="s">
        <v>63</v>
      </c>
      <c r="J121" t="s">
        <v>853</v>
      </c>
      <c r="M121" t="s">
        <v>40</v>
      </c>
      <c r="N121" s="1" t="s">
        <v>64</v>
      </c>
      <c r="O121" t="s">
        <v>41</v>
      </c>
      <c r="P121" t="s">
        <v>862</v>
      </c>
      <c r="Q121">
        <v>1120</v>
      </c>
      <c r="R121" t="s">
        <v>232</v>
      </c>
      <c r="S121" t="s">
        <v>65</v>
      </c>
      <c r="T121" t="s">
        <v>131</v>
      </c>
      <c r="U121" t="s">
        <v>67</v>
      </c>
      <c r="V121" t="s">
        <v>96</v>
      </c>
      <c r="W121" t="s">
        <v>628</v>
      </c>
      <c r="X121" t="s">
        <v>179</v>
      </c>
      <c r="Y121" t="s">
        <v>629</v>
      </c>
      <c r="Z121" t="s">
        <v>433</v>
      </c>
      <c r="AA121" t="s">
        <v>894</v>
      </c>
      <c r="AB121" t="s">
        <v>890</v>
      </c>
      <c r="AJ121" t="s">
        <v>119</v>
      </c>
      <c r="AK121" t="s">
        <v>146</v>
      </c>
      <c r="AL121" t="s">
        <v>958</v>
      </c>
      <c r="AM121" t="s">
        <v>959</v>
      </c>
      <c r="AQ121" t="s">
        <v>51</v>
      </c>
      <c r="AR121" t="s">
        <v>51</v>
      </c>
      <c r="AX121" t="s">
        <v>112</v>
      </c>
      <c r="AY121" t="s">
        <v>100</v>
      </c>
      <c r="AZ121" t="s">
        <v>101</v>
      </c>
      <c r="BA121" t="s">
        <v>101</v>
      </c>
      <c r="BI121" t="s">
        <v>630</v>
      </c>
      <c r="BJ121" t="s">
        <v>75</v>
      </c>
      <c r="BK121" t="s">
        <v>1048</v>
      </c>
      <c r="BL121" t="s">
        <v>1044</v>
      </c>
      <c r="BM121" t="s">
        <v>1049</v>
      </c>
      <c r="BN121" t="s">
        <v>1045</v>
      </c>
      <c r="BS121" t="s">
        <v>56</v>
      </c>
      <c r="BT121" t="s">
        <v>77</v>
      </c>
      <c r="BU121" t="s">
        <v>77</v>
      </c>
      <c r="CB121">
        <v>0</v>
      </c>
      <c r="CC121" t="s">
        <v>92</v>
      </c>
      <c r="CD121" t="s">
        <v>441</v>
      </c>
      <c r="CE121" t="s">
        <v>441</v>
      </c>
      <c r="CL121">
        <v>2</v>
      </c>
      <c r="CM121" t="s">
        <v>631</v>
      </c>
      <c r="CN121" t="s">
        <v>181</v>
      </c>
      <c r="CO121" t="s">
        <v>1098</v>
      </c>
    </row>
    <row r="122" spans="1:99" x14ac:dyDescent="0.25">
      <c r="A122">
        <v>45157.558721956018</v>
      </c>
      <c r="B122" t="s">
        <v>258</v>
      </c>
      <c r="C122" t="s">
        <v>62</v>
      </c>
      <c r="D122" t="s">
        <v>35</v>
      </c>
      <c r="E122" t="s">
        <v>36</v>
      </c>
      <c r="F122" t="s">
        <v>37</v>
      </c>
      <c r="G122" t="s">
        <v>320</v>
      </c>
      <c r="H122" t="s">
        <v>130</v>
      </c>
      <c r="I122" s="1" t="s">
        <v>130</v>
      </c>
      <c r="M122" t="s">
        <v>40</v>
      </c>
      <c r="N122" s="1" t="s">
        <v>41</v>
      </c>
      <c r="O122" t="s">
        <v>41</v>
      </c>
      <c r="Q122">
        <v>1200</v>
      </c>
      <c r="R122" t="s">
        <v>42</v>
      </c>
      <c r="S122" t="s">
        <v>65</v>
      </c>
      <c r="T122" t="s">
        <v>66</v>
      </c>
      <c r="U122" t="s">
        <v>67</v>
      </c>
      <c r="V122" t="s">
        <v>134</v>
      </c>
      <c r="W122" t="s">
        <v>632</v>
      </c>
      <c r="X122" t="s">
        <v>145</v>
      </c>
      <c r="Y122" t="s">
        <v>459</v>
      </c>
      <c r="Z122" t="s">
        <v>459</v>
      </c>
      <c r="AJ122" t="s">
        <v>633</v>
      </c>
      <c r="AK122" t="s">
        <v>633</v>
      </c>
      <c r="AQ122" t="s">
        <v>51</v>
      </c>
      <c r="AR122" t="s">
        <v>51</v>
      </c>
      <c r="AX122" t="s">
        <v>65</v>
      </c>
      <c r="AY122" t="s">
        <v>53</v>
      </c>
      <c r="AZ122" t="s">
        <v>101</v>
      </c>
      <c r="BA122" t="s">
        <v>101</v>
      </c>
      <c r="BI122" t="s">
        <v>114</v>
      </c>
      <c r="BJ122" t="s">
        <v>114</v>
      </c>
      <c r="BS122" t="s">
        <v>76</v>
      </c>
      <c r="BT122" t="s">
        <v>136</v>
      </c>
      <c r="BU122" t="s">
        <v>136</v>
      </c>
      <c r="CB122">
        <v>0</v>
      </c>
      <c r="CC122" t="s">
        <v>228</v>
      </c>
      <c r="CD122" t="s">
        <v>198</v>
      </c>
      <c r="CE122" t="s">
        <v>198</v>
      </c>
      <c r="CL122">
        <v>1</v>
      </c>
      <c r="CM122" t="s">
        <v>634</v>
      </c>
      <c r="CN122" t="s">
        <v>634</v>
      </c>
    </row>
    <row r="123" spans="1:99" x14ac:dyDescent="0.25">
      <c r="A123">
        <v>45157.560597303236</v>
      </c>
      <c r="B123" t="s">
        <v>258</v>
      </c>
      <c r="C123" t="s">
        <v>62</v>
      </c>
      <c r="D123" t="s">
        <v>35</v>
      </c>
      <c r="E123" t="s">
        <v>36</v>
      </c>
      <c r="F123" t="s">
        <v>37</v>
      </c>
      <c r="G123" t="s">
        <v>123</v>
      </c>
      <c r="H123" t="s">
        <v>130</v>
      </c>
      <c r="I123" s="1" t="s">
        <v>291</v>
      </c>
      <c r="J123" t="s">
        <v>854</v>
      </c>
      <c r="K123" t="s">
        <v>853</v>
      </c>
      <c r="L123" t="s">
        <v>852</v>
      </c>
      <c r="M123" t="s">
        <v>40</v>
      </c>
      <c r="N123" s="1" t="s">
        <v>64</v>
      </c>
      <c r="O123" t="s">
        <v>41</v>
      </c>
      <c r="P123" t="s">
        <v>862</v>
      </c>
      <c r="Q123">
        <v>1191</v>
      </c>
      <c r="R123" t="s">
        <v>42</v>
      </c>
      <c r="S123" t="s">
        <v>43</v>
      </c>
      <c r="T123" t="s">
        <v>66</v>
      </c>
      <c r="U123" t="s">
        <v>45</v>
      </c>
      <c r="V123" t="s">
        <v>117</v>
      </c>
      <c r="W123" t="s">
        <v>635</v>
      </c>
      <c r="X123" t="s">
        <v>145</v>
      </c>
      <c r="Y123" t="s">
        <v>636</v>
      </c>
      <c r="Z123" t="s">
        <v>158</v>
      </c>
      <c r="AA123" t="s">
        <v>894</v>
      </c>
      <c r="AJ123" t="s">
        <v>72</v>
      </c>
      <c r="AK123" t="s">
        <v>146</v>
      </c>
      <c r="AL123" t="s">
        <v>958</v>
      </c>
      <c r="AM123" t="s">
        <v>959</v>
      </c>
      <c r="AN123" t="s">
        <v>957</v>
      </c>
      <c r="AQ123" t="s">
        <v>73</v>
      </c>
      <c r="AR123" t="s">
        <v>51</v>
      </c>
      <c r="AS123" t="s">
        <v>975</v>
      </c>
      <c r="AX123" t="s">
        <v>112</v>
      </c>
      <c r="AY123" t="s">
        <v>100</v>
      </c>
      <c r="AZ123" t="s">
        <v>261</v>
      </c>
      <c r="BA123" t="s">
        <v>101</v>
      </c>
      <c r="BB123" t="s">
        <v>992</v>
      </c>
      <c r="BC123" t="s">
        <v>991</v>
      </c>
      <c r="BI123" t="s">
        <v>544</v>
      </c>
      <c r="BJ123" t="s">
        <v>75</v>
      </c>
      <c r="BK123" t="s">
        <v>1045</v>
      </c>
      <c r="BS123" t="s">
        <v>76</v>
      </c>
      <c r="BT123" t="s">
        <v>342</v>
      </c>
      <c r="BU123" t="s">
        <v>342</v>
      </c>
      <c r="CB123">
        <v>0</v>
      </c>
      <c r="CC123" t="s">
        <v>142</v>
      </c>
      <c r="CD123" t="s">
        <v>408</v>
      </c>
      <c r="CE123" t="s">
        <v>147</v>
      </c>
      <c r="CF123" t="s">
        <v>1073</v>
      </c>
      <c r="CG123" t="s">
        <v>1074</v>
      </c>
      <c r="CH123" t="s">
        <v>1075</v>
      </c>
      <c r="CI123" t="s">
        <v>1077</v>
      </c>
      <c r="CJ123" t="s">
        <v>1078</v>
      </c>
      <c r="CK123" t="s">
        <v>1076</v>
      </c>
      <c r="CL123">
        <v>3</v>
      </c>
      <c r="CM123" t="s">
        <v>637</v>
      </c>
      <c r="CN123" t="s">
        <v>106</v>
      </c>
      <c r="CO123" t="s">
        <v>1096</v>
      </c>
      <c r="CP123" t="s">
        <v>1102</v>
      </c>
      <c r="CQ123" t="s">
        <v>1101</v>
      </c>
      <c r="CR123" t="s">
        <v>1105</v>
      </c>
      <c r="CU123" t="s">
        <v>638</v>
      </c>
    </row>
    <row r="124" spans="1:99" x14ac:dyDescent="0.25">
      <c r="A124">
        <v>45157.567964085647</v>
      </c>
      <c r="B124" t="s">
        <v>258</v>
      </c>
      <c r="C124" t="s">
        <v>62</v>
      </c>
      <c r="D124" t="s">
        <v>35</v>
      </c>
      <c r="E124" t="s">
        <v>36</v>
      </c>
      <c r="F124" t="s">
        <v>201</v>
      </c>
      <c r="G124" t="s">
        <v>320</v>
      </c>
      <c r="H124" t="s">
        <v>130</v>
      </c>
      <c r="I124" s="1" t="s">
        <v>130</v>
      </c>
      <c r="M124" t="s">
        <v>40</v>
      </c>
      <c r="N124" s="1" t="s">
        <v>41</v>
      </c>
      <c r="O124" t="s">
        <v>41</v>
      </c>
      <c r="Q124">
        <v>1096</v>
      </c>
      <c r="R124" t="s">
        <v>83</v>
      </c>
      <c r="S124" t="s">
        <v>65</v>
      </c>
      <c r="T124" t="s">
        <v>44</v>
      </c>
      <c r="U124" t="s">
        <v>67</v>
      </c>
      <c r="V124" t="s">
        <v>117</v>
      </c>
      <c r="W124" t="s">
        <v>639</v>
      </c>
      <c r="X124" t="s">
        <v>179</v>
      </c>
      <c r="Y124" t="s">
        <v>459</v>
      </c>
      <c r="Z124" t="s">
        <v>459</v>
      </c>
      <c r="AJ124" t="s">
        <v>174</v>
      </c>
      <c r="AK124" t="s">
        <v>174</v>
      </c>
      <c r="AQ124" t="s">
        <v>51</v>
      </c>
      <c r="AR124" t="s">
        <v>51</v>
      </c>
      <c r="AX124" t="s">
        <v>65</v>
      </c>
      <c r="AY124" t="s">
        <v>100</v>
      </c>
      <c r="AZ124" t="s">
        <v>101</v>
      </c>
      <c r="BA124" t="s">
        <v>101</v>
      </c>
      <c r="BI124" t="s">
        <v>640</v>
      </c>
      <c r="BJ124" t="s">
        <v>640</v>
      </c>
      <c r="BS124" t="s">
        <v>76</v>
      </c>
      <c r="BT124" t="s">
        <v>77</v>
      </c>
      <c r="BU124" t="s">
        <v>77</v>
      </c>
      <c r="CB124">
        <v>0</v>
      </c>
      <c r="CC124" t="s">
        <v>92</v>
      </c>
      <c r="CD124" t="s">
        <v>318</v>
      </c>
      <c r="CE124" t="s">
        <v>318</v>
      </c>
      <c r="CL124">
        <v>3</v>
      </c>
      <c r="CM124" t="s">
        <v>106</v>
      </c>
      <c r="CN124" t="s">
        <v>106</v>
      </c>
    </row>
    <row r="125" spans="1:99" x14ac:dyDescent="0.25">
      <c r="A125">
        <v>45157.572670555557</v>
      </c>
      <c r="B125" t="s">
        <v>330</v>
      </c>
      <c r="C125" t="s">
        <v>62</v>
      </c>
      <c r="D125" t="s">
        <v>35</v>
      </c>
      <c r="E125" t="s">
        <v>36</v>
      </c>
      <c r="F125" t="s">
        <v>201</v>
      </c>
      <c r="G125" t="s">
        <v>148</v>
      </c>
      <c r="H125" t="s">
        <v>130</v>
      </c>
      <c r="I125" s="1" t="s">
        <v>82</v>
      </c>
      <c r="J125" t="s">
        <v>854</v>
      </c>
      <c r="K125" t="s">
        <v>853</v>
      </c>
      <c r="M125" t="s">
        <v>40</v>
      </c>
      <c r="N125" s="1" t="s">
        <v>41</v>
      </c>
      <c r="O125" t="s">
        <v>41</v>
      </c>
      <c r="Q125">
        <v>1120</v>
      </c>
      <c r="R125" t="s">
        <v>83</v>
      </c>
      <c r="S125" t="s">
        <v>65</v>
      </c>
      <c r="T125" t="s">
        <v>66</v>
      </c>
      <c r="U125" t="s">
        <v>156</v>
      </c>
      <c r="V125" t="s">
        <v>117</v>
      </c>
      <c r="W125" t="s">
        <v>641</v>
      </c>
      <c r="X125" t="s">
        <v>145</v>
      </c>
      <c r="Y125" t="s">
        <v>136</v>
      </c>
      <c r="Z125" t="s">
        <v>136</v>
      </c>
      <c r="AJ125" t="s">
        <v>642</v>
      </c>
      <c r="AK125" t="s">
        <v>174</v>
      </c>
      <c r="AL125" t="s">
        <v>958</v>
      </c>
      <c r="AM125" t="s">
        <v>963</v>
      </c>
      <c r="AN125" t="s">
        <v>964</v>
      </c>
      <c r="AO125" t="s">
        <v>966</v>
      </c>
      <c r="AQ125" t="s">
        <v>51</v>
      </c>
      <c r="AR125" t="s">
        <v>51</v>
      </c>
      <c r="AX125" t="s">
        <v>52</v>
      </c>
      <c r="AY125" t="s">
        <v>100</v>
      </c>
      <c r="AZ125" t="s">
        <v>101</v>
      </c>
      <c r="BA125" t="s">
        <v>101</v>
      </c>
      <c r="BI125" t="s">
        <v>102</v>
      </c>
      <c r="BJ125" t="s">
        <v>102</v>
      </c>
      <c r="BS125" t="s">
        <v>76</v>
      </c>
      <c r="BT125" t="s">
        <v>136</v>
      </c>
      <c r="BU125" t="s">
        <v>136</v>
      </c>
      <c r="CB125" t="s">
        <v>440</v>
      </c>
      <c r="CC125" t="s">
        <v>92</v>
      </c>
      <c r="CD125" t="s">
        <v>494</v>
      </c>
      <c r="CE125" t="s">
        <v>147</v>
      </c>
      <c r="CF125" t="s">
        <v>1074</v>
      </c>
      <c r="CL125">
        <v>5</v>
      </c>
      <c r="CM125" t="s">
        <v>106</v>
      </c>
      <c r="CN125" t="s">
        <v>106</v>
      </c>
    </row>
    <row r="126" spans="1:99" x14ac:dyDescent="0.25">
      <c r="A126">
        <v>45157.612593842598</v>
      </c>
      <c r="B126" t="s">
        <v>330</v>
      </c>
      <c r="C126" t="s">
        <v>62</v>
      </c>
      <c r="D126" t="s">
        <v>35</v>
      </c>
      <c r="E126" t="s">
        <v>36</v>
      </c>
      <c r="F126" t="s">
        <v>37</v>
      </c>
      <c r="G126" t="s">
        <v>320</v>
      </c>
      <c r="H126" t="s">
        <v>130</v>
      </c>
      <c r="I126" s="1" t="s">
        <v>182</v>
      </c>
      <c r="J126" t="s">
        <v>854</v>
      </c>
      <c r="K126" t="s">
        <v>852</v>
      </c>
      <c r="M126" t="s">
        <v>40</v>
      </c>
      <c r="N126" s="1" t="s">
        <v>41</v>
      </c>
      <c r="O126" t="s">
        <v>41</v>
      </c>
      <c r="Q126">
        <v>1299</v>
      </c>
      <c r="R126" t="s">
        <v>42</v>
      </c>
      <c r="S126" t="s">
        <v>65</v>
      </c>
      <c r="T126" t="s">
        <v>44</v>
      </c>
      <c r="U126" t="s">
        <v>108</v>
      </c>
      <c r="V126" t="s">
        <v>134</v>
      </c>
      <c r="W126" t="s">
        <v>643</v>
      </c>
      <c r="X126" t="s">
        <v>179</v>
      </c>
      <c r="Y126" t="s">
        <v>644</v>
      </c>
      <c r="Z126" t="s">
        <v>136</v>
      </c>
      <c r="AA126" t="s">
        <v>895</v>
      </c>
      <c r="AB126" t="s">
        <v>885</v>
      </c>
      <c r="AC126" t="s">
        <v>888</v>
      </c>
      <c r="AJ126" t="s">
        <v>645</v>
      </c>
      <c r="AK126" t="s">
        <v>174</v>
      </c>
      <c r="AL126" t="s">
        <v>961</v>
      </c>
      <c r="AM126" t="s">
        <v>958</v>
      </c>
      <c r="AQ126" t="s">
        <v>73</v>
      </c>
      <c r="AR126" t="s">
        <v>51</v>
      </c>
      <c r="AS126" t="s">
        <v>975</v>
      </c>
      <c r="AX126" t="s">
        <v>52</v>
      </c>
      <c r="AY126" t="s">
        <v>100</v>
      </c>
      <c r="AZ126" t="s">
        <v>139</v>
      </c>
      <c r="BA126" t="s">
        <v>101</v>
      </c>
      <c r="BB126" t="s">
        <v>991</v>
      </c>
      <c r="BC126" t="s">
        <v>989</v>
      </c>
      <c r="BI126" t="s">
        <v>646</v>
      </c>
      <c r="BJ126" t="s">
        <v>102</v>
      </c>
      <c r="BK126" t="s">
        <v>1046</v>
      </c>
      <c r="BL126" t="s">
        <v>1048</v>
      </c>
      <c r="BM126" t="s">
        <v>1049</v>
      </c>
      <c r="BN126" t="s">
        <v>1045</v>
      </c>
      <c r="BO126" t="s">
        <v>1050</v>
      </c>
      <c r="BS126" t="s">
        <v>76</v>
      </c>
      <c r="BT126" t="s">
        <v>77</v>
      </c>
      <c r="BU126" t="s">
        <v>77</v>
      </c>
      <c r="CB126">
        <v>0</v>
      </c>
      <c r="CC126" t="s">
        <v>58</v>
      </c>
      <c r="CD126" t="s">
        <v>115</v>
      </c>
      <c r="CE126" t="s">
        <v>147</v>
      </c>
      <c r="CF126" t="s">
        <v>1078</v>
      </c>
      <c r="CG126" t="s">
        <v>1076</v>
      </c>
      <c r="CL126">
        <v>4</v>
      </c>
      <c r="CM126" t="s">
        <v>647</v>
      </c>
      <c r="CN126" t="s">
        <v>106</v>
      </c>
      <c r="CO126" t="s">
        <v>1103</v>
      </c>
      <c r="CP126" t="s">
        <v>1095</v>
      </c>
      <c r="CQ126" t="s">
        <v>1101</v>
      </c>
      <c r="CR126" t="s">
        <v>1098</v>
      </c>
      <c r="CU126" t="s">
        <v>648</v>
      </c>
    </row>
    <row r="127" spans="1:99" x14ac:dyDescent="0.25">
      <c r="A127">
        <v>45157.642291851851</v>
      </c>
      <c r="B127" t="s">
        <v>397</v>
      </c>
      <c r="C127" t="s">
        <v>34</v>
      </c>
      <c r="D127" t="s">
        <v>35</v>
      </c>
      <c r="E127" t="s">
        <v>36</v>
      </c>
      <c r="F127" t="s">
        <v>416</v>
      </c>
      <c r="G127" t="s">
        <v>123</v>
      </c>
      <c r="H127" t="s">
        <v>130</v>
      </c>
      <c r="I127" s="1" t="s">
        <v>130</v>
      </c>
      <c r="M127" t="s">
        <v>40</v>
      </c>
      <c r="N127" s="1" t="s">
        <v>64</v>
      </c>
      <c r="O127" t="s">
        <v>41</v>
      </c>
      <c r="P127" t="s">
        <v>862</v>
      </c>
      <c r="Q127">
        <v>310</v>
      </c>
      <c r="R127" t="s">
        <v>83</v>
      </c>
      <c r="S127" t="s">
        <v>65</v>
      </c>
      <c r="T127" t="s">
        <v>66</v>
      </c>
      <c r="U127" t="s">
        <v>67</v>
      </c>
      <c r="V127" t="s">
        <v>117</v>
      </c>
      <c r="W127" t="s">
        <v>649</v>
      </c>
      <c r="X127" t="s">
        <v>399</v>
      </c>
      <c r="Y127" t="s">
        <v>77</v>
      </c>
      <c r="Z127" t="s">
        <v>77</v>
      </c>
      <c r="AJ127" t="s">
        <v>650</v>
      </c>
      <c r="AK127" t="s">
        <v>174</v>
      </c>
      <c r="AL127" t="s">
        <v>957</v>
      </c>
      <c r="AQ127" t="s">
        <v>73</v>
      </c>
      <c r="AR127" t="s">
        <v>51</v>
      </c>
      <c r="AS127" t="s">
        <v>975</v>
      </c>
      <c r="AX127" t="s">
        <v>112</v>
      </c>
      <c r="AY127" t="s">
        <v>53</v>
      </c>
      <c r="AZ127" t="s">
        <v>528</v>
      </c>
      <c r="BA127" t="s">
        <v>101</v>
      </c>
      <c r="BB127" t="s">
        <v>992</v>
      </c>
      <c r="BC127" t="s">
        <v>991</v>
      </c>
      <c r="BD127" t="s">
        <v>990</v>
      </c>
      <c r="BI127" t="s">
        <v>1002</v>
      </c>
      <c r="BJ127" t="s">
        <v>1002</v>
      </c>
      <c r="BS127" t="s">
        <v>161</v>
      </c>
      <c r="BT127" t="s">
        <v>77</v>
      </c>
      <c r="BU127" t="s">
        <v>77</v>
      </c>
      <c r="CB127">
        <v>0</v>
      </c>
      <c r="CC127" t="s">
        <v>92</v>
      </c>
      <c r="CD127" t="s">
        <v>392</v>
      </c>
      <c r="CE127" t="s">
        <v>147</v>
      </c>
      <c r="CF127" t="s">
        <v>1073</v>
      </c>
      <c r="CG127" t="s">
        <v>1074</v>
      </c>
      <c r="CH127" t="s">
        <v>1078</v>
      </c>
      <c r="CL127">
        <v>3</v>
      </c>
      <c r="CM127" t="s">
        <v>651</v>
      </c>
      <c r="CN127" t="s">
        <v>345</v>
      </c>
      <c r="CO127" t="s">
        <v>1096</v>
      </c>
      <c r="CP127" t="s">
        <v>1097</v>
      </c>
      <c r="CQ127" t="s">
        <v>1100</v>
      </c>
      <c r="CR127" t="s">
        <v>1098</v>
      </c>
      <c r="CU127" t="s">
        <v>652</v>
      </c>
    </row>
    <row r="128" spans="1:99" x14ac:dyDescent="0.25">
      <c r="A128">
        <v>45157.702201365741</v>
      </c>
      <c r="B128" t="s">
        <v>172</v>
      </c>
      <c r="C128" t="s">
        <v>34</v>
      </c>
      <c r="D128" t="s">
        <v>35</v>
      </c>
      <c r="E128" t="s">
        <v>36</v>
      </c>
      <c r="F128" t="s">
        <v>201</v>
      </c>
      <c r="G128" t="s">
        <v>212</v>
      </c>
      <c r="H128" t="s">
        <v>130</v>
      </c>
      <c r="I128" s="1" t="s">
        <v>130</v>
      </c>
      <c r="M128" t="s">
        <v>40</v>
      </c>
      <c r="N128" s="1" t="s">
        <v>41</v>
      </c>
      <c r="O128" t="s">
        <v>41</v>
      </c>
      <c r="Q128">
        <v>761</v>
      </c>
      <c r="R128" t="s">
        <v>232</v>
      </c>
      <c r="S128" t="s">
        <v>65</v>
      </c>
      <c r="T128" t="s">
        <v>44</v>
      </c>
      <c r="U128" t="s">
        <v>156</v>
      </c>
      <c r="V128" t="s">
        <v>117</v>
      </c>
      <c r="W128" t="s">
        <v>653</v>
      </c>
      <c r="X128" t="s">
        <v>145</v>
      </c>
      <c r="Y128" t="s">
        <v>136</v>
      </c>
      <c r="Z128" t="s">
        <v>136</v>
      </c>
      <c r="AJ128" t="s">
        <v>146</v>
      </c>
      <c r="AK128" t="s">
        <v>146</v>
      </c>
      <c r="AQ128" t="s">
        <v>51</v>
      </c>
      <c r="AR128" t="s">
        <v>51</v>
      </c>
      <c r="AX128" t="s">
        <v>112</v>
      </c>
      <c r="AY128" t="s">
        <v>100</v>
      </c>
      <c r="AZ128" t="s">
        <v>423</v>
      </c>
      <c r="BA128" t="s">
        <v>423</v>
      </c>
      <c r="BI128" t="s">
        <v>75</v>
      </c>
      <c r="BJ128" t="s">
        <v>75</v>
      </c>
      <c r="BS128" t="s">
        <v>161</v>
      </c>
      <c r="BT128" t="s">
        <v>77</v>
      </c>
      <c r="BU128" t="s">
        <v>77</v>
      </c>
      <c r="CB128">
        <v>0</v>
      </c>
      <c r="CC128" t="s">
        <v>58</v>
      </c>
      <c r="CD128" t="s">
        <v>654</v>
      </c>
      <c r="CE128" t="s">
        <v>210</v>
      </c>
      <c r="CF128" t="s">
        <v>1078</v>
      </c>
      <c r="CL128">
        <v>1</v>
      </c>
      <c r="CM128" t="s">
        <v>106</v>
      </c>
      <c r="CN128" t="s">
        <v>106</v>
      </c>
    </row>
    <row r="129" spans="1:99" x14ac:dyDescent="0.25">
      <c r="A129">
        <v>45157.767793113424</v>
      </c>
      <c r="B129" t="s">
        <v>397</v>
      </c>
      <c r="C129" t="s">
        <v>34</v>
      </c>
      <c r="D129" t="s">
        <v>35</v>
      </c>
      <c r="E129" t="s">
        <v>36</v>
      </c>
      <c r="F129" t="s">
        <v>416</v>
      </c>
      <c r="G129" t="s">
        <v>190</v>
      </c>
      <c r="H129" t="s">
        <v>130</v>
      </c>
      <c r="I129" s="1" t="s">
        <v>130</v>
      </c>
      <c r="M129" t="s">
        <v>40</v>
      </c>
      <c r="N129" s="1" t="s">
        <v>41</v>
      </c>
      <c r="O129" t="s">
        <v>41</v>
      </c>
      <c r="Q129">
        <v>458</v>
      </c>
      <c r="R129" t="s">
        <v>232</v>
      </c>
      <c r="S129" t="s">
        <v>43</v>
      </c>
      <c r="T129" t="s">
        <v>44</v>
      </c>
      <c r="U129" t="s">
        <v>156</v>
      </c>
      <c r="V129" t="s">
        <v>134</v>
      </c>
      <c r="W129" t="s">
        <v>655</v>
      </c>
      <c r="X129" t="s">
        <v>70</v>
      </c>
      <c r="Y129" t="s">
        <v>77</v>
      </c>
      <c r="Z129" t="s">
        <v>77</v>
      </c>
      <c r="AJ129" t="s">
        <v>656</v>
      </c>
      <c r="AK129" t="s">
        <v>656</v>
      </c>
      <c r="AQ129" t="s">
        <v>51</v>
      </c>
      <c r="AR129" t="s">
        <v>51</v>
      </c>
      <c r="AX129" t="s">
        <v>312</v>
      </c>
      <c r="AY129" t="s">
        <v>87</v>
      </c>
      <c r="AZ129" t="s">
        <v>313</v>
      </c>
      <c r="BA129" t="s">
        <v>313</v>
      </c>
      <c r="BI129" t="s">
        <v>313</v>
      </c>
      <c r="BJ129" t="s">
        <v>313</v>
      </c>
      <c r="BS129" t="s">
        <v>161</v>
      </c>
      <c r="BT129" t="s">
        <v>657</v>
      </c>
      <c r="BU129" t="s">
        <v>657</v>
      </c>
      <c r="CB129" t="s">
        <v>170</v>
      </c>
      <c r="CC129" t="s">
        <v>92</v>
      </c>
      <c r="CD129" t="s">
        <v>658</v>
      </c>
      <c r="CE129" t="s">
        <v>658</v>
      </c>
      <c r="CL129">
        <v>3</v>
      </c>
      <c r="CM129" t="s">
        <v>659</v>
      </c>
      <c r="CN129" t="s">
        <v>659</v>
      </c>
    </row>
    <row r="130" spans="1:99" x14ac:dyDescent="0.25">
      <c r="A130">
        <v>45157.7882340625</v>
      </c>
      <c r="B130" t="s">
        <v>397</v>
      </c>
      <c r="C130" t="s">
        <v>34</v>
      </c>
      <c r="D130" t="s">
        <v>35</v>
      </c>
      <c r="E130" t="s">
        <v>36</v>
      </c>
      <c r="F130" t="s">
        <v>416</v>
      </c>
      <c r="G130" t="s">
        <v>81</v>
      </c>
      <c r="H130" t="s">
        <v>130</v>
      </c>
      <c r="I130" s="1" t="s">
        <v>130</v>
      </c>
      <c r="M130" t="s">
        <v>411</v>
      </c>
      <c r="N130" s="1" t="s">
        <v>125</v>
      </c>
      <c r="O130" t="s">
        <v>125</v>
      </c>
      <c r="Q130">
        <v>466</v>
      </c>
      <c r="R130" t="s">
        <v>42</v>
      </c>
      <c r="S130" t="s">
        <v>65</v>
      </c>
      <c r="T130" t="s">
        <v>44</v>
      </c>
      <c r="U130" t="s">
        <v>156</v>
      </c>
      <c r="V130" t="s">
        <v>117</v>
      </c>
      <c r="W130" t="s">
        <v>660</v>
      </c>
      <c r="X130" t="s">
        <v>48</v>
      </c>
      <c r="Y130" t="s">
        <v>935</v>
      </c>
      <c r="Z130" t="s">
        <v>136</v>
      </c>
      <c r="AA130" t="s">
        <v>941</v>
      </c>
      <c r="AB130" t="s">
        <v>896</v>
      </c>
      <c r="AJ130" t="s">
        <v>633</v>
      </c>
      <c r="AK130" t="s">
        <v>633</v>
      </c>
      <c r="AQ130" t="s">
        <v>73</v>
      </c>
      <c r="AR130" t="s">
        <v>51</v>
      </c>
      <c r="AS130" t="s">
        <v>975</v>
      </c>
      <c r="AX130" t="s">
        <v>112</v>
      </c>
      <c r="AY130" t="s">
        <v>53</v>
      </c>
      <c r="AZ130" t="s">
        <v>216</v>
      </c>
      <c r="BA130" t="s">
        <v>101</v>
      </c>
      <c r="BB130" t="s">
        <v>991</v>
      </c>
      <c r="BI130" t="s">
        <v>662</v>
      </c>
      <c r="BJ130" t="s">
        <v>102</v>
      </c>
      <c r="BK130" t="s">
        <v>1044</v>
      </c>
      <c r="BS130" t="s">
        <v>161</v>
      </c>
      <c r="BT130" t="s">
        <v>136</v>
      </c>
      <c r="BU130" t="s">
        <v>136</v>
      </c>
      <c r="CB130" t="s">
        <v>440</v>
      </c>
      <c r="CC130" t="s">
        <v>92</v>
      </c>
      <c r="CD130" t="s">
        <v>408</v>
      </c>
      <c r="CE130" t="s">
        <v>147</v>
      </c>
      <c r="CF130" t="s">
        <v>1073</v>
      </c>
      <c r="CG130" t="s">
        <v>1074</v>
      </c>
      <c r="CH130" t="s">
        <v>1075</v>
      </c>
      <c r="CI130" t="s">
        <v>1077</v>
      </c>
      <c r="CJ130" t="s">
        <v>1078</v>
      </c>
      <c r="CK130" t="s">
        <v>1076</v>
      </c>
      <c r="CL130">
        <v>3</v>
      </c>
      <c r="CM130" t="s">
        <v>106</v>
      </c>
      <c r="CN130" t="s">
        <v>106</v>
      </c>
    </row>
    <row r="131" spans="1:99" x14ac:dyDescent="0.25">
      <c r="A131">
        <v>45157.821737685183</v>
      </c>
      <c r="B131" t="s">
        <v>258</v>
      </c>
      <c r="C131" t="s">
        <v>62</v>
      </c>
      <c r="D131" t="s">
        <v>35</v>
      </c>
      <c r="E131" t="s">
        <v>36</v>
      </c>
      <c r="F131" t="s">
        <v>201</v>
      </c>
      <c r="G131" t="s">
        <v>190</v>
      </c>
      <c r="H131" t="s">
        <v>130</v>
      </c>
      <c r="I131" s="1" t="s">
        <v>63</v>
      </c>
      <c r="J131" t="s">
        <v>853</v>
      </c>
      <c r="M131" t="s">
        <v>40</v>
      </c>
      <c r="N131" s="1" t="s">
        <v>41</v>
      </c>
      <c r="O131" t="s">
        <v>41</v>
      </c>
      <c r="Q131">
        <v>1066</v>
      </c>
      <c r="R131" t="s">
        <v>83</v>
      </c>
      <c r="S131" t="s">
        <v>65</v>
      </c>
      <c r="T131" t="s">
        <v>131</v>
      </c>
      <c r="U131" t="s">
        <v>108</v>
      </c>
      <c r="V131" t="s">
        <v>134</v>
      </c>
      <c r="W131" t="s">
        <v>622</v>
      </c>
      <c r="X131" t="s">
        <v>399</v>
      </c>
      <c r="Y131" t="s">
        <v>663</v>
      </c>
      <c r="Z131" t="s">
        <v>663</v>
      </c>
      <c r="AJ131" t="s">
        <v>146</v>
      </c>
      <c r="AK131" t="s">
        <v>146</v>
      </c>
      <c r="AQ131" t="s">
        <v>138</v>
      </c>
      <c r="AR131" t="s">
        <v>51</v>
      </c>
      <c r="AS131" t="s">
        <v>976</v>
      </c>
      <c r="AX131" t="s">
        <v>65</v>
      </c>
      <c r="AY131" t="s">
        <v>100</v>
      </c>
      <c r="AZ131" t="s">
        <v>88</v>
      </c>
      <c r="BA131" t="s">
        <v>101</v>
      </c>
      <c r="BB131" t="s">
        <v>992</v>
      </c>
      <c r="BI131" t="s">
        <v>1030</v>
      </c>
      <c r="BJ131" t="s">
        <v>75</v>
      </c>
      <c r="BK131" t="s">
        <v>1047</v>
      </c>
      <c r="BL131" t="s">
        <v>1048</v>
      </c>
      <c r="BM131" t="s">
        <v>1044</v>
      </c>
      <c r="BN131" t="s">
        <v>1049</v>
      </c>
      <c r="BO131" t="s">
        <v>1045</v>
      </c>
      <c r="BS131" t="s">
        <v>76</v>
      </c>
      <c r="BT131" t="s">
        <v>77</v>
      </c>
      <c r="BU131" t="s">
        <v>77</v>
      </c>
      <c r="CB131">
        <v>0</v>
      </c>
      <c r="CC131" t="s">
        <v>92</v>
      </c>
      <c r="CD131" t="s">
        <v>622</v>
      </c>
      <c r="CE131" t="s">
        <v>622</v>
      </c>
      <c r="CL131">
        <v>3</v>
      </c>
      <c r="CM131" t="s">
        <v>106</v>
      </c>
      <c r="CN131" t="s">
        <v>106</v>
      </c>
    </row>
    <row r="132" spans="1:99" x14ac:dyDescent="0.25">
      <c r="A132">
        <v>45157.832607696764</v>
      </c>
      <c r="B132" t="s">
        <v>172</v>
      </c>
      <c r="C132" t="s">
        <v>62</v>
      </c>
      <c r="D132" t="s">
        <v>35</v>
      </c>
      <c r="E132" t="s">
        <v>36</v>
      </c>
      <c r="F132" t="s">
        <v>37</v>
      </c>
      <c r="G132" t="s">
        <v>212</v>
      </c>
      <c r="H132" t="s">
        <v>130</v>
      </c>
      <c r="I132" s="1" t="s">
        <v>124</v>
      </c>
      <c r="J132" t="s">
        <v>854</v>
      </c>
      <c r="M132" t="s">
        <v>40</v>
      </c>
      <c r="N132" s="1" t="s">
        <v>64</v>
      </c>
      <c r="O132" t="s">
        <v>41</v>
      </c>
      <c r="P132" t="s">
        <v>862</v>
      </c>
      <c r="Q132">
        <v>582</v>
      </c>
      <c r="R132" t="s">
        <v>42</v>
      </c>
      <c r="S132" t="s">
        <v>65</v>
      </c>
      <c r="T132" t="s">
        <v>44</v>
      </c>
      <c r="U132" t="s">
        <v>156</v>
      </c>
      <c r="V132" t="s">
        <v>117</v>
      </c>
      <c r="W132" t="s">
        <v>665</v>
      </c>
      <c r="X132" t="s">
        <v>145</v>
      </c>
      <c r="Y132" t="s">
        <v>666</v>
      </c>
      <c r="Z132" t="s">
        <v>136</v>
      </c>
      <c r="AA132" t="s">
        <v>883</v>
      </c>
      <c r="AB132" t="s">
        <v>889</v>
      </c>
      <c r="AC132" t="s">
        <v>894</v>
      </c>
      <c r="AD132" t="s">
        <v>890</v>
      </c>
      <c r="AJ132" t="s">
        <v>166</v>
      </c>
      <c r="AK132" t="s">
        <v>174</v>
      </c>
      <c r="AL132" t="s">
        <v>961</v>
      </c>
      <c r="AM132" t="s">
        <v>958</v>
      </c>
      <c r="AN132" t="s">
        <v>959</v>
      </c>
      <c r="AO132" t="s">
        <v>957</v>
      </c>
      <c r="AQ132" t="s">
        <v>73</v>
      </c>
      <c r="AR132" t="s">
        <v>51</v>
      </c>
      <c r="AS132" t="s">
        <v>975</v>
      </c>
      <c r="AX132" t="s">
        <v>112</v>
      </c>
      <c r="AY132" t="s">
        <v>100</v>
      </c>
      <c r="AZ132" t="s">
        <v>261</v>
      </c>
      <c r="BA132" t="s">
        <v>101</v>
      </c>
      <c r="BB132" t="s">
        <v>992</v>
      </c>
      <c r="BC132" t="s">
        <v>991</v>
      </c>
      <c r="BI132" t="s">
        <v>999</v>
      </c>
      <c r="BJ132" t="s">
        <v>102</v>
      </c>
      <c r="BK132" t="s">
        <v>1046</v>
      </c>
      <c r="BL132" t="s">
        <v>1047</v>
      </c>
      <c r="BM132" t="s">
        <v>1048</v>
      </c>
      <c r="BN132" t="s">
        <v>1044</v>
      </c>
      <c r="BO132" t="s">
        <v>1049</v>
      </c>
      <c r="BP132" t="s">
        <v>1045</v>
      </c>
      <c r="BS132" t="s">
        <v>56</v>
      </c>
      <c r="BT132" t="s">
        <v>77</v>
      </c>
      <c r="BU132" t="s">
        <v>77</v>
      </c>
      <c r="CB132">
        <v>0</v>
      </c>
      <c r="CC132" t="s">
        <v>92</v>
      </c>
      <c r="CD132" t="s">
        <v>667</v>
      </c>
      <c r="CE132" t="s">
        <v>147</v>
      </c>
      <c r="CF132" t="s">
        <v>1074</v>
      </c>
      <c r="CG132" t="s">
        <v>1077</v>
      </c>
      <c r="CH132" t="s">
        <v>1076</v>
      </c>
      <c r="CL132">
        <v>1</v>
      </c>
      <c r="CM132" t="s">
        <v>106</v>
      </c>
      <c r="CN132" t="s">
        <v>106</v>
      </c>
    </row>
    <row r="133" spans="1:99" x14ac:dyDescent="0.25">
      <c r="A133">
        <v>45157.841089178241</v>
      </c>
      <c r="B133" t="s">
        <v>258</v>
      </c>
      <c r="C133" t="s">
        <v>62</v>
      </c>
      <c r="D133" t="s">
        <v>35</v>
      </c>
      <c r="E133" t="s">
        <v>36</v>
      </c>
      <c r="F133" t="s">
        <v>37</v>
      </c>
      <c r="G133" t="s">
        <v>81</v>
      </c>
      <c r="H133" t="s">
        <v>130</v>
      </c>
      <c r="I133" s="1" t="s">
        <v>63</v>
      </c>
      <c r="J133" t="s">
        <v>853</v>
      </c>
      <c r="M133" t="s">
        <v>40</v>
      </c>
      <c r="N133" s="1" t="s">
        <v>41</v>
      </c>
      <c r="O133" t="s">
        <v>41</v>
      </c>
      <c r="Q133">
        <v>1191</v>
      </c>
      <c r="R133" t="s">
        <v>42</v>
      </c>
      <c r="S133" t="s">
        <v>95</v>
      </c>
      <c r="T133" t="s">
        <v>66</v>
      </c>
      <c r="U133" t="s">
        <v>156</v>
      </c>
      <c r="V133" t="s">
        <v>117</v>
      </c>
      <c r="W133" t="s">
        <v>331</v>
      </c>
      <c r="X133" t="s">
        <v>70</v>
      </c>
      <c r="Y133" t="s">
        <v>77</v>
      </c>
      <c r="Z133" t="s">
        <v>77</v>
      </c>
      <c r="AJ133" t="s">
        <v>111</v>
      </c>
      <c r="AK133" t="s">
        <v>111</v>
      </c>
      <c r="AQ133" t="s">
        <v>73</v>
      </c>
      <c r="AR133" t="s">
        <v>51</v>
      </c>
      <c r="AS133" t="s">
        <v>975</v>
      </c>
      <c r="AX133" t="s">
        <v>112</v>
      </c>
      <c r="AY133" t="s">
        <v>100</v>
      </c>
      <c r="AZ133" t="s">
        <v>216</v>
      </c>
      <c r="BA133" t="s">
        <v>101</v>
      </c>
      <c r="BB133" t="s">
        <v>991</v>
      </c>
      <c r="BI133" t="s">
        <v>180</v>
      </c>
      <c r="BJ133" t="s">
        <v>75</v>
      </c>
      <c r="BK133" t="s">
        <v>1049</v>
      </c>
      <c r="BS133" t="s">
        <v>196</v>
      </c>
      <c r="BT133" t="s">
        <v>77</v>
      </c>
      <c r="BU133" t="s">
        <v>77</v>
      </c>
      <c r="CB133">
        <v>0</v>
      </c>
      <c r="CC133" t="s">
        <v>92</v>
      </c>
      <c r="CD133" t="s">
        <v>483</v>
      </c>
      <c r="CE133" t="s">
        <v>210</v>
      </c>
      <c r="CF133" t="s">
        <v>1077</v>
      </c>
      <c r="CG133" t="s">
        <v>1078</v>
      </c>
      <c r="CH133" t="s">
        <v>1076</v>
      </c>
      <c r="CL133">
        <v>5</v>
      </c>
      <c r="CM133" t="s">
        <v>668</v>
      </c>
      <c r="CN133" t="s">
        <v>345</v>
      </c>
      <c r="CO133" t="s">
        <v>1099</v>
      </c>
      <c r="CP133" t="s">
        <v>1097</v>
      </c>
      <c r="CQ133" t="s">
        <v>1100</v>
      </c>
      <c r="CR133" t="s">
        <v>1098</v>
      </c>
    </row>
    <row r="134" spans="1:99" x14ac:dyDescent="0.25">
      <c r="A134">
        <v>45157.843499224538</v>
      </c>
      <c r="B134" t="s">
        <v>172</v>
      </c>
      <c r="C134" t="s">
        <v>62</v>
      </c>
      <c r="D134" t="s">
        <v>35</v>
      </c>
      <c r="E134" t="s">
        <v>36</v>
      </c>
      <c r="F134" t="s">
        <v>37</v>
      </c>
      <c r="G134" t="s">
        <v>212</v>
      </c>
      <c r="H134" t="s">
        <v>130</v>
      </c>
      <c r="I134" s="1" t="s">
        <v>130</v>
      </c>
      <c r="M134" t="s">
        <v>40</v>
      </c>
      <c r="N134" s="1" t="s">
        <v>41</v>
      </c>
      <c r="O134" t="s">
        <v>41</v>
      </c>
      <c r="Q134">
        <v>573</v>
      </c>
      <c r="R134" t="s">
        <v>42</v>
      </c>
      <c r="S134" t="s">
        <v>65</v>
      </c>
      <c r="T134" t="s">
        <v>44</v>
      </c>
      <c r="U134" t="s">
        <v>108</v>
      </c>
      <c r="V134" t="s">
        <v>134</v>
      </c>
      <c r="W134" t="s">
        <v>669</v>
      </c>
      <c r="X134" t="s">
        <v>145</v>
      </c>
      <c r="Y134" t="s">
        <v>77</v>
      </c>
      <c r="Z134" t="s">
        <v>77</v>
      </c>
      <c r="AJ134" t="s">
        <v>137</v>
      </c>
      <c r="AK134" t="s">
        <v>111</v>
      </c>
      <c r="AL134" t="s">
        <v>959</v>
      </c>
      <c r="AQ134" t="s">
        <v>73</v>
      </c>
      <c r="AR134" t="s">
        <v>51</v>
      </c>
      <c r="AS134" t="s">
        <v>975</v>
      </c>
      <c r="AX134" t="s">
        <v>112</v>
      </c>
      <c r="AY134" t="s">
        <v>87</v>
      </c>
      <c r="AZ134" t="s">
        <v>670</v>
      </c>
      <c r="BA134" t="s">
        <v>418</v>
      </c>
      <c r="BB134" t="s">
        <v>989</v>
      </c>
      <c r="BC134" t="s">
        <v>990</v>
      </c>
      <c r="BI134" t="s">
        <v>1031</v>
      </c>
      <c r="BJ134" t="s">
        <v>1002</v>
      </c>
      <c r="BK134" t="s">
        <v>1045</v>
      </c>
      <c r="BS134" t="s">
        <v>56</v>
      </c>
      <c r="BT134" t="s">
        <v>77</v>
      </c>
      <c r="BU134" t="s">
        <v>77</v>
      </c>
      <c r="CB134">
        <v>0</v>
      </c>
      <c r="CC134" t="s">
        <v>92</v>
      </c>
      <c r="CD134" t="s">
        <v>147</v>
      </c>
      <c r="CE134" t="s">
        <v>147</v>
      </c>
      <c r="CL134">
        <v>1</v>
      </c>
      <c r="CM134" t="s">
        <v>106</v>
      </c>
      <c r="CN134" t="s">
        <v>106</v>
      </c>
    </row>
    <row r="135" spans="1:99" x14ac:dyDescent="0.25">
      <c r="A135">
        <v>45157.845463877311</v>
      </c>
      <c r="B135" t="s">
        <v>172</v>
      </c>
      <c r="C135" t="s">
        <v>62</v>
      </c>
      <c r="D135" t="s">
        <v>35</v>
      </c>
      <c r="E135" t="s">
        <v>36</v>
      </c>
      <c r="F135" t="s">
        <v>37</v>
      </c>
      <c r="G135" t="s">
        <v>38</v>
      </c>
      <c r="H135" t="s">
        <v>213</v>
      </c>
      <c r="I135" s="1" t="s">
        <v>213</v>
      </c>
      <c r="M135" t="s">
        <v>40</v>
      </c>
      <c r="N135" s="1" t="s">
        <v>41</v>
      </c>
      <c r="O135" t="s">
        <v>41</v>
      </c>
      <c r="Q135">
        <v>599</v>
      </c>
      <c r="R135" t="s">
        <v>42</v>
      </c>
      <c r="S135" t="s">
        <v>65</v>
      </c>
      <c r="T135" t="s">
        <v>131</v>
      </c>
      <c r="U135" t="s">
        <v>156</v>
      </c>
      <c r="V135" t="s">
        <v>134</v>
      </c>
      <c r="W135" t="s">
        <v>672</v>
      </c>
      <c r="X135" t="s">
        <v>413</v>
      </c>
      <c r="Y135" t="s">
        <v>193</v>
      </c>
      <c r="Z135" t="s">
        <v>193</v>
      </c>
      <c r="AJ135" t="s">
        <v>673</v>
      </c>
      <c r="AK135" t="s">
        <v>633</v>
      </c>
      <c r="AL135" t="s">
        <v>961</v>
      </c>
      <c r="AM135" t="s">
        <v>958</v>
      </c>
      <c r="AN135" t="s">
        <v>959</v>
      </c>
      <c r="AO135" t="s">
        <v>957</v>
      </c>
      <c r="AQ135" t="s">
        <v>51</v>
      </c>
      <c r="AR135" t="s">
        <v>51</v>
      </c>
      <c r="AX135" t="s">
        <v>52</v>
      </c>
      <c r="AY135" t="s">
        <v>100</v>
      </c>
      <c r="AZ135" t="s">
        <v>418</v>
      </c>
      <c r="BA135" t="s">
        <v>418</v>
      </c>
      <c r="BI135" t="s">
        <v>1032</v>
      </c>
      <c r="BJ135" t="s">
        <v>1002</v>
      </c>
      <c r="BK135" t="s">
        <v>1051</v>
      </c>
      <c r="BL135" t="s">
        <v>1045</v>
      </c>
      <c r="BM135" t="s">
        <v>1050</v>
      </c>
      <c r="BS135" t="s">
        <v>76</v>
      </c>
      <c r="BT135" t="s">
        <v>266</v>
      </c>
      <c r="BU135" t="s">
        <v>136</v>
      </c>
      <c r="BV135" t="s">
        <v>893</v>
      </c>
      <c r="CB135" t="s">
        <v>170</v>
      </c>
      <c r="CC135" t="s">
        <v>58</v>
      </c>
      <c r="CD135" t="s">
        <v>675</v>
      </c>
      <c r="CE135" t="s">
        <v>147</v>
      </c>
      <c r="CF135" t="s">
        <v>1074</v>
      </c>
      <c r="CG135" t="s">
        <v>1077</v>
      </c>
      <c r="CL135">
        <v>4</v>
      </c>
      <c r="CM135" t="s">
        <v>676</v>
      </c>
      <c r="CN135" t="s">
        <v>345</v>
      </c>
      <c r="CO135" t="s">
        <v>1099</v>
      </c>
      <c r="CP135" t="s">
        <v>1095</v>
      </c>
      <c r="CQ135" t="s">
        <v>1100</v>
      </c>
      <c r="CR135" t="s">
        <v>1105</v>
      </c>
    </row>
    <row r="136" spans="1:99" x14ac:dyDescent="0.25">
      <c r="A136">
        <v>45157.845799722221</v>
      </c>
      <c r="B136" t="s">
        <v>172</v>
      </c>
      <c r="C136" t="s">
        <v>62</v>
      </c>
      <c r="D136" t="s">
        <v>35</v>
      </c>
      <c r="E136" t="s">
        <v>36</v>
      </c>
      <c r="F136" t="s">
        <v>37</v>
      </c>
      <c r="G136" t="s">
        <v>212</v>
      </c>
      <c r="H136" t="s">
        <v>107</v>
      </c>
      <c r="I136" s="1" t="s">
        <v>107</v>
      </c>
      <c r="M136" t="s">
        <v>40</v>
      </c>
      <c r="N136" s="1" t="s">
        <v>41</v>
      </c>
      <c r="O136" t="s">
        <v>41</v>
      </c>
      <c r="Q136">
        <v>569</v>
      </c>
      <c r="R136" t="s">
        <v>42</v>
      </c>
      <c r="S136" t="s">
        <v>95</v>
      </c>
      <c r="T136" t="s">
        <v>66</v>
      </c>
      <c r="U136" t="s">
        <v>67</v>
      </c>
      <c r="V136" t="s">
        <v>134</v>
      </c>
      <c r="W136" t="s">
        <v>677</v>
      </c>
      <c r="X136" t="s">
        <v>145</v>
      </c>
      <c r="Y136" t="s">
        <v>136</v>
      </c>
      <c r="Z136" t="s">
        <v>136</v>
      </c>
      <c r="AJ136" t="s">
        <v>119</v>
      </c>
      <c r="AK136" t="s">
        <v>146</v>
      </c>
      <c r="AL136" t="s">
        <v>958</v>
      </c>
      <c r="AM136" t="s">
        <v>959</v>
      </c>
      <c r="AQ136" t="s">
        <v>51</v>
      </c>
      <c r="AR136" t="s">
        <v>51</v>
      </c>
      <c r="AX136" t="s">
        <v>52</v>
      </c>
      <c r="AY136" t="s">
        <v>87</v>
      </c>
      <c r="AZ136" t="s">
        <v>428</v>
      </c>
      <c r="BA136" t="s">
        <v>428</v>
      </c>
      <c r="BI136" t="s">
        <v>678</v>
      </c>
      <c r="BJ136" t="s">
        <v>640</v>
      </c>
      <c r="BK136" t="s">
        <v>1051</v>
      </c>
      <c r="BL136" t="s">
        <v>1045</v>
      </c>
      <c r="BS136" t="s">
        <v>56</v>
      </c>
      <c r="BT136" t="s">
        <v>679</v>
      </c>
      <c r="BU136" t="s">
        <v>679</v>
      </c>
      <c r="CB136">
        <v>0</v>
      </c>
      <c r="CC136" t="s">
        <v>92</v>
      </c>
      <c r="CD136" t="s">
        <v>680</v>
      </c>
      <c r="CE136" t="s">
        <v>198</v>
      </c>
      <c r="CF136" t="s">
        <v>1074</v>
      </c>
      <c r="CL136">
        <v>4</v>
      </c>
      <c r="CM136" t="s">
        <v>681</v>
      </c>
      <c r="CN136" t="s">
        <v>659</v>
      </c>
      <c r="CO136" t="s">
        <v>1105</v>
      </c>
    </row>
    <row r="137" spans="1:99" x14ac:dyDescent="0.25">
      <c r="A137">
        <v>45157.880823587962</v>
      </c>
      <c r="B137" t="s">
        <v>172</v>
      </c>
      <c r="C137" t="s">
        <v>62</v>
      </c>
      <c r="D137" t="s">
        <v>35</v>
      </c>
      <c r="E137" t="s">
        <v>36</v>
      </c>
      <c r="F137" t="s">
        <v>37</v>
      </c>
      <c r="G137" t="s">
        <v>212</v>
      </c>
      <c r="H137" t="s">
        <v>484</v>
      </c>
      <c r="I137" s="1" t="s">
        <v>484</v>
      </c>
      <c r="M137" t="s">
        <v>40</v>
      </c>
      <c r="N137" s="1" t="s">
        <v>41</v>
      </c>
      <c r="O137" t="s">
        <v>41</v>
      </c>
      <c r="Q137">
        <v>528</v>
      </c>
      <c r="R137" t="s">
        <v>42</v>
      </c>
      <c r="S137" t="s">
        <v>65</v>
      </c>
      <c r="T137" t="s">
        <v>44</v>
      </c>
      <c r="U137" t="s">
        <v>156</v>
      </c>
      <c r="V137" t="s">
        <v>117</v>
      </c>
      <c r="W137" t="s">
        <v>682</v>
      </c>
      <c r="X137" t="s">
        <v>70</v>
      </c>
      <c r="Y137" t="s">
        <v>77</v>
      </c>
      <c r="Z137" t="s">
        <v>77</v>
      </c>
      <c r="AJ137" t="s">
        <v>111</v>
      </c>
      <c r="AK137" t="s">
        <v>111</v>
      </c>
      <c r="AQ137" t="s">
        <v>311</v>
      </c>
      <c r="AR137" t="s">
        <v>311</v>
      </c>
      <c r="AX137" t="s">
        <v>312</v>
      </c>
      <c r="AY137" t="s">
        <v>100</v>
      </c>
      <c r="AZ137" t="s">
        <v>423</v>
      </c>
      <c r="BA137" t="s">
        <v>423</v>
      </c>
      <c r="BI137" t="s">
        <v>313</v>
      </c>
      <c r="BJ137" t="s">
        <v>313</v>
      </c>
      <c r="BS137" t="s">
        <v>56</v>
      </c>
      <c r="BT137" t="s">
        <v>683</v>
      </c>
      <c r="BU137" t="s">
        <v>683</v>
      </c>
      <c r="CB137">
        <v>0</v>
      </c>
      <c r="CC137" t="s">
        <v>209</v>
      </c>
      <c r="CD137" t="s">
        <v>210</v>
      </c>
      <c r="CE137" t="s">
        <v>210</v>
      </c>
      <c r="CL137">
        <v>3</v>
      </c>
      <c r="CM137" t="s">
        <v>420</v>
      </c>
      <c r="CN137" t="s">
        <v>420</v>
      </c>
    </row>
    <row r="138" spans="1:99" x14ac:dyDescent="0.25">
      <c r="A138">
        <v>45157.979482696755</v>
      </c>
      <c r="B138" t="s">
        <v>397</v>
      </c>
      <c r="C138" t="s">
        <v>34</v>
      </c>
      <c r="D138" t="s">
        <v>35</v>
      </c>
      <c r="E138" t="s">
        <v>36</v>
      </c>
      <c r="F138" t="s">
        <v>416</v>
      </c>
      <c r="G138" t="s">
        <v>123</v>
      </c>
      <c r="H138" t="s">
        <v>130</v>
      </c>
      <c r="I138" s="1" t="s">
        <v>182</v>
      </c>
      <c r="J138" t="s">
        <v>854</v>
      </c>
      <c r="K138" t="s">
        <v>852</v>
      </c>
      <c r="M138" t="s">
        <v>40</v>
      </c>
      <c r="N138" s="1" t="s">
        <v>64</v>
      </c>
      <c r="O138" t="s">
        <v>41</v>
      </c>
      <c r="P138" t="s">
        <v>862</v>
      </c>
      <c r="Q138">
        <v>658</v>
      </c>
      <c r="R138" t="s">
        <v>232</v>
      </c>
      <c r="S138" t="s">
        <v>65</v>
      </c>
      <c r="T138" t="s">
        <v>44</v>
      </c>
      <c r="U138" t="s">
        <v>156</v>
      </c>
      <c r="V138" t="s">
        <v>117</v>
      </c>
      <c r="W138" t="s">
        <v>684</v>
      </c>
      <c r="X138" t="s">
        <v>70</v>
      </c>
      <c r="Y138" t="s">
        <v>77</v>
      </c>
      <c r="Z138" t="s">
        <v>77</v>
      </c>
      <c r="AJ138" t="s">
        <v>685</v>
      </c>
      <c r="AK138" t="s">
        <v>146</v>
      </c>
      <c r="AL138" t="s">
        <v>969</v>
      </c>
      <c r="AQ138" t="s">
        <v>51</v>
      </c>
      <c r="AR138" t="s">
        <v>51</v>
      </c>
      <c r="AX138" t="s">
        <v>112</v>
      </c>
      <c r="AY138" t="s">
        <v>87</v>
      </c>
      <c r="AZ138" t="s">
        <v>88</v>
      </c>
      <c r="BA138" t="s">
        <v>101</v>
      </c>
      <c r="BB138" t="s">
        <v>992</v>
      </c>
      <c r="BI138" t="s">
        <v>1031</v>
      </c>
      <c r="BJ138" t="s">
        <v>1002</v>
      </c>
      <c r="BK138" t="s">
        <v>1045</v>
      </c>
      <c r="BS138" t="s">
        <v>196</v>
      </c>
      <c r="BT138" t="s">
        <v>136</v>
      </c>
      <c r="BU138" t="s">
        <v>136</v>
      </c>
      <c r="CB138" t="s">
        <v>78</v>
      </c>
      <c r="CC138" t="s">
        <v>92</v>
      </c>
      <c r="CD138" t="s">
        <v>162</v>
      </c>
      <c r="CE138" t="s">
        <v>162</v>
      </c>
      <c r="CL138">
        <v>3</v>
      </c>
      <c r="CM138" t="s">
        <v>106</v>
      </c>
      <c r="CN138" t="s">
        <v>106</v>
      </c>
    </row>
    <row r="139" spans="1:99" x14ac:dyDescent="0.25">
      <c r="A139">
        <v>45158.595431249996</v>
      </c>
      <c r="B139" t="s">
        <v>397</v>
      </c>
      <c r="C139" t="s">
        <v>34</v>
      </c>
      <c r="D139" t="s">
        <v>35</v>
      </c>
      <c r="E139" t="s">
        <v>36</v>
      </c>
      <c r="F139" t="s">
        <v>416</v>
      </c>
      <c r="G139" t="s">
        <v>81</v>
      </c>
      <c r="H139" t="s">
        <v>213</v>
      </c>
      <c r="I139" s="1" t="s">
        <v>213</v>
      </c>
      <c r="M139" t="s">
        <v>40</v>
      </c>
      <c r="N139" s="1" t="s">
        <v>41</v>
      </c>
      <c r="O139" t="s">
        <v>41</v>
      </c>
      <c r="Q139">
        <v>765</v>
      </c>
      <c r="R139" t="s">
        <v>232</v>
      </c>
      <c r="S139" t="s">
        <v>65</v>
      </c>
      <c r="T139" t="s">
        <v>131</v>
      </c>
      <c r="U139" t="s">
        <v>67</v>
      </c>
      <c r="V139" t="s">
        <v>96</v>
      </c>
      <c r="W139" t="s">
        <v>686</v>
      </c>
      <c r="X139" t="s">
        <v>48</v>
      </c>
      <c r="Y139" t="s">
        <v>936</v>
      </c>
      <c r="Z139" t="s">
        <v>922</v>
      </c>
      <c r="AA139" t="s">
        <v>903</v>
      </c>
      <c r="AB139" t="s">
        <v>904</v>
      </c>
      <c r="AJ139" t="s">
        <v>460</v>
      </c>
      <c r="AK139" t="s">
        <v>111</v>
      </c>
      <c r="AL139" t="s">
        <v>959</v>
      </c>
      <c r="AM139" t="s">
        <v>957</v>
      </c>
      <c r="AQ139" t="s">
        <v>225</v>
      </c>
      <c r="AR139" t="s">
        <v>225</v>
      </c>
      <c r="AX139" t="s">
        <v>112</v>
      </c>
      <c r="AY139" t="s">
        <v>87</v>
      </c>
      <c r="AZ139" t="s">
        <v>216</v>
      </c>
      <c r="BA139" t="s">
        <v>101</v>
      </c>
      <c r="BB139" t="s">
        <v>991</v>
      </c>
      <c r="BI139" t="s">
        <v>140</v>
      </c>
      <c r="BJ139" t="s">
        <v>102</v>
      </c>
      <c r="BK139" t="s">
        <v>1046</v>
      </c>
      <c r="BL139" t="s">
        <v>1048</v>
      </c>
      <c r="BM139" t="s">
        <v>1044</v>
      </c>
      <c r="BN139" t="s">
        <v>1049</v>
      </c>
      <c r="BO139" t="s">
        <v>1045</v>
      </c>
      <c r="BS139" t="s">
        <v>76</v>
      </c>
      <c r="BT139" t="s">
        <v>622</v>
      </c>
      <c r="BU139" t="s">
        <v>622</v>
      </c>
      <c r="CB139">
        <v>0</v>
      </c>
      <c r="CC139" t="s">
        <v>142</v>
      </c>
      <c r="CD139" t="s">
        <v>622</v>
      </c>
      <c r="CE139" t="s">
        <v>622</v>
      </c>
      <c r="CL139">
        <v>2</v>
      </c>
      <c r="CM139" t="s">
        <v>688</v>
      </c>
      <c r="CN139" t="s">
        <v>688</v>
      </c>
    </row>
    <row r="140" spans="1:99" x14ac:dyDescent="0.25">
      <c r="A140">
        <v>45158.643102835646</v>
      </c>
      <c r="B140" t="s">
        <v>188</v>
      </c>
      <c r="C140" t="s">
        <v>34</v>
      </c>
      <c r="D140" t="s">
        <v>35</v>
      </c>
      <c r="E140" t="s">
        <v>36</v>
      </c>
      <c r="F140" t="s">
        <v>416</v>
      </c>
      <c r="G140" t="s">
        <v>148</v>
      </c>
      <c r="H140" t="s">
        <v>130</v>
      </c>
      <c r="I140" s="1" t="s">
        <v>124</v>
      </c>
      <c r="J140" t="s">
        <v>854</v>
      </c>
      <c r="M140" t="s">
        <v>40</v>
      </c>
      <c r="N140" s="1" t="s">
        <v>64</v>
      </c>
      <c r="O140" t="s">
        <v>41</v>
      </c>
      <c r="P140" t="s">
        <v>862</v>
      </c>
      <c r="Q140">
        <v>630</v>
      </c>
      <c r="R140" t="s">
        <v>232</v>
      </c>
      <c r="S140" t="s">
        <v>95</v>
      </c>
      <c r="T140" t="s">
        <v>44</v>
      </c>
      <c r="U140" t="s">
        <v>45</v>
      </c>
      <c r="V140" t="s">
        <v>134</v>
      </c>
      <c r="W140" t="s">
        <v>689</v>
      </c>
      <c r="X140" t="s">
        <v>70</v>
      </c>
      <c r="Y140" t="s">
        <v>937</v>
      </c>
      <c r="Z140" t="s">
        <v>136</v>
      </c>
      <c r="AA140" t="s">
        <v>888</v>
      </c>
      <c r="AB140" t="s">
        <v>890</v>
      </c>
      <c r="AC140" t="s">
        <v>891</v>
      </c>
      <c r="AD140" t="s">
        <v>941</v>
      </c>
      <c r="AJ140" t="s">
        <v>691</v>
      </c>
      <c r="AK140" t="s">
        <v>174</v>
      </c>
      <c r="AL140" t="s">
        <v>961</v>
      </c>
      <c r="AM140" t="s">
        <v>963</v>
      </c>
      <c r="AN140" t="s">
        <v>964</v>
      </c>
      <c r="AQ140" t="s">
        <v>692</v>
      </c>
      <c r="AR140" t="s">
        <v>51</v>
      </c>
      <c r="AS140" t="s">
        <v>979</v>
      </c>
      <c r="AX140" t="s">
        <v>65</v>
      </c>
      <c r="AY140" t="s">
        <v>100</v>
      </c>
      <c r="AZ140" t="s">
        <v>216</v>
      </c>
      <c r="BA140" t="s">
        <v>101</v>
      </c>
      <c r="BB140" t="s">
        <v>991</v>
      </c>
      <c r="BI140" t="s">
        <v>693</v>
      </c>
      <c r="BJ140" t="s">
        <v>75</v>
      </c>
      <c r="BK140" t="s">
        <v>1044</v>
      </c>
      <c r="BS140" t="s">
        <v>56</v>
      </c>
      <c r="BT140" t="s">
        <v>694</v>
      </c>
      <c r="BU140" t="s">
        <v>136</v>
      </c>
      <c r="BV140" t="s">
        <v>1067</v>
      </c>
      <c r="BW140" t="s">
        <v>885</v>
      </c>
      <c r="BX140" t="s">
        <v>894</v>
      </c>
      <c r="CB140" t="s">
        <v>170</v>
      </c>
      <c r="CC140" t="s">
        <v>92</v>
      </c>
      <c r="CD140" t="s">
        <v>695</v>
      </c>
      <c r="CE140" t="s">
        <v>198</v>
      </c>
      <c r="CF140" t="s">
        <v>1075</v>
      </c>
      <c r="CG140" t="s">
        <v>1078</v>
      </c>
      <c r="CL140">
        <v>5</v>
      </c>
      <c r="CM140" t="s">
        <v>696</v>
      </c>
      <c r="CN140" t="s">
        <v>345</v>
      </c>
      <c r="CO140" t="s">
        <v>1095</v>
      </c>
      <c r="CP140" t="s">
        <v>1101</v>
      </c>
      <c r="CQ140" t="s">
        <v>1097</v>
      </c>
      <c r="CR140" t="s">
        <v>1100</v>
      </c>
    </row>
    <row r="141" spans="1:99" x14ac:dyDescent="0.25">
      <c r="A141">
        <v>45158.65115237268</v>
      </c>
      <c r="B141" t="s">
        <v>33</v>
      </c>
      <c r="C141" t="s">
        <v>62</v>
      </c>
      <c r="D141" t="s">
        <v>35</v>
      </c>
      <c r="E141" t="s">
        <v>36</v>
      </c>
      <c r="F141" t="s">
        <v>37</v>
      </c>
      <c r="G141" t="s">
        <v>123</v>
      </c>
      <c r="H141" t="s">
        <v>130</v>
      </c>
      <c r="I141" s="1" t="s">
        <v>130</v>
      </c>
      <c r="M141" t="s">
        <v>40</v>
      </c>
      <c r="N141" s="1" t="s">
        <v>41</v>
      </c>
      <c r="O141" t="s">
        <v>41</v>
      </c>
      <c r="Q141">
        <v>1250</v>
      </c>
      <c r="R141" t="s">
        <v>42</v>
      </c>
      <c r="S141" t="s">
        <v>95</v>
      </c>
      <c r="T141" t="s">
        <v>44</v>
      </c>
      <c r="U141" t="s">
        <v>108</v>
      </c>
      <c r="V141" t="s">
        <v>117</v>
      </c>
      <c r="W141" t="s">
        <v>697</v>
      </c>
      <c r="X141" t="s">
        <v>413</v>
      </c>
      <c r="Y141" t="s">
        <v>77</v>
      </c>
      <c r="Z141" t="s">
        <v>77</v>
      </c>
      <c r="AJ141" t="s">
        <v>698</v>
      </c>
      <c r="AK141" t="s">
        <v>698</v>
      </c>
      <c r="AQ141" t="s">
        <v>311</v>
      </c>
      <c r="AR141" t="s">
        <v>311</v>
      </c>
      <c r="AX141" t="s">
        <v>312</v>
      </c>
      <c r="AY141" t="s">
        <v>87</v>
      </c>
      <c r="AZ141" t="s">
        <v>313</v>
      </c>
      <c r="BA141" t="s">
        <v>313</v>
      </c>
      <c r="BI141" t="s">
        <v>313</v>
      </c>
      <c r="BJ141" t="s">
        <v>313</v>
      </c>
      <c r="BS141" t="s">
        <v>161</v>
      </c>
      <c r="BT141" t="s">
        <v>77</v>
      </c>
      <c r="BU141" t="s">
        <v>77</v>
      </c>
      <c r="CB141">
        <v>0</v>
      </c>
      <c r="CC141" t="s">
        <v>92</v>
      </c>
      <c r="CD141" t="s">
        <v>210</v>
      </c>
      <c r="CE141" t="s">
        <v>210</v>
      </c>
      <c r="CL141">
        <v>5</v>
      </c>
      <c r="CM141" t="s">
        <v>106</v>
      </c>
      <c r="CN141" t="s">
        <v>106</v>
      </c>
    </row>
    <row r="142" spans="1:99" x14ac:dyDescent="0.25">
      <c r="A142">
        <v>45158.828462893522</v>
      </c>
      <c r="B142" t="s">
        <v>258</v>
      </c>
      <c r="C142" t="s">
        <v>34</v>
      </c>
      <c r="D142" t="s">
        <v>35</v>
      </c>
      <c r="E142" t="s">
        <v>36</v>
      </c>
      <c r="F142" t="s">
        <v>201</v>
      </c>
      <c r="G142" t="s">
        <v>123</v>
      </c>
      <c r="H142" t="s">
        <v>130</v>
      </c>
      <c r="I142" s="1" t="s">
        <v>130</v>
      </c>
      <c r="M142" t="s">
        <v>40</v>
      </c>
      <c r="N142" s="1" t="s">
        <v>64</v>
      </c>
      <c r="O142" t="s">
        <v>41</v>
      </c>
      <c r="P142" t="s">
        <v>862</v>
      </c>
      <c r="Q142">
        <v>1260</v>
      </c>
      <c r="R142" t="s">
        <v>381</v>
      </c>
      <c r="S142" t="s">
        <v>43</v>
      </c>
      <c r="T142" t="s">
        <v>44</v>
      </c>
      <c r="U142" t="s">
        <v>156</v>
      </c>
      <c r="V142" t="s">
        <v>134</v>
      </c>
      <c r="W142" t="s">
        <v>699</v>
      </c>
      <c r="X142" t="s">
        <v>70</v>
      </c>
      <c r="Y142" t="s">
        <v>136</v>
      </c>
      <c r="Z142" t="s">
        <v>136</v>
      </c>
      <c r="AJ142" t="s">
        <v>174</v>
      </c>
      <c r="AK142" t="s">
        <v>174</v>
      </c>
      <c r="AQ142" t="s">
        <v>51</v>
      </c>
      <c r="AR142" t="s">
        <v>51</v>
      </c>
      <c r="AX142" t="s">
        <v>112</v>
      </c>
      <c r="AY142" t="s">
        <v>100</v>
      </c>
      <c r="AZ142" t="s">
        <v>261</v>
      </c>
      <c r="BA142" t="s">
        <v>101</v>
      </c>
      <c r="BB142" t="s">
        <v>992</v>
      </c>
      <c r="BC142" t="s">
        <v>991</v>
      </c>
      <c r="BI142" t="s">
        <v>700</v>
      </c>
      <c r="BJ142" t="s">
        <v>75</v>
      </c>
      <c r="BK142" t="s">
        <v>1048</v>
      </c>
      <c r="BL142" t="s">
        <v>1044</v>
      </c>
      <c r="BM142" t="s">
        <v>1051</v>
      </c>
      <c r="BS142" t="s">
        <v>56</v>
      </c>
      <c r="BT142" t="s">
        <v>701</v>
      </c>
      <c r="BU142" t="s">
        <v>136</v>
      </c>
      <c r="BV142" t="s">
        <v>893</v>
      </c>
      <c r="BW142" t="s">
        <v>1067</v>
      </c>
      <c r="BX142" t="s">
        <v>895</v>
      </c>
      <c r="CB142">
        <v>0</v>
      </c>
      <c r="CC142" t="s">
        <v>92</v>
      </c>
      <c r="CD142" t="s">
        <v>461</v>
      </c>
      <c r="CE142" t="s">
        <v>461</v>
      </c>
      <c r="CL142">
        <v>1</v>
      </c>
      <c r="CM142" t="s">
        <v>659</v>
      </c>
      <c r="CN142" t="s">
        <v>659</v>
      </c>
    </row>
    <row r="143" spans="1:99" x14ac:dyDescent="0.25">
      <c r="A143">
        <v>45158.92052861111</v>
      </c>
      <c r="B143" t="s">
        <v>258</v>
      </c>
      <c r="C143" t="s">
        <v>62</v>
      </c>
      <c r="D143" t="s">
        <v>35</v>
      </c>
      <c r="E143" t="s">
        <v>36</v>
      </c>
      <c r="F143" t="s">
        <v>37</v>
      </c>
      <c r="G143" t="s">
        <v>81</v>
      </c>
      <c r="H143" t="s">
        <v>130</v>
      </c>
      <c r="I143" s="1" t="s">
        <v>63</v>
      </c>
      <c r="J143" t="s">
        <v>853</v>
      </c>
      <c r="M143" t="s">
        <v>40</v>
      </c>
      <c r="N143" s="1" t="s">
        <v>41</v>
      </c>
      <c r="O143" t="s">
        <v>41</v>
      </c>
      <c r="Q143">
        <v>1195</v>
      </c>
      <c r="R143" t="s">
        <v>42</v>
      </c>
      <c r="S143" t="s">
        <v>65</v>
      </c>
      <c r="T143" t="s">
        <v>131</v>
      </c>
      <c r="U143" t="s">
        <v>156</v>
      </c>
      <c r="V143" t="s">
        <v>117</v>
      </c>
      <c r="W143" t="s">
        <v>628</v>
      </c>
      <c r="X143" t="s">
        <v>145</v>
      </c>
      <c r="Y143" t="s">
        <v>103</v>
      </c>
      <c r="Z143" t="s">
        <v>103</v>
      </c>
      <c r="AJ143" t="s">
        <v>702</v>
      </c>
      <c r="AK143" t="s">
        <v>146</v>
      </c>
      <c r="AL143" t="s">
        <v>958</v>
      </c>
      <c r="AM143" t="s">
        <v>959</v>
      </c>
      <c r="AN143" t="s">
        <v>957</v>
      </c>
      <c r="AO143" t="s">
        <v>970</v>
      </c>
      <c r="AQ143" t="s">
        <v>73</v>
      </c>
      <c r="AR143" t="s">
        <v>51</v>
      </c>
      <c r="AS143" t="s">
        <v>975</v>
      </c>
      <c r="AX143" t="s">
        <v>65</v>
      </c>
      <c r="AY143" t="s">
        <v>53</v>
      </c>
      <c r="AZ143" t="s">
        <v>54</v>
      </c>
      <c r="BA143" t="s">
        <v>101</v>
      </c>
      <c r="BB143" t="s">
        <v>989</v>
      </c>
      <c r="BC143" t="s">
        <v>990</v>
      </c>
      <c r="BI143" t="s">
        <v>552</v>
      </c>
      <c r="BJ143" t="s">
        <v>102</v>
      </c>
      <c r="BK143" t="s">
        <v>1044</v>
      </c>
      <c r="BL143" t="s">
        <v>1049</v>
      </c>
      <c r="BM143" t="s">
        <v>1045</v>
      </c>
      <c r="BS143" t="s">
        <v>76</v>
      </c>
      <c r="BT143" t="s">
        <v>103</v>
      </c>
      <c r="BU143" t="s">
        <v>103</v>
      </c>
      <c r="CB143" t="s">
        <v>170</v>
      </c>
      <c r="CC143" t="s">
        <v>142</v>
      </c>
      <c r="CD143" t="s">
        <v>703</v>
      </c>
      <c r="CE143" t="s">
        <v>703</v>
      </c>
      <c r="CL143">
        <v>2</v>
      </c>
      <c r="CM143" t="s">
        <v>704</v>
      </c>
      <c r="CN143" t="s">
        <v>704</v>
      </c>
      <c r="CU143" t="s">
        <v>622</v>
      </c>
    </row>
    <row r="144" spans="1:99" x14ac:dyDescent="0.25">
      <c r="A144">
        <v>45158.92836982639</v>
      </c>
      <c r="B144" t="s">
        <v>258</v>
      </c>
      <c r="C144" t="s">
        <v>62</v>
      </c>
      <c r="D144" t="s">
        <v>35</v>
      </c>
      <c r="E144" t="s">
        <v>36</v>
      </c>
      <c r="F144" t="s">
        <v>37</v>
      </c>
      <c r="G144" t="s">
        <v>38</v>
      </c>
      <c r="H144" t="s">
        <v>130</v>
      </c>
      <c r="I144" s="1" t="s">
        <v>63</v>
      </c>
      <c r="J144" t="s">
        <v>853</v>
      </c>
      <c r="M144" t="s">
        <v>40</v>
      </c>
      <c r="N144" s="1" t="s">
        <v>41</v>
      </c>
      <c r="O144" t="s">
        <v>41</v>
      </c>
      <c r="Q144">
        <v>1186</v>
      </c>
      <c r="R144" t="s">
        <v>42</v>
      </c>
      <c r="S144" t="s">
        <v>65</v>
      </c>
      <c r="T144" t="s">
        <v>131</v>
      </c>
      <c r="U144" t="s">
        <v>156</v>
      </c>
      <c r="V144" t="s">
        <v>134</v>
      </c>
      <c r="W144" t="s">
        <v>705</v>
      </c>
      <c r="X144" t="s">
        <v>145</v>
      </c>
      <c r="Y144" t="s">
        <v>706</v>
      </c>
      <c r="Z144" t="s">
        <v>136</v>
      </c>
      <c r="AA144" t="s">
        <v>889</v>
      </c>
      <c r="AB144" t="s">
        <v>885</v>
      </c>
      <c r="AC144" t="s">
        <v>890</v>
      </c>
      <c r="AD144" t="s">
        <v>901</v>
      </c>
      <c r="AE144" t="s">
        <v>905</v>
      </c>
      <c r="AF144" t="s">
        <v>906</v>
      </c>
      <c r="AG144" t="s">
        <v>907</v>
      </c>
      <c r="AH144" t="s">
        <v>908</v>
      </c>
      <c r="AI144" t="s">
        <v>909</v>
      </c>
      <c r="AJ144" t="s">
        <v>159</v>
      </c>
      <c r="AK144" t="s">
        <v>174</v>
      </c>
      <c r="AL144" t="s">
        <v>960</v>
      </c>
      <c r="AM144" t="s">
        <v>961</v>
      </c>
      <c r="AN144" t="s">
        <v>958</v>
      </c>
      <c r="AO144" t="s">
        <v>959</v>
      </c>
      <c r="AP144" t="s">
        <v>957</v>
      </c>
      <c r="AQ144" t="s">
        <v>51</v>
      </c>
      <c r="AR144" t="s">
        <v>51</v>
      </c>
      <c r="AX144" t="s">
        <v>65</v>
      </c>
      <c r="AY144" t="s">
        <v>100</v>
      </c>
      <c r="AZ144" t="s">
        <v>707</v>
      </c>
      <c r="BA144" t="s">
        <v>101</v>
      </c>
      <c r="BB144" t="s">
        <v>992</v>
      </c>
      <c r="BC144" t="s">
        <v>989</v>
      </c>
      <c r="BD144" t="s">
        <v>990</v>
      </c>
      <c r="BE144" t="s">
        <v>995</v>
      </c>
      <c r="BF144" t="s">
        <v>996</v>
      </c>
      <c r="BG144" t="s">
        <v>997</v>
      </c>
      <c r="BH144" t="s">
        <v>998</v>
      </c>
      <c r="BI144" t="s">
        <v>999</v>
      </c>
      <c r="BJ144" t="s">
        <v>102</v>
      </c>
      <c r="BK144" t="s">
        <v>1046</v>
      </c>
      <c r="BL144" t="s">
        <v>1047</v>
      </c>
      <c r="BM144" t="s">
        <v>1048</v>
      </c>
      <c r="BN144" t="s">
        <v>1044</v>
      </c>
      <c r="BO144" t="s">
        <v>1049</v>
      </c>
      <c r="BP144" t="s">
        <v>1045</v>
      </c>
      <c r="BS144" t="s">
        <v>161</v>
      </c>
      <c r="BT144" t="s">
        <v>708</v>
      </c>
      <c r="BU144" t="s">
        <v>103</v>
      </c>
      <c r="BV144" t="s">
        <v>901</v>
      </c>
      <c r="CB144" t="s">
        <v>170</v>
      </c>
      <c r="CC144" t="s">
        <v>142</v>
      </c>
      <c r="CD144" t="s">
        <v>709</v>
      </c>
      <c r="CE144" t="s">
        <v>147</v>
      </c>
      <c r="CF144" t="s">
        <v>1083</v>
      </c>
      <c r="CL144">
        <v>3</v>
      </c>
      <c r="CM144" t="s">
        <v>106</v>
      </c>
      <c r="CN144" t="s">
        <v>106</v>
      </c>
      <c r="CU144" t="s">
        <v>710</v>
      </c>
    </row>
    <row r="145" spans="1:99" x14ac:dyDescent="0.25">
      <c r="A145">
        <v>45159.069809189816</v>
      </c>
      <c r="B145" t="s">
        <v>330</v>
      </c>
      <c r="C145" t="s">
        <v>62</v>
      </c>
      <c r="D145" t="s">
        <v>35</v>
      </c>
      <c r="E145" t="s">
        <v>36</v>
      </c>
      <c r="F145" t="s">
        <v>37</v>
      </c>
      <c r="G145" t="s">
        <v>190</v>
      </c>
      <c r="H145" t="s">
        <v>130</v>
      </c>
      <c r="I145" s="1" t="s">
        <v>63</v>
      </c>
      <c r="J145" t="s">
        <v>853</v>
      </c>
      <c r="M145" t="s">
        <v>40</v>
      </c>
      <c r="N145" s="1" t="s">
        <v>41</v>
      </c>
      <c r="O145" t="s">
        <v>41</v>
      </c>
      <c r="Q145">
        <v>1206</v>
      </c>
      <c r="R145" t="s">
        <v>42</v>
      </c>
      <c r="S145" t="s">
        <v>95</v>
      </c>
      <c r="T145" t="s">
        <v>66</v>
      </c>
      <c r="U145" t="s">
        <v>156</v>
      </c>
      <c r="V145" t="s">
        <v>117</v>
      </c>
      <c r="W145" t="s">
        <v>339</v>
      </c>
      <c r="X145" t="s">
        <v>70</v>
      </c>
      <c r="Y145" t="s">
        <v>926</v>
      </c>
      <c r="Z145" t="s">
        <v>136</v>
      </c>
      <c r="AA145" t="s">
        <v>941</v>
      </c>
      <c r="AJ145" t="s">
        <v>711</v>
      </c>
      <c r="AK145" t="s">
        <v>146</v>
      </c>
      <c r="AL145" t="s">
        <v>963</v>
      </c>
      <c r="AM145" t="s">
        <v>964</v>
      </c>
      <c r="AQ145" t="s">
        <v>73</v>
      </c>
      <c r="AR145" t="s">
        <v>51</v>
      </c>
      <c r="AS145" t="s">
        <v>975</v>
      </c>
      <c r="AX145" t="s">
        <v>112</v>
      </c>
      <c r="AY145" t="s">
        <v>100</v>
      </c>
      <c r="AZ145" t="s">
        <v>428</v>
      </c>
      <c r="BA145" t="s">
        <v>428</v>
      </c>
      <c r="BI145" t="s">
        <v>712</v>
      </c>
      <c r="BJ145" t="s">
        <v>102</v>
      </c>
      <c r="BK145" t="s">
        <v>1046</v>
      </c>
      <c r="BL145" t="s">
        <v>1044</v>
      </c>
      <c r="BM145" t="s">
        <v>1045</v>
      </c>
      <c r="BS145" t="s">
        <v>76</v>
      </c>
      <c r="BT145" t="s">
        <v>77</v>
      </c>
      <c r="BU145" t="s">
        <v>77</v>
      </c>
      <c r="CB145">
        <v>0</v>
      </c>
      <c r="CC145" t="s">
        <v>142</v>
      </c>
      <c r="CD145" t="s">
        <v>713</v>
      </c>
      <c r="CE145" t="s">
        <v>198</v>
      </c>
      <c r="CF145" t="s">
        <v>1074</v>
      </c>
      <c r="CG145" t="s">
        <v>1078</v>
      </c>
      <c r="CH145" t="s">
        <v>1076</v>
      </c>
      <c r="CL145">
        <v>3</v>
      </c>
      <c r="CM145" t="s">
        <v>106</v>
      </c>
      <c r="CN145" t="s">
        <v>106</v>
      </c>
    </row>
    <row r="146" spans="1:99" x14ac:dyDescent="0.25">
      <c r="A146">
        <v>45159.581525844907</v>
      </c>
      <c r="B146" t="s">
        <v>172</v>
      </c>
      <c r="C146" t="s">
        <v>62</v>
      </c>
      <c r="D146" t="s">
        <v>35</v>
      </c>
      <c r="E146" t="s">
        <v>36</v>
      </c>
      <c r="F146" t="s">
        <v>37</v>
      </c>
      <c r="G146" t="s">
        <v>212</v>
      </c>
      <c r="H146" t="s">
        <v>130</v>
      </c>
      <c r="I146" s="1" t="s">
        <v>130</v>
      </c>
      <c r="M146" t="s">
        <v>40</v>
      </c>
      <c r="N146" s="1" t="s">
        <v>64</v>
      </c>
      <c r="O146" t="s">
        <v>41</v>
      </c>
      <c r="P146" t="s">
        <v>862</v>
      </c>
      <c r="Q146">
        <v>527</v>
      </c>
      <c r="R146" t="s">
        <v>42</v>
      </c>
      <c r="S146" t="s">
        <v>65</v>
      </c>
      <c r="T146" t="s">
        <v>44</v>
      </c>
      <c r="U146" t="s">
        <v>45</v>
      </c>
      <c r="V146" t="s">
        <v>134</v>
      </c>
      <c r="W146" t="s">
        <v>714</v>
      </c>
      <c r="X146" t="s">
        <v>70</v>
      </c>
      <c r="Y146" t="s">
        <v>136</v>
      </c>
      <c r="Z146" t="s">
        <v>136</v>
      </c>
      <c r="AJ146" t="s">
        <v>460</v>
      </c>
      <c r="AK146" t="s">
        <v>111</v>
      </c>
      <c r="AL146" t="s">
        <v>959</v>
      </c>
      <c r="AM146" t="s">
        <v>957</v>
      </c>
      <c r="AQ146" t="s">
        <v>51</v>
      </c>
      <c r="AR146" t="s">
        <v>51</v>
      </c>
      <c r="AX146" t="s">
        <v>112</v>
      </c>
      <c r="AY146" t="s">
        <v>87</v>
      </c>
      <c r="AZ146" t="s">
        <v>195</v>
      </c>
      <c r="BA146" t="s">
        <v>195</v>
      </c>
      <c r="BI146" t="s">
        <v>715</v>
      </c>
      <c r="BJ146" t="s">
        <v>160</v>
      </c>
      <c r="BK146" t="s">
        <v>1049</v>
      </c>
      <c r="BS146" t="s">
        <v>56</v>
      </c>
      <c r="BT146" t="s">
        <v>136</v>
      </c>
      <c r="BU146" t="s">
        <v>136</v>
      </c>
      <c r="CB146">
        <v>0</v>
      </c>
      <c r="CC146" t="s">
        <v>92</v>
      </c>
      <c r="CD146" t="s">
        <v>210</v>
      </c>
      <c r="CE146" t="s">
        <v>210</v>
      </c>
      <c r="CL146">
        <v>2</v>
      </c>
      <c r="CM146" t="s">
        <v>716</v>
      </c>
      <c r="CN146" t="s">
        <v>634</v>
      </c>
      <c r="CO146" t="s">
        <v>1102</v>
      </c>
      <c r="CP146" t="s">
        <v>1098</v>
      </c>
    </row>
    <row r="147" spans="1:99" x14ac:dyDescent="0.25">
      <c r="A147">
        <v>45159.701036053244</v>
      </c>
      <c r="B147" t="s">
        <v>172</v>
      </c>
      <c r="C147" t="s">
        <v>62</v>
      </c>
      <c r="D147" t="s">
        <v>505</v>
      </c>
      <c r="E147" t="s">
        <v>155</v>
      </c>
      <c r="F147" t="s">
        <v>221</v>
      </c>
      <c r="G147" t="s">
        <v>148</v>
      </c>
      <c r="H147" t="s">
        <v>107</v>
      </c>
      <c r="I147" s="1" t="s">
        <v>107</v>
      </c>
      <c r="M147" t="s">
        <v>411</v>
      </c>
      <c r="N147" s="1" t="s">
        <v>125</v>
      </c>
      <c r="O147" t="s">
        <v>125</v>
      </c>
      <c r="Q147">
        <v>650</v>
      </c>
      <c r="R147" t="s">
        <v>717</v>
      </c>
      <c r="S147" t="s">
        <v>281</v>
      </c>
      <c r="T147" t="s">
        <v>44</v>
      </c>
      <c r="U147" t="s">
        <v>191</v>
      </c>
      <c r="V147" t="s">
        <v>134</v>
      </c>
      <c r="W147" t="s">
        <v>718</v>
      </c>
      <c r="X147" t="s">
        <v>179</v>
      </c>
      <c r="Y147" t="s">
        <v>77</v>
      </c>
      <c r="Z147" t="s">
        <v>77</v>
      </c>
      <c r="AJ147" t="s">
        <v>633</v>
      </c>
      <c r="AK147" t="s">
        <v>633</v>
      </c>
      <c r="AQ147" t="s">
        <v>51</v>
      </c>
      <c r="AR147" t="s">
        <v>51</v>
      </c>
      <c r="AX147" t="s">
        <v>112</v>
      </c>
      <c r="AY147" t="s">
        <v>87</v>
      </c>
      <c r="AZ147" t="s">
        <v>313</v>
      </c>
      <c r="BA147" t="s">
        <v>313</v>
      </c>
      <c r="BI147" t="s">
        <v>313</v>
      </c>
      <c r="BJ147" t="s">
        <v>313</v>
      </c>
      <c r="BS147" t="s">
        <v>56</v>
      </c>
      <c r="BT147" t="s">
        <v>77</v>
      </c>
      <c r="BU147" t="s">
        <v>77</v>
      </c>
      <c r="CB147">
        <v>0</v>
      </c>
      <c r="CC147" t="s">
        <v>92</v>
      </c>
      <c r="CD147" t="s">
        <v>198</v>
      </c>
      <c r="CE147" t="s">
        <v>198</v>
      </c>
      <c r="CL147">
        <v>1</v>
      </c>
      <c r="CM147" t="s">
        <v>94</v>
      </c>
      <c r="CN147" t="s">
        <v>94</v>
      </c>
    </row>
    <row r="148" spans="1:99" x14ac:dyDescent="0.25">
      <c r="A148">
        <v>45159.705488460648</v>
      </c>
      <c r="B148" t="s">
        <v>172</v>
      </c>
      <c r="C148" t="s">
        <v>62</v>
      </c>
      <c r="D148" t="s">
        <v>505</v>
      </c>
      <c r="E148" t="s">
        <v>155</v>
      </c>
      <c r="F148" t="s">
        <v>37</v>
      </c>
      <c r="G148" t="s">
        <v>38</v>
      </c>
      <c r="H148" t="s">
        <v>130</v>
      </c>
      <c r="I148" s="1" t="s">
        <v>130</v>
      </c>
      <c r="M148" t="s">
        <v>40</v>
      </c>
      <c r="N148" s="1" t="s">
        <v>41</v>
      </c>
      <c r="O148" t="s">
        <v>41</v>
      </c>
      <c r="Q148">
        <v>570</v>
      </c>
      <c r="R148" t="s">
        <v>83</v>
      </c>
      <c r="S148" t="s">
        <v>65</v>
      </c>
      <c r="T148" t="s">
        <v>66</v>
      </c>
      <c r="U148" t="s">
        <v>156</v>
      </c>
      <c r="V148" t="s">
        <v>96</v>
      </c>
      <c r="W148" t="s">
        <v>718</v>
      </c>
      <c r="X148" t="s">
        <v>179</v>
      </c>
      <c r="Y148" t="s">
        <v>136</v>
      </c>
      <c r="Z148" t="s">
        <v>136</v>
      </c>
      <c r="AJ148" t="s">
        <v>146</v>
      </c>
      <c r="AK148" t="s">
        <v>146</v>
      </c>
      <c r="AQ148" t="s">
        <v>194</v>
      </c>
      <c r="AR148" t="s">
        <v>194</v>
      </c>
      <c r="AX148" t="s">
        <v>112</v>
      </c>
      <c r="AY148" t="s">
        <v>100</v>
      </c>
      <c r="AZ148" t="s">
        <v>101</v>
      </c>
      <c r="BA148" t="s">
        <v>101</v>
      </c>
      <c r="BI148" t="s">
        <v>102</v>
      </c>
      <c r="BJ148" t="s">
        <v>102</v>
      </c>
      <c r="BS148" t="s">
        <v>56</v>
      </c>
      <c r="BT148" t="s">
        <v>77</v>
      </c>
      <c r="BU148" t="s">
        <v>77</v>
      </c>
      <c r="CB148">
        <v>0</v>
      </c>
      <c r="CC148" t="s">
        <v>92</v>
      </c>
      <c r="CD148" t="s">
        <v>210</v>
      </c>
      <c r="CE148" t="s">
        <v>210</v>
      </c>
      <c r="CL148">
        <v>5</v>
      </c>
      <c r="CM148" t="s">
        <v>659</v>
      </c>
      <c r="CN148" t="s">
        <v>659</v>
      </c>
    </row>
    <row r="149" spans="1:99" x14ac:dyDescent="0.25">
      <c r="A149">
        <v>45159.732567025465</v>
      </c>
      <c r="B149" t="s">
        <v>330</v>
      </c>
      <c r="C149" t="s">
        <v>34</v>
      </c>
      <c r="D149" t="s">
        <v>35</v>
      </c>
      <c r="E149" t="s">
        <v>36</v>
      </c>
      <c r="F149" t="s">
        <v>37</v>
      </c>
      <c r="G149" t="s">
        <v>320</v>
      </c>
      <c r="H149" t="s">
        <v>130</v>
      </c>
      <c r="I149" s="1" t="s">
        <v>182</v>
      </c>
      <c r="J149" t="s">
        <v>854</v>
      </c>
      <c r="K149" t="s">
        <v>852</v>
      </c>
      <c r="M149" t="s">
        <v>40</v>
      </c>
      <c r="N149" s="1" t="s">
        <v>41</v>
      </c>
      <c r="O149" t="s">
        <v>41</v>
      </c>
      <c r="Q149">
        <v>1230</v>
      </c>
      <c r="R149" t="s">
        <v>42</v>
      </c>
      <c r="S149" t="s">
        <v>95</v>
      </c>
      <c r="T149" t="s">
        <v>131</v>
      </c>
      <c r="U149" t="s">
        <v>67</v>
      </c>
      <c r="V149" t="s">
        <v>96</v>
      </c>
      <c r="W149" t="s">
        <v>719</v>
      </c>
      <c r="X149" t="s">
        <v>48</v>
      </c>
      <c r="Y149" t="s">
        <v>77</v>
      </c>
      <c r="Z149" t="s">
        <v>77</v>
      </c>
      <c r="AJ149" t="s">
        <v>460</v>
      </c>
      <c r="AK149" t="s">
        <v>111</v>
      </c>
      <c r="AL149" t="s">
        <v>959</v>
      </c>
      <c r="AM149" t="s">
        <v>957</v>
      </c>
      <c r="AQ149" t="s">
        <v>51</v>
      </c>
      <c r="AR149" t="s">
        <v>51</v>
      </c>
      <c r="AX149" t="s">
        <v>112</v>
      </c>
      <c r="AY149" t="s">
        <v>87</v>
      </c>
      <c r="AZ149" t="s">
        <v>167</v>
      </c>
      <c r="BA149" t="s">
        <v>101</v>
      </c>
      <c r="BB149" t="s">
        <v>989</v>
      </c>
      <c r="BI149" t="s">
        <v>1033</v>
      </c>
      <c r="BJ149" t="s">
        <v>1002</v>
      </c>
      <c r="BK149" t="s">
        <v>1044</v>
      </c>
      <c r="BL149" t="s">
        <v>1049</v>
      </c>
      <c r="BS149" t="s">
        <v>161</v>
      </c>
      <c r="BT149" t="s">
        <v>77</v>
      </c>
      <c r="BU149" t="s">
        <v>77</v>
      </c>
      <c r="CB149">
        <v>0</v>
      </c>
      <c r="CC149" t="s">
        <v>92</v>
      </c>
      <c r="CD149" t="s">
        <v>680</v>
      </c>
      <c r="CE149" t="s">
        <v>198</v>
      </c>
      <c r="CF149" t="s">
        <v>1074</v>
      </c>
      <c r="CL149">
        <v>5</v>
      </c>
      <c r="CM149" t="s">
        <v>659</v>
      </c>
      <c r="CN149" t="s">
        <v>659</v>
      </c>
    </row>
    <row r="150" spans="1:99" x14ac:dyDescent="0.25">
      <c r="A150">
        <v>45159.952772175922</v>
      </c>
      <c r="B150" t="s">
        <v>172</v>
      </c>
      <c r="C150" t="s">
        <v>62</v>
      </c>
      <c r="D150" t="s">
        <v>35</v>
      </c>
      <c r="E150" t="s">
        <v>36</v>
      </c>
      <c r="F150" t="s">
        <v>37</v>
      </c>
      <c r="G150" t="s">
        <v>148</v>
      </c>
      <c r="H150" t="s">
        <v>130</v>
      </c>
      <c r="I150" s="1" t="s">
        <v>124</v>
      </c>
      <c r="J150" t="s">
        <v>854</v>
      </c>
      <c r="M150" t="s">
        <v>411</v>
      </c>
      <c r="N150" s="1" t="s">
        <v>125</v>
      </c>
      <c r="O150" t="s">
        <v>125</v>
      </c>
      <c r="Q150">
        <v>578</v>
      </c>
      <c r="R150" t="s">
        <v>42</v>
      </c>
      <c r="S150" t="s">
        <v>95</v>
      </c>
      <c r="T150" t="s">
        <v>66</v>
      </c>
      <c r="U150" t="s">
        <v>191</v>
      </c>
      <c r="V150" t="s">
        <v>117</v>
      </c>
      <c r="W150" t="s">
        <v>721</v>
      </c>
      <c r="X150" t="s">
        <v>70</v>
      </c>
      <c r="Y150" t="s">
        <v>938</v>
      </c>
      <c r="Z150" t="s">
        <v>136</v>
      </c>
      <c r="AA150" t="s">
        <v>893</v>
      </c>
      <c r="AB150" t="s">
        <v>883</v>
      </c>
      <c r="AC150" t="s">
        <v>886</v>
      </c>
      <c r="AD150" t="s">
        <v>885</v>
      </c>
      <c r="AE150" t="s">
        <v>888</v>
      </c>
      <c r="AF150" t="s">
        <v>894</v>
      </c>
      <c r="AG150" t="s">
        <v>941</v>
      </c>
      <c r="AJ150" t="s">
        <v>673</v>
      </c>
      <c r="AK150" t="s">
        <v>633</v>
      </c>
      <c r="AL150" t="s">
        <v>961</v>
      </c>
      <c r="AM150" t="s">
        <v>958</v>
      </c>
      <c r="AN150" t="s">
        <v>959</v>
      </c>
      <c r="AO150" t="s">
        <v>957</v>
      </c>
      <c r="AQ150" t="s">
        <v>283</v>
      </c>
      <c r="AR150" t="s">
        <v>51</v>
      </c>
      <c r="AS150" t="s">
        <v>975</v>
      </c>
      <c r="AT150" t="s">
        <v>977</v>
      </c>
      <c r="AX150" t="s">
        <v>112</v>
      </c>
      <c r="AY150" t="s">
        <v>87</v>
      </c>
      <c r="AZ150" t="s">
        <v>195</v>
      </c>
      <c r="BA150" t="s">
        <v>195</v>
      </c>
      <c r="BI150" t="s">
        <v>723</v>
      </c>
      <c r="BJ150" t="s">
        <v>75</v>
      </c>
      <c r="BK150" t="s">
        <v>1044</v>
      </c>
      <c r="BL150" t="s">
        <v>1051</v>
      </c>
      <c r="BM150" t="s">
        <v>1050</v>
      </c>
      <c r="BS150" t="s">
        <v>76</v>
      </c>
      <c r="BT150" t="s">
        <v>724</v>
      </c>
      <c r="BU150" t="s">
        <v>136</v>
      </c>
      <c r="BV150" t="s">
        <v>893</v>
      </c>
      <c r="BW150" t="s">
        <v>889</v>
      </c>
      <c r="BX150" t="s">
        <v>886</v>
      </c>
      <c r="BY150" t="s">
        <v>885</v>
      </c>
      <c r="BZ150" t="s">
        <v>1066</v>
      </c>
      <c r="CA150" t="s">
        <v>891</v>
      </c>
      <c r="CB150" t="s">
        <v>91</v>
      </c>
      <c r="CC150" t="s">
        <v>58</v>
      </c>
      <c r="CD150" t="s">
        <v>725</v>
      </c>
      <c r="CE150" t="s">
        <v>147</v>
      </c>
      <c r="CF150" t="s">
        <v>1073</v>
      </c>
      <c r="CG150" t="s">
        <v>1074</v>
      </c>
      <c r="CH150" t="s">
        <v>1075</v>
      </c>
      <c r="CI150" t="s">
        <v>1077</v>
      </c>
      <c r="CL150">
        <v>3</v>
      </c>
      <c r="CM150" t="s">
        <v>726</v>
      </c>
      <c r="CN150" t="s">
        <v>634</v>
      </c>
      <c r="CO150" t="s">
        <v>1095</v>
      </c>
      <c r="CP150" t="s">
        <v>1096</v>
      </c>
      <c r="CQ150" t="s">
        <v>1097</v>
      </c>
      <c r="CR150" t="s">
        <v>1098</v>
      </c>
      <c r="CS150" t="s">
        <v>1105</v>
      </c>
    </row>
    <row r="151" spans="1:99" x14ac:dyDescent="0.25">
      <c r="A151">
        <v>45159.959028611112</v>
      </c>
      <c r="B151" t="s">
        <v>330</v>
      </c>
      <c r="C151" t="s">
        <v>34</v>
      </c>
      <c r="D151" t="s">
        <v>35</v>
      </c>
      <c r="E151" t="s">
        <v>36</v>
      </c>
      <c r="F151" t="s">
        <v>201</v>
      </c>
      <c r="G151" t="s">
        <v>320</v>
      </c>
      <c r="H151" t="s">
        <v>130</v>
      </c>
      <c r="I151" s="1" t="s">
        <v>130</v>
      </c>
      <c r="M151" t="s">
        <v>40</v>
      </c>
      <c r="N151" s="1" t="s">
        <v>41</v>
      </c>
      <c r="O151" t="s">
        <v>41</v>
      </c>
      <c r="Q151">
        <v>1043</v>
      </c>
      <c r="R151" t="s">
        <v>83</v>
      </c>
      <c r="S151" t="s">
        <v>43</v>
      </c>
      <c r="T151" t="s">
        <v>66</v>
      </c>
      <c r="U151" t="s">
        <v>67</v>
      </c>
      <c r="V151" t="s">
        <v>134</v>
      </c>
      <c r="W151" t="s">
        <v>727</v>
      </c>
      <c r="X151" t="s">
        <v>70</v>
      </c>
      <c r="Y151" t="s">
        <v>136</v>
      </c>
      <c r="Z151" t="s">
        <v>136</v>
      </c>
      <c r="AJ151" t="s">
        <v>633</v>
      </c>
      <c r="AK151" t="s">
        <v>633</v>
      </c>
      <c r="AQ151" t="s">
        <v>51</v>
      </c>
      <c r="AR151" t="s">
        <v>51</v>
      </c>
      <c r="AX151" t="s">
        <v>312</v>
      </c>
      <c r="AY151" t="s">
        <v>100</v>
      </c>
      <c r="AZ151" t="s">
        <v>101</v>
      </c>
      <c r="BA151" t="s">
        <v>101</v>
      </c>
      <c r="BI151" t="s">
        <v>160</v>
      </c>
      <c r="BJ151" t="s">
        <v>160</v>
      </c>
      <c r="BS151" t="s">
        <v>56</v>
      </c>
      <c r="BT151" t="s">
        <v>77</v>
      </c>
      <c r="BU151" t="s">
        <v>77</v>
      </c>
      <c r="CB151">
        <v>0</v>
      </c>
      <c r="CC151" t="s">
        <v>92</v>
      </c>
      <c r="CD151" t="s">
        <v>424</v>
      </c>
      <c r="CE151" t="s">
        <v>147</v>
      </c>
      <c r="CF151" t="s">
        <v>1073</v>
      </c>
      <c r="CG151" t="s">
        <v>1074</v>
      </c>
      <c r="CL151">
        <v>5</v>
      </c>
      <c r="CM151" t="s">
        <v>728</v>
      </c>
      <c r="CN151" t="s">
        <v>345</v>
      </c>
      <c r="CO151" t="s">
        <v>1101</v>
      </c>
      <c r="CP151" t="s">
        <v>1097</v>
      </c>
    </row>
    <row r="152" spans="1:99" x14ac:dyDescent="0.25">
      <c r="A152">
        <v>45160.904230127315</v>
      </c>
      <c r="B152" t="s">
        <v>172</v>
      </c>
      <c r="C152" t="s">
        <v>62</v>
      </c>
      <c r="D152" t="s">
        <v>35</v>
      </c>
      <c r="E152" t="s">
        <v>36</v>
      </c>
      <c r="F152" t="s">
        <v>201</v>
      </c>
      <c r="G152" t="s">
        <v>81</v>
      </c>
      <c r="H152" t="s">
        <v>130</v>
      </c>
      <c r="I152" s="1" t="s">
        <v>124</v>
      </c>
      <c r="J152" t="s">
        <v>854</v>
      </c>
      <c r="M152" t="s">
        <v>40</v>
      </c>
      <c r="N152" s="1" t="s">
        <v>41</v>
      </c>
      <c r="O152" t="s">
        <v>41</v>
      </c>
      <c r="Q152">
        <v>328</v>
      </c>
      <c r="R152" t="s">
        <v>240</v>
      </c>
      <c r="S152" t="s">
        <v>65</v>
      </c>
      <c r="T152" t="s">
        <v>44</v>
      </c>
      <c r="U152" t="s">
        <v>108</v>
      </c>
      <c r="V152" t="s">
        <v>117</v>
      </c>
      <c r="W152" t="s">
        <v>729</v>
      </c>
      <c r="X152" t="s">
        <v>70</v>
      </c>
      <c r="Y152" t="s">
        <v>266</v>
      </c>
      <c r="Z152" t="s">
        <v>136</v>
      </c>
      <c r="AA152" t="s">
        <v>893</v>
      </c>
      <c r="AJ152" t="s">
        <v>567</v>
      </c>
      <c r="AK152" t="s">
        <v>174</v>
      </c>
      <c r="AL152" t="s">
        <v>961</v>
      </c>
      <c r="AQ152" t="s">
        <v>51</v>
      </c>
      <c r="AR152" t="s">
        <v>51</v>
      </c>
      <c r="AX152" t="s">
        <v>65</v>
      </c>
      <c r="AY152" t="s">
        <v>100</v>
      </c>
      <c r="AZ152" t="s">
        <v>261</v>
      </c>
      <c r="BA152" t="s">
        <v>101</v>
      </c>
      <c r="BB152" t="s">
        <v>992</v>
      </c>
      <c r="BC152" t="s">
        <v>991</v>
      </c>
      <c r="BI152" t="s">
        <v>1029</v>
      </c>
      <c r="BJ152" t="s">
        <v>102</v>
      </c>
      <c r="BK152" t="s">
        <v>1046</v>
      </c>
      <c r="BL152" t="s">
        <v>1047</v>
      </c>
      <c r="BS152" t="s">
        <v>76</v>
      </c>
      <c r="BT152" t="s">
        <v>266</v>
      </c>
      <c r="BU152" t="s">
        <v>136</v>
      </c>
      <c r="BV152" t="s">
        <v>893</v>
      </c>
      <c r="CB152">
        <v>0</v>
      </c>
      <c r="CC152" t="s">
        <v>142</v>
      </c>
      <c r="CD152" t="s">
        <v>494</v>
      </c>
      <c r="CE152" t="s">
        <v>147</v>
      </c>
      <c r="CF152" t="s">
        <v>1074</v>
      </c>
      <c r="CL152">
        <v>1</v>
      </c>
      <c r="CM152" t="s">
        <v>129</v>
      </c>
      <c r="CN152" t="s">
        <v>129</v>
      </c>
      <c r="CU152" t="s">
        <v>730</v>
      </c>
    </row>
    <row r="153" spans="1:99" x14ac:dyDescent="0.25">
      <c r="A153">
        <v>45163.829178530097</v>
      </c>
      <c r="B153" t="s">
        <v>330</v>
      </c>
      <c r="C153" t="s">
        <v>34</v>
      </c>
      <c r="D153" t="s">
        <v>35</v>
      </c>
      <c r="E153" t="s">
        <v>36</v>
      </c>
      <c r="F153" t="s">
        <v>37</v>
      </c>
      <c r="G153" t="s">
        <v>38</v>
      </c>
      <c r="H153" t="s">
        <v>130</v>
      </c>
      <c r="I153" s="1" t="s">
        <v>124</v>
      </c>
      <c r="J153" t="s">
        <v>854</v>
      </c>
      <c r="M153" t="s">
        <v>40</v>
      </c>
      <c r="N153" s="1" t="s">
        <v>64</v>
      </c>
      <c r="O153" t="s">
        <v>41</v>
      </c>
      <c r="P153" t="s">
        <v>862</v>
      </c>
      <c r="Q153">
        <v>1175</v>
      </c>
      <c r="R153" t="s">
        <v>42</v>
      </c>
      <c r="S153" t="s">
        <v>65</v>
      </c>
      <c r="T153" t="s">
        <v>44</v>
      </c>
      <c r="U153" t="s">
        <v>108</v>
      </c>
      <c r="V153" t="s">
        <v>134</v>
      </c>
      <c r="W153" t="s">
        <v>731</v>
      </c>
      <c r="X153" t="s">
        <v>48</v>
      </c>
      <c r="Y153" t="s">
        <v>732</v>
      </c>
      <c r="Z153" t="s">
        <v>136</v>
      </c>
      <c r="AA153" t="s">
        <v>889</v>
      </c>
      <c r="AB153" t="s">
        <v>901</v>
      </c>
      <c r="AJ153" t="s">
        <v>733</v>
      </c>
      <c r="AK153" t="s">
        <v>174</v>
      </c>
      <c r="AL153" t="s">
        <v>959</v>
      </c>
      <c r="AM153" t="s">
        <v>957</v>
      </c>
      <c r="AQ153" t="s">
        <v>73</v>
      </c>
      <c r="AR153" t="s">
        <v>51</v>
      </c>
      <c r="AS153" t="s">
        <v>975</v>
      </c>
      <c r="AX153" t="s">
        <v>65</v>
      </c>
      <c r="AY153" t="s">
        <v>100</v>
      </c>
      <c r="AZ153" t="s">
        <v>151</v>
      </c>
      <c r="BA153" t="s">
        <v>101</v>
      </c>
      <c r="BB153" t="s">
        <v>992</v>
      </c>
      <c r="BC153" t="s">
        <v>991</v>
      </c>
      <c r="BD153" t="s">
        <v>989</v>
      </c>
      <c r="BE153" t="s">
        <v>990</v>
      </c>
      <c r="BI153" t="s">
        <v>1034</v>
      </c>
      <c r="BJ153" t="s">
        <v>75</v>
      </c>
      <c r="BK153" t="s">
        <v>1047</v>
      </c>
      <c r="BL153" t="s">
        <v>1049</v>
      </c>
      <c r="BM153" t="s">
        <v>1045</v>
      </c>
      <c r="BS153" t="s">
        <v>56</v>
      </c>
      <c r="BT153" t="s">
        <v>158</v>
      </c>
      <c r="BU153" t="s">
        <v>158</v>
      </c>
      <c r="CB153" t="s">
        <v>78</v>
      </c>
      <c r="CC153" t="s">
        <v>58</v>
      </c>
      <c r="CD153" t="s">
        <v>115</v>
      </c>
      <c r="CE153" t="s">
        <v>147</v>
      </c>
      <c r="CF153" t="s">
        <v>1078</v>
      </c>
      <c r="CG153" t="s">
        <v>1076</v>
      </c>
      <c r="CL153">
        <v>1</v>
      </c>
      <c r="CM153" t="s">
        <v>106</v>
      </c>
      <c r="CN153" t="s">
        <v>106</v>
      </c>
      <c r="CU153" t="s">
        <v>735</v>
      </c>
    </row>
    <row r="154" spans="1:99" x14ac:dyDescent="0.25">
      <c r="A154">
        <v>45163.836519178236</v>
      </c>
      <c r="B154" t="s">
        <v>172</v>
      </c>
      <c r="C154" t="s">
        <v>34</v>
      </c>
      <c r="D154" t="s">
        <v>35</v>
      </c>
      <c r="E154" t="s">
        <v>36</v>
      </c>
      <c r="F154" t="s">
        <v>37</v>
      </c>
      <c r="G154" t="s">
        <v>148</v>
      </c>
      <c r="H154" t="s">
        <v>130</v>
      </c>
      <c r="I154" s="1" t="s">
        <v>124</v>
      </c>
      <c r="J154" t="s">
        <v>854</v>
      </c>
      <c r="M154" t="s">
        <v>40</v>
      </c>
      <c r="N154" s="1" t="s">
        <v>64</v>
      </c>
      <c r="O154" t="s">
        <v>41</v>
      </c>
      <c r="P154" t="s">
        <v>862</v>
      </c>
      <c r="Q154">
        <v>1000</v>
      </c>
      <c r="R154" t="s">
        <v>83</v>
      </c>
      <c r="S154" t="s">
        <v>65</v>
      </c>
      <c r="T154" t="s">
        <v>66</v>
      </c>
      <c r="U154" t="s">
        <v>156</v>
      </c>
      <c r="V154" t="s">
        <v>117</v>
      </c>
      <c r="W154" t="s">
        <v>736</v>
      </c>
      <c r="X154" t="s">
        <v>70</v>
      </c>
      <c r="Y154" t="s">
        <v>737</v>
      </c>
      <c r="Z154" t="s">
        <v>136</v>
      </c>
      <c r="AA154" t="s">
        <v>889</v>
      </c>
      <c r="AB154" t="s">
        <v>894</v>
      </c>
      <c r="AC154" t="s">
        <v>890</v>
      </c>
      <c r="AJ154" t="s">
        <v>624</v>
      </c>
      <c r="AK154" t="s">
        <v>174</v>
      </c>
      <c r="AL154" t="s">
        <v>958</v>
      </c>
      <c r="AM154" t="s">
        <v>959</v>
      </c>
      <c r="AQ154" t="s">
        <v>51</v>
      </c>
      <c r="AR154" t="s">
        <v>51</v>
      </c>
      <c r="AX154" t="s">
        <v>52</v>
      </c>
      <c r="AY154" t="s">
        <v>100</v>
      </c>
      <c r="AZ154" t="s">
        <v>528</v>
      </c>
      <c r="BA154" t="s">
        <v>101</v>
      </c>
      <c r="BB154" t="s">
        <v>992</v>
      </c>
      <c r="BC154" t="s">
        <v>991</v>
      </c>
      <c r="BD154" t="s">
        <v>990</v>
      </c>
      <c r="BI154" t="s">
        <v>75</v>
      </c>
      <c r="BJ154" t="s">
        <v>75</v>
      </c>
      <c r="BS154" t="s">
        <v>56</v>
      </c>
      <c r="BT154" t="s">
        <v>77</v>
      </c>
      <c r="BU154" t="s">
        <v>77</v>
      </c>
      <c r="CB154">
        <v>0</v>
      </c>
      <c r="CC154" t="s">
        <v>58</v>
      </c>
      <c r="CD154" t="s">
        <v>79</v>
      </c>
      <c r="CE154" t="s">
        <v>147</v>
      </c>
      <c r="CF154" t="s">
        <v>1076</v>
      </c>
      <c r="CL154">
        <v>1</v>
      </c>
      <c r="CM154" t="s">
        <v>106</v>
      </c>
      <c r="CN154" t="s">
        <v>106</v>
      </c>
    </row>
    <row r="155" spans="1:99" x14ac:dyDescent="0.25">
      <c r="A155">
        <v>45164.691042719904</v>
      </c>
      <c r="B155" t="s">
        <v>289</v>
      </c>
      <c r="C155" t="s">
        <v>34</v>
      </c>
      <c r="D155" t="s">
        <v>35</v>
      </c>
      <c r="E155" t="s">
        <v>36</v>
      </c>
      <c r="F155" t="s">
        <v>201</v>
      </c>
      <c r="G155" t="s">
        <v>81</v>
      </c>
      <c r="H155" t="s">
        <v>484</v>
      </c>
      <c r="I155" s="1" t="s">
        <v>484</v>
      </c>
      <c r="M155" t="s">
        <v>40</v>
      </c>
      <c r="N155" s="1" t="s">
        <v>41</v>
      </c>
      <c r="O155" t="s">
        <v>41</v>
      </c>
      <c r="Q155">
        <v>460</v>
      </c>
      <c r="R155" t="s">
        <v>83</v>
      </c>
      <c r="S155" t="s">
        <v>95</v>
      </c>
      <c r="T155" t="s">
        <v>44</v>
      </c>
      <c r="U155" t="s">
        <v>45</v>
      </c>
      <c r="V155" t="s">
        <v>96</v>
      </c>
      <c r="W155" t="s">
        <v>738</v>
      </c>
      <c r="X155" t="s">
        <v>70</v>
      </c>
      <c r="Y155" t="s">
        <v>136</v>
      </c>
      <c r="Z155" t="s">
        <v>136</v>
      </c>
      <c r="AJ155" t="s">
        <v>146</v>
      </c>
      <c r="AK155" t="s">
        <v>146</v>
      </c>
      <c r="AQ155" t="s">
        <v>194</v>
      </c>
      <c r="AR155" t="s">
        <v>194</v>
      </c>
      <c r="AX155" t="s">
        <v>112</v>
      </c>
      <c r="AY155" t="s">
        <v>53</v>
      </c>
      <c r="AZ155" t="s">
        <v>101</v>
      </c>
      <c r="BA155" t="s">
        <v>101</v>
      </c>
      <c r="BI155" t="s">
        <v>75</v>
      </c>
      <c r="BJ155" t="s">
        <v>75</v>
      </c>
      <c r="BS155" t="s">
        <v>196</v>
      </c>
      <c r="BT155" t="s">
        <v>77</v>
      </c>
      <c r="BU155" t="s">
        <v>77</v>
      </c>
      <c r="CB155">
        <v>0</v>
      </c>
      <c r="CC155" t="s">
        <v>92</v>
      </c>
      <c r="CD155" t="s">
        <v>237</v>
      </c>
      <c r="CE155" t="s">
        <v>147</v>
      </c>
      <c r="CF155" t="s">
        <v>1074</v>
      </c>
      <c r="CG155" t="s">
        <v>1075</v>
      </c>
      <c r="CL155">
        <v>3</v>
      </c>
      <c r="CM155" t="s">
        <v>739</v>
      </c>
      <c r="CN155" t="s">
        <v>181</v>
      </c>
      <c r="CO155" t="s">
        <v>1101</v>
      </c>
      <c r="CP155" t="s">
        <v>1097</v>
      </c>
    </row>
    <row r="156" spans="1:99" x14ac:dyDescent="0.25">
      <c r="A156">
        <v>45164.705451134258</v>
      </c>
      <c r="B156" t="s">
        <v>258</v>
      </c>
      <c r="C156" t="s">
        <v>34</v>
      </c>
      <c r="D156" t="s">
        <v>35</v>
      </c>
      <c r="E156" t="s">
        <v>36</v>
      </c>
      <c r="F156" t="s">
        <v>37</v>
      </c>
      <c r="G156" t="s">
        <v>123</v>
      </c>
      <c r="H156" t="s">
        <v>130</v>
      </c>
      <c r="I156" s="1" t="s">
        <v>130</v>
      </c>
      <c r="M156" t="s">
        <v>40</v>
      </c>
      <c r="N156" s="1" t="s">
        <v>41</v>
      </c>
      <c r="O156" t="s">
        <v>41</v>
      </c>
      <c r="Q156">
        <v>1182</v>
      </c>
      <c r="R156" t="s">
        <v>42</v>
      </c>
      <c r="S156" t="s">
        <v>95</v>
      </c>
      <c r="T156" t="s">
        <v>66</v>
      </c>
      <c r="U156" t="s">
        <v>108</v>
      </c>
      <c r="V156" t="s">
        <v>96</v>
      </c>
      <c r="W156" t="s">
        <v>740</v>
      </c>
      <c r="X156" t="s">
        <v>413</v>
      </c>
      <c r="Y156" t="s">
        <v>741</v>
      </c>
      <c r="Z156" t="s">
        <v>136</v>
      </c>
      <c r="AA156" t="s">
        <v>895</v>
      </c>
      <c r="AB156" t="s">
        <v>885</v>
      </c>
      <c r="AC156" t="s">
        <v>894</v>
      </c>
      <c r="AJ156" t="s">
        <v>742</v>
      </c>
      <c r="AK156" t="s">
        <v>633</v>
      </c>
      <c r="AL156" t="s">
        <v>958</v>
      </c>
      <c r="AM156" t="s">
        <v>957</v>
      </c>
      <c r="AQ156" t="s">
        <v>51</v>
      </c>
      <c r="AR156" t="s">
        <v>51</v>
      </c>
      <c r="AX156" t="s">
        <v>112</v>
      </c>
      <c r="AY156" t="s">
        <v>53</v>
      </c>
      <c r="AZ156" t="s">
        <v>261</v>
      </c>
      <c r="BA156" t="s">
        <v>101</v>
      </c>
      <c r="BB156" t="s">
        <v>992</v>
      </c>
      <c r="BC156" t="s">
        <v>991</v>
      </c>
      <c r="BI156" t="s">
        <v>1003</v>
      </c>
      <c r="BJ156" t="s">
        <v>75</v>
      </c>
      <c r="BK156" t="s">
        <v>1047</v>
      </c>
      <c r="BS156" t="s">
        <v>56</v>
      </c>
      <c r="BT156" t="s">
        <v>77</v>
      </c>
      <c r="BU156" t="s">
        <v>77</v>
      </c>
      <c r="CB156">
        <v>0</v>
      </c>
      <c r="CC156" t="s">
        <v>58</v>
      </c>
      <c r="CD156" t="s">
        <v>79</v>
      </c>
      <c r="CE156" t="s">
        <v>147</v>
      </c>
      <c r="CF156" t="s">
        <v>1076</v>
      </c>
      <c r="CL156">
        <v>3</v>
      </c>
      <c r="CM156" t="s">
        <v>106</v>
      </c>
      <c r="CN156" t="s">
        <v>106</v>
      </c>
    </row>
    <row r="157" spans="1:99" x14ac:dyDescent="0.25">
      <c r="A157">
        <v>45164.730448726856</v>
      </c>
      <c r="B157" t="s">
        <v>33</v>
      </c>
      <c r="C157" t="s">
        <v>62</v>
      </c>
      <c r="D157" t="s">
        <v>35</v>
      </c>
      <c r="E157" t="s">
        <v>36</v>
      </c>
      <c r="F157" t="s">
        <v>201</v>
      </c>
      <c r="G157" t="s">
        <v>81</v>
      </c>
      <c r="H157" t="s">
        <v>130</v>
      </c>
      <c r="I157" s="1" t="s">
        <v>63</v>
      </c>
      <c r="J157" t="s">
        <v>853</v>
      </c>
      <c r="M157" t="s">
        <v>40</v>
      </c>
      <c r="N157" s="1" t="s">
        <v>64</v>
      </c>
      <c r="O157" t="s">
        <v>41</v>
      </c>
      <c r="P157" t="s">
        <v>862</v>
      </c>
      <c r="Q157">
        <v>1100</v>
      </c>
      <c r="R157" t="s">
        <v>232</v>
      </c>
      <c r="S157" t="s">
        <v>95</v>
      </c>
      <c r="T157" t="s">
        <v>66</v>
      </c>
      <c r="U157" t="s">
        <v>67</v>
      </c>
      <c r="V157" t="s">
        <v>117</v>
      </c>
      <c r="W157" t="s">
        <v>743</v>
      </c>
      <c r="X157" t="s">
        <v>48</v>
      </c>
      <c r="Y157" t="s">
        <v>98</v>
      </c>
      <c r="Z157" t="s">
        <v>98</v>
      </c>
      <c r="AJ157" t="s">
        <v>744</v>
      </c>
      <c r="AK157" t="s">
        <v>174</v>
      </c>
      <c r="AL157" t="s">
        <v>960</v>
      </c>
      <c r="AM157" t="s">
        <v>963</v>
      </c>
      <c r="AN157" t="s">
        <v>964</v>
      </c>
      <c r="AO157" t="s">
        <v>966</v>
      </c>
      <c r="AQ157" t="s">
        <v>51</v>
      </c>
      <c r="AR157" t="s">
        <v>51</v>
      </c>
      <c r="AX157" t="s">
        <v>112</v>
      </c>
      <c r="AY157" t="s">
        <v>100</v>
      </c>
      <c r="AZ157" t="s">
        <v>195</v>
      </c>
      <c r="BA157" t="s">
        <v>195</v>
      </c>
      <c r="BI157" t="s">
        <v>102</v>
      </c>
      <c r="BJ157" t="s">
        <v>102</v>
      </c>
      <c r="BS157" t="s">
        <v>56</v>
      </c>
      <c r="BT157" t="s">
        <v>77</v>
      </c>
      <c r="BU157" t="s">
        <v>77</v>
      </c>
      <c r="CB157" t="s">
        <v>57</v>
      </c>
      <c r="CC157" t="s">
        <v>92</v>
      </c>
      <c r="CD157" t="s">
        <v>494</v>
      </c>
      <c r="CE157" t="s">
        <v>147</v>
      </c>
      <c r="CF157" t="s">
        <v>1074</v>
      </c>
      <c r="CL157">
        <v>2</v>
      </c>
      <c r="CM157" t="s">
        <v>106</v>
      </c>
      <c r="CN157" t="s">
        <v>106</v>
      </c>
    </row>
    <row r="158" spans="1:99" x14ac:dyDescent="0.25">
      <c r="A158">
        <v>45164.928651666662</v>
      </c>
      <c r="B158" t="s">
        <v>397</v>
      </c>
      <c r="C158" t="s">
        <v>62</v>
      </c>
      <c r="D158" t="s">
        <v>35</v>
      </c>
      <c r="E158" t="s">
        <v>36</v>
      </c>
      <c r="F158" t="s">
        <v>416</v>
      </c>
      <c r="G158" t="s">
        <v>81</v>
      </c>
      <c r="H158" t="s">
        <v>130</v>
      </c>
      <c r="I158" s="1" t="s">
        <v>124</v>
      </c>
      <c r="J158" t="s">
        <v>854</v>
      </c>
      <c r="M158" t="s">
        <v>40</v>
      </c>
      <c r="N158" s="1" t="s">
        <v>64</v>
      </c>
      <c r="O158" t="s">
        <v>41</v>
      </c>
      <c r="P158" t="s">
        <v>862</v>
      </c>
      <c r="Q158">
        <v>684</v>
      </c>
      <c r="R158" t="s">
        <v>83</v>
      </c>
      <c r="S158" t="s">
        <v>65</v>
      </c>
      <c r="T158" t="s">
        <v>44</v>
      </c>
      <c r="U158" t="s">
        <v>45</v>
      </c>
      <c r="V158" t="s">
        <v>134</v>
      </c>
      <c r="W158" t="s">
        <v>745</v>
      </c>
      <c r="X158" t="s">
        <v>413</v>
      </c>
      <c r="Y158" t="s">
        <v>922</v>
      </c>
      <c r="Z158" t="s">
        <v>922</v>
      </c>
      <c r="AJ158" t="s">
        <v>746</v>
      </c>
      <c r="AK158" t="s">
        <v>111</v>
      </c>
      <c r="AL158" t="s">
        <v>957</v>
      </c>
      <c r="AQ158" t="s">
        <v>206</v>
      </c>
      <c r="AR158" t="s">
        <v>311</v>
      </c>
      <c r="AS158" t="s">
        <v>976</v>
      </c>
      <c r="AX158" t="s">
        <v>112</v>
      </c>
      <c r="AY158" t="s">
        <v>87</v>
      </c>
      <c r="AZ158" t="s">
        <v>428</v>
      </c>
      <c r="BA158" t="s">
        <v>428</v>
      </c>
      <c r="BI158" t="s">
        <v>693</v>
      </c>
      <c r="BJ158" t="s">
        <v>75</v>
      </c>
      <c r="BK158" t="s">
        <v>1044</v>
      </c>
      <c r="BS158" t="s">
        <v>56</v>
      </c>
      <c r="BT158" t="s">
        <v>77</v>
      </c>
      <c r="BU158" t="s">
        <v>77</v>
      </c>
      <c r="CB158">
        <v>0</v>
      </c>
      <c r="CC158" t="s">
        <v>92</v>
      </c>
      <c r="CD158" t="s">
        <v>747</v>
      </c>
      <c r="CE158" t="s">
        <v>210</v>
      </c>
      <c r="CF158" t="s">
        <v>1077</v>
      </c>
      <c r="CL158">
        <v>4</v>
      </c>
      <c r="CM158" t="s">
        <v>314</v>
      </c>
      <c r="CN158" t="s">
        <v>314</v>
      </c>
    </row>
    <row r="159" spans="1:99" x14ac:dyDescent="0.25">
      <c r="A159">
        <v>45166.347179826393</v>
      </c>
      <c r="B159" t="s">
        <v>330</v>
      </c>
      <c r="C159" t="s">
        <v>62</v>
      </c>
      <c r="D159" t="s">
        <v>35</v>
      </c>
      <c r="E159" t="s">
        <v>36</v>
      </c>
      <c r="F159" t="s">
        <v>37</v>
      </c>
      <c r="G159" t="s">
        <v>212</v>
      </c>
      <c r="H159" t="s">
        <v>130</v>
      </c>
      <c r="I159" s="1" t="s">
        <v>130</v>
      </c>
      <c r="M159" t="s">
        <v>40</v>
      </c>
      <c r="N159" s="1" t="s">
        <v>41</v>
      </c>
      <c r="O159" t="s">
        <v>41</v>
      </c>
      <c r="Q159">
        <v>958</v>
      </c>
      <c r="R159" t="s">
        <v>232</v>
      </c>
      <c r="S159" t="s">
        <v>95</v>
      </c>
      <c r="T159" t="s">
        <v>44</v>
      </c>
      <c r="U159" t="s">
        <v>108</v>
      </c>
      <c r="V159" t="s">
        <v>134</v>
      </c>
      <c r="W159" t="s">
        <v>748</v>
      </c>
      <c r="X159" t="s">
        <v>145</v>
      </c>
      <c r="Y159" t="s">
        <v>136</v>
      </c>
      <c r="Z159" t="s">
        <v>136</v>
      </c>
      <c r="AJ159" t="s">
        <v>557</v>
      </c>
      <c r="AK159" t="s">
        <v>174</v>
      </c>
      <c r="AL159" t="s">
        <v>961</v>
      </c>
      <c r="AM159" t="s">
        <v>958</v>
      </c>
      <c r="AN159" t="s">
        <v>959</v>
      </c>
      <c r="AQ159" t="s">
        <v>51</v>
      </c>
      <c r="AR159" t="s">
        <v>51</v>
      </c>
      <c r="AX159" t="s">
        <v>112</v>
      </c>
      <c r="AY159" t="s">
        <v>53</v>
      </c>
      <c r="AZ159" t="s">
        <v>423</v>
      </c>
      <c r="BA159" t="s">
        <v>423</v>
      </c>
      <c r="BI159" t="s">
        <v>75</v>
      </c>
      <c r="BJ159" t="s">
        <v>75</v>
      </c>
      <c r="BS159" t="s">
        <v>56</v>
      </c>
      <c r="BT159" t="s">
        <v>77</v>
      </c>
      <c r="BU159" t="s">
        <v>77</v>
      </c>
      <c r="CB159">
        <v>0</v>
      </c>
      <c r="CC159" t="s">
        <v>58</v>
      </c>
      <c r="CD159" t="s">
        <v>162</v>
      </c>
      <c r="CE159" t="s">
        <v>162</v>
      </c>
      <c r="CL159">
        <v>2</v>
      </c>
      <c r="CM159" t="s">
        <v>106</v>
      </c>
      <c r="CN159" t="s">
        <v>106</v>
      </c>
    </row>
    <row r="160" spans="1:99" x14ac:dyDescent="0.25">
      <c r="A160">
        <v>45168.093344641209</v>
      </c>
      <c r="B160" t="s">
        <v>397</v>
      </c>
      <c r="C160" t="s">
        <v>62</v>
      </c>
      <c r="D160" t="s">
        <v>35</v>
      </c>
      <c r="E160" t="s">
        <v>36</v>
      </c>
      <c r="F160" t="s">
        <v>416</v>
      </c>
      <c r="G160" t="s">
        <v>38</v>
      </c>
      <c r="H160" t="s">
        <v>130</v>
      </c>
      <c r="I160" s="1" t="s">
        <v>130</v>
      </c>
      <c r="M160" t="s">
        <v>40</v>
      </c>
      <c r="N160" s="1" t="s">
        <v>41</v>
      </c>
      <c r="O160" t="s">
        <v>41</v>
      </c>
      <c r="Q160">
        <v>648</v>
      </c>
      <c r="R160" t="s">
        <v>83</v>
      </c>
      <c r="S160" t="s">
        <v>65</v>
      </c>
      <c r="T160" t="s">
        <v>44</v>
      </c>
      <c r="U160" t="s">
        <v>108</v>
      </c>
      <c r="V160" t="s">
        <v>117</v>
      </c>
      <c r="W160" t="s">
        <v>749</v>
      </c>
      <c r="X160" t="s">
        <v>179</v>
      </c>
      <c r="Y160" t="s">
        <v>922</v>
      </c>
      <c r="Z160" t="s">
        <v>922</v>
      </c>
      <c r="AJ160" t="s">
        <v>99</v>
      </c>
      <c r="AK160" t="s">
        <v>99</v>
      </c>
      <c r="AQ160" t="s">
        <v>194</v>
      </c>
      <c r="AR160" t="s">
        <v>194</v>
      </c>
      <c r="AX160" t="s">
        <v>112</v>
      </c>
      <c r="AY160" t="s">
        <v>53</v>
      </c>
      <c r="AZ160" t="s">
        <v>101</v>
      </c>
      <c r="BA160" t="s">
        <v>101</v>
      </c>
      <c r="BI160" t="s">
        <v>75</v>
      </c>
      <c r="BJ160" t="s">
        <v>75</v>
      </c>
      <c r="BS160" t="s">
        <v>56</v>
      </c>
      <c r="BT160" t="s">
        <v>77</v>
      </c>
      <c r="BU160" t="s">
        <v>77</v>
      </c>
      <c r="CB160">
        <v>0</v>
      </c>
      <c r="CC160" t="s">
        <v>92</v>
      </c>
      <c r="CD160" t="s">
        <v>210</v>
      </c>
      <c r="CE160" t="s">
        <v>210</v>
      </c>
      <c r="CL160">
        <v>5</v>
      </c>
      <c r="CM160" t="s">
        <v>420</v>
      </c>
      <c r="CN160" t="s">
        <v>420</v>
      </c>
    </row>
    <row r="161" spans="1:99" x14ac:dyDescent="0.25">
      <c r="A161">
        <v>45170.398785173616</v>
      </c>
      <c r="B161" t="s">
        <v>397</v>
      </c>
      <c r="C161" t="s">
        <v>34</v>
      </c>
      <c r="D161" t="s">
        <v>231</v>
      </c>
      <c r="E161" t="s">
        <v>189</v>
      </c>
      <c r="F161" t="s">
        <v>37</v>
      </c>
      <c r="G161" t="s">
        <v>81</v>
      </c>
      <c r="H161" t="s">
        <v>130</v>
      </c>
      <c r="I161" s="1" t="s">
        <v>130</v>
      </c>
      <c r="M161" t="s">
        <v>40</v>
      </c>
      <c r="N161" s="1" t="s">
        <v>125</v>
      </c>
      <c r="O161" t="s">
        <v>125</v>
      </c>
      <c r="Q161">
        <v>1170</v>
      </c>
      <c r="R161" t="s">
        <v>381</v>
      </c>
      <c r="S161" t="s">
        <v>95</v>
      </c>
      <c r="T161" t="s">
        <v>66</v>
      </c>
      <c r="U161" t="s">
        <v>67</v>
      </c>
      <c r="V161" t="s">
        <v>96</v>
      </c>
      <c r="W161" t="s">
        <v>502</v>
      </c>
      <c r="X161" t="s">
        <v>70</v>
      </c>
      <c r="Y161" t="s">
        <v>750</v>
      </c>
      <c r="Z161" t="s">
        <v>77</v>
      </c>
      <c r="AA161" t="s">
        <v>894</v>
      </c>
      <c r="AJ161" t="s">
        <v>300</v>
      </c>
      <c r="AK161" t="s">
        <v>174</v>
      </c>
      <c r="AL161" t="s">
        <v>960</v>
      </c>
      <c r="AQ161" t="s">
        <v>138</v>
      </c>
      <c r="AR161" t="s">
        <v>51</v>
      </c>
      <c r="AS161" t="s">
        <v>976</v>
      </c>
      <c r="AX161" t="s">
        <v>112</v>
      </c>
      <c r="AY161" t="s">
        <v>53</v>
      </c>
      <c r="AZ161" t="s">
        <v>313</v>
      </c>
      <c r="BA161" t="s">
        <v>313</v>
      </c>
      <c r="BI161" t="s">
        <v>160</v>
      </c>
      <c r="BJ161" t="s">
        <v>160</v>
      </c>
      <c r="BS161" t="s">
        <v>56</v>
      </c>
      <c r="BT161" t="s">
        <v>751</v>
      </c>
      <c r="BU161" t="s">
        <v>77</v>
      </c>
      <c r="BV161" t="s">
        <v>893</v>
      </c>
      <c r="CB161" t="s">
        <v>57</v>
      </c>
      <c r="CC161" t="s">
        <v>142</v>
      </c>
      <c r="CD161" t="s">
        <v>752</v>
      </c>
      <c r="CE161" t="s">
        <v>441</v>
      </c>
      <c r="CF161" t="s">
        <v>896</v>
      </c>
      <c r="CL161">
        <v>3</v>
      </c>
      <c r="CM161" t="s">
        <v>753</v>
      </c>
      <c r="CN161" t="s">
        <v>420</v>
      </c>
      <c r="CO161" t="s">
        <v>1102</v>
      </c>
      <c r="CU161" t="s">
        <v>754</v>
      </c>
    </row>
    <row r="162" spans="1:99" x14ac:dyDescent="0.25">
      <c r="A162">
        <v>45170.432294953702</v>
      </c>
      <c r="B162" t="s">
        <v>172</v>
      </c>
      <c r="C162" t="s">
        <v>62</v>
      </c>
      <c r="D162" t="s">
        <v>35</v>
      </c>
      <c r="E162" t="s">
        <v>36</v>
      </c>
      <c r="F162" t="s">
        <v>37</v>
      </c>
      <c r="G162" t="s">
        <v>38</v>
      </c>
      <c r="H162" t="s">
        <v>130</v>
      </c>
      <c r="I162" s="1" t="s">
        <v>130</v>
      </c>
      <c r="M162" t="s">
        <v>40</v>
      </c>
      <c r="N162" s="1" t="s">
        <v>41</v>
      </c>
      <c r="O162" t="s">
        <v>41</v>
      </c>
      <c r="Q162">
        <v>945</v>
      </c>
      <c r="R162" t="s">
        <v>83</v>
      </c>
      <c r="S162" t="s">
        <v>65</v>
      </c>
      <c r="T162" t="s">
        <v>44</v>
      </c>
      <c r="U162" t="s">
        <v>156</v>
      </c>
      <c r="V162" t="s">
        <v>117</v>
      </c>
      <c r="W162" t="s">
        <v>755</v>
      </c>
      <c r="X162" t="s">
        <v>145</v>
      </c>
      <c r="Y162" t="s">
        <v>756</v>
      </c>
      <c r="Z162" t="s">
        <v>136</v>
      </c>
      <c r="AA162" t="s">
        <v>894</v>
      </c>
      <c r="AJ162" t="s">
        <v>350</v>
      </c>
      <c r="AK162" t="s">
        <v>174</v>
      </c>
      <c r="AL162" t="s">
        <v>958</v>
      </c>
      <c r="AM162" t="s">
        <v>959</v>
      </c>
      <c r="AN162" t="s">
        <v>957</v>
      </c>
      <c r="AQ162" t="s">
        <v>51</v>
      </c>
      <c r="AR162" t="s">
        <v>51</v>
      </c>
      <c r="AX162" t="s">
        <v>112</v>
      </c>
      <c r="AY162" t="s">
        <v>100</v>
      </c>
      <c r="AZ162" t="s">
        <v>185</v>
      </c>
      <c r="BA162" t="s">
        <v>101</v>
      </c>
      <c r="BB162" t="s">
        <v>990</v>
      </c>
      <c r="BI162" t="s">
        <v>75</v>
      </c>
      <c r="BJ162" t="s">
        <v>75</v>
      </c>
      <c r="BS162" t="s">
        <v>56</v>
      </c>
      <c r="BT162" t="s">
        <v>77</v>
      </c>
      <c r="BU162" t="s">
        <v>77</v>
      </c>
      <c r="CB162">
        <v>0</v>
      </c>
      <c r="CC162" t="s">
        <v>58</v>
      </c>
      <c r="CD162" t="s">
        <v>757</v>
      </c>
      <c r="CE162" t="s">
        <v>147</v>
      </c>
      <c r="CF162" t="s">
        <v>1074</v>
      </c>
      <c r="CG162" t="s">
        <v>1078</v>
      </c>
      <c r="CH162" t="s">
        <v>1076</v>
      </c>
      <c r="CL162">
        <v>3</v>
      </c>
      <c r="CM162" t="s">
        <v>758</v>
      </c>
      <c r="CN162" t="s">
        <v>199</v>
      </c>
      <c r="CO162" t="s">
        <v>1097</v>
      </c>
    </row>
    <row r="163" spans="1:99" x14ac:dyDescent="0.25">
      <c r="A163">
        <v>45170.452699756948</v>
      </c>
      <c r="B163" t="s">
        <v>258</v>
      </c>
      <c r="C163" t="s">
        <v>34</v>
      </c>
      <c r="D163" t="s">
        <v>35</v>
      </c>
      <c r="E163" t="s">
        <v>36</v>
      </c>
      <c r="F163" t="s">
        <v>201</v>
      </c>
      <c r="G163" t="s">
        <v>123</v>
      </c>
      <c r="H163" t="s">
        <v>130</v>
      </c>
      <c r="I163" s="1" t="s">
        <v>130</v>
      </c>
      <c r="M163" t="s">
        <v>40</v>
      </c>
      <c r="N163" s="1" t="s">
        <v>41</v>
      </c>
      <c r="O163" t="s">
        <v>41</v>
      </c>
      <c r="Q163">
        <v>1130</v>
      </c>
      <c r="R163" t="s">
        <v>42</v>
      </c>
      <c r="S163" t="s">
        <v>95</v>
      </c>
      <c r="T163" t="s">
        <v>131</v>
      </c>
      <c r="U163" t="s">
        <v>67</v>
      </c>
      <c r="V163" t="s">
        <v>117</v>
      </c>
      <c r="W163" t="s">
        <v>759</v>
      </c>
      <c r="X163" t="s">
        <v>48</v>
      </c>
      <c r="Y163" t="s">
        <v>77</v>
      </c>
      <c r="Z163" t="s">
        <v>77</v>
      </c>
      <c r="AJ163" t="s">
        <v>427</v>
      </c>
      <c r="AK163" t="s">
        <v>427</v>
      </c>
      <c r="AQ163" t="s">
        <v>194</v>
      </c>
      <c r="AR163" t="s">
        <v>194</v>
      </c>
      <c r="AX163" t="s">
        <v>52</v>
      </c>
      <c r="AY163" t="s">
        <v>100</v>
      </c>
      <c r="AZ163" t="s">
        <v>423</v>
      </c>
      <c r="BA163" t="s">
        <v>423</v>
      </c>
      <c r="BI163" t="s">
        <v>577</v>
      </c>
      <c r="BJ163" t="s">
        <v>577</v>
      </c>
      <c r="BS163" t="s">
        <v>56</v>
      </c>
      <c r="BT163" t="s">
        <v>136</v>
      </c>
      <c r="BU163" t="s">
        <v>136</v>
      </c>
      <c r="CB163" t="s">
        <v>440</v>
      </c>
      <c r="CC163" t="s">
        <v>58</v>
      </c>
      <c r="CD163" t="s">
        <v>760</v>
      </c>
      <c r="CE163" t="s">
        <v>147</v>
      </c>
      <c r="CF163" t="s">
        <v>896</v>
      </c>
      <c r="CL163">
        <v>1</v>
      </c>
      <c r="CM163" t="s">
        <v>314</v>
      </c>
      <c r="CN163" t="s">
        <v>314</v>
      </c>
    </row>
    <row r="164" spans="1:99" x14ac:dyDescent="0.25">
      <c r="A164">
        <v>45170.462815127314</v>
      </c>
      <c r="B164" t="s">
        <v>330</v>
      </c>
      <c r="C164" t="s">
        <v>62</v>
      </c>
      <c r="D164" t="s">
        <v>35</v>
      </c>
      <c r="E164" t="s">
        <v>36</v>
      </c>
      <c r="F164" t="s">
        <v>37</v>
      </c>
      <c r="G164" t="s">
        <v>81</v>
      </c>
      <c r="H164" t="s">
        <v>130</v>
      </c>
      <c r="I164" s="1" t="s">
        <v>63</v>
      </c>
      <c r="J164" t="s">
        <v>853</v>
      </c>
      <c r="M164" t="s">
        <v>40</v>
      </c>
      <c r="N164" s="1" t="s">
        <v>41</v>
      </c>
      <c r="O164" t="s">
        <v>41</v>
      </c>
      <c r="Q164">
        <v>1185</v>
      </c>
      <c r="R164" t="s">
        <v>42</v>
      </c>
      <c r="S164" t="s">
        <v>95</v>
      </c>
      <c r="T164" t="s">
        <v>44</v>
      </c>
      <c r="U164" t="s">
        <v>108</v>
      </c>
      <c r="V164" t="s">
        <v>117</v>
      </c>
      <c r="W164" t="s">
        <v>761</v>
      </c>
      <c r="X164" t="s">
        <v>145</v>
      </c>
      <c r="Y164" t="s">
        <v>433</v>
      </c>
      <c r="Z164" t="s">
        <v>433</v>
      </c>
      <c r="AJ164" t="s">
        <v>119</v>
      </c>
      <c r="AK164" t="s">
        <v>146</v>
      </c>
      <c r="AL164" t="s">
        <v>958</v>
      </c>
      <c r="AM164" t="s">
        <v>959</v>
      </c>
      <c r="AQ164" t="s">
        <v>194</v>
      </c>
      <c r="AR164" t="s">
        <v>194</v>
      </c>
      <c r="AX164" t="s">
        <v>112</v>
      </c>
      <c r="AY164" t="s">
        <v>100</v>
      </c>
      <c r="AZ164" t="s">
        <v>88</v>
      </c>
      <c r="BA164" t="s">
        <v>101</v>
      </c>
      <c r="BB164" t="s">
        <v>992</v>
      </c>
      <c r="BI164" t="s">
        <v>114</v>
      </c>
      <c r="BJ164" t="s">
        <v>114</v>
      </c>
      <c r="BS164" t="s">
        <v>56</v>
      </c>
      <c r="BT164" t="s">
        <v>77</v>
      </c>
      <c r="BU164" t="s">
        <v>77</v>
      </c>
      <c r="CB164">
        <v>0</v>
      </c>
      <c r="CC164" t="s">
        <v>92</v>
      </c>
      <c r="CD164" t="s">
        <v>334</v>
      </c>
      <c r="CE164" t="s">
        <v>147</v>
      </c>
      <c r="CF164" t="s">
        <v>1073</v>
      </c>
      <c r="CG164" t="s">
        <v>1074</v>
      </c>
      <c r="CH164" t="s">
        <v>1078</v>
      </c>
      <c r="CI164" t="s">
        <v>1076</v>
      </c>
      <c r="CL164">
        <v>4</v>
      </c>
      <c r="CM164" t="s">
        <v>319</v>
      </c>
      <c r="CN164" t="s">
        <v>345</v>
      </c>
      <c r="CO164" t="s">
        <v>1098</v>
      </c>
    </row>
    <row r="165" spans="1:99" x14ac:dyDescent="0.25">
      <c r="A165">
        <v>45170.489006944445</v>
      </c>
      <c r="B165" t="s">
        <v>33</v>
      </c>
      <c r="C165" t="s">
        <v>62</v>
      </c>
      <c r="D165" t="s">
        <v>35</v>
      </c>
      <c r="E165" t="s">
        <v>36</v>
      </c>
      <c r="F165" t="s">
        <v>37</v>
      </c>
      <c r="G165" t="s">
        <v>38</v>
      </c>
      <c r="H165" t="s">
        <v>130</v>
      </c>
      <c r="I165" s="1" t="s">
        <v>124</v>
      </c>
      <c r="J165" t="s">
        <v>854</v>
      </c>
      <c r="M165" t="s">
        <v>40</v>
      </c>
      <c r="N165" s="1" t="s">
        <v>41</v>
      </c>
      <c r="O165" t="s">
        <v>41</v>
      </c>
      <c r="Q165">
        <v>1191</v>
      </c>
      <c r="R165" t="s">
        <v>42</v>
      </c>
      <c r="S165" t="s">
        <v>95</v>
      </c>
      <c r="T165" t="s">
        <v>131</v>
      </c>
      <c r="U165" t="s">
        <v>108</v>
      </c>
      <c r="V165" t="s">
        <v>117</v>
      </c>
      <c r="W165" t="s">
        <v>178</v>
      </c>
      <c r="X165" t="s">
        <v>179</v>
      </c>
      <c r="Y165" t="s">
        <v>762</v>
      </c>
      <c r="Z165" t="s">
        <v>158</v>
      </c>
      <c r="AA165" t="s">
        <v>885</v>
      </c>
      <c r="AB165" t="s">
        <v>910</v>
      </c>
      <c r="AC165" t="s">
        <v>911</v>
      </c>
      <c r="AD165" t="s">
        <v>912</v>
      </c>
      <c r="AE165" t="s">
        <v>913</v>
      </c>
      <c r="AJ165" t="s">
        <v>72</v>
      </c>
      <c r="AK165" t="s">
        <v>146</v>
      </c>
      <c r="AL165" t="s">
        <v>958</v>
      </c>
      <c r="AM165" t="s">
        <v>959</v>
      </c>
      <c r="AN165" t="s">
        <v>957</v>
      </c>
      <c r="AQ165" t="s">
        <v>73</v>
      </c>
      <c r="AR165" t="s">
        <v>51</v>
      </c>
      <c r="AS165" t="s">
        <v>975</v>
      </c>
      <c r="AX165" t="s">
        <v>65</v>
      </c>
      <c r="AY165" t="s">
        <v>87</v>
      </c>
      <c r="AZ165" t="s">
        <v>88</v>
      </c>
      <c r="BA165" t="s">
        <v>101</v>
      </c>
      <c r="BB165" t="s">
        <v>992</v>
      </c>
      <c r="BI165" t="s">
        <v>1020</v>
      </c>
      <c r="BJ165" t="s">
        <v>102</v>
      </c>
      <c r="BK165" t="s">
        <v>1046</v>
      </c>
      <c r="BL165" t="s">
        <v>1047</v>
      </c>
      <c r="BM165" t="s">
        <v>1048</v>
      </c>
      <c r="BN165" t="s">
        <v>1044</v>
      </c>
      <c r="BO165" t="s">
        <v>1049</v>
      </c>
      <c r="BP165" t="s">
        <v>1045</v>
      </c>
      <c r="BQ165" t="s">
        <v>1050</v>
      </c>
      <c r="BS165" t="s">
        <v>76</v>
      </c>
      <c r="BT165" t="s">
        <v>103</v>
      </c>
      <c r="BU165" t="s">
        <v>103</v>
      </c>
      <c r="CB165" t="s">
        <v>297</v>
      </c>
      <c r="CC165" t="s">
        <v>142</v>
      </c>
      <c r="CD165" t="s">
        <v>348</v>
      </c>
      <c r="CE165" t="s">
        <v>147</v>
      </c>
      <c r="CF165" t="s">
        <v>1073</v>
      </c>
      <c r="CG165" t="s">
        <v>1078</v>
      </c>
      <c r="CH165" t="s">
        <v>1076</v>
      </c>
      <c r="CL165">
        <v>1</v>
      </c>
      <c r="CM165" t="s">
        <v>763</v>
      </c>
      <c r="CN165" t="s">
        <v>106</v>
      </c>
      <c r="CO165" t="s">
        <v>1103</v>
      </c>
      <c r="CP165" t="s">
        <v>1098</v>
      </c>
    </row>
    <row r="166" spans="1:99" x14ac:dyDescent="0.25">
      <c r="A166">
        <v>45170.490231898148</v>
      </c>
      <c r="B166" t="s">
        <v>330</v>
      </c>
      <c r="C166" t="s">
        <v>62</v>
      </c>
      <c r="D166" t="s">
        <v>35</v>
      </c>
      <c r="E166" t="s">
        <v>36</v>
      </c>
      <c r="F166" t="s">
        <v>37</v>
      </c>
      <c r="G166" t="s">
        <v>148</v>
      </c>
      <c r="H166" t="s">
        <v>130</v>
      </c>
      <c r="I166" s="1" t="s">
        <v>130</v>
      </c>
      <c r="M166" t="s">
        <v>40</v>
      </c>
      <c r="N166" s="1" t="s">
        <v>125</v>
      </c>
      <c r="O166" t="s">
        <v>125</v>
      </c>
      <c r="Q166">
        <v>1197</v>
      </c>
      <c r="R166" t="s">
        <v>42</v>
      </c>
      <c r="S166" t="s">
        <v>43</v>
      </c>
      <c r="T166" t="s">
        <v>131</v>
      </c>
      <c r="U166" t="s">
        <v>108</v>
      </c>
      <c r="V166" t="s">
        <v>117</v>
      </c>
      <c r="W166" t="s">
        <v>178</v>
      </c>
      <c r="X166" t="s">
        <v>179</v>
      </c>
      <c r="Y166" t="s">
        <v>594</v>
      </c>
      <c r="Z166" t="s">
        <v>136</v>
      </c>
      <c r="AA166" t="s">
        <v>883</v>
      </c>
      <c r="AB166" t="s">
        <v>885</v>
      </c>
      <c r="AJ166" t="s">
        <v>159</v>
      </c>
      <c r="AK166" t="s">
        <v>174</v>
      </c>
      <c r="AL166" t="s">
        <v>960</v>
      </c>
      <c r="AM166" t="s">
        <v>961</v>
      </c>
      <c r="AN166" t="s">
        <v>958</v>
      </c>
      <c r="AO166" t="s">
        <v>959</v>
      </c>
      <c r="AP166" t="s">
        <v>957</v>
      </c>
      <c r="AQ166" t="s">
        <v>73</v>
      </c>
      <c r="AR166" t="s">
        <v>51</v>
      </c>
      <c r="AS166" t="s">
        <v>975</v>
      </c>
      <c r="AX166" t="s">
        <v>112</v>
      </c>
      <c r="AY166" t="s">
        <v>53</v>
      </c>
      <c r="AZ166" t="s">
        <v>357</v>
      </c>
      <c r="BA166" t="s">
        <v>101</v>
      </c>
      <c r="BB166" t="s">
        <v>991</v>
      </c>
      <c r="BC166" t="s">
        <v>989</v>
      </c>
      <c r="BD166" t="s">
        <v>990</v>
      </c>
      <c r="BI166" t="s">
        <v>1024</v>
      </c>
      <c r="BJ166" t="s">
        <v>102</v>
      </c>
      <c r="BK166" t="s">
        <v>1046</v>
      </c>
      <c r="BL166" t="s">
        <v>1047</v>
      </c>
      <c r="BM166" t="s">
        <v>1048</v>
      </c>
      <c r="BN166" t="s">
        <v>1044</v>
      </c>
      <c r="BO166" t="s">
        <v>1049</v>
      </c>
      <c r="BP166" t="s">
        <v>1051</v>
      </c>
      <c r="BQ166" t="s">
        <v>1045</v>
      </c>
      <c r="BS166" t="s">
        <v>56</v>
      </c>
      <c r="BT166" t="s">
        <v>450</v>
      </c>
      <c r="BU166" t="s">
        <v>136</v>
      </c>
      <c r="BV166" t="s">
        <v>885</v>
      </c>
      <c r="CB166" t="s">
        <v>104</v>
      </c>
      <c r="CC166" t="s">
        <v>58</v>
      </c>
      <c r="CD166" t="s">
        <v>473</v>
      </c>
      <c r="CE166" t="s">
        <v>147</v>
      </c>
      <c r="CF166" t="s">
        <v>1073</v>
      </c>
      <c r="CG166" t="s">
        <v>1078</v>
      </c>
      <c r="CL166">
        <v>1</v>
      </c>
      <c r="CM166" t="s">
        <v>106</v>
      </c>
      <c r="CN166" t="s">
        <v>106</v>
      </c>
      <c r="CU166" t="s">
        <v>764</v>
      </c>
    </row>
    <row r="167" spans="1:99" x14ac:dyDescent="0.25">
      <c r="A167">
        <v>45170.505074710643</v>
      </c>
      <c r="B167" t="s">
        <v>172</v>
      </c>
      <c r="C167" t="s">
        <v>62</v>
      </c>
      <c r="D167" t="s">
        <v>35</v>
      </c>
      <c r="E167" t="s">
        <v>36</v>
      </c>
      <c r="F167" t="s">
        <v>37</v>
      </c>
      <c r="G167" t="s">
        <v>38</v>
      </c>
      <c r="H167" t="s">
        <v>130</v>
      </c>
      <c r="I167" s="1" t="s">
        <v>124</v>
      </c>
      <c r="J167" t="s">
        <v>854</v>
      </c>
      <c r="M167" t="s">
        <v>40</v>
      </c>
      <c r="N167" s="1" t="s">
        <v>64</v>
      </c>
      <c r="O167" t="s">
        <v>41</v>
      </c>
      <c r="P167" t="s">
        <v>862</v>
      </c>
      <c r="Q167">
        <v>1100</v>
      </c>
      <c r="R167" t="s">
        <v>42</v>
      </c>
      <c r="S167" t="s">
        <v>65</v>
      </c>
      <c r="T167" t="s">
        <v>66</v>
      </c>
      <c r="U167" t="s">
        <v>156</v>
      </c>
      <c r="V167" t="s">
        <v>134</v>
      </c>
      <c r="W167" t="s">
        <v>765</v>
      </c>
      <c r="X167" t="s">
        <v>70</v>
      </c>
      <c r="Y167" t="s">
        <v>459</v>
      </c>
      <c r="Z167" t="s">
        <v>459</v>
      </c>
      <c r="AJ167" t="s">
        <v>72</v>
      </c>
      <c r="AK167" t="s">
        <v>146</v>
      </c>
      <c r="AL167" t="s">
        <v>958</v>
      </c>
      <c r="AM167" t="s">
        <v>959</v>
      </c>
      <c r="AN167" t="s">
        <v>957</v>
      </c>
      <c r="AQ167" t="s">
        <v>51</v>
      </c>
      <c r="AR167" t="s">
        <v>51</v>
      </c>
      <c r="AX167" t="s">
        <v>52</v>
      </c>
      <c r="AY167" t="s">
        <v>87</v>
      </c>
      <c r="AZ167" t="s">
        <v>151</v>
      </c>
      <c r="BA167" t="s">
        <v>101</v>
      </c>
      <c r="BB167" t="s">
        <v>992</v>
      </c>
      <c r="BC167" t="s">
        <v>991</v>
      </c>
      <c r="BD167" t="s">
        <v>989</v>
      </c>
      <c r="BE167" t="s">
        <v>990</v>
      </c>
      <c r="BI167" t="s">
        <v>1020</v>
      </c>
      <c r="BJ167" t="s">
        <v>102</v>
      </c>
      <c r="BK167" t="s">
        <v>1046</v>
      </c>
      <c r="BL167" t="s">
        <v>1047</v>
      </c>
      <c r="BM167" t="s">
        <v>1048</v>
      </c>
      <c r="BN167" t="s">
        <v>1044</v>
      </c>
      <c r="BO167" t="s">
        <v>1049</v>
      </c>
      <c r="BP167" t="s">
        <v>1045</v>
      </c>
      <c r="BQ167" t="s">
        <v>1050</v>
      </c>
      <c r="BS167" t="s">
        <v>56</v>
      </c>
      <c r="BT167" t="s">
        <v>750</v>
      </c>
      <c r="BU167" t="s">
        <v>77</v>
      </c>
      <c r="BV167" t="s">
        <v>894</v>
      </c>
      <c r="CB167" t="s">
        <v>154</v>
      </c>
      <c r="CC167" t="s">
        <v>58</v>
      </c>
      <c r="CD167" t="s">
        <v>375</v>
      </c>
      <c r="CE167" t="s">
        <v>147</v>
      </c>
      <c r="CF167" t="s">
        <v>1073</v>
      </c>
      <c r="CG167" t="s">
        <v>1074</v>
      </c>
      <c r="CH167" t="s">
        <v>1077</v>
      </c>
      <c r="CI167" t="s">
        <v>1078</v>
      </c>
      <c r="CJ167" t="s">
        <v>1076</v>
      </c>
      <c r="CL167">
        <v>4</v>
      </c>
      <c r="CM167" t="s">
        <v>106</v>
      </c>
      <c r="CN167" t="s">
        <v>106</v>
      </c>
    </row>
    <row r="168" spans="1:99" x14ac:dyDescent="0.25">
      <c r="A168">
        <v>45170.515562789355</v>
      </c>
      <c r="B168" t="s">
        <v>258</v>
      </c>
      <c r="C168" t="s">
        <v>34</v>
      </c>
      <c r="D168" t="s">
        <v>35</v>
      </c>
      <c r="E168" t="s">
        <v>36</v>
      </c>
      <c r="F168" t="s">
        <v>201</v>
      </c>
      <c r="G168" t="s">
        <v>81</v>
      </c>
      <c r="H168" t="s">
        <v>130</v>
      </c>
      <c r="I168" s="1" t="s">
        <v>130</v>
      </c>
      <c r="M168" t="s">
        <v>40</v>
      </c>
      <c r="N168" s="1" t="s">
        <v>41</v>
      </c>
      <c r="O168" t="s">
        <v>41</v>
      </c>
      <c r="Q168">
        <v>1135</v>
      </c>
      <c r="R168" t="s">
        <v>83</v>
      </c>
      <c r="S168" t="s">
        <v>43</v>
      </c>
      <c r="T168" t="s">
        <v>66</v>
      </c>
      <c r="U168" t="s">
        <v>108</v>
      </c>
      <c r="V168" t="s">
        <v>96</v>
      </c>
      <c r="W168" t="s">
        <v>766</v>
      </c>
      <c r="X168" t="s">
        <v>48</v>
      </c>
      <c r="Y168" t="s">
        <v>77</v>
      </c>
      <c r="Z168" t="s">
        <v>77</v>
      </c>
      <c r="AJ168" t="s">
        <v>633</v>
      </c>
      <c r="AK168" t="s">
        <v>633</v>
      </c>
      <c r="AQ168" t="s">
        <v>311</v>
      </c>
      <c r="AR168" t="s">
        <v>311</v>
      </c>
      <c r="AX168" t="s">
        <v>112</v>
      </c>
      <c r="AY168" t="s">
        <v>87</v>
      </c>
      <c r="AZ168" t="s">
        <v>423</v>
      </c>
      <c r="BA168" t="s">
        <v>423</v>
      </c>
      <c r="BI168" t="s">
        <v>102</v>
      </c>
      <c r="BJ168" t="s">
        <v>102</v>
      </c>
      <c r="BS168" t="s">
        <v>56</v>
      </c>
      <c r="BT168" t="s">
        <v>342</v>
      </c>
      <c r="BU168" t="s">
        <v>342</v>
      </c>
      <c r="CB168">
        <v>0</v>
      </c>
      <c r="CC168" t="s">
        <v>92</v>
      </c>
      <c r="CD168" t="s">
        <v>147</v>
      </c>
      <c r="CE168" t="s">
        <v>147</v>
      </c>
      <c r="CL168">
        <v>5</v>
      </c>
      <c r="CM168" t="s">
        <v>94</v>
      </c>
      <c r="CN168" t="s">
        <v>94</v>
      </c>
    </row>
    <row r="169" spans="1:99" x14ac:dyDescent="0.25">
      <c r="A169">
        <v>45170.516230983798</v>
      </c>
      <c r="B169" t="s">
        <v>33</v>
      </c>
      <c r="C169" t="s">
        <v>62</v>
      </c>
      <c r="D169" t="s">
        <v>35</v>
      </c>
      <c r="E169" t="s">
        <v>36</v>
      </c>
      <c r="F169" t="s">
        <v>37</v>
      </c>
      <c r="G169" t="s">
        <v>148</v>
      </c>
      <c r="H169" t="s">
        <v>484</v>
      </c>
      <c r="I169" s="1" t="s">
        <v>484</v>
      </c>
      <c r="M169" t="s">
        <v>40</v>
      </c>
      <c r="N169" s="1" t="s">
        <v>41</v>
      </c>
      <c r="O169" t="s">
        <v>41</v>
      </c>
      <c r="Q169">
        <v>580</v>
      </c>
      <c r="R169" t="s">
        <v>42</v>
      </c>
      <c r="S169" t="s">
        <v>65</v>
      </c>
      <c r="T169" t="s">
        <v>44</v>
      </c>
      <c r="U169" t="s">
        <v>108</v>
      </c>
      <c r="V169" t="s">
        <v>134</v>
      </c>
      <c r="W169" t="s">
        <v>767</v>
      </c>
      <c r="X169" t="s">
        <v>70</v>
      </c>
      <c r="Y169" t="s">
        <v>136</v>
      </c>
      <c r="Z169" t="s">
        <v>136</v>
      </c>
      <c r="AJ169" t="s">
        <v>146</v>
      </c>
      <c r="AK169" t="s">
        <v>146</v>
      </c>
      <c r="AQ169" t="s">
        <v>51</v>
      </c>
      <c r="AR169" t="s">
        <v>51</v>
      </c>
      <c r="AX169" t="s">
        <v>112</v>
      </c>
      <c r="AY169" t="s">
        <v>87</v>
      </c>
      <c r="AZ169" t="s">
        <v>423</v>
      </c>
      <c r="BA169" t="s">
        <v>423</v>
      </c>
      <c r="BI169" t="s">
        <v>102</v>
      </c>
      <c r="BJ169" t="s">
        <v>102</v>
      </c>
      <c r="BS169" t="s">
        <v>161</v>
      </c>
      <c r="BT169" t="s">
        <v>77</v>
      </c>
      <c r="BU169" t="s">
        <v>77</v>
      </c>
      <c r="CB169">
        <v>0</v>
      </c>
      <c r="CC169" t="s">
        <v>92</v>
      </c>
      <c r="CD169" t="s">
        <v>147</v>
      </c>
      <c r="CE169" t="s">
        <v>147</v>
      </c>
      <c r="CL169">
        <v>5</v>
      </c>
      <c r="CM169" t="s">
        <v>345</v>
      </c>
      <c r="CN169" t="s">
        <v>345</v>
      </c>
    </row>
    <row r="170" spans="1:99" x14ac:dyDescent="0.25">
      <c r="A170">
        <v>45170.53296809028</v>
      </c>
      <c r="B170" t="s">
        <v>330</v>
      </c>
      <c r="C170" t="s">
        <v>34</v>
      </c>
      <c r="D170" t="s">
        <v>35</v>
      </c>
      <c r="E170" t="s">
        <v>36</v>
      </c>
      <c r="F170" t="s">
        <v>37</v>
      </c>
      <c r="G170" t="s">
        <v>123</v>
      </c>
      <c r="H170" t="s">
        <v>130</v>
      </c>
      <c r="I170" s="1" t="s">
        <v>63</v>
      </c>
      <c r="J170" t="s">
        <v>853</v>
      </c>
      <c r="M170" t="s">
        <v>40</v>
      </c>
      <c r="N170" s="1" t="s">
        <v>64</v>
      </c>
      <c r="O170" t="s">
        <v>41</v>
      </c>
      <c r="P170" t="s">
        <v>862</v>
      </c>
      <c r="Q170">
        <v>1180</v>
      </c>
      <c r="R170" t="s">
        <v>42</v>
      </c>
      <c r="S170" t="s">
        <v>95</v>
      </c>
      <c r="T170" t="s">
        <v>131</v>
      </c>
      <c r="U170" t="s">
        <v>67</v>
      </c>
      <c r="V170" t="s">
        <v>134</v>
      </c>
      <c r="W170" t="s">
        <v>768</v>
      </c>
      <c r="X170" t="s">
        <v>145</v>
      </c>
      <c r="Y170" t="s">
        <v>939</v>
      </c>
      <c r="Z170" t="s">
        <v>103</v>
      </c>
      <c r="AA170" t="s">
        <v>901</v>
      </c>
      <c r="AB170" t="s">
        <v>941</v>
      </c>
      <c r="AJ170" t="s">
        <v>350</v>
      </c>
      <c r="AK170" t="s">
        <v>174</v>
      </c>
      <c r="AL170" t="s">
        <v>958</v>
      </c>
      <c r="AM170" t="s">
        <v>959</v>
      </c>
      <c r="AN170" t="s">
        <v>957</v>
      </c>
      <c r="AQ170" t="s">
        <v>51</v>
      </c>
      <c r="AR170" t="s">
        <v>51</v>
      </c>
      <c r="AX170" t="s">
        <v>65</v>
      </c>
      <c r="AY170" t="s">
        <v>100</v>
      </c>
      <c r="AZ170" t="s">
        <v>151</v>
      </c>
      <c r="BA170" t="s">
        <v>101</v>
      </c>
      <c r="BB170" t="s">
        <v>992</v>
      </c>
      <c r="BC170" t="s">
        <v>991</v>
      </c>
      <c r="BD170" t="s">
        <v>989</v>
      </c>
      <c r="BE170" t="s">
        <v>990</v>
      </c>
      <c r="BI170" t="s">
        <v>1035</v>
      </c>
      <c r="BJ170" t="s">
        <v>102</v>
      </c>
      <c r="BK170" t="s">
        <v>1046</v>
      </c>
      <c r="BL170" t="s">
        <v>1047</v>
      </c>
      <c r="BM170" t="s">
        <v>1044</v>
      </c>
      <c r="BN170" t="s">
        <v>1045</v>
      </c>
      <c r="BS170" t="s">
        <v>76</v>
      </c>
      <c r="BT170" t="s">
        <v>708</v>
      </c>
      <c r="BU170" t="s">
        <v>103</v>
      </c>
      <c r="BV170" t="s">
        <v>901</v>
      </c>
      <c r="CB170" t="s">
        <v>170</v>
      </c>
      <c r="CC170" t="s">
        <v>228</v>
      </c>
      <c r="CD170" t="s">
        <v>473</v>
      </c>
      <c r="CE170" t="s">
        <v>147</v>
      </c>
      <c r="CF170" t="s">
        <v>1073</v>
      </c>
      <c r="CG170" t="s">
        <v>1078</v>
      </c>
      <c r="CL170">
        <v>3</v>
      </c>
      <c r="CM170" t="s">
        <v>106</v>
      </c>
      <c r="CN170" t="s">
        <v>106</v>
      </c>
    </row>
    <row r="171" spans="1:99" x14ac:dyDescent="0.25">
      <c r="A171">
        <v>45170.540391643517</v>
      </c>
      <c r="B171" t="s">
        <v>172</v>
      </c>
      <c r="C171" t="s">
        <v>62</v>
      </c>
      <c r="D171" t="s">
        <v>35</v>
      </c>
      <c r="E171" t="s">
        <v>36</v>
      </c>
      <c r="F171" t="s">
        <v>37</v>
      </c>
      <c r="G171" t="s">
        <v>148</v>
      </c>
      <c r="H171" t="s">
        <v>130</v>
      </c>
      <c r="I171" s="1" t="s">
        <v>130</v>
      </c>
      <c r="M171" t="s">
        <v>40</v>
      </c>
      <c r="N171" s="1" t="s">
        <v>41</v>
      </c>
      <c r="O171" t="s">
        <v>41</v>
      </c>
      <c r="Q171">
        <v>5547</v>
      </c>
      <c r="R171" t="s">
        <v>42</v>
      </c>
      <c r="S171" t="s">
        <v>65</v>
      </c>
      <c r="T171" t="s">
        <v>66</v>
      </c>
      <c r="U171" t="s">
        <v>108</v>
      </c>
      <c r="V171" t="s">
        <v>117</v>
      </c>
      <c r="W171" t="s">
        <v>394</v>
      </c>
      <c r="X171" t="s">
        <v>70</v>
      </c>
      <c r="Y171" t="s">
        <v>737</v>
      </c>
      <c r="Z171" t="s">
        <v>136</v>
      </c>
      <c r="AA171" t="s">
        <v>889</v>
      </c>
      <c r="AB171" t="s">
        <v>894</v>
      </c>
      <c r="AC171" t="s">
        <v>890</v>
      </c>
      <c r="AJ171" t="s">
        <v>119</v>
      </c>
      <c r="AK171" t="s">
        <v>146</v>
      </c>
      <c r="AL171" t="s">
        <v>958</v>
      </c>
      <c r="AM171" t="s">
        <v>959</v>
      </c>
      <c r="AQ171" t="s">
        <v>254</v>
      </c>
      <c r="AR171" t="s">
        <v>51</v>
      </c>
      <c r="AS171" t="s">
        <v>975</v>
      </c>
      <c r="AT171" t="s">
        <v>976</v>
      </c>
      <c r="AX171" t="s">
        <v>52</v>
      </c>
      <c r="AY171" t="s">
        <v>53</v>
      </c>
      <c r="AZ171" t="s">
        <v>101</v>
      </c>
      <c r="BA171" t="s">
        <v>101</v>
      </c>
      <c r="BI171" t="s">
        <v>333</v>
      </c>
      <c r="BJ171" t="s">
        <v>102</v>
      </c>
      <c r="BK171" t="s">
        <v>1046</v>
      </c>
      <c r="BL171" t="s">
        <v>1045</v>
      </c>
      <c r="BS171" t="s">
        <v>56</v>
      </c>
      <c r="BT171" t="s">
        <v>342</v>
      </c>
      <c r="BU171" t="s">
        <v>342</v>
      </c>
      <c r="CB171" t="s">
        <v>297</v>
      </c>
      <c r="CC171" t="s">
        <v>58</v>
      </c>
      <c r="CD171" t="s">
        <v>771</v>
      </c>
      <c r="CE171" t="s">
        <v>147</v>
      </c>
      <c r="CF171" t="s">
        <v>1074</v>
      </c>
      <c r="CG171" t="s">
        <v>1077</v>
      </c>
      <c r="CH171" t="s">
        <v>1078</v>
      </c>
      <c r="CI171" t="s">
        <v>1076</v>
      </c>
      <c r="CL171">
        <v>1</v>
      </c>
      <c r="CM171" t="s">
        <v>772</v>
      </c>
      <c r="CN171" t="s">
        <v>420</v>
      </c>
      <c r="CO171" t="s">
        <v>1097</v>
      </c>
    </row>
    <row r="172" spans="1:99" x14ac:dyDescent="0.25">
      <c r="A172">
        <v>45170.664837152777</v>
      </c>
      <c r="B172" t="s">
        <v>33</v>
      </c>
      <c r="C172" t="s">
        <v>62</v>
      </c>
      <c r="D172" t="s">
        <v>35</v>
      </c>
      <c r="E172" t="s">
        <v>36</v>
      </c>
      <c r="F172" t="s">
        <v>37</v>
      </c>
      <c r="G172" t="s">
        <v>38</v>
      </c>
      <c r="H172" t="s">
        <v>130</v>
      </c>
      <c r="I172" s="1" t="s">
        <v>291</v>
      </c>
      <c r="J172" t="s">
        <v>854</v>
      </c>
      <c r="K172" t="s">
        <v>853</v>
      </c>
      <c r="L172" t="s">
        <v>852</v>
      </c>
      <c r="M172" t="s">
        <v>40</v>
      </c>
      <c r="N172" s="1" t="s">
        <v>64</v>
      </c>
      <c r="O172" t="s">
        <v>41</v>
      </c>
      <c r="P172" t="s">
        <v>862</v>
      </c>
      <c r="Q172">
        <v>1200</v>
      </c>
      <c r="R172" t="s">
        <v>42</v>
      </c>
      <c r="S172" t="s">
        <v>95</v>
      </c>
      <c r="T172" t="s">
        <v>131</v>
      </c>
      <c r="U172" t="s">
        <v>45</v>
      </c>
      <c r="V172" t="s">
        <v>134</v>
      </c>
      <c r="W172">
        <v>99</v>
      </c>
      <c r="X172" t="s">
        <v>48</v>
      </c>
      <c r="Y172" t="s">
        <v>533</v>
      </c>
      <c r="Z172" t="s">
        <v>158</v>
      </c>
      <c r="AA172" t="s">
        <v>885</v>
      </c>
      <c r="AJ172" t="s">
        <v>159</v>
      </c>
      <c r="AK172" t="s">
        <v>174</v>
      </c>
      <c r="AL172" t="s">
        <v>960</v>
      </c>
      <c r="AM172" t="s">
        <v>961</v>
      </c>
      <c r="AN172" t="s">
        <v>958</v>
      </c>
      <c r="AO172" t="s">
        <v>959</v>
      </c>
      <c r="AP172" t="s">
        <v>957</v>
      </c>
      <c r="AQ172" t="s">
        <v>51</v>
      </c>
      <c r="AR172" t="s">
        <v>51</v>
      </c>
      <c r="AX172" t="s">
        <v>65</v>
      </c>
      <c r="AY172" t="s">
        <v>53</v>
      </c>
      <c r="AZ172" t="s">
        <v>113</v>
      </c>
      <c r="BA172" t="s">
        <v>101</v>
      </c>
      <c r="BB172" t="s">
        <v>992</v>
      </c>
      <c r="BC172" t="s">
        <v>989</v>
      </c>
      <c r="BI172" t="s">
        <v>140</v>
      </c>
      <c r="BJ172" t="s">
        <v>102</v>
      </c>
      <c r="BK172" t="s">
        <v>1046</v>
      </c>
      <c r="BL172" t="s">
        <v>1048</v>
      </c>
      <c r="BM172" t="s">
        <v>1044</v>
      </c>
      <c r="BN172" t="s">
        <v>1049</v>
      </c>
      <c r="BO172" t="s">
        <v>1045</v>
      </c>
      <c r="BS172" t="s">
        <v>76</v>
      </c>
      <c r="BT172" t="s">
        <v>121</v>
      </c>
      <c r="BU172" t="s">
        <v>77</v>
      </c>
      <c r="BV172" t="s">
        <v>885</v>
      </c>
      <c r="CB172" t="s">
        <v>57</v>
      </c>
      <c r="CC172" t="s">
        <v>142</v>
      </c>
      <c r="CD172" t="s">
        <v>122</v>
      </c>
      <c r="CE172" t="s">
        <v>147</v>
      </c>
      <c r="CF172" t="s">
        <v>1073</v>
      </c>
      <c r="CL172">
        <v>1</v>
      </c>
      <c r="CM172" t="s">
        <v>181</v>
      </c>
      <c r="CN172" t="s">
        <v>181</v>
      </c>
    </row>
    <row r="173" spans="1:99" x14ac:dyDescent="0.25">
      <c r="A173">
        <v>45170.667898530097</v>
      </c>
      <c r="B173" t="s">
        <v>33</v>
      </c>
      <c r="C173" t="s">
        <v>62</v>
      </c>
      <c r="D173" t="s">
        <v>35</v>
      </c>
      <c r="E173" t="s">
        <v>36</v>
      </c>
      <c r="F173" t="s">
        <v>37</v>
      </c>
      <c r="G173" t="s">
        <v>38</v>
      </c>
      <c r="H173" t="s">
        <v>130</v>
      </c>
      <c r="I173" s="1" t="s">
        <v>130</v>
      </c>
      <c r="M173" t="s">
        <v>40</v>
      </c>
      <c r="N173" s="1" t="s">
        <v>64</v>
      </c>
      <c r="O173" t="s">
        <v>41</v>
      </c>
      <c r="P173" t="s">
        <v>862</v>
      </c>
      <c r="Q173">
        <v>1057</v>
      </c>
      <c r="R173" t="s">
        <v>42</v>
      </c>
      <c r="S173" t="s">
        <v>65</v>
      </c>
      <c r="T173" t="s">
        <v>44</v>
      </c>
      <c r="U173" t="s">
        <v>108</v>
      </c>
      <c r="V173" t="s">
        <v>96</v>
      </c>
      <c r="W173" t="s">
        <v>773</v>
      </c>
      <c r="X173" t="s">
        <v>48</v>
      </c>
      <c r="Y173" t="s">
        <v>774</v>
      </c>
      <c r="Z173" t="s">
        <v>136</v>
      </c>
      <c r="AA173" t="s">
        <v>893</v>
      </c>
      <c r="AB173" t="s">
        <v>883</v>
      </c>
      <c r="AC173" t="s">
        <v>889</v>
      </c>
      <c r="AJ173" t="s">
        <v>174</v>
      </c>
      <c r="AK173" t="s">
        <v>174</v>
      </c>
      <c r="AQ173" t="s">
        <v>51</v>
      </c>
      <c r="AR173" t="s">
        <v>51</v>
      </c>
      <c r="AX173" t="s">
        <v>112</v>
      </c>
      <c r="AY173" t="s">
        <v>53</v>
      </c>
      <c r="AZ173" t="s">
        <v>418</v>
      </c>
      <c r="BA173" t="s">
        <v>418</v>
      </c>
      <c r="BI173" t="s">
        <v>160</v>
      </c>
      <c r="BJ173" t="s">
        <v>160</v>
      </c>
      <c r="BS173" t="s">
        <v>56</v>
      </c>
      <c r="BT173" t="s">
        <v>136</v>
      </c>
      <c r="BU173" t="s">
        <v>136</v>
      </c>
      <c r="CB173" t="s">
        <v>91</v>
      </c>
      <c r="CC173" t="s">
        <v>92</v>
      </c>
      <c r="CD173" t="s">
        <v>147</v>
      </c>
      <c r="CE173" t="s">
        <v>147</v>
      </c>
      <c r="CL173">
        <v>2</v>
      </c>
      <c r="CM173" t="s">
        <v>181</v>
      </c>
      <c r="CN173" t="s">
        <v>181</v>
      </c>
    </row>
    <row r="174" spans="1:99" x14ac:dyDescent="0.25">
      <c r="A174">
        <v>45170.670248668983</v>
      </c>
      <c r="B174" t="s">
        <v>33</v>
      </c>
      <c r="C174" t="s">
        <v>62</v>
      </c>
      <c r="D174" t="s">
        <v>35</v>
      </c>
      <c r="E174" t="s">
        <v>36</v>
      </c>
      <c r="F174" t="s">
        <v>37</v>
      </c>
      <c r="G174" t="s">
        <v>212</v>
      </c>
      <c r="H174" t="s">
        <v>130</v>
      </c>
      <c r="I174" s="1" t="s">
        <v>130</v>
      </c>
      <c r="M174" t="s">
        <v>40</v>
      </c>
      <c r="N174" s="1" t="s">
        <v>41</v>
      </c>
      <c r="O174" t="s">
        <v>41</v>
      </c>
      <c r="Q174">
        <v>1105</v>
      </c>
      <c r="R174" t="s">
        <v>42</v>
      </c>
      <c r="S174" t="s">
        <v>95</v>
      </c>
      <c r="T174" t="s">
        <v>131</v>
      </c>
      <c r="U174" t="s">
        <v>108</v>
      </c>
      <c r="V174" t="s">
        <v>117</v>
      </c>
      <c r="W174" t="s">
        <v>775</v>
      </c>
      <c r="X174" t="s">
        <v>399</v>
      </c>
      <c r="Y174" t="s">
        <v>776</v>
      </c>
      <c r="Z174" t="s">
        <v>776</v>
      </c>
      <c r="AJ174" t="s">
        <v>146</v>
      </c>
      <c r="AK174" t="s">
        <v>146</v>
      </c>
      <c r="AQ174" t="s">
        <v>51</v>
      </c>
      <c r="AR174" t="s">
        <v>51</v>
      </c>
      <c r="AX174" t="s">
        <v>65</v>
      </c>
      <c r="AY174" t="s">
        <v>100</v>
      </c>
      <c r="AZ174" t="s">
        <v>101</v>
      </c>
      <c r="BA174" t="s">
        <v>101</v>
      </c>
      <c r="BI174" t="s">
        <v>640</v>
      </c>
      <c r="BJ174" t="s">
        <v>640</v>
      </c>
      <c r="BS174" t="s">
        <v>56</v>
      </c>
      <c r="BT174" t="s">
        <v>103</v>
      </c>
      <c r="BU174" t="s">
        <v>103</v>
      </c>
      <c r="CB174" t="s">
        <v>154</v>
      </c>
      <c r="CC174" t="s">
        <v>58</v>
      </c>
      <c r="CD174" t="s">
        <v>441</v>
      </c>
      <c r="CE174" t="s">
        <v>441</v>
      </c>
      <c r="CL174">
        <v>1</v>
      </c>
      <c r="CM174" t="s">
        <v>106</v>
      </c>
      <c r="CN174" t="s">
        <v>106</v>
      </c>
    </row>
    <row r="175" spans="1:99" x14ac:dyDescent="0.25">
      <c r="A175">
        <v>45170.670701932875</v>
      </c>
      <c r="B175" t="s">
        <v>33</v>
      </c>
      <c r="C175" t="s">
        <v>62</v>
      </c>
      <c r="D175" t="s">
        <v>35</v>
      </c>
      <c r="E175" t="s">
        <v>36</v>
      </c>
      <c r="F175" t="s">
        <v>37</v>
      </c>
      <c r="G175" t="s">
        <v>148</v>
      </c>
      <c r="H175" t="s">
        <v>130</v>
      </c>
      <c r="I175" s="1" t="s">
        <v>124</v>
      </c>
      <c r="J175" t="s">
        <v>854</v>
      </c>
      <c r="M175" t="s">
        <v>40</v>
      </c>
      <c r="N175" s="1" t="s">
        <v>41</v>
      </c>
      <c r="O175" t="s">
        <v>41</v>
      </c>
      <c r="Q175">
        <v>1063</v>
      </c>
      <c r="R175" t="s">
        <v>42</v>
      </c>
      <c r="S175" t="s">
        <v>65</v>
      </c>
      <c r="T175" t="s">
        <v>66</v>
      </c>
      <c r="U175" t="s">
        <v>108</v>
      </c>
      <c r="V175" t="s">
        <v>134</v>
      </c>
      <c r="W175" t="s">
        <v>777</v>
      </c>
      <c r="X175" t="s">
        <v>48</v>
      </c>
      <c r="Y175" t="s">
        <v>136</v>
      </c>
      <c r="Z175" t="s">
        <v>136</v>
      </c>
      <c r="AJ175" t="s">
        <v>242</v>
      </c>
      <c r="AK175" t="s">
        <v>174</v>
      </c>
      <c r="AL175" t="s">
        <v>960</v>
      </c>
      <c r="AM175" t="s">
        <v>958</v>
      </c>
      <c r="AQ175" t="s">
        <v>311</v>
      </c>
      <c r="AR175" t="s">
        <v>311</v>
      </c>
      <c r="AX175" t="s">
        <v>112</v>
      </c>
      <c r="AY175" t="s">
        <v>87</v>
      </c>
      <c r="AZ175" t="s">
        <v>151</v>
      </c>
      <c r="BA175" t="s">
        <v>101</v>
      </c>
      <c r="BB175" t="s">
        <v>992</v>
      </c>
      <c r="BC175" t="s">
        <v>991</v>
      </c>
      <c r="BD175" t="s">
        <v>989</v>
      </c>
      <c r="BE175" t="s">
        <v>990</v>
      </c>
      <c r="BI175" t="s">
        <v>347</v>
      </c>
      <c r="BJ175" t="s">
        <v>75</v>
      </c>
      <c r="BK175" t="s">
        <v>1044</v>
      </c>
      <c r="BL175" t="s">
        <v>1049</v>
      </c>
      <c r="BS175" t="s">
        <v>56</v>
      </c>
      <c r="BT175" t="s">
        <v>450</v>
      </c>
      <c r="BU175" t="s">
        <v>136</v>
      </c>
      <c r="BV175" t="s">
        <v>885</v>
      </c>
      <c r="CB175" t="s">
        <v>154</v>
      </c>
      <c r="CC175" t="s">
        <v>58</v>
      </c>
      <c r="CD175" t="s">
        <v>771</v>
      </c>
      <c r="CE175" t="s">
        <v>147</v>
      </c>
      <c r="CF175" t="s">
        <v>1074</v>
      </c>
      <c r="CG175" t="s">
        <v>1077</v>
      </c>
      <c r="CH175" t="s">
        <v>1078</v>
      </c>
      <c r="CI175" t="s">
        <v>1076</v>
      </c>
      <c r="CL175">
        <v>1</v>
      </c>
      <c r="CM175" t="s">
        <v>778</v>
      </c>
      <c r="CN175" t="s">
        <v>345</v>
      </c>
      <c r="CO175" t="s">
        <v>1095</v>
      </c>
      <c r="CP175" t="s">
        <v>1101</v>
      </c>
    </row>
    <row r="176" spans="1:99" x14ac:dyDescent="0.25">
      <c r="A176">
        <v>45170.676587442125</v>
      </c>
      <c r="B176" t="s">
        <v>330</v>
      </c>
      <c r="C176" t="s">
        <v>62</v>
      </c>
      <c r="D176" t="s">
        <v>35</v>
      </c>
      <c r="E176" t="s">
        <v>36</v>
      </c>
      <c r="F176" t="s">
        <v>201</v>
      </c>
      <c r="G176" t="s">
        <v>123</v>
      </c>
      <c r="H176" t="s">
        <v>130</v>
      </c>
      <c r="I176" s="1" t="s">
        <v>124</v>
      </c>
      <c r="J176" t="s">
        <v>854</v>
      </c>
      <c r="M176" t="s">
        <v>40</v>
      </c>
      <c r="N176" s="1" t="s">
        <v>64</v>
      </c>
      <c r="O176" t="s">
        <v>41</v>
      </c>
      <c r="P176" t="s">
        <v>862</v>
      </c>
      <c r="Q176">
        <v>1100</v>
      </c>
      <c r="R176" t="s">
        <v>42</v>
      </c>
      <c r="S176" t="s">
        <v>43</v>
      </c>
      <c r="T176" t="s">
        <v>66</v>
      </c>
      <c r="U176" t="s">
        <v>108</v>
      </c>
      <c r="V176" t="s">
        <v>117</v>
      </c>
      <c r="W176" t="s">
        <v>331</v>
      </c>
      <c r="X176" t="s">
        <v>145</v>
      </c>
      <c r="Y176" t="s">
        <v>266</v>
      </c>
      <c r="Z176" t="s">
        <v>136</v>
      </c>
      <c r="AA176" t="s">
        <v>893</v>
      </c>
      <c r="AJ176" t="s">
        <v>779</v>
      </c>
      <c r="AK176" t="s">
        <v>427</v>
      </c>
      <c r="AL176" t="s">
        <v>964</v>
      </c>
      <c r="AQ176" t="s">
        <v>73</v>
      </c>
      <c r="AR176" t="s">
        <v>51</v>
      </c>
      <c r="AS176" t="s">
        <v>975</v>
      </c>
      <c r="AX176" t="s">
        <v>112</v>
      </c>
      <c r="AY176" t="s">
        <v>100</v>
      </c>
      <c r="AZ176" t="s">
        <v>151</v>
      </c>
      <c r="BA176" t="s">
        <v>101</v>
      </c>
      <c r="BB176" t="s">
        <v>992</v>
      </c>
      <c r="BC176" t="s">
        <v>991</v>
      </c>
      <c r="BD176" t="s">
        <v>989</v>
      </c>
      <c r="BE176" t="s">
        <v>990</v>
      </c>
      <c r="BI176" t="s">
        <v>525</v>
      </c>
      <c r="BJ176" t="s">
        <v>102</v>
      </c>
      <c r="BK176" t="s">
        <v>1046</v>
      </c>
      <c r="BL176" t="s">
        <v>1048</v>
      </c>
      <c r="BS176" t="s">
        <v>56</v>
      </c>
      <c r="BT176" t="s">
        <v>77</v>
      </c>
      <c r="BU176" t="s">
        <v>77</v>
      </c>
      <c r="CB176">
        <v>0</v>
      </c>
      <c r="CC176" t="s">
        <v>142</v>
      </c>
      <c r="CD176" t="s">
        <v>147</v>
      </c>
      <c r="CE176" t="s">
        <v>147</v>
      </c>
      <c r="CL176">
        <v>5</v>
      </c>
      <c r="CM176" t="s">
        <v>106</v>
      </c>
      <c r="CN176" t="s">
        <v>106</v>
      </c>
    </row>
    <row r="177" spans="1:99" x14ac:dyDescent="0.25">
      <c r="A177">
        <v>45170.676966655097</v>
      </c>
      <c r="B177" t="s">
        <v>330</v>
      </c>
      <c r="C177" t="s">
        <v>62</v>
      </c>
      <c r="D177" t="s">
        <v>35</v>
      </c>
      <c r="E177" t="s">
        <v>36</v>
      </c>
      <c r="F177" t="s">
        <v>37</v>
      </c>
      <c r="G177" t="s">
        <v>38</v>
      </c>
      <c r="H177" t="s">
        <v>130</v>
      </c>
      <c r="I177" s="1" t="s">
        <v>130</v>
      </c>
      <c r="M177" t="s">
        <v>40</v>
      </c>
      <c r="N177" s="1" t="s">
        <v>41</v>
      </c>
      <c r="O177" t="s">
        <v>41</v>
      </c>
      <c r="Q177">
        <v>999</v>
      </c>
      <c r="R177" t="s">
        <v>83</v>
      </c>
      <c r="S177" t="s">
        <v>65</v>
      </c>
      <c r="T177" t="s">
        <v>44</v>
      </c>
      <c r="U177" t="s">
        <v>67</v>
      </c>
      <c r="V177" t="s">
        <v>134</v>
      </c>
      <c r="W177" t="s">
        <v>780</v>
      </c>
      <c r="X177" t="s">
        <v>48</v>
      </c>
      <c r="Y177" t="s">
        <v>77</v>
      </c>
      <c r="Z177" t="s">
        <v>77</v>
      </c>
      <c r="AJ177" t="s">
        <v>460</v>
      </c>
      <c r="AK177" t="s">
        <v>111</v>
      </c>
      <c r="AL177" t="s">
        <v>959</v>
      </c>
      <c r="AM177" t="s">
        <v>957</v>
      </c>
      <c r="AQ177" t="s">
        <v>51</v>
      </c>
      <c r="AR177" t="s">
        <v>51</v>
      </c>
      <c r="AX177" t="s">
        <v>52</v>
      </c>
      <c r="AY177" t="s">
        <v>87</v>
      </c>
      <c r="AZ177" t="s">
        <v>101</v>
      </c>
      <c r="BA177" t="s">
        <v>101</v>
      </c>
      <c r="BI177" t="s">
        <v>102</v>
      </c>
      <c r="BJ177" t="s">
        <v>102</v>
      </c>
      <c r="BS177" t="s">
        <v>196</v>
      </c>
      <c r="BT177" t="s">
        <v>781</v>
      </c>
      <c r="BU177" t="s">
        <v>781</v>
      </c>
      <c r="CB177">
        <v>0</v>
      </c>
      <c r="CC177" t="s">
        <v>92</v>
      </c>
      <c r="CD177" t="s">
        <v>147</v>
      </c>
      <c r="CE177" t="s">
        <v>147</v>
      </c>
      <c r="CL177">
        <v>1</v>
      </c>
      <c r="CM177" t="s">
        <v>106</v>
      </c>
      <c r="CN177" t="s">
        <v>106</v>
      </c>
      <c r="CU177" t="s">
        <v>782</v>
      </c>
    </row>
    <row r="178" spans="1:99" x14ac:dyDescent="0.25">
      <c r="A178">
        <v>45170.683707048607</v>
      </c>
      <c r="B178" t="s">
        <v>330</v>
      </c>
      <c r="C178" t="s">
        <v>34</v>
      </c>
      <c r="D178" t="s">
        <v>35</v>
      </c>
      <c r="E178" t="s">
        <v>36</v>
      </c>
      <c r="F178" t="s">
        <v>37</v>
      </c>
      <c r="G178" t="s">
        <v>81</v>
      </c>
      <c r="H178" t="s">
        <v>130</v>
      </c>
      <c r="I178" s="1" t="s">
        <v>82</v>
      </c>
      <c r="J178" t="s">
        <v>854</v>
      </c>
      <c r="K178" t="s">
        <v>853</v>
      </c>
      <c r="M178" t="s">
        <v>40</v>
      </c>
      <c r="N178" s="1" t="s">
        <v>64</v>
      </c>
      <c r="O178" t="s">
        <v>41</v>
      </c>
      <c r="P178" t="s">
        <v>862</v>
      </c>
      <c r="Q178">
        <v>1203</v>
      </c>
      <c r="R178" t="s">
        <v>42</v>
      </c>
      <c r="S178" t="s">
        <v>65</v>
      </c>
      <c r="T178" t="s">
        <v>66</v>
      </c>
      <c r="U178" t="s">
        <v>67</v>
      </c>
      <c r="V178" t="s">
        <v>96</v>
      </c>
      <c r="W178" t="s">
        <v>783</v>
      </c>
      <c r="X178" t="s">
        <v>48</v>
      </c>
      <c r="Y178" t="s">
        <v>940</v>
      </c>
      <c r="Z178" t="s">
        <v>136</v>
      </c>
      <c r="AA178" t="s">
        <v>883</v>
      </c>
      <c r="AB178" t="s">
        <v>889</v>
      </c>
      <c r="AC178" t="s">
        <v>895</v>
      </c>
      <c r="AD178" t="s">
        <v>891</v>
      </c>
      <c r="AE178" t="s">
        <v>901</v>
      </c>
      <c r="AF178" t="s">
        <v>941</v>
      </c>
      <c r="AJ178" t="s">
        <v>72</v>
      </c>
      <c r="AK178" t="s">
        <v>146</v>
      </c>
      <c r="AL178" t="s">
        <v>958</v>
      </c>
      <c r="AM178" t="s">
        <v>959</v>
      </c>
      <c r="AN178" t="s">
        <v>957</v>
      </c>
      <c r="AQ178" t="s">
        <v>73</v>
      </c>
      <c r="AR178" t="s">
        <v>51</v>
      </c>
      <c r="AS178" t="s">
        <v>975</v>
      </c>
      <c r="AX178" t="s">
        <v>52</v>
      </c>
      <c r="AY178" t="s">
        <v>100</v>
      </c>
      <c r="AZ178" t="s">
        <v>151</v>
      </c>
      <c r="BA178" t="s">
        <v>101</v>
      </c>
      <c r="BB178" t="s">
        <v>992</v>
      </c>
      <c r="BC178" t="s">
        <v>991</v>
      </c>
      <c r="BD178" t="s">
        <v>989</v>
      </c>
      <c r="BE178" t="s">
        <v>990</v>
      </c>
      <c r="BI178" t="s">
        <v>1014</v>
      </c>
      <c r="BJ178" t="s">
        <v>102</v>
      </c>
      <c r="BK178" t="s">
        <v>1046</v>
      </c>
      <c r="BL178" t="s">
        <v>1047</v>
      </c>
      <c r="BM178" t="s">
        <v>1044</v>
      </c>
      <c r="BN178" t="s">
        <v>1049</v>
      </c>
      <c r="BO178" t="s">
        <v>1045</v>
      </c>
      <c r="BS178" t="s">
        <v>76</v>
      </c>
      <c r="BT178" t="s">
        <v>785</v>
      </c>
      <c r="BU178" t="s">
        <v>136</v>
      </c>
      <c r="BV178" t="s">
        <v>885</v>
      </c>
      <c r="BW178" t="s">
        <v>896</v>
      </c>
      <c r="CB178" t="s">
        <v>78</v>
      </c>
      <c r="CC178" t="s">
        <v>58</v>
      </c>
      <c r="CD178" t="s">
        <v>348</v>
      </c>
      <c r="CE178" t="s">
        <v>147</v>
      </c>
      <c r="CF178" t="s">
        <v>1073</v>
      </c>
      <c r="CG178" t="s">
        <v>1078</v>
      </c>
      <c r="CH178" t="s">
        <v>1076</v>
      </c>
      <c r="CL178">
        <v>4</v>
      </c>
      <c r="CM178" t="s">
        <v>106</v>
      </c>
      <c r="CN178" t="s">
        <v>106</v>
      </c>
    </row>
    <row r="179" spans="1:99" x14ac:dyDescent="0.25">
      <c r="A179">
        <v>45170.703813472224</v>
      </c>
      <c r="B179" t="s">
        <v>33</v>
      </c>
      <c r="C179" t="s">
        <v>62</v>
      </c>
      <c r="D179" t="s">
        <v>35</v>
      </c>
      <c r="E179" t="s">
        <v>36</v>
      </c>
      <c r="F179" t="s">
        <v>201</v>
      </c>
      <c r="G179" t="s">
        <v>123</v>
      </c>
      <c r="H179" t="s">
        <v>130</v>
      </c>
      <c r="I179" s="1" t="s">
        <v>39</v>
      </c>
      <c r="J179" t="s">
        <v>852</v>
      </c>
      <c r="M179" t="s">
        <v>40</v>
      </c>
      <c r="N179" s="1" t="s">
        <v>64</v>
      </c>
      <c r="O179" t="s">
        <v>41</v>
      </c>
      <c r="P179" t="s">
        <v>862</v>
      </c>
      <c r="Q179">
        <v>1080</v>
      </c>
      <c r="R179" t="s">
        <v>42</v>
      </c>
      <c r="S179" t="s">
        <v>65</v>
      </c>
      <c r="T179" t="s">
        <v>44</v>
      </c>
      <c r="U179" t="s">
        <v>67</v>
      </c>
      <c r="V179" t="s">
        <v>117</v>
      </c>
      <c r="W179" t="s">
        <v>382</v>
      </c>
      <c r="X179" t="s">
        <v>399</v>
      </c>
      <c r="Y179" t="s">
        <v>786</v>
      </c>
      <c r="Z179" t="s">
        <v>914</v>
      </c>
      <c r="AA179" t="s">
        <v>915</v>
      </c>
      <c r="AJ179" t="s">
        <v>787</v>
      </c>
      <c r="AK179" t="s">
        <v>633</v>
      </c>
      <c r="AL179" t="s">
        <v>963</v>
      </c>
      <c r="AQ179" t="s">
        <v>51</v>
      </c>
      <c r="AR179" t="s">
        <v>51</v>
      </c>
      <c r="AX179" t="s">
        <v>52</v>
      </c>
      <c r="AY179" t="s">
        <v>100</v>
      </c>
      <c r="AZ179" t="s">
        <v>261</v>
      </c>
      <c r="BA179" t="s">
        <v>101</v>
      </c>
      <c r="BB179" t="s">
        <v>992</v>
      </c>
      <c r="BC179" t="s">
        <v>991</v>
      </c>
      <c r="BI179" t="s">
        <v>1022</v>
      </c>
      <c r="BJ179" t="s">
        <v>75</v>
      </c>
      <c r="BK179" t="s">
        <v>1047</v>
      </c>
      <c r="BL179" t="s">
        <v>1045</v>
      </c>
      <c r="BS179" t="s">
        <v>56</v>
      </c>
      <c r="BT179" t="s">
        <v>77</v>
      </c>
      <c r="BU179" t="s">
        <v>77</v>
      </c>
      <c r="CB179">
        <v>0</v>
      </c>
      <c r="CC179" t="s">
        <v>58</v>
      </c>
      <c r="CD179" t="s">
        <v>143</v>
      </c>
      <c r="CE179" t="s">
        <v>210</v>
      </c>
      <c r="CF179" t="s">
        <v>1078</v>
      </c>
      <c r="CG179" t="s">
        <v>1076</v>
      </c>
      <c r="CL179">
        <v>3</v>
      </c>
      <c r="CM179" t="s">
        <v>106</v>
      </c>
      <c r="CN179" t="s">
        <v>106</v>
      </c>
    </row>
    <row r="180" spans="1:99" x14ac:dyDescent="0.25">
      <c r="A180">
        <v>45170.707117824073</v>
      </c>
      <c r="B180" t="s">
        <v>258</v>
      </c>
      <c r="C180" t="s">
        <v>62</v>
      </c>
      <c r="D180" t="s">
        <v>35</v>
      </c>
      <c r="E180" t="s">
        <v>36</v>
      </c>
      <c r="F180" t="s">
        <v>37</v>
      </c>
      <c r="G180" t="s">
        <v>320</v>
      </c>
      <c r="H180" t="s">
        <v>130</v>
      </c>
      <c r="I180" s="1" t="s">
        <v>82</v>
      </c>
      <c r="J180" t="s">
        <v>854</v>
      </c>
      <c r="K180" t="s">
        <v>853</v>
      </c>
      <c r="M180" t="s">
        <v>40</v>
      </c>
      <c r="N180" s="1" t="s">
        <v>64</v>
      </c>
      <c r="O180" t="s">
        <v>41</v>
      </c>
      <c r="P180" t="s">
        <v>862</v>
      </c>
      <c r="Q180">
        <v>1183</v>
      </c>
      <c r="R180" t="s">
        <v>42</v>
      </c>
      <c r="S180" t="s">
        <v>95</v>
      </c>
      <c r="T180" t="s">
        <v>44</v>
      </c>
      <c r="U180" t="s">
        <v>67</v>
      </c>
      <c r="V180" t="s">
        <v>96</v>
      </c>
      <c r="W180" t="s">
        <v>788</v>
      </c>
      <c r="X180" t="s">
        <v>70</v>
      </c>
      <c r="Y180" t="s">
        <v>227</v>
      </c>
      <c r="Z180" t="s">
        <v>136</v>
      </c>
      <c r="AA180" t="s">
        <v>889</v>
      </c>
      <c r="AJ180" t="s">
        <v>789</v>
      </c>
      <c r="AK180" t="s">
        <v>789</v>
      </c>
      <c r="AQ180" t="s">
        <v>51</v>
      </c>
      <c r="AR180" t="s">
        <v>51</v>
      </c>
      <c r="AX180" t="s">
        <v>112</v>
      </c>
      <c r="AY180" t="s">
        <v>87</v>
      </c>
      <c r="AZ180" t="s">
        <v>101</v>
      </c>
      <c r="BA180" t="s">
        <v>101</v>
      </c>
      <c r="BI180" t="s">
        <v>75</v>
      </c>
      <c r="BJ180" t="s">
        <v>75</v>
      </c>
      <c r="BS180" t="s">
        <v>56</v>
      </c>
      <c r="BT180" t="s">
        <v>77</v>
      </c>
      <c r="BU180" t="s">
        <v>77</v>
      </c>
      <c r="CB180">
        <v>0</v>
      </c>
      <c r="CC180" t="s">
        <v>92</v>
      </c>
      <c r="CD180" t="s">
        <v>790</v>
      </c>
      <c r="CE180" t="s">
        <v>210</v>
      </c>
      <c r="CF180" t="s">
        <v>1077</v>
      </c>
      <c r="CG180" t="s">
        <v>1076</v>
      </c>
      <c r="CL180">
        <v>5</v>
      </c>
      <c r="CM180" t="s">
        <v>345</v>
      </c>
      <c r="CN180" t="s">
        <v>345</v>
      </c>
    </row>
    <row r="181" spans="1:99" x14ac:dyDescent="0.25">
      <c r="A181">
        <v>45170.720205972219</v>
      </c>
      <c r="B181" t="s">
        <v>330</v>
      </c>
      <c r="C181" t="s">
        <v>62</v>
      </c>
      <c r="D181" t="s">
        <v>35</v>
      </c>
      <c r="E181" t="s">
        <v>36</v>
      </c>
      <c r="F181" t="s">
        <v>37</v>
      </c>
      <c r="G181" t="s">
        <v>123</v>
      </c>
      <c r="H181" t="s">
        <v>130</v>
      </c>
      <c r="I181" s="1" t="s">
        <v>291</v>
      </c>
      <c r="J181" t="s">
        <v>854</v>
      </c>
      <c r="K181" t="s">
        <v>853</v>
      </c>
      <c r="L181" t="s">
        <v>852</v>
      </c>
      <c r="M181" t="s">
        <v>40</v>
      </c>
      <c r="N181" s="1" t="s">
        <v>64</v>
      </c>
      <c r="O181" t="s">
        <v>41</v>
      </c>
      <c r="P181" t="s">
        <v>862</v>
      </c>
      <c r="Q181">
        <v>1200</v>
      </c>
      <c r="R181" t="s">
        <v>42</v>
      </c>
      <c r="S181" t="s">
        <v>65</v>
      </c>
      <c r="T181" t="s">
        <v>66</v>
      </c>
      <c r="U181" t="s">
        <v>156</v>
      </c>
      <c r="V181" t="s">
        <v>117</v>
      </c>
      <c r="W181" t="s">
        <v>791</v>
      </c>
      <c r="X181" t="s">
        <v>179</v>
      </c>
      <c r="Y181" t="s">
        <v>792</v>
      </c>
      <c r="Z181" t="s">
        <v>136</v>
      </c>
      <c r="AA181" t="s">
        <v>885</v>
      </c>
      <c r="AB181" t="s">
        <v>901</v>
      </c>
      <c r="AJ181" t="s">
        <v>166</v>
      </c>
      <c r="AK181" t="s">
        <v>174</v>
      </c>
      <c r="AL181" t="s">
        <v>961</v>
      </c>
      <c r="AM181" t="s">
        <v>958</v>
      </c>
      <c r="AN181" t="s">
        <v>959</v>
      </c>
      <c r="AO181" t="s">
        <v>957</v>
      </c>
      <c r="AQ181" t="s">
        <v>51</v>
      </c>
      <c r="AR181" t="s">
        <v>51</v>
      </c>
      <c r="AX181" t="s">
        <v>65</v>
      </c>
      <c r="AY181" t="s">
        <v>53</v>
      </c>
      <c r="AZ181" t="s">
        <v>151</v>
      </c>
      <c r="BA181" t="s">
        <v>101</v>
      </c>
      <c r="BB181" t="s">
        <v>992</v>
      </c>
      <c r="BC181" t="s">
        <v>991</v>
      </c>
      <c r="BD181" t="s">
        <v>989</v>
      </c>
      <c r="BE181" t="s">
        <v>990</v>
      </c>
      <c r="BI181" t="s">
        <v>793</v>
      </c>
      <c r="BJ181" t="s">
        <v>102</v>
      </c>
      <c r="BK181" t="s">
        <v>1046</v>
      </c>
      <c r="BL181" t="s">
        <v>1048</v>
      </c>
      <c r="BM181" t="s">
        <v>1045</v>
      </c>
      <c r="BN181" t="s">
        <v>1050</v>
      </c>
      <c r="BS181" t="s">
        <v>76</v>
      </c>
      <c r="BT181" t="s">
        <v>792</v>
      </c>
      <c r="BU181" t="s">
        <v>136</v>
      </c>
      <c r="BV181" t="s">
        <v>885</v>
      </c>
      <c r="BW181" t="s">
        <v>901</v>
      </c>
      <c r="CB181" t="s">
        <v>170</v>
      </c>
      <c r="CC181" t="s">
        <v>58</v>
      </c>
      <c r="CD181" t="s">
        <v>147</v>
      </c>
      <c r="CE181" t="s">
        <v>147</v>
      </c>
      <c r="CL181">
        <v>2</v>
      </c>
      <c r="CM181" t="s">
        <v>106</v>
      </c>
      <c r="CN181" t="s">
        <v>106</v>
      </c>
    </row>
    <row r="182" spans="1:99" x14ac:dyDescent="0.25">
      <c r="A182">
        <v>45170.740005277781</v>
      </c>
      <c r="B182" t="s">
        <v>33</v>
      </c>
      <c r="C182" t="s">
        <v>62</v>
      </c>
      <c r="D182" t="s">
        <v>35</v>
      </c>
      <c r="E182" t="s">
        <v>36</v>
      </c>
      <c r="F182" t="s">
        <v>201</v>
      </c>
      <c r="G182" t="s">
        <v>81</v>
      </c>
      <c r="H182" t="s">
        <v>130</v>
      </c>
      <c r="I182" s="1" t="s">
        <v>124</v>
      </c>
      <c r="J182" t="s">
        <v>854</v>
      </c>
      <c r="M182" t="s">
        <v>40</v>
      </c>
      <c r="N182" s="1" t="s">
        <v>41</v>
      </c>
      <c r="O182" t="s">
        <v>41</v>
      </c>
      <c r="Q182">
        <v>1000</v>
      </c>
      <c r="R182" t="s">
        <v>83</v>
      </c>
      <c r="S182" t="s">
        <v>95</v>
      </c>
      <c r="T182" t="s">
        <v>44</v>
      </c>
      <c r="U182" t="s">
        <v>45</v>
      </c>
      <c r="V182" t="s">
        <v>134</v>
      </c>
      <c r="W182" t="s">
        <v>794</v>
      </c>
      <c r="X182" t="s">
        <v>48</v>
      </c>
      <c r="Y182" t="s">
        <v>136</v>
      </c>
      <c r="Z182" t="s">
        <v>136</v>
      </c>
      <c r="AJ182" t="s">
        <v>633</v>
      </c>
      <c r="AK182" t="s">
        <v>633</v>
      </c>
      <c r="AQ182" t="s">
        <v>51</v>
      </c>
      <c r="AR182" t="s">
        <v>51</v>
      </c>
      <c r="AX182" t="s">
        <v>112</v>
      </c>
      <c r="AY182" t="s">
        <v>100</v>
      </c>
      <c r="AZ182" t="s">
        <v>428</v>
      </c>
      <c r="BA182" t="s">
        <v>428</v>
      </c>
      <c r="BI182" t="s">
        <v>795</v>
      </c>
      <c r="BJ182" t="s">
        <v>75</v>
      </c>
      <c r="BK182" t="s">
        <v>1044</v>
      </c>
      <c r="BL182" t="s">
        <v>1051</v>
      </c>
      <c r="BS182" t="s">
        <v>196</v>
      </c>
      <c r="BT182" t="s">
        <v>136</v>
      </c>
      <c r="BU182" t="s">
        <v>136</v>
      </c>
      <c r="CB182">
        <v>0</v>
      </c>
      <c r="CC182" t="s">
        <v>58</v>
      </c>
      <c r="CD182" t="s">
        <v>210</v>
      </c>
      <c r="CE182" t="s">
        <v>210</v>
      </c>
      <c r="CL182">
        <v>3</v>
      </c>
      <c r="CM182" t="s">
        <v>94</v>
      </c>
      <c r="CN182" t="s">
        <v>94</v>
      </c>
      <c r="CU182" t="s">
        <v>796</v>
      </c>
    </row>
    <row r="183" spans="1:99" x14ac:dyDescent="0.25">
      <c r="A183">
        <v>45170.752159224532</v>
      </c>
      <c r="B183" t="s">
        <v>330</v>
      </c>
      <c r="C183" t="s">
        <v>62</v>
      </c>
      <c r="D183" t="s">
        <v>35</v>
      </c>
      <c r="E183" t="s">
        <v>36</v>
      </c>
      <c r="F183" t="s">
        <v>37</v>
      </c>
      <c r="G183" t="s">
        <v>123</v>
      </c>
      <c r="H183" t="s">
        <v>130</v>
      </c>
      <c r="I183" s="1" t="s">
        <v>130</v>
      </c>
      <c r="M183" t="s">
        <v>40</v>
      </c>
      <c r="N183" s="1" t="s">
        <v>41</v>
      </c>
      <c r="O183" t="s">
        <v>41</v>
      </c>
      <c r="Q183">
        <v>1100</v>
      </c>
      <c r="R183" t="s">
        <v>42</v>
      </c>
      <c r="S183" t="s">
        <v>43</v>
      </c>
      <c r="T183" t="s">
        <v>131</v>
      </c>
      <c r="U183" t="s">
        <v>67</v>
      </c>
      <c r="V183" t="s">
        <v>134</v>
      </c>
      <c r="W183" t="s">
        <v>797</v>
      </c>
      <c r="X183" t="s">
        <v>399</v>
      </c>
      <c r="Y183" t="s">
        <v>98</v>
      </c>
      <c r="Z183" t="s">
        <v>98</v>
      </c>
      <c r="AJ183" t="s">
        <v>174</v>
      </c>
      <c r="AK183" t="s">
        <v>174</v>
      </c>
      <c r="AQ183" t="s">
        <v>51</v>
      </c>
      <c r="AR183" t="s">
        <v>51</v>
      </c>
      <c r="AX183" t="s">
        <v>112</v>
      </c>
      <c r="AY183" t="s">
        <v>100</v>
      </c>
      <c r="AZ183" t="s">
        <v>428</v>
      </c>
      <c r="BA183" t="s">
        <v>428</v>
      </c>
      <c r="BI183" t="s">
        <v>160</v>
      </c>
      <c r="BJ183" t="s">
        <v>160</v>
      </c>
      <c r="BS183" t="s">
        <v>56</v>
      </c>
      <c r="BT183" t="s">
        <v>103</v>
      </c>
      <c r="BU183" t="s">
        <v>103</v>
      </c>
      <c r="CB183" t="s">
        <v>104</v>
      </c>
      <c r="CC183" t="s">
        <v>58</v>
      </c>
      <c r="CD183" t="s">
        <v>318</v>
      </c>
      <c r="CE183" t="s">
        <v>318</v>
      </c>
      <c r="CL183">
        <v>4</v>
      </c>
      <c r="CM183" t="s">
        <v>106</v>
      </c>
      <c r="CN183" t="s">
        <v>106</v>
      </c>
    </row>
    <row r="184" spans="1:99" x14ac:dyDescent="0.25">
      <c r="A184">
        <v>45170.770656064815</v>
      </c>
      <c r="B184" t="s">
        <v>33</v>
      </c>
      <c r="C184" t="s">
        <v>62</v>
      </c>
      <c r="D184" t="s">
        <v>35</v>
      </c>
      <c r="E184" t="s">
        <v>36</v>
      </c>
      <c r="F184" t="s">
        <v>201</v>
      </c>
      <c r="G184" t="s">
        <v>81</v>
      </c>
      <c r="H184" t="s">
        <v>130</v>
      </c>
      <c r="I184" s="1" t="s">
        <v>124</v>
      </c>
      <c r="J184" t="s">
        <v>854</v>
      </c>
      <c r="M184" t="s">
        <v>40</v>
      </c>
      <c r="N184" s="1" t="s">
        <v>41</v>
      </c>
      <c r="O184" t="s">
        <v>41</v>
      </c>
      <c r="Q184">
        <v>300</v>
      </c>
      <c r="R184" t="s">
        <v>42</v>
      </c>
      <c r="S184" t="s">
        <v>95</v>
      </c>
      <c r="T184" t="s">
        <v>131</v>
      </c>
      <c r="U184" t="s">
        <v>45</v>
      </c>
      <c r="V184" t="s">
        <v>117</v>
      </c>
      <c r="W184" t="s">
        <v>798</v>
      </c>
      <c r="X184" t="s">
        <v>413</v>
      </c>
      <c r="Y184" t="s">
        <v>136</v>
      </c>
      <c r="Z184" t="s">
        <v>136</v>
      </c>
      <c r="AJ184" t="s">
        <v>799</v>
      </c>
      <c r="AK184" t="s">
        <v>174</v>
      </c>
      <c r="AL184" t="s">
        <v>960</v>
      </c>
      <c r="AM184" t="s">
        <v>964</v>
      </c>
      <c r="AN184" t="s">
        <v>966</v>
      </c>
      <c r="AQ184" t="s">
        <v>51</v>
      </c>
      <c r="AR184" t="s">
        <v>51</v>
      </c>
      <c r="AX184" t="s">
        <v>52</v>
      </c>
      <c r="AY184" t="s">
        <v>100</v>
      </c>
      <c r="AZ184" t="s">
        <v>308</v>
      </c>
      <c r="BA184" t="s">
        <v>418</v>
      </c>
      <c r="BB184" t="s">
        <v>990</v>
      </c>
      <c r="BI184" t="s">
        <v>262</v>
      </c>
      <c r="BJ184" t="s">
        <v>75</v>
      </c>
      <c r="BK184" t="s">
        <v>1044</v>
      </c>
      <c r="BL184" t="s">
        <v>1049</v>
      </c>
      <c r="BM184" t="s">
        <v>1045</v>
      </c>
      <c r="BS184" t="s">
        <v>56</v>
      </c>
      <c r="BT184" t="s">
        <v>77</v>
      </c>
      <c r="BU184" t="s">
        <v>77</v>
      </c>
      <c r="CB184">
        <v>0</v>
      </c>
      <c r="CC184" t="s">
        <v>228</v>
      </c>
      <c r="CD184" t="s">
        <v>147</v>
      </c>
      <c r="CE184" t="s">
        <v>147</v>
      </c>
      <c r="CL184">
        <v>1</v>
      </c>
      <c r="CM184" t="s">
        <v>584</v>
      </c>
      <c r="CN184" t="s">
        <v>345</v>
      </c>
      <c r="CO184" t="s">
        <v>1097</v>
      </c>
      <c r="CU184" t="s">
        <v>800</v>
      </c>
    </row>
    <row r="185" spans="1:99" x14ac:dyDescent="0.25">
      <c r="A185">
        <v>45170.779749097223</v>
      </c>
      <c r="B185" t="s">
        <v>33</v>
      </c>
      <c r="C185" t="s">
        <v>62</v>
      </c>
      <c r="D185" t="s">
        <v>35</v>
      </c>
      <c r="E185" t="s">
        <v>36</v>
      </c>
      <c r="F185" t="s">
        <v>37</v>
      </c>
      <c r="G185" t="s">
        <v>148</v>
      </c>
      <c r="H185" t="s">
        <v>130</v>
      </c>
      <c r="I185" s="1" t="s">
        <v>130</v>
      </c>
      <c r="M185" t="s">
        <v>40</v>
      </c>
      <c r="N185" s="1" t="s">
        <v>41</v>
      </c>
      <c r="O185" t="s">
        <v>41</v>
      </c>
      <c r="Q185">
        <v>1040</v>
      </c>
      <c r="R185" t="s">
        <v>42</v>
      </c>
      <c r="S185" t="s">
        <v>95</v>
      </c>
      <c r="T185" t="s">
        <v>66</v>
      </c>
      <c r="U185" t="s">
        <v>108</v>
      </c>
      <c r="V185" t="s">
        <v>96</v>
      </c>
      <c r="W185" t="s">
        <v>801</v>
      </c>
      <c r="X185" t="s">
        <v>48</v>
      </c>
      <c r="Y185" t="s">
        <v>136</v>
      </c>
      <c r="Z185" t="s">
        <v>136</v>
      </c>
      <c r="AJ185" t="s">
        <v>224</v>
      </c>
      <c r="AK185" t="s">
        <v>146</v>
      </c>
      <c r="AL185" t="s">
        <v>958</v>
      </c>
      <c r="AQ185" t="s">
        <v>51</v>
      </c>
      <c r="AR185" t="s">
        <v>51</v>
      </c>
      <c r="AX185" t="s">
        <v>112</v>
      </c>
      <c r="AY185" t="s">
        <v>87</v>
      </c>
      <c r="AZ185" t="s">
        <v>54</v>
      </c>
      <c r="BA185" t="s">
        <v>101</v>
      </c>
      <c r="BB185" t="s">
        <v>989</v>
      </c>
      <c r="BC185" t="s">
        <v>990</v>
      </c>
      <c r="BI185" t="s">
        <v>102</v>
      </c>
      <c r="BJ185" t="s">
        <v>102</v>
      </c>
      <c r="BS185" t="s">
        <v>76</v>
      </c>
      <c r="BT185" t="s">
        <v>136</v>
      </c>
      <c r="BU185" t="s">
        <v>136</v>
      </c>
      <c r="CB185" t="s">
        <v>170</v>
      </c>
      <c r="CC185" t="s">
        <v>58</v>
      </c>
      <c r="CD185" t="s">
        <v>147</v>
      </c>
      <c r="CE185" t="s">
        <v>147</v>
      </c>
      <c r="CL185">
        <v>3</v>
      </c>
      <c r="CM185" t="s">
        <v>106</v>
      </c>
      <c r="CN185" t="s">
        <v>106</v>
      </c>
    </row>
    <row r="186" spans="1:99" x14ac:dyDescent="0.25">
      <c r="A186">
        <v>45170.81638074074</v>
      </c>
      <c r="B186" t="s">
        <v>33</v>
      </c>
      <c r="C186" t="s">
        <v>62</v>
      </c>
      <c r="D186" t="s">
        <v>35</v>
      </c>
      <c r="E186" t="s">
        <v>36</v>
      </c>
      <c r="F186" t="s">
        <v>37</v>
      </c>
      <c r="G186" t="s">
        <v>148</v>
      </c>
      <c r="H186" t="s">
        <v>130</v>
      </c>
      <c r="I186" s="1" t="s">
        <v>130</v>
      </c>
      <c r="M186" t="s">
        <v>40</v>
      </c>
      <c r="N186" s="1" t="s">
        <v>41</v>
      </c>
      <c r="O186" t="s">
        <v>41</v>
      </c>
      <c r="Q186">
        <v>1167</v>
      </c>
      <c r="R186" t="s">
        <v>42</v>
      </c>
      <c r="S186" t="s">
        <v>65</v>
      </c>
      <c r="T186" t="s">
        <v>66</v>
      </c>
      <c r="U186" t="s">
        <v>108</v>
      </c>
      <c r="V186" t="s">
        <v>134</v>
      </c>
      <c r="W186" t="s">
        <v>802</v>
      </c>
      <c r="X186" t="s">
        <v>145</v>
      </c>
      <c r="Y186" t="s">
        <v>103</v>
      </c>
      <c r="Z186" t="s">
        <v>103</v>
      </c>
      <c r="AJ186" t="s">
        <v>119</v>
      </c>
      <c r="AK186" t="s">
        <v>146</v>
      </c>
      <c r="AL186" t="s">
        <v>958</v>
      </c>
      <c r="AM186" t="s">
        <v>959</v>
      </c>
      <c r="AQ186" t="s">
        <v>51</v>
      </c>
      <c r="AR186" t="s">
        <v>51</v>
      </c>
      <c r="AX186" t="s">
        <v>65</v>
      </c>
      <c r="AY186" t="s">
        <v>87</v>
      </c>
      <c r="AZ186" t="s">
        <v>167</v>
      </c>
      <c r="BA186" t="s">
        <v>101</v>
      </c>
      <c r="BB186" t="s">
        <v>989</v>
      </c>
      <c r="BI186" t="s">
        <v>504</v>
      </c>
      <c r="BJ186" t="s">
        <v>102</v>
      </c>
      <c r="BK186" t="s">
        <v>1046</v>
      </c>
      <c r="BL186" t="s">
        <v>1048</v>
      </c>
      <c r="BM186" t="s">
        <v>1044</v>
      </c>
      <c r="BS186" t="s">
        <v>76</v>
      </c>
      <c r="BT186" t="s">
        <v>103</v>
      </c>
      <c r="BU186" t="s">
        <v>103</v>
      </c>
      <c r="CB186" t="s">
        <v>170</v>
      </c>
      <c r="CC186" t="s">
        <v>58</v>
      </c>
      <c r="CD186" t="s">
        <v>147</v>
      </c>
      <c r="CE186" t="s">
        <v>147</v>
      </c>
      <c r="CL186">
        <v>1</v>
      </c>
      <c r="CM186" t="s">
        <v>106</v>
      </c>
      <c r="CN186" t="s">
        <v>106</v>
      </c>
    </row>
    <row r="187" spans="1:99" x14ac:dyDescent="0.25">
      <c r="A187">
        <v>45170.828283738425</v>
      </c>
      <c r="B187" t="s">
        <v>330</v>
      </c>
      <c r="C187" t="s">
        <v>62</v>
      </c>
      <c r="D187" t="s">
        <v>35</v>
      </c>
      <c r="E187" t="s">
        <v>36</v>
      </c>
      <c r="F187" t="s">
        <v>201</v>
      </c>
      <c r="G187" t="s">
        <v>123</v>
      </c>
      <c r="H187" t="s">
        <v>130</v>
      </c>
      <c r="I187" s="1" t="s">
        <v>124</v>
      </c>
      <c r="J187" t="s">
        <v>854</v>
      </c>
      <c r="M187" t="s">
        <v>40</v>
      </c>
      <c r="N187" s="1" t="s">
        <v>41</v>
      </c>
      <c r="O187" t="s">
        <v>41</v>
      </c>
      <c r="Q187">
        <v>1197</v>
      </c>
      <c r="R187" t="s">
        <v>83</v>
      </c>
      <c r="S187" t="s">
        <v>65</v>
      </c>
      <c r="T187" t="s">
        <v>44</v>
      </c>
      <c r="U187" t="s">
        <v>108</v>
      </c>
      <c r="V187" t="s">
        <v>117</v>
      </c>
      <c r="W187" t="s">
        <v>803</v>
      </c>
      <c r="X187" t="s">
        <v>48</v>
      </c>
      <c r="Y187" t="s">
        <v>77</v>
      </c>
      <c r="Z187" t="s">
        <v>77</v>
      </c>
      <c r="AJ187" t="s">
        <v>804</v>
      </c>
      <c r="AK187" t="s">
        <v>146</v>
      </c>
      <c r="AL187" t="s">
        <v>962</v>
      </c>
      <c r="AM187" t="s">
        <v>963</v>
      </c>
      <c r="AN187" t="s">
        <v>964</v>
      </c>
      <c r="AO187" t="s">
        <v>966</v>
      </c>
      <c r="AQ187" t="s">
        <v>73</v>
      </c>
      <c r="AR187" t="s">
        <v>51</v>
      </c>
      <c r="AS187" t="s">
        <v>975</v>
      </c>
      <c r="AX187" t="s">
        <v>112</v>
      </c>
      <c r="AY187" t="s">
        <v>53</v>
      </c>
      <c r="AZ187" t="s">
        <v>569</v>
      </c>
      <c r="BA187" t="s">
        <v>101</v>
      </c>
      <c r="BB187" t="s">
        <v>992</v>
      </c>
      <c r="BC187" t="s">
        <v>989</v>
      </c>
      <c r="BD187" t="s">
        <v>990</v>
      </c>
      <c r="BI187" t="s">
        <v>805</v>
      </c>
      <c r="BJ187" t="s">
        <v>102</v>
      </c>
      <c r="BK187" t="s">
        <v>1048</v>
      </c>
      <c r="BL187" t="s">
        <v>1044</v>
      </c>
      <c r="BM187" t="s">
        <v>1045</v>
      </c>
      <c r="BS187" t="s">
        <v>56</v>
      </c>
      <c r="BT187" t="s">
        <v>158</v>
      </c>
      <c r="BU187" t="s">
        <v>158</v>
      </c>
      <c r="CB187" t="s">
        <v>170</v>
      </c>
      <c r="CC187" t="s">
        <v>92</v>
      </c>
      <c r="CD187" t="s">
        <v>147</v>
      </c>
      <c r="CE187" t="s">
        <v>147</v>
      </c>
      <c r="CL187">
        <v>1</v>
      </c>
      <c r="CM187" t="s">
        <v>199</v>
      </c>
      <c r="CN187" t="s">
        <v>199</v>
      </c>
      <c r="CU187" t="s">
        <v>806</v>
      </c>
    </row>
    <row r="188" spans="1:99" x14ac:dyDescent="0.25">
      <c r="A188">
        <v>45170.829607858795</v>
      </c>
      <c r="B188" t="s">
        <v>330</v>
      </c>
      <c r="C188" t="s">
        <v>34</v>
      </c>
      <c r="D188" t="s">
        <v>35</v>
      </c>
      <c r="E188" t="s">
        <v>36</v>
      </c>
      <c r="F188" t="s">
        <v>221</v>
      </c>
      <c r="G188" t="s">
        <v>38</v>
      </c>
      <c r="H188" t="s">
        <v>130</v>
      </c>
      <c r="I188" s="1" t="s">
        <v>130</v>
      </c>
      <c r="M188" t="s">
        <v>40</v>
      </c>
      <c r="N188" s="1" t="s">
        <v>64</v>
      </c>
      <c r="O188" t="s">
        <v>41</v>
      </c>
      <c r="P188" t="s">
        <v>862</v>
      </c>
      <c r="Q188">
        <v>182</v>
      </c>
      <c r="R188" t="s">
        <v>42</v>
      </c>
      <c r="S188" t="s">
        <v>95</v>
      </c>
      <c r="T188" t="s">
        <v>66</v>
      </c>
      <c r="U188" t="s">
        <v>67</v>
      </c>
      <c r="V188" t="s">
        <v>96</v>
      </c>
      <c r="W188" t="s">
        <v>807</v>
      </c>
      <c r="X188" t="s">
        <v>48</v>
      </c>
      <c r="Y188" t="s">
        <v>136</v>
      </c>
      <c r="Z188" t="s">
        <v>136</v>
      </c>
      <c r="AJ188" t="s">
        <v>460</v>
      </c>
      <c r="AK188" t="s">
        <v>111</v>
      </c>
      <c r="AL188" t="s">
        <v>959</v>
      </c>
      <c r="AM188" t="s">
        <v>957</v>
      </c>
      <c r="AQ188" t="s">
        <v>254</v>
      </c>
      <c r="AR188" t="s">
        <v>51</v>
      </c>
      <c r="AS188" t="s">
        <v>975</v>
      </c>
      <c r="AT188" t="s">
        <v>976</v>
      </c>
      <c r="AX188" t="s">
        <v>112</v>
      </c>
      <c r="AY188" t="s">
        <v>100</v>
      </c>
      <c r="AZ188" t="s">
        <v>101</v>
      </c>
      <c r="BA188" t="s">
        <v>101</v>
      </c>
      <c r="BI188" t="s">
        <v>808</v>
      </c>
      <c r="BJ188" t="s">
        <v>75</v>
      </c>
      <c r="BK188" t="s">
        <v>1048</v>
      </c>
      <c r="BL188" t="s">
        <v>1049</v>
      </c>
      <c r="BS188" t="s">
        <v>56</v>
      </c>
      <c r="BT188" t="s">
        <v>809</v>
      </c>
      <c r="BU188" t="s">
        <v>342</v>
      </c>
      <c r="BV188" t="s">
        <v>889</v>
      </c>
      <c r="CB188" t="s">
        <v>170</v>
      </c>
      <c r="CC188" t="s">
        <v>92</v>
      </c>
      <c r="CD188" t="s">
        <v>375</v>
      </c>
      <c r="CE188" t="s">
        <v>147</v>
      </c>
      <c r="CF188" t="s">
        <v>1073</v>
      </c>
      <c r="CG188" t="s">
        <v>1074</v>
      </c>
      <c r="CH188" t="s">
        <v>1077</v>
      </c>
      <c r="CI188" t="s">
        <v>1078</v>
      </c>
      <c r="CJ188" t="s">
        <v>1076</v>
      </c>
      <c r="CL188">
        <v>5</v>
      </c>
      <c r="CM188" t="s">
        <v>810</v>
      </c>
      <c r="CN188" t="s">
        <v>181</v>
      </c>
      <c r="CO188" t="s">
        <v>1097</v>
      </c>
      <c r="CP188" t="s">
        <v>1098</v>
      </c>
    </row>
    <row r="189" spans="1:99" x14ac:dyDescent="0.25">
      <c r="A189">
        <v>45171.474571099534</v>
      </c>
      <c r="B189" t="s">
        <v>33</v>
      </c>
      <c r="C189" t="s">
        <v>62</v>
      </c>
      <c r="D189" t="s">
        <v>35</v>
      </c>
      <c r="E189" t="s">
        <v>155</v>
      </c>
      <c r="F189" t="s">
        <v>37</v>
      </c>
      <c r="G189" t="s">
        <v>212</v>
      </c>
      <c r="H189" t="s">
        <v>213</v>
      </c>
      <c r="I189" s="1" t="s">
        <v>213</v>
      </c>
      <c r="M189" t="s">
        <v>40</v>
      </c>
      <c r="N189" s="1" t="s">
        <v>64</v>
      </c>
      <c r="O189" t="s">
        <v>41</v>
      </c>
      <c r="P189" t="s">
        <v>862</v>
      </c>
      <c r="Q189">
        <v>1198</v>
      </c>
      <c r="R189" t="s">
        <v>42</v>
      </c>
      <c r="S189" t="s">
        <v>65</v>
      </c>
      <c r="T189" t="s">
        <v>131</v>
      </c>
      <c r="U189" t="s">
        <v>156</v>
      </c>
      <c r="V189" t="s">
        <v>96</v>
      </c>
      <c r="W189" t="s">
        <v>811</v>
      </c>
      <c r="X189" t="s">
        <v>179</v>
      </c>
      <c r="Y189" t="s">
        <v>98</v>
      </c>
      <c r="Z189" t="s">
        <v>98</v>
      </c>
      <c r="AJ189" t="s">
        <v>137</v>
      </c>
      <c r="AK189" t="s">
        <v>111</v>
      </c>
      <c r="AL189" t="s">
        <v>959</v>
      </c>
      <c r="AQ189" t="s">
        <v>73</v>
      </c>
      <c r="AR189" t="s">
        <v>51</v>
      </c>
      <c r="AS189" t="s">
        <v>975</v>
      </c>
      <c r="AX189" t="s">
        <v>112</v>
      </c>
      <c r="AY189" t="s">
        <v>100</v>
      </c>
      <c r="AZ189" t="s">
        <v>101</v>
      </c>
      <c r="BA189" t="s">
        <v>101</v>
      </c>
      <c r="BI189" t="s">
        <v>577</v>
      </c>
      <c r="BJ189" t="s">
        <v>577</v>
      </c>
      <c r="BS189" t="s">
        <v>56</v>
      </c>
      <c r="BT189" t="s">
        <v>77</v>
      </c>
      <c r="BU189" t="s">
        <v>77</v>
      </c>
      <c r="CB189">
        <v>0</v>
      </c>
      <c r="CC189" t="s">
        <v>58</v>
      </c>
      <c r="CD189" t="s">
        <v>198</v>
      </c>
      <c r="CE189" t="s">
        <v>198</v>
      </c>
      <c r="CL189">
        <v>5</v>
      </c>
      <c r="CM189" t="s">
        <v>106</v>
      </c>
      <c r="CN189" t="s">
        <v>106</v>
      </c>
    </row>
    <row r="190" spans="1:99" x14ac:dyDescent="0.25">
      <c r="A190">
        <v>45171.518462187501</v>
      </c>
      <c r="B190" t="s">
        <v>258</v>
      </c>
      <c r="C190" t="s">
        <v>34</v>
      </c>
      <c r="D190" t="s">
        <v>35</v>
      </c>
      <c r="E190" t="s">
        <v>36</v>
      </c>
      <c r="F190" t="s">
        <v>201</v>
      </c>
      <c r="G190" t="s">
        <v>123</v>
      </c>
      <c r="H190" t="s">
        <v>130</v>
      </c>
      <c r="I190" s="1" t="s">
        <v>130</v>
      </c>
      <c r="M190" t="s">
        <v>40</v>
      </c>
      <c r="N190" s="1" t="s">
        <v>125</v>
      </c>
      <c r="O190" t="s">
        <v>125</v>
      </c>
      <c r="Q190">
        <v>1104</v>
      </c>
      <c r="R190" t="s">
        <v>42</v>
      </c>
      <c r="S190" t="s">
        <v>43</v>
      </c>
      <c r="T190" t="s">
        <v>44</v>
      </c>
      <c r="U190" t="s">
        <v>67</v>
      </c>
      <c r="V190" t="s">
        <v>117</v>
      </c>
      <c r="W190" t="s">
        <v>812</v>
      </c>
      <c r="X190" t="s">
        <v>413</v>
      </c>
      <c r="Y190" t="s">
        <v>813</v>
      </c>
      <c r="Z190" t="s">
        <v>136</v>
      </c>
      <c r="AA190" t="s">
        <v>883</v>
      </c>
      <c r="AJ190" t="s">
        <v>633</v>
      </c>
      <c r="AK190" t="s">
        <v>633</v>
      </c>
      <c r="AQ190" t="s">
        <v>51</v>
      </c>
      <c r="AR190" t="s">
        <v>51</v>
      </c>
      <c r="AX190" t="s">
        <v>112</v>
      </c>
      <c r="AY190" t="s">
        <v>100</v>
      </c>
      <c r="AZ190" t="s">
        <v>313</v>
      </c>
      <c r="BA190" t="s">
        <v>313</v>
      </c>
      <c r="BI190" t="s">
        <v>693</v>
      </c>
      <c r="BJ190" t="s">
        <v>75</v>
      </c>
      <c r="BK190" t="s">
        <v>1044</v>
      </c>
      <c r="BS190" t="s">
        <v>56</v>
      </c>
      <c r="BT190" t="s">
        <v>77</v>
      </c>
      <c r="BU190" t="s">
        <v>77</v>
      </c>
      <c r="CB190" t="s">
        <v>440</v>
      </c>
      <c r="CC190" t="s">
        <v>92</v>
      </c>
      <c r="CD190" t="s">
        <v>814</v>
      </c>
      <c r="CE190" t="s">
        <v>198</v>
      </c>
      <c r="CF190" t="s">
        <v>1074</v>
      </c>
      <c r="CG190" t="s">
        <v>1075</v>
      </c>
      <c r="CL190">
        <v>3</v>
      </c>
      <c r="CM190" t="s">
        <v>815</v>
      </c>
      <c r="CN190" t="s">
        <v>345</v>
      </c>
      <c r="CO190" t="s">
        <v>1102</v>
      </c>
    </row>
    <row r="191" spans="1:99" x14ac:dyDescent="0.25">
      <c r="A191">
        <v>45171.671416979167</v>
      </c>
      <c r="B191" t="s">
        <v>33</v>
      </c>
      <c r="C191" t="s">
        <v>34</v>
      </c>
      <c r="D191" t="s">
        <v>35</v>
      </c>
      <c r="E191" t="s">
        <v>36</v>
      </c>
      <c r="F191" t="s">
        <v>37</v>
      </c>
      <c r="G191" t="s">
        <v>212</v>
      </c>
      <c r="H191" t="s">
        <v>130</v>
      </c>
      <c r="I191" s="1" t="s">
        <v>130</v>
      </c>
      <c r="M191" t="s">
        <v>40</v>
      </c>
      <c r="N191" s="1" t="s">
        <v>125</v>
      </c>
      <c r="O191" t="s">
        <v>125</v>
      </c>
      <c r="Q191">
        <v>928</v>
      </c>
      <c r="R191" t="s">
        <v>83</v>
      </c>
      <c r="S191" t="s">
        <v>95</v>
      </c>
      <c r="T191" t="s">
        <v>66</v>
      </c>
      <c r="U191" t="s">
        <v>108</v>
      </c>
      <c r="V191" t="s">
        <v>134</v>
      </c>
      <c r="W191" t="s">
        <v>643</v>
      </c>
      <c r="X191" t="s">
        <v>399</v>
      </c>
      <c r="Y191" t="s">
        <v>103</v>
      </c>
      <c r="Z191" t="s">
        <v>103</v>
      </c>
      <c r="AJ191" t="s">
        <v>146</v>
      </c>
      <c r="AK191" t="s">
        <v>146</v>
      </c>
      <c r="AQ191" t="s">
        <v>51</v>
      </c>
      <c r="AR191" t="s">
        <v>51</v>
      </c>
      <c r="AX191" t="s">
        <v>112</v>
      </c>
      <c r="AY191" t="s">
        <v>53</v>
      </c>
      <c r="AZ191" t="s">
        <v>101</v>
      </c>
      <c r="BA191" t="s">
        <v>101</v>
      </c>
      <c r="BI191" t="s">
        <v>693</v>
      </c>
      <c r="BJ191" t="s">
        <v>75</v>
      </c>
      <c r="BK191" t="s">
        <v>1044</v>
      </c>
      <c r="BS191" t="s">
        <v>56</v>
      </c>
      <c r="BT191" t="s">
        <v>77</v>
      </c>
      <c r="BU191" t="s">
        <v>77</v>
      </c>
      <c r="CB191" t="s">
        <v>440</v>
      </c>
      <c r="CC191" t="s">
        <v>92</v>
      </c>
      <c r="CD191" t="s">
        <v>147</v>
      </c>
      <c r="CE191" t="s">
        <v>147</v>
      </c>
      <c r="CL191">
        <v>1</v>
      </c>
      <c r="CM191" t="s">
        <v>106</v>
      </c>
      <c r="CN191" t="s">
        <v>106</v>
      </c>
    </row>
    <row r="192" spans="1:99" x14ac:dyDescent="0.25">
      <c r="A192">
        <v>45171.806735798615</v>
      </c>
      <c r="B192" t="s">
        <v>172</v>
      </c>
      <c r="C192" t="s">
        <v>62</v>
      </c>
      <c r="D192" t="s">
        <v>35</v>
      </c>
      <c r="E192" t="s">
        <v>36</v>
      </c>
      <c r="F192" t="s">
        <v>201</v>
      </c>
      <c r="G192" t="s">
        <v>148</v>
      </c>
      <c r="H192" t="s">
        <v>130</v>
      </c>
      <c r="I192" s="1" t="s">
        <v>130</v>
      </c>
      <c r="M192" t="s">
        <v>40</v>
      </c>
      <c r="N192" s="1" t="s">
        <v>64</v>
      </c>
      <c r="O192" t="s">
        <v>41</v>
      </c>
      <c r="P192" t="s">
        <v>862</v>
      </c>
      <c r="Q192">
        <v>667</v>
      </c>
      <c r="R192" t="s">
        <v>603</v>
      </c>
      <c r="S192" t="s">
        <v>43</v>
      </c>
      <c r="T192" t="s">
        <v>44</v>
      </c>
      <c r="U192" t="s">
        <v>67</v>
      </c>
      <c r="V192" t="s">
        <v>96</v>
      </c>
      <c r="W192" t="s">
        <v>816</v>
      </c>
      <c r="X192" t="s">
        <v>145</v>
      </c>
      <c r="Y192" t="s">
        <v>817</v>
      </c>
      <c r="Z192" t="s">
        <v>136</v>
      </c>
      <c r="AA192" t="s">
        <v>890</v>
      </c>
      <c r="AJ192" t="s">
        <v>818</v>
      </c>
      <c r="AK192" t="s">
        <v>174</v>
      </c>
      <c r="AL192" t="s">
        <v>960</v>
      </c>
      <c r="AM192" t="s">
        <v>961</v>
      </c>
      <c r="AN192" t="s">
        <v>963</v>
      </c>
      <c r="AO192" t="s">
        <v>964</v>
      </c>
      <c r="AQ192" t="s">
        <v>51</v>
      </c>
      <c r="AR192" t="s">
        <v>51</v>
      </c>
      <c r="AX192" t="s">
        <v>112</v>
      </c>
      <c r="AY192" t="s">
        <v>87</v>
      </c>
      <c r="AZ192" t="s">
        <v>101</v>
      </c>
      <c r="BA192" t="s">
        <v>101</v>
      </c>
      <c r="BI192" t="s">
        <v>819</v>
      </c>
      <c r="BJ192" t="s">
        <v>75</v>
      </c>
      <c r="BK192" t="s">
        <v>1044</v>
      </c>
      <c r="BL192" t="s">
        <v>1050</v>
      </c>
      <c r="BS192" t="s">
        <v>56</v>
      </c>
      <c r="BT192" t="s">
        <v>77</v>
      </c>
      <c r="BU192" t="s">
        <v>77</v>
      </c>
      <c r="CB192">
        <v>0</v>
      </c>
      <c r="CC192" t="s">
        <v>92</v>
      </c>
      <c r="CD192" t="s">
        <v>392</v>
      </c>
      <c r="CE192" t="s">
        <v>147</v>
      </c>
      <c r="CF192" t="s">
        <v>1073</v>
      </c>
      <c r="CG192" t="s">
        <v>1074</v>
      </c>
      <c r="CH192" t="s">
        <v>1078</v>
      </c>
      <c r="CL192">
        <v>3</v>
      </c>
      <c r="CM192" t="s">
        <v>512</v>
      </c>
      <c r="CN192" t="s">
        <v>345</v>
      </c>
      <c r="CO192" t="s">
        <v>1101</v>
      </c>
      <c r="CP192" t="s">
        <v>1097</v>
      </c>
      <c r="CQ192" t="s">
        <v>1100</v>
      </c>
      <c r="CU192" t="s">
        <v>820</v>
      </c>
    </row>
    <row r="193" spans="1:99" x14ac:dyDescent="0.25">
      <c r="A193">
        <v>45172.624145023146</v>
      </c>
      <c r="B193" t="s">
        <v>33</v>
      </c>
      <c r="C193" t="s">
        <v>34</v>
      </c>
      <c r="D193" t="s">
        <v>35</v>
      </c>
      <c r="E193" t="s">
        <v>36</v>
      </c>
      <c r="F193" t="s">
        <v>201</v>
      </c>
      <c r="G193" t="s">
        <v>38</v>
      </c>
      <c r="H193" t="s">
        <v>130</v>
      </c>
      <c r="I193" s="1" t="s">
        <v>130</v>
      </c>
      <c r="M193" t="s">
        <v>40</v>
      </c>
      <c r="N193" s="1" t="s">
        <v>41</v>
      </c>
      <c r="O193" t="s">
        <v>41</v>
      </c>
      <c r="Q193">
        <v>720</v>
      </c>
      <c r="R193" t="s">
        <v>42</v>
      </c>
      <c r="S193" t="s">
        <v>95</v>
      </c>
      <c r="T193" t="s">
        <v>44</v>
      </c>
      <c r="U193" t="s">
        <v>156</v>
      </c>
      <c r="V193" t="s">
        <v>117</v>
      </c>
      <c r="W193" t="s">
        <v>821</v>
      </c>
      <c r="X193" t="s">
        <v>70</v>
      </c>
      <c r="Y193" t="s">
        <v>822</v>
      </c>
      <c r="Z193" t="s">
        <v>822</v>
      </c>
      <c r="AJ193" t="s">
        <v>823</v>
      </c>
      <c r="AK193" t="s">
        <v>174</v>
      </c>
      <c r="AL193" t="s">
        <v>960</v>
      </c>
      <c r="AM193" t="s">
        <v>963</v>
      </c>
      <c r="AN193" t="s">
        <v>964</v>
      </c>
      <c r="AO193" t="s">
        <v>970</v>
      </c>
      <c r="AQ193" t="s">
        <v>51</v>
      </c>
      <c r="AR193" t="s">
        <v>51</v>
      </c>
      <c r="AX193" t="s">
        <v>112</v>
      </c>
      <c r="AY193" t="s">
        <v>100</v>
      </c>
      <c r="AZ193" t="s">
        <v>261</v>
      </c>
      <c r="BA193" t="s">
        <v>101</v>
      </c>
      <c r="BB193" t="s">
        <v>992</v>
      </c>
      <c r="BC193" t="s">
        <v>991</v>
      </c>
      <c r="BI193" t="s">
        <v>262</v>
      </c>
      <c r="BJ193" t="s">
        <v>75</v>
      </c>
      <c r="BK193" t="s">
        <v>1044</v>
      </c>
      <c r="BL193" t="s">
        <v>1049</v>
      </c>
      <c r="BM193" t="s">
        <v>1045</v>
      </c>
      <c r="BS193" t="s">
        <v>56</v>
      </c>
      <c r="BT193" t="s">
        <v>77</v>
      </c>
      <c r="BU193" t="s">
        <v>77</v>
      </c>
      <c r="CB193">
        <v>0</v>
      </c>
      <c r="CC193" t="s">
        <v>92</v>
      </c>
      <c r="CD193" t="s">
        <v>757</v>
      </c>
      <c r="CE193" t="s">
        <v>147</v>
      </c>
      <c r="CF193" t="s">
        <v>1074</v>
      </c>
      <c r="CG193" t="s">
        <v>1078</v>
      </c>
      <c r="CH193" t="s">
        <v>1076</v>
      </c>
      <c r="CL193">
        <v>4</v>
      </c>
      <c r="CM193" t="s">
        <v>824</v>
      </c>
      <c r="CN193" t="s">
        <v>451</v>
      </c>
      <c r="CO193" t="s">
        <v>1097</v>
      </c>
      <c r="CP193" t="s">
        <v>1100</v>
      </c>
    </row>
    <row r="194" spans="1:99" x14ac:dyDescent="0.25">
      <c r="A194">
        <v>45172.633671354168</v>
      </c>
      <c r="B194" t="s">
        <v>33</v>
      </c>
      <c r="C194" t="s">
        <v>34</v>
      </c>
      <c r="D194" t="s">
        <v>35</v>
      </c>
      <c r="E194" t="s">
        <v>36</v>
      </c>
      <c r="F194" t="s">
        <v>201</v>
      </c>
      <c r="G194" t="s">
        <v>190</v>
      </c>
      <c r="H194" t="s">
        <v>130</v>
      </c>
      <c r="I194" s="1" t="s">
        <v>130</v>
      </c>
      <c r="M194" t="s">
        <v>40</v>
      </c>
      <c r="N194" s="1" t="s">
        <v>125</v>
      </c>
      <c r="O194" t="s">
        <v>125</v>
      </c>
      <c r="Q194">
        <v>1111</v>
      </c>
      <c r="R194" t="s">
        <v>83</v>
      </c>
      <c r="S194" t="s">
        <v>65</v>
      </c>
      <c r="T194" t="s">
        <v>66</v>
      </c>
      <c r="U194" t="s">
        <v>67</v>
      </c>
      <c r="V194" t="s">
        <v>96</v>
      </c>
      <c r="W194" t="s">
        <v>821</v>
      </c>
      <c r="X194" t="s">
        <v>145</v>
      </c>
      <c r="Y194" t="s">
        <v>825</v>
      </c>
      <c r="Z194" t="s">
        <v>585</v>
      </c>
      <c r="AA194" t="s">
        <v>916</v>
      </c>
      <c r="AJ194" t="s">
        <v>826</v>
      </c>
      <c r="AK194" t="s">
        <v>174</v>
      </c>
      <c r="AL194" t="s">
        <v>960</v>
      </c>
      <c r="AM194" t="s">
        <v>963</v>
      </c>
      <c r="AN194" t="s">
        <v>964</v>
      </c>
      <c r="AQ194" t="s">
        <v>51</v>
      </c>
      <c r="AR194" t="s">
        <v>51</v>
      </c>
      <c r="AX194" t="s">
        <v>65</v>
      </c>
      <c r="AY194" t="s">
        <v>100</v>
      </c>
      <c r="AZ194" t="s">
        <v>54</v>
      </c>
      <c r="BA194" t="s">
        <v>101</v>
      </c>
      <c r="BB194" t="s">
        <v>989</v>
      </c>
      <c r="BC194" t="s">
        <v>990</v>
      </c>
      <c r="BI194" t="s">
        <v>827</v>
      </c>
      <c r="BJ194" t="s">
        <v>102</v>
      </c>
      <c r="BK194" t="s">
        <v>1048</v>
      </c>
      <c r="BL194" t="s">
        <v>1049</v>
      </c>
      <c r="BM194" t="s">
        <v>1050</v>
      </c>
      <c r="BS194" t="s">
        <v>76</v>
      </c>
      <c r="BT194" t="s">
        <v>585</v>
      </c>
      <c r="BU194" t="s">
        <v>585</v>
      </c>
      <c r="CB194">
        <v>0</v>
      </c>
      <c r="CC194" t="s">
        <v>92</v>
      </c>
      <c r="CD194" t="s">
        <v>147</v>
      </c>
      <c r="CE194" t="s">
        <v>147</v>
      </c>
      <c r="CL194">
        <v>4</v>
      </c>
      <c r="CM194" t="s">
        <v>393</v>
      </c>
      <c r="CN194" t="s">
        <v>106</v>
      </c>
      <c r="CO194" t="s">
        <v>1103</v>
      </c>
    </row>
    <row r="195" spans="1:99" x14ac:dyDescent="0.25">
      <c r="A195">
        <v>45174.321774479162</v>
      </c>
      <c r="B195" t="s">
        <v>258</v>
      </c>
      <c r="C195" t="s">
        <v>34</v>
      </c>
      <c r="D195" t="s">
        <v>35</v>
      </c>
      <c r="E195" t="s">
        <v>36</v>
      </c>
      <c r="F195" t="s">
        <v>37</v>
      </c>
      <c r="G195" t="s">
        <v>320</v>
      </c>
      <c r="H195" t="s">
        <v>130</v>
      </c>
      <c r="I195" s="1" t="s">
        <v>130</v>
      </c>
      <c r="M195" t="s">
        <v>40</v>
      </c>
      <c r="N195" s="1" t="s">
        <v>41</v>
      </c>
      <c r="O195" t="s">
        <v>41</v>
      </c>
      <c r="Q195">
        <v>1187</v>
      </c>
      <c r="R195" t="s">
        <v>42</v>
      </c>
      <c r="S195" t="s">
        <v>65</v>
      </c>
      <c r="T195" t="s">
        <v>44</v>
      </c>
      <c r="U195" t="s">
        <v>156</v>
      </c>
      <c r="V195" t="s">
        <v>96</v>
      </c>
      <c r="W195" t="s">
        <v>828</v>
      </c>
      <c r="X195" t="s">
        <v>70</v>
      </c>
      <c r="Y195" t="s">
        <v>77</v>
      </c>
      <c r="Z195" t="s">
        <v>77</v>
      </c>
      <c r="AJ195" t="s">
        <v>86</v>
      </c>
      <c r="AK195" t="s">
        <v>86</v>
      </c>
      <c r="AQ195" t="s">
        <v>73</v>
      </c>
      <c r="AR195" t="s">
        <v>51</v>
      </c>
      <c r="AS195" t="s">
        <v>975</v>
      </c>
      <c r="AX195" t="s">
        <v>112</v>
      </c>
      <c r="AY195" t="s">
        <v>53</v>
      </c>
      <c r="AZ195" t="s">
        <v>313</v>
      </c>
      <c r="BA195" t="s">
        <v>313</v>
      </c>
      <c r="BI195" t="s">
        <v>313</v>
      </c>
      <c r="BJ195" t="s">
        <v>313</v>
      </c>
      <c r="BS195" t="s">
        <v>196</v>
      </c>
      <c r="BT195" t="s">
        <v>77</v>
      </c>
      <c r="BU195" t="s">
        <v>77</v>
      </c>
      <c r="CB195">
        <v>0</v>
      </c>
      <c r="CC195" t="s">
        <v>92</v>
      </c>
      <c r="CD195" t="s">
        <v>829</v>
      </c>
      <c r="CE195" t="s">
        <v>210</v>
      </c>
      <c r="CF195" t="s">
        <v>1077</v>
      </c>
      <c r="CG195" t="s">
        <v>1078</v>
      </c>
      <c r="CL195">
        <v>2</v>
      </c>
      <c r="CM195" t="s">
        <v>830</v>
      </c>
      <c r="CN195" t="s">
        <v>181</v>
      </c>
      <c r="CO195" t="s">
        <v>1096</v>
      </c>
      <c r="CP195" t="s">
        <v>1097</v>
      </c>
      <c r="CQ195" t="s">
        <v>1098</v>
      </c>
    </row>
    <row r="196" spans="1:99" x14ac:dyDescent="0.25">
      <c r="A196">
        <v>45174.68825655093</v>
      </c>
      <c r="B196" t="s">
        <v>397</v>
      </c>
      <c r="C196" t="s">
        <v>62</v>
      </c>
      <c r="D196" t="s">
        <v>35</v>
      </c>
      <c r="E196" t="s">
        <v>36</v>
      </c>
      <c r="F196" t="s">
        <v>416</v>
      </c>
      <c r="G196" t="s">
        <v>148</v>
      </c>
      <c r="H196" t="s">
        <v>130</v>
      </c>
      <c r="I196" s="1" t="s">
        <v>82</v>
      </c>
      <c r="J196" t="s">
        <v>854</v>
      </c>
      <c r="K196" t="s">
        <v>853</v>
      </c>
      <c r="M196" t="s">
        <v>40</v>
      </c>
      <c r="N196" s="1" t="s">
        <v>64</v>
      </c>
      <c r="O196" t="s">
        <v>41</v>
      </c>
      <c r="P196" t="s">
        <v>862</v>
      </c>
      <c r="Q196">
        <v>665</v>
      </c>
      <c r="R196" t="s">
        <v>42</v>
      </c>
      <c r="S196" t="s">
        <v>65</v>
      </c>
      <c r="T196" t="s">
        <v>44</v>
      </c>
      <c r="U196" t="s">
        <v>45</v>
      </c>
      <c r="V196" t="s">
        <v>117</v>
      </c>
      <c r="W196" t="s">
        <v>831</v>
      </c>
      <c r="X196" t="s">
        <v>70</v>
      </c>
      <c r="Y196" t="s">
        <v>77</v>
      </c>
      <c r="Z196" t="s">
        <v>77</v>
      </c>
      <c r="AJ196" t="s">
        <v>174</v>
      </c>
      <c r="AK196" t="s">
        <v>174</v>
      </c>
      <c r="AQ196" t="s">
        <v>311</v>
      </c>
      <c r="AR196" t="s">
        <v>311</v>
      </c>
      <c r="AX196" t="s">
        <v>312</v>
      </c>
      <c r="AY196" t="s">
        <v>87</v>
      </c>
      <c r="AZ196" t="s">
        <v>313</v>
      </c>
      <c r="BA196" t="s">
        <v>313</v>
      </c>
      <c r="BI196" t="s">
        <v>313</v>
      </c>
      <c r="BJ196" t="s">
        <v>313</v>
      </c>
      <c r="BS196" t="s">
        <v>161</v>
      </c>
      <c r="BT196" t="s">
        <v>832</v>
      </c>
      <c r="BU196" t="s">
        <v>77</v>
      </c>
      <c r="BV196" t="s">
        <v>886</v>
      </c>
      <c r="CB196">
        <v>0</v>
      </c>
      <c r="CC196" t="s">
        <v>92</v>
      </c>
      <c r="CD196" t="s">
        <v>147</v>
      </c>
      <c r="CE196" t="s">
        <v>147</v>
      </c>
      <c r="CL196">
        <v>3</v>
      </c>
      <c r="CM196" t="s">
        <v>833</v>
      </c>
      <c r="CN196" t="s">
        <v>634</v>
      </c>
      <c r="CO196" t="s">
        <v>1096</v>
      </c>
      <c r="CP196" t="s">
        <v>1102</v>
      </c>
      <c r="CQ196" t="s">
        <v>1100</v>
      </c>
      <c r="CU196" t="s">
        <v>834</v>
      </c>
    </row>
    <row r="197" spans="1:99" x14ac:dyDescent="0.25">
      <c r="A197">
        <v>45174.772129375</v>
      </c>
      <c r="B197" t="s">
        <v>330</v>
      </c>
      <c r="C197" t="s">
        <v>34</v>
      </c>
      <c r="D197" t="s">
        <v>35</v>
      </c>
      <c r="E197" t="s">
        <v>36</v>
      </c>
      <c r="F197" t="s">
        <v>201</v>
      </c>
      <c r="G197" t="s">
        <v>38</v>
      </c>
      <c r="H197" t="s">
        <v>130</v>
      </c>
      <c r="I197" s="1" t="s">
        <v>130</v>
      </c>
      <c r="M197" t="s">
        <v>40</v>
      </c>
      <c r="N197" s="1" t="s">
        <v>41</v>
      </c>
      <c r="O197" t="s">
        <v>41</v>
      </c>
      <c r="Q197">
        <v>800</v>
      </c>
      <c r="R197" t="s">
        <v>232</v>
      </c>
      <c r="S197" t="s">
        <v>65</v>
      </c>
      <c r="T197" t="s">
        <v>44</v>
      </c>
      <c r="U197" t="s">
        <v>108</v>
      </c>
      <c r="V197" t="s">
        <v>117</v>
      </c>
      <c r="W197" t="s">
        <v>386</v>
      </c>
      <c r="X197" t="s">
        <v>70</v>
      </c>
      <c r="Y197" t="s">
        <v>585</v>
      </c>
      <c r="Z197" t="s">
        <v>585</v>
      </c>
      <c r="AJ197" t="s">
        <v>276</v>
      </c>
      <c r="AK197" t="s">
        <v>836</v>
      </c>
      <c r="AL197" t="s">
        <v>963</v>
      </c>
      <c r="AM197" t="s">
        <v>964</v>
      </c>
      <c r="AQ197" t="s">
        <v>311</v>
      </c>
      <c r="AR197" t="s">
        <v>311</v>
      </c>
      <c r="AX197" t="s">
        <v>65</v>
      </c>
      <c r="AY197" t="s">
        <v>100</v>
      </c>
      <c r="AZ197" t="s">
        <v>423</v>
      </c>
      <c r="BA197" t="s">
        <v>423</v>
      </c>
      <c r="BI197" t="s">
        <v>114</v>
      </c>
      <c r="BJ197" t="s">
        <v>114</v>
      </c>
      <c r="BS197" t="s">
        <v>56</v>
      </c>
      <c r="BT197" t="s">
        <v>77</v>
      </c>
      <c r="BU197" t="s">
        <v>77</v>
      </c>
      <c r="CB197">
        <v>0</v>
      </c>
      <c r="CC197" t="s">
        <v>92</v>
      </c>
      <c r="CD197" t="s">
        <v>147</v>
      </c>
      <c r="CE197" t="s">
        <v>147</v>
      </c>
      <c r="CL197">
        <v>5</v>
      </c>
      <c r="CM197" t="s">
        <v>181</v>
      </c>
      <c r="CN197" t="s">
        <v>181</v>
      </c>
    </row>
    <row r="198" spans="1:99" x14ac:dyDescent="0.25">
      <c r="A198">
        <v>45175.973089976847</v>
      </c>
      <c r="B198" t="s">
        <v>330</v>
      </c>
      <c r="C198" t="s">
        <v>34</v>
      </c>
      <c r="D198" t="s">
        <v>35</v>
      </c>
      <c r="E198" t="s">
        <v>36</v>
      </c>
      <c r="F198" t="s">
        <v>221</v>
      </c>
      <c r="G198" t="s">
        <v>190</v>
      </c>
      <c r="H198" t="s">
        <v>130</v>
      </c>
      <c r="I198" s="1" t="s">
        <v>124</v>
      </c>
      <c r="J198" t="s">
        <v>854</v>
      </c>
      <c r="M198" t="s">
        <v>40</v>
      </c>
      <c r="N198" s="1" t="s">
        <v>41</v>
      </c>
      <c r="O198" t="s">
        <v>41</v>
      </c>
      <c r="Q198">
        <v>267</v>
      </c>
      <c r="R198" t="s">
        <v>42</v>
      </c>
      <c r="S198" t="s">
        <v>65</v>
      </c>
      <c r="T198" t="s">
        <v>66</v>
      </c>
      <c r="U198" t="s">
        <v>67</v>
      </c>
      <c r="V198" t="s">
        <v>96</v>
      </c>
      <c r="W198" t="s">
        <v>835</v>
      </c>
      <c r="X198" t="s">
        <v>48</v>
      </c>
      <c r="Y198" t="s">
        <v>756</v>
      </c>
      <c r="Z198" t="s">
        <v>136</v>
      </c>
      <c r="AA198" t="s">
        <v>894</v>
      </c>
      <c r="AJ198" t="s">
        <v>836</v>
      </c>
      <c r="AK198" t="s">
        <v>836</v>
      </c>
      <c r="AQ198" t="s">
        <v>518</v>
      </c>
      <c r="AR198" t="s">
        <v>51</v>
      </c>
      <c r="AS198" t="s">
        <v>975</v>
      </c>
      <c r="AT198" t="s">
        <v>979</v>
      </c>
      <c r="AX198" t="s">
        <v>65</v>
      </c>
      <c r="AY198" t="s">
        <v>87</v>
      </c>
      <c r="AZ198" t="s">
        <v>284</v>
      </c>
      <c r="BA198" t="s">
        <v>101</v>
      </c>
      <c r="BB198" t="s">
        <v>991</v>
      </c>
      <c r="BC198" t="s">
        <v>990</v>
      </c>
      <c r="BI198" t="s">
        <v>102</v>
      </c>
      <c r="BJ198" t="s">
        <v>102</v>
      </c>
      <c r="BS198" t="s">
        <v>56</v>
      </c>
      <c r="BT198" t="s">
        <v>136</v>
      </c>
      <c r="BU198" t="s">
        <v>136</v>
      </c>
      <c r="CB198" t="s">
        <v>91</v>
      </c>
      <c r="CC198" t="s">
        <v>92</v>
      </c>
      <c r="CD198" t="s">
        <v>680</v>
      </c>
      <c r="CE198" t="s">
        <v>198</v>
      </c>
      <c r="CF198" t="s">
        <v>1074</v>
      </c>
      <c r="CL198">
        <v>3</v>
      </c>
      <c r="CM198" t="s">
        <v>681</v>
      </c>
      <c r="CN198" t="s">
        <v>659</v>
      </c>
      <c r="CO198" t="s">
        <v>1105</v>
      </c>
    </row>
    <row r="199" spans="1:99" x14ac:dyDescent="0.25">
      <c r="A199">
        <v>45175.978804756945</v>
      </c>
      <c r="B199" t="s">
        <v>330</v>
      </c>
      <c r="C199" t="s">
        <v>34</v>
      </c>
      <c r="D199" t="s">
        <v>35</v>
      </c>
      <c r="E199" t="s">
        <v>36</v>
      </c>
      <c r="F199" t="s">
        <v>221</v>
      </c>
      <c r="G199" t="s">
        <v>38</v>
      </c>
      <c r="H199" t="s">
        <v>130</v>
      </c>
      <c r="I199" s="1" t="s">
        <v>130</v>
      </c>
      <c r="M199" t="s">
        <v>40</v>
      </c>
      <c r="N199" s="1" t="s">
        <v>41</v>
      </c>
      <c r="O199" t="s">
        <v>41</v>
      </c>
      <c r="Q199">
        <v>1080</v>
      </c>
      <c r="R199" t="s">
        <v>83</v>
      </c>
      <c r="S199" t="s">
        <v>95</v>
      </c>
      <c r="T199" t="s">
        <v>44</v>
      </c>
      <c r="U199" t="s">
        <v>156</v>
      </c>
      <c r="V199" t="s">
        <v>117</v>
      </c>
      <c r="W199" t="s">
        <v>306</v>
      </c>
      <c r="X199" t="s">
        <v>48</v>
      </c>
      <c r="Y199" t="s">
        <v>136</v>
      </c>
      <c r="Z199" t="s">
        <v>136</v>
      </c>
      <c r="AJ199" t="s">
        <v>836</v>
      </c>
      <c r="AK199" t="s">
        <v>836</v>
      </c>
      <c r="AQ199" t="s">
        <v>51</v>
      </c>
      <c r="AR199" t="s">
        <v>51</v>
      </c>
      <c r="AX199" t="s">
        <v>112</v>
      </c>
      <c r="AY199" t="s">
        <v>100</v>
      </c>
      <c r="AZ199" t="s">
        <v>101</v>
      </c>
      <c r="BA199" t="s">
        <v>101</v>
      </c>
      <c r="BI199" t="s">
        <v>75</v>
      </c>
      <c r="BJ199" t="s">
        <v>75</v>
      </c>
      <c r="BS199" t="s">
        <v>56</v>
      </c>
      <c r="BT199" t="s">
        <v>77</v>
      </c>
      <c r="BU199" t="s">
        <v>77</v>
      </c>
      <c r="CB199">
        <v>0</v>
      </c>
      <c r="CC199" t="s">
        <v>58</v>
      </c>
      <c r="CD199" t="s">
        <v>162</v>
      </c>
      <c r="CE199" t="s">
        <v>162</v>
      </c>
      <c r="CL199">
        <v>2</v>
      </c>
      <c r="CM199" t="s">
        <v>837</v>
      </c>
      <c r="CN199" t="s">
        <v>199</v>
      </c>
      <c r="CO199" t="s">
        <v>1105</v>
      </c>
    </row>
    <row r="200" spans="1:99" x14ac:dyDescent="0.25">
      <c r="A200">
        <v>45176.007755983796</v>
      </c>
      <c r="B200" t="s">
        <v>33</v>
      </c>
      <c r="C200" t="s">
        <v>34</v>
      </c>
      <c r="D200" t="s">
        <v>35</v>
      </c>
      <c r="E200" t="s">
        <v>36</v>
      </c>
      <c r="F200" t="s">
        <v>221</v>
      </c>
      <c r="G200" t="s">
        <v>320</v>
      </c>
      <c r="H200" t="s">
        <v>130</v>
      </c>
      <c r="I200" s="1" t="s">
        <v>130</v>
      </c>
      <c r="M200" t="s">
        <v>40</v>
      </c>
      <c r="N200" s="1" t="s">
        <v>41</v>
      </c>
      <c r="O200" t="s">
        <v>41</v>
      </c>
      <c r="Q200">
        <v>1300</v>
      </c>
      <c r="R200" t="s">
        <v>83</v>
      </c>
      <c r="S200" t="s">
        <v>65</v>
      </c>
      <c r="T200" t="s">
        <v>131</v>
      </c>
      <c r="U200" t="s">
        <v>108</v>
      </c>
      <c r="V200" t="s">
        <v>96</v>
      </c>
      <c r="W200" t="s">
        <v>838</v>
      </c>
      <c r="X200" t="s">
        <v>48</v>
      </c>
      <c r="Y200" t="s">
        <v>839</v>
      </c>
      <c r="Z200" t="s">
        <v>839</v>
      </c>
      <c r="AJ200" t="s">
        <v>840</v>
      </c>
      <c r="AK200" t="s">
        <v>174</v>
      </c>
      <c r="AL200" t="s">
        <v>962</v>
      </c>
      <c r="AQ200" t="s">
        <v>73</v>
      </c>
      <c r="AR200" t="s">
        <v>51</v>
      </c>
      <c r="AS200" t="s">
        <v>975</v>
      </c>
      <c r="AX200" t="s">
        <v>65</v>
      </c>
      <c r="AY200" t="s">
        <v>87</v>
      </c>
      <c r="AZ200" t="s">
        <v>185</v>
      </c>
      <c r="BA200" t="s">
        <v>101</v>
      </c>
      <c r="BB200" t="s">
        <v>990</v>
      </c>
      <c r="BI200" t="s">
        <v>841</v>
      </c>
      <c r="BJ200" t="s">
        <v>102</v>
      </c>
      <c r="BK200" t="s">
        <v>1046</v>
      </c>
      <c r="BL200" t="s">
        <v>1048</v>
      </c>
      <c r="BM200" t="s">
        <v>1049</v>
      </c>
      <c r="BN200" t="s">
        <v>1045</v>
      </c>
      <c r="BS200" t="s">
        <v>56</v>
      </c>
      <c r="BT200" t="s">
        <v>842</v>
      </c>
      <c r="BU200" t="s">
        <v>842</v>
      </c>
      <c r="CB200" t="s">
        <v>154</v>
      </c>
      <c r="CC200" t="s">
        <v>92</v>
      </c>
      <c r="CD200" t="s">
        <v>318</v>
      </c>
      <c r="CE200" t="s">
        <v>318</v>
      </c>
      <c r="CL200">
        <v>3</v>
      </c>
      <c r="CM200" t="s">
        <v>181</v>
      </c>
      <c r="CN200" t="s">
        <v>181</v>
      </c>
    </row>
    <row r="201" spans="1:99" x14ac:dyDescent="0.25">
      <c r="A201">
        <v>45177.001386793985</v>
      </c>
      <c r="B201" t="s">
        <v>33</v>
      </c>
      <c r="C201" t="s">
        <v>34</v>
      </c>
      <c r="D201" t="s">
        <v>35</v>
      </c>
      <c r="E201" t="s">
        <v>36</v>
      </c>
      <c r="F201" t="s">
        <v>201</v>
      </c>
      <c r="G201" t="s">
        <v>148</v>
      </c>
      <c r="H201" t="s">
        <v>130</v>
      </c>
      <c r="I201" s="1" t="s">
        <v>130</v>
      </c>
      <c r="M201" t="s">
        <v>40</v>
      </c>
      <c r="N201" s="1" t="s">
        <v>41</v>
      </c>
      <c r="O201" t="s">
        <v>41</v>
      </c>
      <c r="Q201">
        <v>1000</v>
      </c>
      <c r="R201" t="s">
        <v>83</v>
      </c>
      <c r="S201" t="s">
        <v>65</v>
      </c>
      <c r="T201" t="s">
        <v>131</v>
      </c>
      <c r="U201" t="s">
        <v>67</v>
      </c>
      <c r="V201" t="s">
        <v>96</v>
      </c>
      <c r="W201" t="s">
        <v>843</v>
      </c>
      <c r="X201" t="s">
        <v>70</v>
      </c>
      <c r="Y201" t="s">
        <v>77</v>
      </c>
      <c r="Z201" t="s">
        <v>77</v>
      </c>
      <c r="AJ201" t="s">
        <v>174</v>
      </c>
      <c r="AK201" t="s">
        <v>174</v>
      </c>
      <c r="AQ201" t="s">
        <v>51</v>
      </c>
      <c r="AR201" t="s">
        <v>51</v>
      </c>
      <c r="AX201" t="s">
        <v>112</v>
      </c>
      <c r="AY201" t="s">
        <v>87</v>
      </c>
      <c r="AZ201" t="s">
        <v>418</v>
      </c>
      <c r="BA201" t="s">
        <v>418</v>
      </c>
      <c r="BI201" t="s">
        <v>102</v>
      </c>
      <c r="BJ201" t="s">
        <v>102</v>
      </c>
      <c r="BS201" t="s">
        <v>161</v>
      </c>
      <c r="BT201" t="s">
        <v>77</v>
      </c>
      <c r="BU201" t="s">
        <v>77</v>
      </c>
      <c r="CB201">
        <v>0</v>
      </c>
      <c r="CC201" t="s">
        <v>92</v>
      </c>
      <c r="CD201" t="s">
        <v>147</v>
      </c>
      <c r="CE201" t="s">
        <v>147</v>
      </c>
      <c r="CL201">
        <v>1</v>
      </c>
      <c r="CM201" t="s">
        <v>106</v>
      </c>
      <c r="CN201" t="s">
        <v>106</v>
      </c>
    </row>
    <row r="202" spans="1:99" x14ac:dyDescent="0.25">
      <c r="A202">
        <v>45178.001474236109</v>
      </c>
      <c r="B202" t="s">
        <v>33</v>
      </c>
      <c r="C202" t="s">
        <v>62</v>
      </c>
      <c r="D202" t="s">
        <v>35</v>
      </c>
      <c r="E202" t="s">
        <v>36</v>
      </c>
      <c r="F202" t="s">
        <v>37</v>
      </c>
      <c r="G202" t="s">
        <v>123</v>
      </c>
      <c r="H202" t="s">
        <v>130</v>
      </c>
      <c r="I202" s="1" t="s">
        <v>130</v>
      </c>
      <c r="M202" t="s">
        <v>40</v>
      </c>
      <c r="N202" s="1" t="s">
        <v>41</v>
      </c>
      <c r="O202" t="s">
        <v>41</v>
      </c>
      <c r="Q202">
        <v>1051</v>
      </c>
      <c r="R202" t="s">
        <v>83</v>
      </c>
      <c r="S202" t="s">
        <v>65</v>
      </c>
      <c r="T202" t="s">
        <v>44</v>
      </c>
      <c r="U202" t="s">
        <v>191</v>
      </c>
      <c r="V202" t="s">
        <v>96</v>
      </c>
      <c r="W202" t="s">
        <v>844</v>
      </c>
      <c r="X202" t="s">
        <v>48</v>
      </c>
      <c r="Y202" t="s">
        <v>77</v>
      </c>
      <c r="Z202" t="s">
        <v>77</v>
      </c>
      <c r="AJ202" t="s">
        <v>742</v>
      </c>
      <c r="AK202" t="s">
        <v>633</v>
      </c>
      <c r="AL202" t="s">
        <v>958</v>
      </c>
      <c r="AM202" t="s">
        <v>957</v>
      </c>
      <c r="AQ202" t="s">
        <v>51</v>
      </c>
      <c r="AR202" t="s">
        <v>51</v>
      </c>
      <c r="AX202" t="s">
        <v>112</v>
      </c>
      <c r="AY202" t="s">
        <v>53</v>
      </c>
      <c r="AZ202" t="s">
        <v>428</v>
      </c>
      <c r="BA202" t="s">
        <v>428</v>
      </c>
      <c r="BI202" t="s">
        <v>313</v>
      </c>
      <c r="BJ202" t="s">
        <v>313</v>
      </c>
      <c r="BS202" t="s">
        <v>161</v>
      </c>
      <c r="BT202" t="s">
        <v>77</v>
      </c>
      <c r="BU202" t="s">
        <v>77</v>
      </c>
      <c r="CB202">
        <v>0</v>
      </c>
      <c r="CC202" t="s">
        <v>92</v>
      </c>
      <c r="CD202" t="s">
        <v>441</v>
      </c>
      <c r="CE202" t="s">
        <v>441</v>
      </c>
      <c r="CL202">
        <v>3</v>
      </c>
      <c r="CM202" t="s">
        <v>80</v>
      </c>
      <c r="CN202" t="s">
        <v>345</v>
      </c>
      <c r="CO202" t="s">
        <v>1096</v>
      </c>
      <c r="CP202" t="s">
        <v>1098</v>
      </c>
    </row>
    <row r="203" spans="1:99" x14ac:dyDescent="0.25">
      <c r="A203">
        <v>45178.638476284723</v>
      </c>
      <c r="B203" t="s">
        <v>33</v>
      </c>
      <c r="C203" t="s">
        <v>34</v>
      </c>
      <c r="D203" t="s">
        <v>35</v>
      </c>
      <c r="E203" t="s">
        <v>36</v>
      </c>
      <c r="F203" t="s">
        <v>37</v>
      </c>
      <c r="G203" t="s">
        <v>81</v>
      </c>
      <c r="H203" t="s">
        <v>130</v>
      </c>
      <c r="I203" s="1" t="s">
        <v>124</v>
      </c>
      <c r="J203" t="s">
        <v>854</v>
      </c>
      <c r="M203" t="s">
        <v>40</v>
      </c>
      <c r="N203" s="1" t="s">
        <v>41</v>
      </c>
      <c r="O203" t="s">
        <v>41</v>
      </c>
      <c r="Q203">
        <v>1140</v>
      </c>
      <c r="R203" t="s">
        <v>42</v>
      </c>
      <c r="S203" t="s">
        <v>65</v>
      </c>
      <c r="T203" t="s">
        <v>66</v>
      </c>
      <c r="U203" t="s">
        <v>67</v>
      </c>
      <c r="V203" t="s">
        <v>117</v>
      </c>
      <c r="W203" t="s">
        <v>386</v>
      </c>
      <c r="X203" t="s">
        <v>70</v>
      </c>
      <c r="Y203" t="s">
        <v>433</v>
      </c>
      <c r="Z203" t="s">
        <v>433</v>
      </c>
      <c r="AJ203" t="s">
        <v>72</v>
      </c>
      <c r="AK203" t="s">
        <v>146</v>
      </c>
      <c r="AL203" t="s">
        <v>958</v>
      </c>
      <c r="AM203" t="s">
        <v>959</v>
      </c>
      <c r="AN203" t="s">
        <v>957</v>
      </c>
      <c r="AQ203" t="s">
        <v>73</v>
      </c>
      <c r="AR203" t="s">
        <v>51</v>
      </c>
      <c r="AS203" t="s">
        <v>975</v>
      </c>
      <c r="AX203" t="s">
        <v>65</v>
      </c>
      <c r="AY203" t="s">
        <v>100</v>
      </c>
      <c r="AZ203" t="s">
        <v>88</v>
      </c>
      <c r="BA203" t="s">
        <v>101</v>
      </c>
      <c r="BB203" t="s">
        <v>992</v>
      </c>
      <c r="BI203" t="s">
        <v>544</v>
      </c>
      <c r="BJ203" t="s">
        <v>75</v>
      </c>
      <c r="BK203" t="s">
        <v>1045</v>
      </c>
      <c r="BS203" t="s">
        <v>56</v>
      </c>
      <c r="BT203" t="s">
        <v>136</v>
      </c>
      <c r="BU203" t="s">
        <v>136</v>
      </c>
      <c r="CB203" t="s">
        <v>91</v>
      </c>
      <c r="CC203" t="s">
        <v>58</v>
      </c>
      <c r="CD203" t="s">
        <v>424</v>
      </c>
      <c r="CE203" t="s">
        <v>147</v>
      </c>
      <c r="CF203" t="s">
        <v>1073</v>
      </c>
      <c r="CG203" t="s">
        <v>1074</v>
      </c>
      <c r="CL203">
        <v>3</v>
      </c>
      <c r="CM203" t="s">
        <v>106</v>
      </c>
      <c r="CN203" t="s">
        <v>106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C4969-C337-4C21-B083-A0D2C43E7E90}">
  <dimension ref="A1:M272"/>
  <sheetViews>
    <sheetView topLeftCell="C248" workbookViewId="0">
      <selection activeCell="L1" sqref="L1:L271"/>
    </sheetView>
  </sheetViews>
  <sheetFormatPr defaultRowHeight="13.2" x14ac:dyDescent="0.25"/>
  <cols>
    <col min="2" max="2" width="37.21875" customWidth="1"/>
    <col min="4" max="4" width="8.88671875" style="13"/>
    <col min="6" max="6" width="70.6640625" bestFit="1" customWidth="1"/>
    <col min="7" max="7" width="23.44140625" customWidth="1"/>
    <col min="9" max="9" width="3.109375" customWidth="1"/>
    <col min="10" max="10" width="3.88671875" customWidth="1"/>
    <col min="11" max="11" width="9.6640625" customWidth="1"/>
    <col min="12" max="12" width="19.44140625" bestFit="1" customWidth="1"/>
  </cols>
  <sheetData>
    <row r="1" spans="1:12" x14ac:dyDescent="0.25">
      <c r="B1" t="str">
        <f>CONCATENATE("label variable ", L1, " ", """", D1, """")</f>
        <v>label variable A "Which class are you in?"</v>
      </c>
      <c r="D1" s="10" t="s">
        <v>1627</v>
      </c>
      <c r="F1" s="4" t="s">
        <v>1110</v>
      </c>
      <c r="G1" s="4" t="s">
        <v>1112</v>
      </c>
      <c r="H1" s="4" t="s">
        <v>1158</v>
      </c>
      <c r="L1" s="4" t="s">
        <v>1110</v>
      </c>
    </row>
    <row r="2" spans="1:12" x14ac:dyDescent="0.25">
      <c r="A2" s="14"/>
      <c r="B2" t="str">
        <f t="shared" ref="B2:B65" si="0">CONCATENATE("label variable ", L2, " ", """", D2, """")</f>
        <v>label variable  ""</v>
      </c>
      <c r="C2" s="5"/>
      <c r="D2" s="11"/>
      <c r="E2" s="5"/>
      <c r="F2" t="s">
        <v>188</v>
      </c>
      <c r="G2" s="4" t="s">
        <v>1989</v>
      </c>
      <c r="H2">
        <v>1</v>
      </c>
    </row>
    <row r="3" spans="1:12" x14ac:dyDescent="0.25">
      <c r="A3" s="15"/>
      <c r="B3" t="str">
        <f t="shared" si="0"/>
        <v>label variable  ""</v>
      </c>
      <c r="C3" s="6"/>
      <c r="D3" s="12"/>
      <c r="E3" s="5"/>
      <c r="F3" t="s">
        <v>397</v>
      </c>
      <c r="G3" s="4" t="s">
        <v>1990</v>
      </c>
      <c r="H3">
        <v>2</v>
      </c>
    </row>
    <row r="4" spans="1:12" x14ac:dyDescent="0.25">
      <c r="A4" s="15"/>
      <c r="B4" t="e">
        <f>CONCATENATE("label variable ",#REF!, " ", """", D4, """")</f>
        <v>#REF!</v>
      </c>
      <c r="C4" s="6"/>
      <c r="D4" s="12"/>
      <c r="E4" s="5"/>
      <c r="F4" s="16" t="s">
        <v>289</v>
      </c>
      <c r="G4" s="4" t="s">
        <v>1991</v>
      </c>
      <c r="H4">
        <v>3</v>
      </c>
    </row>
    <row r="5" spans="1:12" x14ac:dyDescent="0.25">
      <c r="A5" s="15"/>
      <c r="B5" t="str">
        <f t="shared" si="0"/>
        <v>label variable  ""</v>
      </c>
      <c r="C5" s="6"/>
      <c r="D5" s="12"/>
      <c r="E5" s="5"/>
      <c r="F5" t="s">
        <v>172</v>
      </c>
      <c r="G5" s="4" t="s">
        <v>1992</v>
      </c>
      <c r="H5">
        <v>4</v>
      </c>
    </row>
    <row r="6" spans="1:12" x14ac:dyDescent="0.25">
      <c r="A6" s="15"/>
      <c r="B6" t="str">
        <f t="shared" si="0"/>
        <v>label variable  ""</v>
      </c>
      <c r="C6" s="6"/>
      <c r="D6" s="12"/>
      <c r="E6" s="5"/>
      <c r="F6" t="s">
        <v>258</v>
      </c>
      <c r="G6" s="4" t="s">
        <v>1993</v>
      </c>
      <c r="H6">
        <v>5</v>
      </c>
    </row>
    <row r="7" spans="1:12" x14ac:dyDescent="0.25">
      <c r="A7" s="15"/>
      <c r="B7" t="str">
        <f t="shared" si="0"/>
        <v>label variable  ""</v>
      </c>
      <c r="C7" s="6"/>
      <c r="D7" s="12"/>
      <c r="E7" s="5"/>
      <c r="F7" t="s">
        <v>33</v>
      </c>
      <c r="G7" s="4" t="s">
        <v>1994</v>
      </c>
      <c r="H7">
        <v>6</v>
      </c>
    </row>
    <row r="8" spans="1:12" x14ac:dyDescent="0.25">
      <c r="A8" s="15"/>
      <c r="B8" t="str">
        <f t="shared" si="0"/>
        <v>label variable  ""</v>
      </c>
      <c r="C8" s="6"/>
      <c r="D8" s="12"/>
      <c r="E8" s="5"/>
      <c r="F8" s="4" t="s">
        <v>330</v>
      </c>
      <c r="G8" s="4" t="s">
        <v>1995</v>
      </c>
      <c r="H8">
        <v>7</v>
      </c>
    </row>
    <row r="9" spans="1:12" x14ac:dyDescent="0.25">
      <c r="A9" s="15"/>
      <c r="B9" t="str">
        <f t="shared" si="0"/>
        <v>label variable  ""</v>
      </c>
      <c r="C9" s="6"/>
      <c r="D9" s="12"/>
      <c r="E9" s="5"/>
      <c r="F9" s="4"/>
    </row>
    <row r="10" spans="1:12" x14ac:dyDescent="0.25">
      <c r="A10" s="15"/>
      <c r="B10" t="str">
        <f t="shared" si="0"/>
        <v>label variable B "Gender"</v>
      </c>
      <c r="C10" s="6"/>
      <c r="D10" s="11" t="s">
        <v>846</v>
      </c>
      <c r="E10" s="5"/>
      <c r="F10" s="4" t="s">
        <v>1111</v>
      </c>
      <c r="G10" s="4" t="s">
        <v>1112</v>
      </c>
      <c r="H10" s="4" t="s">
        <v>1158</v>
      </c>
      <c r="L10" s="4" t="s">
        <v>1111</v>
      </c>
    </row>
    <row r="11" spans="1:12" x14ac:dyDescent="0.25">
      <c r="A11" s="4"/>
      <c r="B11" t="str">
        <f t="shared" si="0"/>
        <v>label variable  ""</v>
      </c>
      <c r="C11" s="4"/>
      <c r="D11" s="10"/>
      <c r="E11" s="5"/>
      <c r="F11" t="s">
        <v>34</v>
      </c>
      <c r="G11" s="4" t="s">
        <v>1207</v>
      </c>
      <c r="H11">
        <v>0</v>
      </c>
    </row>
    <row r="12" spans="1:12" x14ac:dyDescent="0.25">
      <c r="B12" t="str">
        <f t="shared" si="0"/>
        <v>label variable  ""</v>
      </c>
      <c r="E12" s="5"/>
      <c r="F12" t="s">
        <v>62</v>
      </c>
      <c r="G12" s="4" t="s">
        <v>1208</v>
      </c>
      <c r="H12">
        <v>1</v>
      </c>
    </row>
    <row r="13" spans="1:12" x14ac:dyDescent="0.25">
      <c r="B13" t="str">
        <f t="shared" si="0"/>
        <v>label variable  ""</v>
      </c>
    </row>
    <row r="14" spans="1:12" x14ac:dyDescent="0.25">
      <c r="B14" t="str">
        <f t="shared" si="0"/>
        <v>label variable C "Division of School"</v>
      </c>
      <c r="D14" s="10" t="s">
        <v>1628</v>
      </c>
      <c r="F14" s="4" t="s">
        <v>1114</v>
      </c>
      <c r="G14" s="4" t="s">
        <v>1112</v>
      </c>
      <c r="H14" s="4" t="s">
        <v>1158</v>
      </c>
      <c r="L14" s="4" t="s">
        <v>1114</v>
      </c>
    </row>
    <row r="15" spans="1:12" x14ac:dyDescent="0.25">
      <c r="B15" t="str">
        <f t="shared" si="0"/>
        <v>label variable  ""</v>
      </c>
      <c r="F15" t="s">
        <v>35</v>
      </c>
      <c r="G15" s="4" t="s">
        <v>1209</v>
      </c>
      <c r="H15">
        <v>1</v>
      </c>
    </row>
    <row r="16" spans="1:12" x14ac:dyDescent="0.25">
      <c r="B16" t="str">
        <f t="shared" si="0"/>
        <v>label variable  ""</v>
      </c>
      <c r="F16" t="s">
        <v>505</v>
      </c>
      <c r="G16" s="4" t="s">
        <v>1213</v>
      </c>
      <c r="H16">
        <v>2</v>
      </c>
    </row>
    <row r="17" spans="2:12" x14ac:dyDescent="0.25">
      <c r="B17" t="str">
        <f t="shared" si="0"/>
        <v>label variable  ""</v>
      </c>
      <c r="F17" t="s">
        <v>200</v>
      </c>
      <c r="G17" s="4" t="s">
        <v>1210</v>
      </c>
      <c r="H17">
        <v>3</v>
      </c>
    </row>
    <row r="18" spans="2:12" x14ac:dyDescent="0.25">
      <c r="B18" t="str">
        <f t="shared" si="0"/>
        <v>label variable  ""</v>
      </c>
      <c r="F18" t="s">
        <v>560</v>
      </c>
      <c r="G18" s="4" t="s">
        <v>1214</v>
      </c>
      <c r="H18">
        <v>4</v>
      </c>
    </row>
    <row r="19" spans="2:12" x14ac:dyDescent="0.25">
      <c r="B19" t="str">
        <f t="shared" si="0"/>
        <v>label variable  ""</v>
      </c>
      <c r="F19" t="s">
        <v>231</v>
      </c>
      <c r="G19" s="4" t="s">
        <v>1211</v>
      </c>
      <c r="H19">
        <v>5</v>
      </c>
    </row>
    <row r="20" spans="2:12" x14ac:dyDescent="0.25">
      <c r="B20" t="str">
        <f t="shared" si="0"/>
        <v>label variable  ""</v>
      </c>
      <c r="F20" t="s">
        <v>290</v>
      </c>
      <c r="G20" s="4" t="s">
        <v>1212</v>
      </c>
      <c r="H20">
        <v>6</v>
      </c>
    </row>
    <row r="21" spans="2:12" x14ac:dyDescent="0.25">
      <c r="B21" t="str">
        <f t="shared" si="0"/>
        <v>label variable  ""</v>
      </c>
    </row>
    <row r="22" spans="2:12" x14ac:dyDescent="0.25">
      <c r="B22" t="str">
        <f t="shared" si="0"/>
        <v>label variable D "Rural or Urban area"</v>
      </c>
      <c r="D22" s="10" t="s">
        <v>1629</v>
      </c>
      <c r="F22" s="4" t="s">
        <v>1115</v>
      </c>
      <c r="G22" s="4" t="s">
        <v>1112</v>
      </c>
      <c r="H22" s="4" t="s">
        <v>1158</v>
      </c>
      <c r="L22" s="4" t="s">
        <v>1115</v>
      </c>
    </row>
    <row r="23" spans="2:12" x14ac:dyDescent="0.25">
      <c r="B23" t="str">
        <f t="shared" si="0"/>
        <v>label variable  ""</v>
      </c>
      <c r="F23" t="s">
        <v>36</v>
      </c>
      <c r="G23" s="4" t="s">
        <v>1215</v>
      </c>
      <c r="H23">
        <v>1</v>
      </c>
    </row>
    <row r="24" spans="2:12" x14ac:dyDescent="0.25">
      <c r="B24" t="str">
        <f t="shared" si="0"/>
        <v>label variable  ""</v>
      </c>
      <c r="F24" t="s">
        <v>155</v>
      </c>
      <c r="G24" s="4" t="s">
        <v>1216</v>
      </c>
      <c r="H24">
        <v>2</v>
      </c>
    </row>
    <row r="25" spans="2:12" x14ac:dyDescent="0.25">
      <c r="B25" t="str">
        <f t="shared" si="0"/>
        <v>label variable  ""</v>
      </c>
      <c r="F25" t="s">
        <v>189</v>
      </c>
      <c r="G25" s="4" t="s">
        <v>1217</v>
      </c>
      <c r="H25">
        <v>3</v>
      </c>
    </row>
    <row r="26" spans="2:12" x14ac:dyDescent="0.25">
      <c r="B26" t="str">
        <f t="shared" si="0"/>
        <v>label variable  ""</v>
      </c>
    </row>
    <row r="27" spans="2:12" x14ac:dyDescent="0.25">
      <c r="B27" t="str">
        <f t="shared" si="0"/>
        <v>label variable E "Which group"</v>
      </c>
      <c r="D27" s="10" t="s">
        <v>1630</v>
      </c>
      <c r="F27" s="4" t="s">
        <v>1116</v>
      </c>
      <c r="G27" s="4" t="s">
        <v>1112</v>
      </c>
      <c r="H27" s="4" t="s">
        <v>1158</v>
      </c>
      <c r="L27" s="4" t="s">
        <v>1116</v>
      </c>
    </row>
    <row r="28" spans="2:12" x14ac:dyDescent="0.25">
      <c r="B28" t="str">
        <f t="shared" si="0"/>
        <v>label variable  ""</v>
      </c>
      <c r="F28" t="s">
        <v>37</v>
      </c>
      <c r="G28" s="4" t="s">
        <v>1218</v>
      </c>
      <c r="H28">
        <v>1</v>
      </c>
    </row>
    <row r="29" spans="2:12" x14ac:dyDescent="0.25">
      <c r="B29" t="str">
        <f t="shared" si="0"/>
        <v>label variable  ""</v>
      </c>
      <c r="F29" t="s">
        <v>201</v>
      </c>
      <c r="G29" s="4" t="s">
        <v>1219</v>
      </c>
      <c r="H29">
        <v>2</v>
      </c>
    </row>
    <row r="30" spans="2:12" x14ac:dyDescent="0.25">
      <c r="B30" t="str">
        <f t="shared" si="0"/>
        <v>label variable  ""</v>
      </c>
      <c r="F30" t="s">
        <v>221</v>
      </c>
      <c r="G30" s="4" t="s">
        <v>1220</v>
      </c>
      <c r="H30">
        <v>3</v>
      </c>
    </row>
    <row r="31" spans="2:12" x14ac:dyDescent="0.25">
      <c r="B31" t="str">
        <f t="shared" si="0"/>
        <v>label variable  ""</v>
      </c>
      <c r="F31" t="s">
        <v>416</v>
      </c>
      <c r="G31" s="4" t="s">
        <v>1221</v>
      </c>
      <c r="H31">
        <v>4</v>
      </c>
    </row>
    <row r="32" spans="2:12" x14ac:dyDescent="0.25">
      <c r="B32" t="str">
        <f t="shared" si="0"/>
        <v>label variable  ""</v>
      </c>
    </row>
    <row r="33" spans="2:13" x14ac:dyDescent="0.25">
      <c r="B33" t="str">
        <f t="shared" si="0"/>
        <v>label variable F "House rent"</v>
      </c>
      <c r="D33" s="10" t="s">
        <v>1631</v>
      </c>
      <c r="F33" s="4" t="s">
        <v>1117</v>
      </c>
      <c r="G33" s="4" t="s">
        <v>1112</v>
      </c>
      <c r="H33" s="4" t="s">
        <v>1158</v>
      </c>
      <c r="L33" s="4" t="s">
        <v>1117</v>
      </c>
    </row>
    <row r="34" spans="2:13" x14ac:dyDescent="0.25">
      <c r="B34" t="str">
        <f t="shared" si="0"/>
        <v>label variable  ""</v>
      </c>
      <c r="F34" t="s">
        <v>38</v>
      </c>
      <c r="G34" s="4" t="s">
        <v>1222</v>
      </c>
      <c r="H34">
        <v>4</v>
      </c>
    </row>
    <row r="35" spans="2:13" x14ac:dyDescent="0.25">
      <c r="B35" t="str">
        <f t="shared" si="0"/>
        <v>label variable  ""</v>
      </c>
      <c r="F35" t="s">
        <v>81</v>
      </c>
      <c r="G35" s="4" t="s">
        <v>1223</v>
      </c>
      <c r="H35">
        <v>5</v>
      </c>
    </row>
    <row r="36" spans="2:13" x14ac:dyDescent="0.25">
      <c r="B36" t="str">
        <f t="shared" si="0"/>
        <v>label variable  ""</v>
      </c>
      <c r="F36" t="s">
        <v>123</v>
      </c>
      <c r="G36" s="4" t="s">
        <v>1224</v>
      </c>
      <c r="H36">
        <v>6</v>
      </c>
    </row>
    <row r="37" spans="2:13" x14ac:dyDescent="0.25">
      <c r="B37" t="str">
        <f t="shared" si="0"/>
        <v>label variable  ""</v>
      </c>
      <c r="F37" t="s">
        <v>148</v>
      </c>
      <c r="G37" s="4" t="s">
        <v>1225</v>
      </c>
      <c r="H37">
        <v>3</v>
      </c>
    </row>
    <row r="38" spans="2:13" x14ac:dyDescent="0.25">
      <c r="B38" t="str">
        <f t="shared" si="0"/>
        <v>label variable  ""</v>
      </c>
      <c r="F38" t="s">
        <v>190</v>
      </c>
      <c r="G38" s="4" t="s">
        <v>1226</v>
      </c>
      <c r="H38">
        <v>1</v>
      </c>
    </row>
    <row r="39" spans="2:13" x14ac:dyDescent="0.25">
      <c r="B39" t="str">
        <f t="shared" si="0"/>
        <v>label variable  ""</v>
      </c>
      <c r="F39" t="s">
        <v>212</v>
      </c>
      <c r="G39" s="4" t="s">
        <v>1227</v>
      </c>
      <c r="H39">
        <v>2</v>
      </c>
    </row>
    <row r="40" spans="2:13" x14ac:dyDescent="0.25">
      <c r="B40" t="str">
        <f t="shared" si="0"/>
        <v>label variable  ""</v>
      </c>
      <c r="F40" t="s">
        <v>320</v>
      </c>
      <c r="G40" s="4" t="s">
        <v>1228</v>
      </c>
      <c r="H40">
        <v>7</v>
      </c>
    </row>
    <row r="41" spans="2:13" x14ac:dyDescent="0.25">
      <c r="B41" t="str">
        <f t="shared" si="0"/>
        <v>label variable  ""</v>
      </c>
    </row>
    <row r="42" spans="2:13" x14ac:dyDescent="0.25">
      <c r="B42" t="str">
        <f t="shared" si="0"/>
        <v>label variable G "Currently using device"</v>
      </c>
      <c r="D42" s="10" t="s">
        <v>1632</v>
      </c>
      <c r="F42" s="4" t="s">
        <v>1109</v>
      </c>
      <c r="G42" s="4" t="s">
        <v>1112</v>
      </c>
      <c r="H42" s="4" t="s">
        <v>1158</v>
      </c>
      <c r="L42" s="4" t="s">
        <v>1109</v>
      </c>
    </row>
    <row r="43" spans="2:13" x14ac:dyDescent="0.25">
      <c r="B43" t="str">
        <f t="shared" si="0"/>
        <v>label variable g__mobile "Mobile"</v>
      </c>
      <c r="D43" s="13" t="str">
        <f>Table22[[#This Row],[S]]</f>
        <v>Mobile</v>
      </c>
      <c r="F43" t="s">
        <v>130</v>
      </c>
      <c r="G43" s="4" t="s">
        <v>1229</v>
      </c>
      <c r="H43">
        <v>1</v>
      </c>
      <c r="J43" s="4" t="s">
        <v>1871</v>
      </c>
      <c r="K43" s="4" t="s">
        <v>1872</v>
      </c>
      <c r="L43" s="4" t="s">
        <v>1866</v>
      </c>
      <c r="M43" t="str">
        <f t="shared" ref="M43:M47" si="1">CONCATENATE("gen", " ", L43, " ", "=", " ", ".")</f>
        <v>gen g__mobile = .</v>
      </c>
    </row>
    <row r="44" spans="2:13" x14ac:dyDescent="0.25">
      <c r="B44" t="str">
        <f t="shared" si="0"/>
        <v>label variable g__desktop "Desktop"</v>
      </c>
      <c r="D44" s="13" t="str">
        <f>Table22[[#This Row],[S]]</f>
        <v>Desktop</v>
      </c>
      <c r="F44" t="s">
        <v>107</v>
      </c>
      <c r="G44" s="4" t="s">
        <v>1230</v>
      </c>
      <c r="H44">
        <v>3</v>
      </c>
      <c r="J44" s="4" t="s">
        <v>1871</v>
      </c>
      <c r="K44" s="4" t="s">
        <v>1873</v>
      </c>
      <c r="L44" s="4" t="s">
        <v>1867</v>
      </c>
      <c r="M44" t="str">
        <f t="shared" si="1"/>
        <v>gen g__desktop = .</v>
      </c>
    </row>
    <row r="45" spans="2:13" x14ac:dyDescent="0.25">
      <c r="B45" t="str">
        <f t="shared" si="0"/>
        <v>label variable g__tab "Tab"</v>
      </c>
      <c r="D45" s="13" t="str">
        <f>Table22[[#This Row],[S]]</f>
        <v>Tab</v>
      </c>
      <c r="F45" s="4" t="s">
        <v>202</v>
      </c>
      <c r="G45" s="4" t="s">
        <v>1231</v>
      </c>
      <c r="H45">
        <v>4</v>
      </c>
      <c r="J45" s="4" t="s">
        <v>1871</v>
      </c>
      <c r="K45" s="4" t="s">
        <v>1874</v>
      </c>
      <c r="L45" s="4" t="s">
        <v>1868</v>
      </c>
      <c r="M45" t="str">
        <f t="shared" si="1"/>
        <v>gen g__tab = .</v>
      </c>
    </row>
    <row r="46" spans="2:13" x14ac:dyDescent="0.25">
      <c r="B46" t="str">
        <f t="shared" si="0"/>
        <v>label variable g__laptop "Laptop"</v>
      </c>
      <c r="D46" s="13" t="str">
        <f>Table22[[#This Row],[S]]</f>
        <v>Laptop</v>
      </c>
      <c r="F46" t="s">
        <v>213</v>
      </c>
      <c r="G46" s="4" t="s">
        <v>1233</v>
      </c>
      <c r="H46">
        <v>2</v>
      </c>
      <c r="J46" s="4" t="s">
        <v>1871</v>
      </c>
      <c r="K46" s="4" t="s">
        <v>1875</v>
      </c>
      <c r="L46" s="4" t="s">
        <v>1869</v>
      </c>
      <c r="M46" t="str">
        <f t="shared" si="1"/>
        <v>gen g__laptop = .</v>
      </c>
    </row>
    <row r="47" spans="2:13" x14ac:dyDescent="0.25">
      <c r="B47" t="str">
        <f t="shared" si="0"/>
        <v>label variable g__none "Not any"</v>
      </c>
      <c r="D47" s="13" t="str">
        <f>Table22[[#This Row],[S]]</f>
        <v>Not any</v>
      </c>
      <c r="F47" t="s">
        <v>484</v>
      </c>
      <c r="G47" s="4" t="s">
        <v>1232</v>
      </c>
      <c r="H47">
        <v>5</v>
      </c>
      <c r="J47" s="4" t="s">
        <v>1871</v>
      </c>
      <c r="K47" s="4" t="s">
        <v>596</v>
      </c>
      <c r="L47" s="4" t="s">
        <v>1870</v>
      </c>
      <c r="M47" t="str">
        <f t="shared" si="1"/>
        <v>gen g__none = .</v>
      </c>
    </row>
    <row r="48" spans="2:13" x14ac:dyDescent="0.25">
      <c r="B48" t="str">
        <f t="shared" si="0"/>
        <v>label variable  ""</v>
      </c>
    </row>
    <row r="49" spans="2:13" x14ac:dyDescent="0.25">
      <c r="B49" t="str">
        <f t="shared" si="0"/>
        <v>label variable H "Broadband connection in your area"</v>
      </c>
      <c r="D49" s="10" t="s">
        <v>1633</v>
      </c>
      <c r="F49" s="4" t="s">
        <v>1122</v>
      </c>
      <c r="G49" s="4" t="s">
        <v>1112</v>
      </c>
      <c r="H49" s="4" t="s">
        <v>1158</v>
      </c>
      <c r="L49" s="4" t="s">
        <v>1122</v>
      </c>
    </row>
    <row r="50" spans="2:13" x14ac:dyDescent="0.25">
      <c r="B50" t="str">
        <f t="shared" si="0"/>
        <v>label variable  ""</v>
      </c>
      <c r="F50" t="s">
        <v>40</v>
      </c>
      <c r="G50" s="4" t="s">
        <v>1234</v>
      </c>
      <c r="H50">
        <v>1</v>
      </c>
    </row>
    <row r="51" spans="2:13" x14ac:dyDescent="0.25">
      <c r="B51" t="str">
        <f t="shared" si="0"/>
        <v>label variable  ""</v>
      </c>
      <c r="F51" t="s">
        <v>411</v>
      </c>
      <c r="G51" s="4" t="s">
        <v>421</v>
      </c>
      <c r="H51">
        <v>0</v>
      </c>
    </row>
    <row r="52" spans="2:13" x14ac:dyDescent="0.25">
      <c r="B52" t="str">
        <f t="shared" si="0"/>
        <v>label variable  ""</v>
      </c>
    </row>
    <row r="53" spans="2:13" x14ac:dyDescent="0.25">
      <c r="B53" t="str">
        <f t="shared" si="0"/>
        <v>label variable  ""</v>
      </c>
      <c r="F53" s="4" t="s">
        <v>1123</v>
      </c>
      <c r="G53" s="4" t="s">
        <v>1112</v>
      </c>
      <c r="H53" s="4" t="s">
        <v>1158</v>
      </c>
    </row>
    <row r="54" spans="2:13" x14ac:dyDescent="0.25">
      <c r="B54" t="str">
        <f t="shared" si="0"/>
        <v>label variable i__broad_wifi "Broadband/ WiFi"</v>
      </c>
      <c r="D54" s="13" t="str">
        <f>Table25[[#This Row],[S]]</f>
        <v>Broadband/ WiFi</v>
      </c>
      <c r="F54" t="s">
        <v>41</v>
      </c>
      <c r="G54" s="4" t="s">
        <v>1235</v>
      </c>
      <c r="H54">
        <v>1</v>
      </c>
      <c r="J54" s="4" t="s">
        <v>1425</v>
      </c>
      <c r="K54" s="4" t="s">
        <v>1423</v>
      </c>
      <c r="L54" t="str">
        <f>CONCATENATE(J54,"__",K54)</f>
        <v>i__broad_wifi</v>
      </c>
      <c r="M54" t="str">
        <f>CONCATENATE("gen", " ", L54, " ", "=", " ", ".")</f>
        <v>gen i__broad_wifi = .</v>
      </c>
    </row>
    <row r="55" spans="2:13" x14ac:dyDescent="0.25">
      <c r="B55" t="str">
        <f t="shared" si="0"/>
        <v>label variable i__mob_data "Mobile Data"</v>
      </c>
      <c r="D55" s="13" t="str">
        <f>Table25[[#This Row],[S]]</f>
        <v>Mobile Data</v>
      </c>
      <c r="F55" t="s">
        <v>125</v>
      </c>
      <c r="G55" s="4" t="s">
        <v>1236</v>
      </c>
      <c r="H55">
        <v>2</v>
      </c>
      <c r="J55" s="4" t="s">
        <v>1425</v>
      </c>
      <c r="K55" s="4" t="s">
        <v>1424</v>
      </c>
      <c r="L55" t="str">
        <f>CONCATENATE(J55,"__",K55)</f>
        <v>i__mob_data</v>
      </c>
      <c r="M55" t="str">
        <f t="shared" ref="M55:M118" si="2">CONCATENATE("gen", " ", L55, " ", "=", " ", ".")</f>
        <v>gen i__mob_data = .</v>
      </c>
    </row>
    <row r="56" spans="2:13" x14ac:dyDescent="0.25">
      <c r="B56" t="str">
        <f t="shared" si="0"/>
        <v>label variable  ""</v>
      </c>
    </row>
    <row r="57" spans="2:13" x14ac:dyDescent="0.25">
      <c r="B57" t="str">
        <f t="shared" si="0"/>
        <v>label variable K "Grade of Mathmatics"</v>
      </c>
      <c r="D57" s="10" t="s">
        <v>1634</v>
      </c>
      <c r="F57" s="4" t="s">
        <v>1127</v>
      </c>
      <c r="G57" s="4" t="s">
        <v>1112</v>
      </c>
      <c r="H57" s="4" t="s">
        <v>1158</v>
      </c>
      <c r="L57" s="4" t="s">
        <v>1127</v>
      </c>
    </row>
    <row r="58" spans="2:13" x14ac:dyDescent="0.25">
      <c r="B58" t="str">
        <f t="shared" si="0"/>
        <v>label variable  ""</v>
      </c>
      <c r="F58" t="s">
        <v>42</v>
      </c>
      <c r="G58" t="s">
        <v>42</v>
      </c>
      <c r="H58">
        <v>1</v>
      </c>
    </row>
    <row r="59" spans="2:13" x14ac:dyDescent="0.25">
      <c r="B59" t="str">
        <f t="shared" si="0"/>
        <v>label variable  ""</v>
      </c>
      <c r="F59" t="s">
        <v>83</v>
      </c>
      <c r="G59" t="s">
        <v>83</v>
      </c>
      <c r="H59">
        <v>2</v>
      </c>
    </row>
    <row r="60" spans="2:13" x14ac:dyDescent="0.25">
      <c r="B60" t="str">
        <f t="shared" si="0"/>
        <v>label variable  ""</v>
      </c>
      <c r="F60" t="s">
        <v>232</v>
      </c>
      <c r="G60" t="s">
        <v>232</v>
      </c>
      <c r="H60">
        <v>3</v>
      </c>
    </row>
    <row r="61" spans="2:13" x14ac:dyDescent="0.25">
      <c r="B61" t="str">
        <f t="shared" si="0"/>
        <v>label variable  ""</v>
      </c>
      <c r="F61" t="s">
        <v>240</v>
      </c>
      <c r="G61" t="s">
        <v>240</v>
      </c>
      <c r="H61">
        <v>5</v>
      </c>
    </row>
    <row r="62" spans="2:13" x14ac:dyDescent="0.25">
      <c r="B62" t="str">
        <f t="shared" si="0"/>
        <v>label variable  ""</v>
      </c>
      <c r="F62" t="s">
        <v>381</v>
      </c>
      <c r="G62" t="s">
        <v>381</v>
      </c>
      <c r="H62">
        <v>4</v>
      </c>
    </row>
    <row r="63" spans="2:13" x14ac:dyDescent="0.25">
      <c r="B63" t="str">
        <f t="shared" si="0"/>
        <v>label variable  ""</v>
      </c>
      <c r="F63" s="4" t="s">
        <v>603</v>
      </c>
      <c r="G63" t="s">
        <v>603</v>
      </c>
      <c r="H63">
        <v>6</v>
      </c>
    </row>
    <row r="64" spans="2:13" x14ac:dyDescent="0.25">
      <c r="B64" t="str">
        <f t="shared" si="0"/>
        <v>label variable  ""</v>
      </c>
    </row>
    <row r="65" spans="2:12" x14ac:dyDescent="0.25">
      <c r="B65" t="str">
        <f t="shared" si="0"/>
        <v>label variable  ""</v>
      </c>
    </row>
    <row r="66" spans="2:12" x14ac:dyDescent="0.25">
      <c r="B66" t="str">
        <f t="shared" ref="B66:B129" si="3">CONCATENATE("label variable ", L66, " ", """", D66, """")</f>
        <v>label variable L "Engage in regular study"</v>
      </c>
      <c r="D66" s="10" t="s">
        <v>1635</v>
      </c>
      <c r="F66" s="4" t="s">
        <v>1128</v>
      </c>
      <c r="G66" s="4" t="s">
        <v>1112</v>
      </c>
      <c r="H66" s="4" t="s">
        <v>1158</v>
      </c>
      <c r="L66" s="4" t="s">
        <v>1128</v>
      </c>
    </row>
    <row r="67" spans="2:12" x14ac:dyDescent="0.25">
      <c r="B67" t="str">
        <f t="shared" si="3"/>
        <v>label variable  ""</v>
      </c>
      <c r="F67" t="s">
        <v>43</v>
      </c>
      <c r="G67" s="4" t="s">
        <v>1237</v>
      </c>
      <c r="H67">
        <v>4</v>
      </c>
    </row>
    <row r="68" spans="2:12" x14ac:dyDescent="0.25">
      <c r="B68" t="str">
        <f t="shared" si="3"/>
        <v>label variable  ""</v>
      </c>
      <c r="F68" t="s">
        <v>65</v>
      </c>
      <c r="G68" s="4" t="s">
        <v>1238</v>
      </c>
      <c r="H68">
        <v>1</v>
      </c>
    </row>
    <row r="69" spans="2:12" x14ac:dyDescent="0.25">
      <c r="B69" t="str">
        <f t="shared" si="3"/>
        <v>label variable  ""</v>
      </c>
      <c r="F69" t="s">
        <v>95</v>
      </c>
      <c r="G69" s="4" t="s">
        <v>1239</v>
      </c>
      <c r="H69">
        <v>2</v>
      </c>
    </row>
    <row r="70" spans="2:12" x14ac:dyDescent="0.25">
      <c r="B70" t="str">
        <f t="shared" si="3"/>
        <v>label variable  ""</v>
      </c>
      <c r="F70" t="s">
        <v>281</v>
      </c>
      <c r="G70" s="4" t="s">
        <v>1240</v>
      </c>
      <c r="H70">
        <v>3</v>
      </c>
    </row>
    <row r="71" spans="2:12" x14ac:dyDescent="0.25">
      <c r="B71" t="str">
        <f t="shared" si="3"/>
        <v>label variable  ""</v>
      </c>
    </row>
    <row r="72" spans="2:12" x14ac:dyDescent="0.25">
      <c r="B72" t="str">
        <f t="shared" si="3"/>
        <v>label variable M "Medium of study"</v>
      </c>
      <c r="D72" s="10" t="s">
        <v>1636</v>
      </c>
      <c r="F72" s="4" t="s">
        <v>1129</v>
      </c>
      <c r="G72" t="s">
        <v>1112</v>
      </c>
      <c r="H72" t="s">
        <v>1158</v>
      </c>
      <c r="L72" s="4" t="s">
        <v>1129</v>
      </c>
    </row>
    <row r="73" spans="2:12" x14ac:dyDescent="0.25">
      <c r="B73" t="str">
        <f t="shared" si="3"/>
        <v>label variable  ""</v>
      </c>
      <c r="F73" t="s">
        <v>44</v>
      </c>
      <c r="G73" s="4" t="s">
        <v>1241</v>
      </c>
      <c r="H73">
        <v>1</v>
      </c>
    </row>
    <row r="74" spans="2:12" x14ac:dyDescent="0.25">
      <c r="B74" t="str">
        <f t="shared" si="3"/>
        <v>label variable  ""</v>
      </c>
      <c r="F74" t="s">
        <v>66</v>
      </c>
      <c r="G74" s="4" t="s">
        <v>1243</v>
      </c>
      <c r="H74">
        <v>3</v>
      </c>
    </row>
    <row r="75" spans="2:12" x14ac:dyDescent="0.25">
      <c r="B75" t="str">
        <f t="shared" si="3"/>
        <v>label variable  ""</v>
      </c>
      <c r="F75" t="s">
        <v>131</v>
      </c>
      <c r="G75" s="4" t="s">
        <v>1242</v>
      </c>
      <c r="H75">
        <v>2</v>
      </c>
    </row>
    <row r="76" spans="2:12" x14ac:dyDescent="0.25">
      <c r="B76" t="str">
        <f t="shared" si="3"/>
        <v>label variable  ""</v>
      </c>
    </row>
    <row r="77" spans="2:12" x14ac:dyDescent="0.25">
      <c r="B77" t="str">
        <f t="shared" si="3"/>
        <v>label variable N "Self effication"</v>
      </c>
      <c r="D77" s="10" t="s">
        <v>1637</v>
      </c>
      <c r="F77" s="4" t="s">
        <v>1130</v>
      </c>
      <c r="G77" t="s">
        <v>1112</v>
      </c>
      <c r="H77" t="s">
        <v>1158</v>
      </c>
      <c r="L77" s="4" t="s">
        <v>1130</v>
      </c>
    </row>
    <row r="78" spans="2:12" x14ac:dyDescent="0.25">
      <c r="B78" t="str">
        <f t="shared" si="3"/>
        <v>label variable  ""</v>
      </c>
      <c r="F78" t="s">
        <v>45</v>
      </c>
      <c r="G78" s="4" t="s">
        <v>1248</v>
      </c>
      <c r="H78">
        <v>1</v>
      </c>
    </row>
    <row r="79" spans="2:12" x14ac:dyDescent="0.25">
      <c r="B79" t="str">
        <f t="shared" si="3"/>
        <v>label variable  ""</v>
      </c>
      <c r="F79" t="s">
        <v>67</v>
      </c>
      <c r="G79" s="4" t="s">
        <v>1245</v>
      </c>
      <c r="H79">
        <v>2</v>
      </c>
    </row>
    <row r="80" spans="2:12" x14ac:dyDescent="0.25">
      <c r="B80" t="str">
        <f t="shared" si="3"/>
        <v>label variable  ""</v>
      </c>
      <c r="F80" t="s">
        <v>108</v>
      </c>
      <c r="G80" s="4" t="s">
        <v>1244</v>
      </c>
      <c r="H80">
        <v>3</v>
      </c>
    </row>
    <row r="81" spans="2:12" x14ac:dyDescent="0.25">
      <c r="B81" t="str">
        <f t="shared" si="3"/>
        <v>label variable  ""</v>
      </c>
      <c r="F81" t="s">
        <v>156</v>
      </c>
      <c r="G81" s="4" t="s">
        <v>1246</v>
      </c>
      <c r="H81">
        <v>4</v>
      </c>
    </row>
    <row r="82" spans="2:12" x14ac:dyDescent="0.25">
      <c r="B82" t="str">
        <f t="shared" si="3"/>
        <v>label variable  ""</v>
      </c>
      <c r="F82" t="s">
        <v>191</v>
      </c>
      <c r="G82" s="4" t="s">
        <v>1247</v>
      </c>
      <c r="H82">
        <v>5</v>
      </c>
    </row>
    <row r="83" spans="2:12" x14ac:dyDescent="0.25">
      <c r="B83" t="str">
        <f t="shared" si="3"/>
        <v>label variable  ""</v>
      </c>
    </row>
    <row r="84" spans="2:12" x14ac:dyDescent="0.25">
      <c r="B84" t="str">
        <f t="shared" si="3"/>
        <v>label variable O "Satisfaction of with the quality of education provided by school and college"</v>
      </c>
      <c r="D84" s="10" t="s">
        <v>1638</v>
      </c>
      <c r="F84" s="4" t="s">
        <v>1113</v>
      </c>
      <c r="G84" t="s">
        <v>1112</v>
      </c>
      <c r="H84" t="s">
        <v>1158</v>
      </c>
      <c r="L84" s="4" t="s">
        <v>1113</v>
      </c>
    </row>
    <row r="85" spans="2:12" x14ac:dyDescent="0.25">
      <c r="B85" t="str">
        <f t="shared" si="3"/>
        <v>label variable  ""</v>
      </c>
      <c r="F85" t="s">
        <v>134</v>
      </c>
      <c r="G85" s="4" t="s">
        <v>1249</v>
      </c>
      <c r="H85">
        <v>2</v>
      </c>
    </row>
    <row r="86" spans="2:12" x14ac:dyDescent="0.25">
      <c r="B86" t="str">
        <f t="shared" si="3"/>
        <v>label variable  ""</v>
      </c>
      <c r="F86" t="s">
        <v>117</v>
      </c>
      <c r="G86" s="4" t="s">
        <v>1250</v>
      </c>
      <c r="H86">
        <v>1</v>
      </c>
    </row>
    <row r="87" spans="2:12" x14ac:dyDescent="0.25">
      <c r="B87" t="str">
        <f t="shared" si="3"/>
        <v>label variable  ""</v>
      </c>
      <c r="F87" t="s">
        <v>96</v>
      </c>
      <c r="G87" s="4" t="s">
        <v>1251</v>
      </c>
      <c r="H87">
        <v>3</v>
      </c>
    </row>
    <row r="88" spans="2:12" x14ac:dyDescent="0.25">
      <c r="B88" t="str">
        <f t="shared" si="3"/>
        <v>label variable  ""</v>
      </c>
    </row>
    <row r="89" spans="2:12" x14ac:dyDescent="0.25">
      <c r="B89" t="str">
        <f t="shared" si="3"/>
        <v>label variable Q "Tuition fees of school"</v>
      </c>
      <c r="D89" s="10" t="s">
        <v>1639</v>
      </c>
      <c r="F89" s="4" t="s">
        <v>1132</v>
      </c>
      <c r="G89" t="s">
        <v>1112</v>
      </c>
      <c r="H89" t="s">
        <v>1158</v>
      </c>
      <c r="L89" s="4" t="s">
        <v>1132</v>
      </c>
    </row>
    <row r="90" spans="2:12" x14ac:dyDescent="0.25">
      <c r="B90" t="str">
        <f t="shared" si="3"/>
        <v>label variable  ""</v>
      </c>
      <c r="F90" t="s">
        <v>179</v>
      </c>
      <c r="G90" t="s">
        <v>179</v>
      </c>
      <c r="H90">
        <v>1</v>
      </c>
    </row>
    <row r="91" spans="2:12" x14ac:dyDescent="0.25">
      <c r="B91" t="str">
        <f t="shared" si="3"/>
        <v>label variable  ""</v>
      </c>
      <c r="F91" t="s">
        <v>70</v>
      </c>
      <c r="G91" t="s">
        <v>70</v>
      </c>
      <c r="H91">
        <v>2</v>
      </c>
    </row>
    <row r="92" spans="2:12" x14ac:dyDescent="0.25">
      <c r="B92" t="str">
        <f t="shared" si="3"/>
        <v>label variable  ""</v>
      </c>
      <c r="F92" t="s">
        <v>145</v>
      </c>
      <c r="G92" t="s">
        <v>145</v>
      </c>
      <c r="H92">
        <v>3</v>
      </c>
    </row>
    <row r="93" spans="2:12" x14ac:dyDescent="0.25">
      <c r="B93" t="str">
        <f t="shared" si="3"/>
        <v>label variable  ""</v>
      </c>
      <c r="F93" t="s">
        <v>48</v>
      </c>
      <c r="G93" t="s">
        <v>48</v>
      </c>
      <c r="H93">
        <v>4</v>
      </c>
    </row>
    <row r="94" spans="2:12" x14ac:dyDescent="0.25">
      <c r="B94" t="str">
        <f t="shared" si="3"/>
        <v>label variable  ""</v>
      </c>
      <c r="F94" t="s">
        <v>413</v>
      </c>
      <c r="G94" t="s">
        <v>413</v>
      </c>
      <c r="H94">
        <v>5</v>
      </c>
    </row>
    <row r="95" spans="2:12" x14ac:dyDescent="0.25">
      <c r="B95" t="str">
        <f t="shared" si="3"/>
        <v>label variable  ""</v>
      </c>
      <c r="F95" t="s">
        <v>399</v>
      </c>
      <c r="G95" t="s">
        <v>399</v>
      </c>
      <c r="H95">
        <v>6</v>
      </c>
    </row>
    <row r="96" spans="2:12" x14ac:dyDescent="0.25">
      <c r="B96" t="str">
        <f t="shared" si="3"/>
        <v>label variable  ""</v>
      </c>
    </row>
    <row r="97" spans="2:8" x14ac:dyDescent="0.25">
      <c r="B97" t="str">
        <f t="shared" si="3"/>
        <v>label variable  ""</v>
      </c>
      <c r="F97" s="4" t="s">
        <v>1134</v>
      </c>
      <c r="G97" s="4" t="s">
        <v>1112</v>
      </c>
      <c r="H97" s="4" t="s">
        <v>1158</v>
      </c>
    </row>
    <row r="98" spans="2:8" x14ac:dyDescent="0.25">
      <c r="B98" t="str">
        <f t="shared" si="3"/>
        <v>label variable  ""</v>
      </c>
      <c r="F98" t="s">
        <v>184</v>
      </c>
      <c r="G98" t="s">
        <v>1290</v>
      </c>
      <c r="H98">
        <v>0</v>
      </c>
    </row>
    <row r="99" spans="2:8" x14ac:dyDescent="0.25">
      <c r="B99" t="str">
        <f t="shared" si="3"/>
        <v>label variable  ""</v>
      </c>
      <c r="F99" t="s">
        <v>1255</v>
      </c>
      <c r="G99" t="s">
        <v>1290</v>
      </c>
      <c r="H99">
        <v>0</v>
      </c>
    </row>
    <row r="100" spans="2:8" x14ac:dyDescent="0.25">
      <c r="B100" t="str">
        <f t="shared" si="3"/>
        <v>label variable  ""</v>
      </c>
      <c r="F100" t="s">
        <v>776</v>
      </c>
      <c r="G100" t="s">
        <v>1290</v>
      </c>
      <c r="H100" s="4">
        <v>0</v>
      </c>
    </row>
    <row r="101" spans="2:8" x14ac:dyDescent="0.25">
      <c r="B101" t="str">
        <f t="shared" si="3"/>
        <v>label variable  ""</v>
      </c>
      <c r="F101" t="s">
        <v>914</v>
      </c>
      <c r="G101" t="s">
        <v>1290</v>
      </c>
      <c r="H101">
        <v>0</v>
      </c>
    </row>
    <row r="102" spans="2:8" x14ac:dyDescent="0.25">
      <c r="B102" t="str">
        <f t="shared" si="3"/>
        <v>label variable  ""</v>
      </c>
      <c r="F102" t="s">
        <v>822</v>
      </c>
      <c r="G102" t="s">
        <v>1290</v>
      </c>
      <c r="H102">
        <v>0</v>
      </c>
    </row>
    <row r="103" spans="2:8" x14ac:dyDescent="0.25">
      <c r="B103" t="str">
        <f t="shared" si="3"/>
        <v>label variable  ""</v>
      </c>
      <c r="F103" t="s">
        <v>839</v>
      </c>
      <c r="G103" t="s">
        <v>1290</v>
      </c>
      <c r="H103">
        <v>0</v>
      </c>
    </row>
    <row r="104" spans="2:8" x14ac:dyDescent="0.25">
      <c r="B104" t="str">
        <f t="shared" si="3"/>
        <v>label variable  ""</v>
      </c>
      <c r="F104" t="s">
        <v>1256</v>
      </c>
      <c r="G104" t="s">
        <v>1290</v>
      </c>
      <c r="H104">
        <v>0</v>
      </c>
    </row>
    <row r="105" spans="2:8" x14ac:dyDescent="0.25">
      <c r="B105" t="str">
        <f t="shared" si="3"/>
        <v>label variable  ""</v>
      </c>
      <c r="F105" t="s">
        <v>1257</v>
      </c>
      <c r="G105" t="s">
        <v>1290</v>
      </c>
      <c r="H105">
        <v>0</v>
      </c>
    </row>
    <row r="106" spans="2:8" x14ac:dyDescent="0.25">
      <c r="B106" t="str">
        <f t="shared" si="3"/>
        <v>label variable  ""</v>
      </c>
      <c r="F106" t="s">
        <v>915</v>
      </c>
      <c r="G106" t="s">
        <v>1290</v>
      </c>
      <c r="H106">
        <v>0</v>
      </c>
    </row>
    <row r="107" spans="2:8" x14ac:dyDescent="0.25">
      <c r="B107" t="str">
        <f t="shared" si="3"/>
        <v>label variable  ""</v>
      </c>
      <c r="F107" t="s">
        <v>1259</v>
      </c>
      <c r="G107" t="s">
        <v>1290</v>
      </c>
      <c r="H107">
        <v>0</v>
      </c>
    </row>
    <row r="108" spans="2:8" x14ac:dyDescent="0.25">
      <c r="B108" t="str">
        <f t="shared" si="3"/>
        <v>label variable  ""</v>
      </c>
      <c r="F108" t="s">
        <v>1261</v>
      </c>
      <c r="G108" t="s">
        <v>1290</v>
      </c>
      <c r="H108">
        <v>0</v>
      </c>
    </row>
    <row r="109" spans="2:8" x14ac:dyDescent="0.25">
      <c r="B109" t="str">
        <f t="shared" si="3"/>
        <v>label variable  ""</v>
      </c>
      <c r="F109" t="s">
        <v>1262</v>
      </c>
      <c r="G109" t="s">
        <v>1290</v>
      </c>
      <c r="H109">
        <v>0</v>
      </c>
    </row>
    <row r="110" spans="2:8" x14ac:dyDescent="0.25">
      <c r="B110" t="str">
        <f t="shared" si="3"/>
        <v>label variable  ""</v>
      </c>
      <c r="F110" t="s">
        <v>1263</v>
      </c>
      <c r="G110" t="s">
        <v>1290</v>
      </c>
      <c r="H110">
        <v>0</v>
      </c>
    </row>
    <row r="111" spans="2:8" x14ac:dyDescent="0.25">
      <c r="B111" t="str">
        <f t="shared" si="3"/>
        <v>label variable  ""</v>
      </c>
      <c r="F111" t="s">
        <v>1264</v>
      </c>
      <c r="G111" t="s">
        <v>1290</v>
      </c>
      <c r="H111">
        <v>0</v>
      </c>
    </row>
    <row r="112" spans="2:8" x14ac:dyDescent="0.25">
      <c r="B112" t="str">
        <f t="shared" si="3"/>
        <v>label variable  ""</v>
      </c>
      <c r="F112" t="s">
        <v>1265</v>
      </c>
      <c r="G112" t="s">
        <v>1290</v>
      </c>
      <c r="H112" s="4">
        <v>0</v>
      </c>
    </row>
    <row r="113" spans="2:13" x14ac:dyDescent="0.25">
      <c r="B113" t="str">
        <f t="shared" si="3"/>
        <v>label variable  ""</v>
      </c>
      <c r="F113" t="s">
        <v>1266</v>
      </c>
      <c r="G113" t="s">
        <v>1290</v>
      </c>
      <c r="H113" s="4">
        <v>0</v>
      </c>
    </row>
    <row r="114" spans="2:13" x14ac:dyDescent="0.25">
      <c r="B114" t="str">
        <f t="shared" si="3"/>
        <v>label variable  ""</v>
      </c>
      <c r="F114" t="s">
        <v>1267</v>
      </c>
      <c r="G114" t="s">
        <v>1290</v>
      </c>
      <c r="H114" s="4">
        <v>0</v>
      </c>
    </row>
    <row r="115" spans="2:13" x14ac:dyDescent="0.25">
      <c r="B115" t="str">
        <f t="shared" si="3"/>
        <v>label variable  ""</v>
      </c>
      <c r="F115" t="s">
        <v>1268</v>
      </c>
      <c r="G115" t="s">
        <v>1290</v>
      </c>
      <c r="H115" s="4">
        <v>0</v>
      </c>
    </row>
    <row r="116" spans="2:13" x14ac:dyDescent="0.25">
      <c r="B116" t="str">
        <f t="shared" si="3"/>
        <v>label variable  ""</v>
      </c>
      <c r="F116" t="s">
        <v>1269</v>
      </c>
      <c r="G116" t="s">
        <v>1290</v>
      </c>
      <c r="H116" s="4">
        <v>0</v>
      </c>
    </row>
    <row r="117" spans="2:13" x14ac:dyDescent="0.25">
      <c r="B117" t="str">
        <f t="shared" si="3"/>
        <v>label variable  ""</v>
      </c>
      <c r="F117" t="s">
        <v>1270</v>
      </c>
      <c r="G117" t="s">
        <v>1290</v>
      </c>
      <c r="H117" s="4">
        <v>0</v>
      </c>
    </row>
    <row r="118" spans="2:13" x14ac:dyDescent="0.25">
      <c r="B118" t="str">
        <f t="shared" si="3"/>
        <v>label variable r__others "others"</v>
      </c>
      <c r="D118" s="13" t="str">
        <f>Table21[[#This Row],[S]]</f>
        <v>others</v>
      </c>
      <c r="F118" t="s">
        <v>1271</v>
      </c>
      <c r="G118" t="s">
        <v>1290</v>
      </c>
      <c r="H118" s="4">
        <v>0</v>
      </c>
      <c r="J118" s="4" t="s">
        <v>1252</v>
      </c>
      <c r="K118" s="4" t="s">
        <v>1290</v>
      </c>
      <c r="L118" t="str">
        <f t="shared" ref="L118:L119" si="4">CONCATENATE(J118,"__",K118)</f>
        <v>r__others</v>
      </c>
      <c r="M118" t="str">
        <f t="shared" si="2"/>
        <v>gen r__others = .</v>
      </c>
    </row>
    <row r="119" spans="2:13" x14ac:dyDescent="0.25">
      <c r="B119" t="str">
        <f t="shared" si="3"/>
        <v>label variable r__bat_of_bio "Battles of Biology"</v>
      </c>
      <c r="D119" s="13" t="str">
        <f>Table21[[#This Row],[S]]</f>
        <v>Battles of Biology</v>
      </c>
      <c r="F119" s="4" t="s">
        <v>1254</v>
      </c>
      <c r="G119" t="s">
        <v>1254</v>
      </c>
      <c r="H119">
        <v>1</v>
      </c>
      <c r="J119" s="4" t="s">
        <v>1252</v>
      </c>
      <c r="K119" s="4" t="s">
        <v>1433</v>
      </c>
      <c r="L119" t="str">
        <f t="shared" si="4"/>
        <v>r__bat_of_bio</v>
      </c>
      <c r="M119" t="str">
        <f t="shared" ref="M119:M181" si="5">CONCATENATE("gen", " ", L119, " ", "=", " ", ".")</f>
        <v>gen r__bat_of_bio = .</v>
      </c>
    </row>
    <row r="120" spans="2:13" x14ac:dyDescent="0.25">
      <c r="B120" t="str">
        <f t="shared" si="3"/>
        <v>label variable r__10_ms "10 Minute School"</v>
      </c>
      <c r="D120" s="13" t="str">
        <f>Table21[[#This Row],[S]]</f>
        <v>10 Minute School</v>
      </c>
      <c r="F120" s="4" t="s">
        <v>136</v>
      </c>
      <c r="G120" s="4" t="s">
        <v>1426</v>
      </c>
      <c r="H120">
        <v>2</v>
      </c>
      <c r="J120" s="4" t="s">
        <v>1252</v>
      </c>
      <c r="K120" s="4" t="s">
        <v>1434</v>
      </c>
      <c r="L120" t="str">
        <f t="shared" ref="L120:L181" si="6">CONCATENATE(J120,"__",K120)</f>
        <v>r__10_ms</v>
      </c>
      <c r="M120" t="str">
        <f t="shared" si="5"/>
        <v>gen r__10_ms = .</v>
      </c>
    </row>
    <row r="121" spans="2:13" x14ac:dyDescent="0.25">
      <c r="B121" t="str">
        <f t="shared" si="3"/>
        <v>label variable r__fore_yt_cha "Foreign youtube channel"</v>
      </c>
      <c r="D121" s="13" t="str">
        <f>Table21[[#This Row],[S]]</f>
        <v>Foreign youtube channel</v>
      </c>
      <c r="F121" s="4" t="s">
        <v>922</v>
      </c>
      <c r="G121" s="4" t="s">
        <v>1427</v>
      </c>
      <c r="H121">
        <v>3</v>
      </c>
      <c r="J121" s="4" t="s">
        <v>1252</v>
      </c>
      <c r="K121" s="4" t="s">
        <v>1435</v>
      </c>
      <c r="L121" t="str">
        <f t="shared" si="6"/>
        <v>r__fore_yt_cha</v>
      </c>
      <c r="M121" t="str">
        <f t="shared" si="5"/>
        <v>gen r__fore_yt_cha = .</v>
      </c>
    </row>
    <row r="122" spans="2:13" x14ac:dyDescent="0.25">
      <c r="B122" t="str">
        <f t="shared" si="3"/>
        <v>label variable r__ind_teacher "Individual teacher"</v>
      </c>
      <c r="D122" s="13" t="str">
        <f>Table21[[#This Row],[S]]</f>
        <v>Individual teacher</v>
      </c>
      <c r="F122" t="s">
        <v>98</v>
      </c>
      <c r="G122" s="4" t="s">
        <v>1372</v>
      </c>
      <c r="H122">
        <v>4</v>
      </c>
      <c r="J122" s="4" t="s">
        <v>1252</v>
      </c>
      <c r="K122" s="4" t="s">
        <v>1436</v>
      </c>
      <c r="L122" t="str">
        <f t="shared" si="6"/>
        <v>r__ind_teacher</v>
      </c>
      <c r="M122" t="str">
        <f t="shared" si="5"/>
        <v>gen r__ind_teacher = .</v>
      </c>
    </row>
    <row r="123" spans="2:13" x14ac:dyDescent="0.25">
      <c r="B123" t="str">
        <f t="shared" si="3"/>
        <v>label variable r__onno_path "Onnorokom pathasala"</v>
      </c>
      <c r="D123" s="13" t="str">
        <f>Table21[[#This Row],[S]]</f>
        <v>Onnorokom pathasala</v>
      </c>
      <c r="F123" s="4" t="s">
        <v>433</v>
      </c>
      <c r="G123" s="4" t="s">
        <v>1428</v>
      </c>
      <c r="H123">
        <v>5</v>
      </c>
      <c r="J123" s="4" t="s">
        <v>1252</v>
      </c>
      <c r="K123" s="4" t="s">
        <v>1437</v>
      </c>
      <c r="L123" t="str">
        <f t="shared" si="6"/>
        <v>r__onno_path</v>
      </c>
      <c r="M123" t="str">
        <f t="shared" si="5"/>
        <v>gen r__onno_path = .</v>
      </c>
    </row>
    <row r="124" spans="2:13" x14ac:dyDescent="0.25">
      <c r="B124" t="str">
        <f t="shared" si="3"/>
        <v>label variable r__not_using_any "Currently not using any E-learning platform"</v>
      </c>
      <c r="D124" s="13" t="str">
        <f>Table21[[#This Row],[S]]</f>
        <v>Currently not using any E-learning platform</v>
      </c>
      <c r="F124" s="4" t="s">
        <v>77</v>
      </c>
      <c r="G124" s="4" t="s">
        <v>1429</v>
      </c>
      <c r="H124">
        <v>6</v>
      </c>
      <c r="J124" s="4" t="s">
        <v>1252</v>
      </c>
      <c r="K124" s="4" t="s">
        <v>1438</v>
      </c>
      <c r="L124" t="str">
        <f t="shared" si="6"/>
        <v>r__not_using_any</v>
      </c>
      <c r="M124" t="str">
        <f t="shared" si="5"/>
        <v>gen r__not_using_any = .</v>
      </c>
    </row>
    <row r="125" spans="2:13" x14ac:dyDescent="0.25">
      <c r="B125" t="str">
        <f t="shared" si="3"/>
        <v>label variable r__acs "ACS"</v>
      </c>
      <c r="D125" s="13" t="str">
        <f>Table21[[#This Row],[S]]</f>
        <v>ACS</v>
      </c>
      <c r="F125" t="s">
        <v>103</v>
      </c>
      <c r="G125" s="4" t="s">
        <v>1368</v>
      </c>
      <c r="H125">
        <v>7</v>
      </c>
      <c r="J125" s="4" t="s">
        <v>1252</v>
      </c>
      <c r="K125" s="4" t="s">
        <v>1439</v>
      </c>
      <c r="L125" t="str">
        <f t="shared" si="6"/>
        <v>r__acs</v>
      </c>
      <c r="M125" t="str">
        <f t="shared" si="5"/>
        <v>gen r__acs = .</v>
      </c>
    </row>
    <row r="126" spans="2:13" x14ac:dyDescent="0.25">
      <c r="B126" t="str">
        <f t="shared" si="3"/>
        <v>label variable r__bond_path "Bondhi pathsala"</v>
      </c>
      <c r="D126" s="13" t="str">
        <f>Table21[[#This Row],[S]]</f>
        <v>Bondhi pathsala</v>
      </c>
      <c r="F126" s="4" t="s">
        <v>158</v>
      </c>
      <c r="G126" s="4" t="s">
        <v>1430</v>
      </c>
      <c r="H126">
        <v>8</v>
      </c>
      <c r="J126" s="4" t="s">
        <v>1252</v>
      </c>
      <c r="K126" s="4" t="s">
        <v>1440</v>
      </c>
      <c r="L126" t="str">
        <f t="shared" si="6"/>
        <v>r__bond_path</v>
      </c>
      <c r="M126" t="str">
        <f t="shared" si="5"/>
        <v>gen r__bond_path = .</v>
      </c>
    </row>
    <row r="127" spans="2:13" x14ac:dyDescent="0.25">
      <c r="B127" t="str">
        <f t="shared" si="3"/>
        <v>label variable r__sikho "Sikho"</v>
      </c>
      <c r="D127" s="13" t="str">
        <f>Table21[[#This Row],[S]]</f>
        <v>Sikho</v>
      </c>
      <c r="F127" t="s">
        <v>193</v>
      </c>
      <c r="G127" s="4" t="s">
        <v>1371</v>
      </c>
      <c r="H127">
        <v>9</v>
      </c>
      <c r="J127" s="4" t="s">
        <v>1252</v>
      </c>
      <c r="K127" s="4" t="s">
        <v>1441</v>
      </c>
      <c r="L127" t="str">
        <f t="shared" si="6"/>
        <v>r__sikho</v>
      </c>
      <c r="M127" t="str">
        <f t="shared" si="5"/>
        <v>gen r__sikho = .</v>
      </c>
    </row>
    <row r="128" spans="2:13" x14ac:dyDescent="0.25">
      <c r="B128" t="str">
        <f t="shared" si="3"/>
        <v>label variable r__edg_cou "Edge course"</v>
      </c>
      <c r="D128" s="13" t="str">
        <f>Table21[[#This Row],[S]]</f>
        <v>Edge course</v>
      </c>
      <c r="F128" t="s">
        <v>293</v>
      </c>
      <c r="G128" s="4" t="s">
        <v>1431</v>
      </c>
      <c r="H128">
        <v>10</v>
      </c>
      <c r="J128" s="4" t="s">
        <v>1252</v>
      </c>
      <c r="K128" s="4" t="s">
        <v>1442</v>
      </c>
      <c r="L128" t="str">
        <f t="shared" si="6"/>
        <v>r__edg_cou</v>
      </c>
      <c r="M128" t="str">
        <f t="shared" si="5"/>
        <v>gen r__edg_cou = .</v>
      </c>
    </row>
    <row r="129" spans="2:13" x14ac:dyDescent="0.25">
      <c r="B129" t="str">
        <f t="shared" si="3"/>
        <v>label variable r__fah_tut "Fahad's tutorial"</v>
      </c>
      <c r="D129" s="13" t="str">
        <f>Table21[[#This Row],[S]]</f>
        <v>Fahad's tutorial</v>
      </c>
      <c r="F129" t="s">
        <v>459</v>
      </c>
      <c r="G129" s="4" t="s">
        <v>1432</v>
      </c>
      <c r="H129">
        <v>11</v>
      </c>
      <c r="J129" s="4" t="s">
        <v>1252</v>
      </c>
      <c r="K129" s="4" t="s">
        <v>1443</v>
      </c>
      <c r="L129" t="str">
        <f t="shared" si="6"/>
        <v>r__fah_tut</v>
      </c>
      <c r="M129" t="str">
        <f t="shared" si="5"/>
        <v>gen r__fah_tut = .</v>
      </c>
    </row>
    <row r="130" spans="2:13" x14ac:dyDescent="0.25">
      <c r="B130" t="str">
        <f t="shared" ref="B130:B193" si="7">CONCATENATE("label variable ", L130, " ", """", D130, """")</f>
        <v>label variable r__tec_eas_edu "Technique Easy Education"</v>
      </c>
      <c r="D130" s="13" t="str">
        <f>Table21[[#This Row],[S]]</f>
        <v>Technique Easy Education</v>
      </c>
      <c r="F130" s="4" t="s">
        <v>585</v>
      </c>
      <c r="G130" t="s">
        <v>1365</v>
      </c>
      <c r="H130">
        <v>12</v>
      </c>
      <c r="J130" s="4" t="s">
        <v>1252</v>
      </c>
      <c r="K130" s="4" t="s">
        <v>1444</v>
      </c>
      <c r="L130" t="str">
        <f t="shared" si="6"/>
        <v>r__tec_eas_edu</v>
      </c>
      <c r="M130" t="str">
        <f t="shared" si="5"/>
        <v>gen r__tec_eas_edu = .</v>
      </c>
    </row>
    <row r="131" spans="2:13" x14ac:dyDescent="0.25">
      <c r="B131" t="str">
        <f t="shared" si="7"/>
        <v>label variable r__boni_amin "Boni Amin Apu medcial"</v>
      </c>
      <c r="D131" s="13" t="str">
        <f>Table21[[#This Row],[S]]</f>
        <v>Boni Amin Apu medcial</v>
      </c>
      <c r="F131" s="4" t="s">
        <v>683</v>
      </c>
      <c r="G131" s="4" t="s">
        <v>1376</v>
      </c>
      <c r="H131">
        <v>13</v>
      </c>
      <c r="J131" s="4" t="s">
        <v>1252</v>
      </c>
      <c r="K131" s="4" t="s">
        <v>1445</v>
      </c>
      <c r="L131" t="str">
        <f t="shared" si="6"/>
        <v>r__boni_amin</v>
      </c>
      <c r="M131" t="str">
        <f t="shared" si="5"/>
        <v>gen r__boni_amin = .</v>
      </c>
    </row>
    <row r="132" spans="2:13" x14ac:dyDescent="0.25">
      <c r="B132" t="str">
        <f t="shared" si="7"/>
        <v>label variable r__phy_maniac "Physics Maniac"</v>
      </c>
      <c r="D132" s="13" t="str">
        <f>Table21[[#This Row],[S]]</f>
        <v>Physics Maniac</v>
      </c>
      <c r="F132" s="4" t="s">
        <v>1065</v>
      </c>
      <c r="G132" s="4" t="s">
        <v>1375</v>
      </c>
      <c r="H132">
        <v>14</v>
      </c>
      <c r="J132" s="4" t="s">
        <v>1252</v>
      </c>
      <c r="K132" s="4" t="s">
        <v>1446</v>
      </c>
      <c r="L132" t="str">
        <f t="shared" si="6"/>
        <v>r__phy_maniac</v>
      </c>
      <c r="M132" t="str">
        <f t="shared" si="5"/>
        <v>gen r__phy_maniac = .</v>
      </c>
    </row>
    <row r="133" spans="2:13" x14ac:dyDescent="0.25">
      <c r="B133" t="str">
        <f t="shared" si="7"/>
        <v>label variable r__bio_hat "Biology Haters"</v>
      </c>
      <c r="D133" s="13" t="str">
        <f>Table21[[#This Row],[S]]</f>
        <v>Biology Haters</v>
      </c>
      <c r="F133" s="4" t="s">
        <v>1258</v>
      </c>
      <c r="G133" s="4" t="s">
        <v>1366</v>
      </c>
      <c r="H133">
        <v>15</v>
      </c>
      <c r="J133" s="4" t="s">
        <v>1252</v>
      </c>
      <c r="K133" s="4" t="s">
        <v>1447</v>
      </c>
      <c r="L133" t="str">
        <f t="shared" si="6"/>
        <v>r__bio_hat</v>
      </c>
      <c r="M133" t="str">
        <f t="shared" si="5"/>
        <v>gen r__bio_hat = .</v>
      </c>
    </row>
    <row r="134" spans="2:13" x14ac:dyDescent="0.25">
      <c r="B134" t="str">
        <f t="shared" si="7"/>
        <v>label variable r__roots_edu "Roots Edu"</v>
      </c>
      <c r="D134" s="13" t="str">
        <f>Table21[[#This Row],[S]]</f>
        <v>Roots Edu</v>
      </c>
      <c r="F134" s="4" t="s">
        <v>1260</v>
      </c>
      <c r="G134" s="4" t="s">
        <v>1377</v>
      </c>
      <c r="H134">
        <v>16</v>
      </c>
      <c r="J134" s="4" t="s">
        <v>1252</v>
      </c>
      <c r="K134" s="4" t="s">
        <v>1448</v>
      </c>
      <c r="L134" t="str">
        <f t="shared" si="6"/>
        <v>r__roots_edu</v>
      </c>
      <c r="M134" t="str">
        <f t="shared" si="5"/>
        <v>gen r__roots_edu = .</v>
      </c>
    </row>
    <row r="135" spans="2:13" x14ac:dyDescent="0.25">
      <c r="B135" t="str">
        <f t="shared" si="7"/>
        <v>label variable  ""</v>
      </c>
      <c r="F135" s="4"/>
      <c r="H135" s="4"/>
      <c r="I135" s="4"/>
    </row>
    <row r="136" spans="2:13" x14ac:dyDescent="0.25">
      <c r="B136" t="str">
        <f t="shared" si="7"/>
        <v>label variable  ""</v>
      </c>
      <c r="F136" s="4" t="s">
        <v>1292</v>
      </c>
      <c r="G136" s="4" t="s">
        <v>1112</v>
      </c>
      <c r="H136" s="4" t="s">
        <v>1158</v>
      </c>
    </row>
    <row r="137" spans="2:13" x14ac:dyDescent="0.25">
      <c r="B137" t="str">
        <f t="shared" si="7"/>
        <v>label variable s__physics "Physics"</v>
      </c>
      <c r="D137" s="13" t="str">
        <f>Table24[[#This Row],[S]]</f>
        <v>Physics</v>
      </c>
      <c r="F137" s="4" t="s">
        <v>111</v>
      </c>
      <c r="G137" s="4" t="s">
        <v>1299</v>
      </c>
      <c r="H137" s="4">
        <v>1</v>
      </c>
      <c r="J137" s="4" t="s">
        <v>1449</v>
      </c>
      <c r="K137" s="4" t="s">
        <v>1450</v>
      </c>
      <c r="L137" t="str">
        <f t="shared" si="6"/>
        <v>s__physics</v>
      </c>
      <c r="M137" t="str">
        <f t="shared" si="5"/>
        <v>gen s__physics = .</v>
      </c>
    </row>
    <row r="138" spans="2:13" x14ac:dyDescent="0.25">
      <c r="B138" t="str">
        <f t="shared" si="7"/>
        <v>label variable s__chemistry "Chemistry"</v>
      </c>
      <c r="D138" s="13" t="str">
        <f>Table24[[#This Row],[S]]</f>
        <v>Chemistry</v>
      </c>
      <c r="F138" s="4" t="s">
        <v>99</v>
      </c>
      <c r="G138" s="4" t="s">
        <v>1296</v>
      </c>
      <c r="H138" s="4">
        <v>2</v>
      </c>
      <c r="J138" s="4" t="s">
        <v>1449</v>
      </c>
      <c r="K138" t="s">
        <v>1451</v>
      </c>
      <c r="L138" t="str">
        <f t="shared" si="6"/>
        <v>s__chemistry</v>
      </c>
      <c r="M138" t="str">
        <f t="shared" si="5"/>
        <v>gen s__chemistry = .</v>
      </c>
    </row>
    <row r="139" spans="2:13" x14ac:dyDescent="0.25">
      <c r="B139" t="str">
        <f t="shared" si="7"/>
        <v>label variable s__math_higher_math "Math/Higher Math"</v>
      </c>
      <c r="D139" s="13" t="str">
        <f>Table24[[#This Row],[S]]</f>
        <v>Math/Higher Math</v>
      </c>
      <c r="F139" s="4" t="s">
        <v>146</v>
      </c>
      <c r="G139" s="4" t="s">
        <v>1297</v>
      </c>
      <c r="H139" s="4">
        <v>3</v>
      </c>
      <c r="J139" s="4" t="s">
        <v>1449</v>
      </c>
      <c r="K139" s="4" t="s">
        <v>1527</v>
      </c>
      <c r="L139" t="str">
        <f t="shared" si="6"/>
        <v>s__math_higher_math</v>
      </c>
      <c r="M139" t="str">
        <f t="shared" si="5"/>
        <v>gen s__math_higher_math = .</v>
      </c>
    </row>
    <row r="140" spans="2:13" x14ac:dyDescent="0.25">
      <c r="B140" t="str">
        <f t="shared" si="7"/>
        <v>label variable s__biology "Biology"</v>
      </c>
      <c r="D140" s="13" t="str">
        <f>Table24[[#This Row],[S]]</f>
        <v>Biology</v>
      </c>
      <c r="F140" s="4" t="s">
        <v>86</v>
      </c>
      <c r="G140" s="4" t="s">
        <v>1298</v>
      </c>
      <c r="H140" s="4">
        <v>4</v>
      </c>
      <c r="J140" s="4" t="s">
        <v>1449</v>
      </c>
      <c r="K140" t="s">
        <v>1452</v>
      </c>
      <c r="L140" t="str">
        <f t="shared" si="6"/>
        <v>s__biology</v>
      </c>
      <c r="M140" t="str">
        <f t="shared" si="5"/>
        <v>gen s__biology = .</v>
      </c>
    </row>
    <row r="141" spans="2:13" x14ac:dyDescent="0.25">
      <c r="B141" t="str">
        <f t="shared" si="7"/>
        <v>label variable s__english "English"</v>
      </c>
      <c r="D141" s="13" t="str">
        <f>Table24[[#This Row],[S]]</f>
        <v>English</v>
      </c>
      <c r="F141" s="4" t="s">
        <v>174</v>
      </c>
      <c r="G141" s="4" t="s">
        <v>1300</v>
      </c>
      <c r="H141" s="4">
        <v>5</v>
      </c>
      <c r="J141" s="4" t="s">
        <v>1449</v>
      </c>
      <c r="K141" t="s">
        <v>1453</v>
      </c>
      <c r="L141" t="str">
        <f t="shared" si="6"/>
        <v>s__english</v>
      </c>
      <c r="M141" t="str">
        <f t="shared" si="5"/>
        <v>gen s__english = .</v>
      </c>
    </row>
    <row r="142" spans="2:13" x14ac:dyDescent="0.25">
      <c r="B142" t="str">
        <f t="shared" si="7"/>
        <v>label variable s__ben_soc_sci_islam "Bengali/Social Science/Islam"</v>
      </c>
      <c r="D142" s="13" t="str">
        <f>Table24[[#This Row],[S]]</f>
        <v>Bengali/Social Science/Islam</v>
      </c>
      <c r="F142" s="4" t="s">
        <v>633</v>
      </c>
      <c r="G142" s="4" t="s">
        <v>1301</v>
      </c>
      <c r="H142" s="4">
        <v>6</v>
      </c>
      <c r="J142" s="4" t="s">
        <v>1449</v>
      </c>
      <c r="K142" s="4" t="s">
        <v>1459</v>
      </c>
      <c r="L142" t="str">
        <f t="shared" si="6"/>
        <v>s__ben_soc_sci_islam</v>
      </c>
      <c r="M142" t="str">
        <f t="shared" si="5"/>
        <v>gen s__ben_soc_sci_islam = .</v>
      </c>
    </row>
    <row r="143" spans="2:13" x14ac:dyDescent="0.25">
      <c r="B143" t="str">
        <f t="shared" si="7"/>
        <v>label variable s__economics "Economics"</v>
      </c>
      <c r="D143" s="13" t="str">
        <f>Table24[[#This Row],[S]]</f>
        <v>Economics</v>
      </c>
      <c r="F143" s="4" t="s">
        <v>836</v>
      </c>
      <c r="G143" s="4" t="s">
        <v>1302</v>
      </c>
      <c r="H143" s="4">
        <v>7</v>
      </c>
      <c r="J143" s="4" t="s">
        <v>1449</v>
      </c>
      <c r="K143" t="s">
        <v>1454</v>
      </c>
      <c r="L143" t="str">
        <f t="shared" si="6"/>
        <v>s__economics</v>
      </c>
      <c r="M143" t="str">
        <f t="shared" si="5"/>
        <v>gen s__economics = .</v>
      </c>
    </row>
    <row r="144" spans="2:13" x14ac:dyDescent="0.25">
      <c r="B144" t="str">
        <f t="shared" si="7"/>
        <v>label variable s__none "None"</v>
      </c>
      <c r="D144" s="13" t="str">
        <f>Table24[[#This Row],[S]]</f>
        <v>None</v>
      </c>
      <c r="F144" s="4" t="s">
        <v>414</v>
      </c>
      <c r="G144" s="4" t="s">
        <v>414</v>
      </c>
      <c r="H144" s="4">
        <v>8</v>
      </c>
      <c r="J144" s="4" t="s">
        <v>1449</v>
      </c>
      <c r="K144" t="s">
        <v>596</v>
      </c>
      <c r="L144" t="str">
        <f t="shared" si="6"/>
        <v>s__none</v>
      </c>
      <c r="M144" t="str">
        <f t="shared" si="5"/>
        <v>gen s__none = .</v>
      </c>
    </row>
    <row r="145" spans="2:13" x14ac:dyDescent="0.25">
      <c r="B145" t="str">
        <f t="shared" si="7"/>
        <v>label variable s__science "Science"</v>
      </c>
      <c r="D145" s="13" t="str">
        <f>Table24[[#This Row],[S]]</f>
        <v>Science</v>
      </c>
      <c r="F145" s="4" t="s">
        <v>37</v>
      </c>
      <c r="G145" s="4" t="s">
        <v>1218</v>
      </c>
      <c r="H145" s="4">
        <v>9</v>
      </c>
      <c r="J145" s="4" t="s">
        <v>1449</v>
      </c>
      <c r="K145" t="s">
        <v>1455</v>
      </c>
      <c r="L145" t="str">
        <f t="shared" si="6"/>
        <v>s__science</v>
      </c>
      <c r="M145" t="str">
        <f t="shared" si="5"/>
        <v>gen s__science = .</v>
      </c>
    </row>
    <row r="146" spans="2:13" x14ac:dyDescent="0.25">
      <c r="B146" t="str">
        <f t="shared" si="7"/>
        <v>label variable s__accounting "Accounting"</v>
      </c>
      <c r="D146" s="13" t="str">
        <f>Table24[[#This Row],[S]]</f>
        <v>Accounting</v>
      </c>
      <c r="F146" s="4" t="s">
        <v>427</v>
      </c>
      <c r="G146" s="4" t="s">
        <v>1303</v>
      </c>
      <c r="H146" s="4">
        <v>10</v>
      </c>
      <c r="J146" s="4" t="s">
        <v>1449</v>
      </c>
      <c r="K146" t="s">
        <v>1456</v>
      </c>
      <c r="L146" t="str">
        <f t="shared" si="6"/>
        <v>s__accounting</v>
      </c>
      <c r="M146" t="str">
        <f t="shared" si="5"/>
        <v>gen s__accounting = .</v>
      </c>
    </row>
    <row r="147" spans="2:13" x14ac:dyDescent="0.25">
      <c r="B147" t="str">
        <f t="shared" si="7"/>
        <v>label variable s__marketing "Marketing"</v>
      </c>
      <c r="D147" s="13" t="str">
        <f>Table24[[#This Row],[S]]</f>
        <v>Marketing</v>
      </c>
      <c r="F147" s="4" t="s">
        <v>488</v>
      </c>
      <c r="G147" s="4" t="s">
        <v>1304</v>
      </c>
      <c r="H147" s="4">
        <v>11</v>
      </c>
      <c r="J147" s="4" t="s">
        <v>1449</v>
      </c>
      <c r="K147" t="s">
        <v>1457</v>
      </c>
      <c r="L147" t="str">
        <f t="shared" si="6"/>
        <v>s__marketing</v>
      </c>
      <c r="M147" t="str">
        <f t="shared" si="5"/>
        <v>gen s__marketing = .</v>
      </c>
    </row>
    <row r="148" spans="2:13" x14ac:dyDescent="0.25">
      <c r="B148" t="str">
        <f t="shared" si="7"/>
        <v>label variable s__logic "Logic"</v>
      </c>
      <c r="D148" s="13" t="str">
        <f>Table24[[#This Row],[S]]</f>
        <v>Logic</v>
      </c>
      <c r="F148" s="4" t="s">
        <v>968</v>
      </c>
      <c r="G148" s="4" t="s">
        <v>1305</v>
      </c>
      <c r="H148" s="4">
        <v>12</v>
      </c>
      <c r="J148" s="4" t="s">
        <v>1449</v>
      </c>
      <c r="K148" t="s">
        <v>968</v>
      </c>
      <c r="L148" t="str">
        <f t="shared" si="6"/>
        <v>s__logic</v>
      </c>
      <c r="M148" t="str">
        <f t="shared" si="5"/>
        <v>gen s__logic = .</v>
      </c>
    </row>
    <row r="149" spans="2:13" x14ac:dyDescent="0.25">
      <c r="B149" t="str">
        <f t="shared" si="7"/>
        <v>label variable s__fin_banking "Finance and Banking"</v>
      </c>
      <c r="D149" s="13" t="str">
        <f>Table24[[#This Row],[S]]</f>
        <v>Finance and Banking</v>
      </c>
      <c r="F149" s="4" t="s">
        <v>1294</v>
      </c>
      <c r="G149" s="4" t="s">
        <v>1306</v>
      </c>
      <c r="H149" s="4">
        <v>13</v>
      </c>
      <c r="J149" s="4" t="s">
        <v>1449</v>
      </c>
      <c r="K149" s="4" t="s">
        <v>1460</v>
      </c>
      <c r="L149" t="str">
        <f t="shared" si="6"/>
        <v>s__fin_banking</v>
      </c>
      <c r="M149" t="str">
        <f t="shared" si="5"/>
        <v>gen s__fin_banking = .</v>
      </c>
    </row>
    <row r="150" spans="2:13" x14ac:dyDescent="0.25">
      <c r="B150" t="str">
        <f t="shared" si="7"/>
        <v>label variable s__ict "ICT"</v>
      </c>
      <c r="D150" s="13" t="str">
        <f>Table24[[#This Row],[S]]</f>
        <v>ICT</v>
      </c>
      <c r="F150" s="4" t="s">
        <v>1295</v>
      </c>
      <c r="G150" s="4" t="s">
        <v>1295</v>
      </c>
      <c r="H150" s="4">
        <v>14</v>
      </c>
      <c r="J150" s="4" t="s">
        <v>1449</v>
      </c>
      <c r="K150" t="s">
        <v>1458</v>
      </c>
      <c r="L150" t="str">
        <f t="shared" si="6"/>
        <v>s__ict</v>
      </c>
      <c r="M150" t="str">
        <f t="shared" si="5"/>
        <v>gen s__ict = .</v>
      </c>
    </row>
    <row r="151" spans="2:13" x14ac:dyDescent="0.25">
      <c r="B151" t="str">
        <f t="shared" si="7"/>
        <v>label variable  ""</v>
      </c>
      <c r="G151" s="4"/>
    </row>
    <row r="152" spans="2:13" x14ac:dyDescent="0.25">
      <c r="B152" t="str">
        <f t="shared" si="7"/>
        <v>label variable  ""</v>
      </c>
      <c r="F152" s="4" t="s">
        <v>1317</v>
      </c>
      <c r="G152" s="4" t="s">
        <v>1112</v>
      </c>
      <c r="H152" s="4" t="s">
        <v>1158</v>
      </c>
    </row>
    <row r="153" spans="2:13" x14ac:dyDescent="0.25">
      <c r="B153" t="str">
        <f t="shared" si="7"/>
        <v>label variable t__off_seminer "Offline Seminer/Event"</v>
      </c>
      <c r="D153" s="13" t="str">
        <f>Table26[[#This Row],[S]]</f>
        <v>Offline Seminer/Event</v>
      </c>
      <c r="F153" t="s">
        <v>607</v>
      </c>
      <c r="G153" s="4" t="s">
        <v>1323</v>
      </c>
      <c r="H153">
        <v>1</v>
      </c>
      <c r="J153" s="4" t="s">
        <v>1253</v>
      </c>
      <c r="K153" s="4" t="s">
        <v>1461</v>
      </c>
      <c r="L153" t="str">
        <f t="shared" si="6"/>
        <v>t__off_seminer</v>
      </c>
      <c r="M153" t="str">
        <f t="shared" si="5"/>
        <v>gen t__off_seminer = .</v>
      </c>
    </row>
    <row r="154" spans="2:13" x14ac:dyDescent="0.25">
      <c r="B154" t="str">
        <f t="shared" si="7"/>
        <v>label variable t__soc_media "Social Media"</v>
      </c>
      <c r="D154" s="13" t="str">
        <f>Table26[[#This Row],[S]]</f>
        <v>Social Media</v>
      </c>
      <c r="F154" s="4" t="s">
        <v>51</v>
      </c>
      <c r="G154" s="4" t="s">
        <v>1319</v>
      </c>
      <c r="H154">
        <v>2</v>
      </c>
      <c r="J154" s="4" t="s">
        <v>1253</v>
      </c>
      <c r="K154" s="4" t="s">
        <v>1462</v>
      </c>
      <c r="L154" t="str">
        <f t="shared" si="6"/>
        <v>t__soc_media</v>
      </c>
      <c r="M154" t="str">
        <f t="shared" si="5"/>
        <v>gen t__soc_media = .</v>
      </c>
    </row>
    <row r="155" spans="2:13" x14ac:dyDescent="0.25">
      <c r="B155" t="str">
        <f t="shared" si="7"/>
        <v>label variable t__siblings "Siblings"</v>
      </c>
      <c r="D155" s="13" t="str">
        <f>Table26[[#This Row],[S]]</f>
        <v>Siblings</v>
      </c>
      <c r="F155" t="s">
        <v>194</v>
      </c>
      <c r="G155" s="4" t="s">
        <v>1320</v>
      </c>
      <c r="H155">
        <v>3</v>
      </c>
      <c r="J155" s="4" t="s">
        <v>1253</v>
      </c>
      <c r="K155" s="4" t="s">
        <v>1463</v>
      </c>
      <c r="L155" t="str">
        <f t="shared" si="6"/>
        <v>t__siblings</v>
      </c>
      <c r="M155" t="str">
        <f t="shared" si="5"/>
        <v>gen t__siblings = .</v>
      </c>
    </row>
    <row r="156" spans="2:13" x14ac:dyDescent="0.25">
      <c r="B156" t="str">
        <f t="shared" si="7"/>
        <v>label variable t__friends "Friends"</v>
      </c>
      <c r="D156" s="13" t="str">
        <f>Table26[[#This Row],[S]]</f>
        <v>Friends</v>
      </c>
      <c r="F156" t="s">
        <v>311</v>
      </c>
      <c r="G156" s="4" t="s">
        <v>1321</v>
      </c>
      <c r="H156">
        <v>4</v>
      </c>
      <c r="J156" s="4" t="s">
        <v>1253</v>
      </c>
      <c r="K156" s="4" t="s">
        <v>1464</v>
      </c>
      <c r="L156" t="str">
        <f t="shared" si="6"/>
        <v>t__friends</v>
      </c>
      <c r="M156" t="str">
        <f t="shared" si="5"/>
        <v>gen t__friends = .</v>
      </c>
    </row>
    <row r="157" spans="2:13" x14ac:dyDescent="0.25">
      <c r="B157" t="str">
        <f t="shared" si="7"/>
        <v>label variable t__parents "Parents"</v>
      </c>
      <c r="D157" s="13" t="str">
        <f>Table26[[#This Row],[S]]</f>
        <v>Parents</v>
      </c>
      <c r="F157" t="s">
        <v>225</v>
      </c>
      <c r="G157" s="4" t="s">
        <v>1322</v>
      </c>
      <c r="H157">
        <v>5</v>
      </c>
      <c r="J157" s="4" t="s">
        <v>1253</v>
      </c>
      <c r="K157" s="4" t="s">
        <v>1465</v>
      </c>
      <c r="L157" t="str">
        <f t="shared" si="6"/>
        <v>t__parents</v>
      </c>
      <c r="M157" t="str">
        <f t="shared" si="5"/>
        <v>gen t__parents = .</v>
      </c>
    </row>
    <row r="158" spans="2:13" x14ac:dyDescent="0.25">
      <c r="B158" t="str">
        <f t="shared" si="7"/>
        <v>label variable t__poster "Poster"</v>
      </c>
      <c r="D158" s="13" t="str">
        <f>Table26[[#This Row],[S]]</f>
        <v>Poster</v>
      </c>
      <c r="F158" t="s">
        <v>1318</v>
      </c>
      <c r="G158" s="4" t="s">
        <v>1324</v>
      </c>
      <c r="H158">
        <v>6</v>
      </c>
      <c r="J158" s="4" t="s">
        <v>1253</v>
      </c>
      <c r="K158" s="4" t="s">
        <v>1466</v>
      </c>
      <c r="L158" t="str">
        <f t="shared" si="6"/>
        <v>t__poster</v>
      </c>
      <c r="M158" t="str">
        <f t="shared" si="5"/>
        <v>gen t__poster = .</v>
      </c>
    </row>
    <row r="159" spans="2:13" x14ac:dyDescent="0.25">
      <c r="B159" t="str">
        <f t="shared" si="7"/>
        <v>label variable  ""</v>
      </c>
    </row>
    <row r="160" spans="2:13" x14ac:dyDescent="0.25">
      <c r="B160" t="str">
        <f t="shared" si="7"/>
        <v>label variable U "Uses of e-learning platform per month"</v>
      </c>
      <c r="D160" s="10" t="s">
        <v>1640</v>
      </c>
      <c r="E160" s="4"/>
      <c r="F160" s="4" t="s">
        <v>1157</v>
      </c>
      <c r="G160" s="4" t="s">
        <v>1112</v>
      </c>
      <c r="H160" s="4" t="s">
        <v>1158</v>
      </c>
      <c r="L160" s="4" t="s">
        <v>1157</v>
      </c>
    </row>
    <row r="161" spans="2:13" x14ac:dyDescent="0.25">
      <c r="B161" t="str">
        <f t="shared" si="7"/>
        <v>label variable  ""</v>
      </c>
      <c r="F161" t="s">
        <v>65</v>
      </c>
      <c r="G161" s="4" t="s">
        <v>1327</v>
      </c>
      <c r="H161">
        <v>1</v>
      </c>
    </row>
    <row r="162" spans="2:13" x14ac:dyDescent="0.25">
      <c r="B162" t="str">
        <f t="shared" si="7"/>
        <v>label variable  ""</v>
      </c>
      <c r="F162" t="s">
        <v>52</v>
      </c>
      <c r="G162" s="4" t="s">
        <v>1326</v>
      </c>
      <c r="H162">
        <v>2</v>
      </c>
    </row>
    <row r="163" spans="2:13" x14ac:dyDescent="0.25">
      <c r="B163" t="str">
        <f t="shared" si="7"/>
        <v>label variable  ""</v>
      </c>
      <c r="F163" t="s">
        <v>112</v>
      </c>
      <c r="G163" s="4" t="s">
        <v>1328</v>
      </c>
      <c r="H163">
        <v>3</v>
      </c>
    </row>
    <row r="164" spans="2:13" x14ac:dyDescent="0.25">
      <c r="B164" t="str">
        <f t="shared" si="7"/>
        <v>label variable  ""</v>
      </c>
      <c r="F164" t="s">
        <v>312</v>
      </c>
      <c r="G164" s="4" t="s">
        <v>1329</v>
      </c>
      <c r="H164">
        <v>4</v>
      </c>
    </row>
    <row r="165" spans="2:13" x14ac:dyDescent="0.25">
      <c r="B165" t="str">
        <f t="shared" si="7"/>
        <v>label variable  ""</v>
      </c>
    </row>
    <row r="166" spans="2:13" x14ac:dyDescent="0.25">
      <c r="B166" t="str">
        <f t="shared" si="7"/>
        <v>label variable V "Parents positive perception"</v>
      </c>
      <c r="D166" s="10" t="s">
        <v>1641</v>
      </c>
      <c r="E166" s="4"/>
      <c r="F166" s="4" t="s">
        <v>1325</v>
      </c>
      <c r="G166" s="4" t="s">
        <v>1112</v>
      </c>
      <c r="H166" s="4" t="s">
        <v>1158</v>
      </c>
      <c r="L166" s="4" t="s">
        <v>1158</v>
      </c>
    </row>
    <row r="167" spans="2:13" x14ac:dyDescent="0.25">
      <c r="B167" t="str">
        <f t="shared" si="7"/>
        <v>label variable  ""</v>
      </c>
      <c r="F167" t="s">
        <v>53</v>
      </c>
      <c r="G167" s="4" t="s">
        <v>1330</v>
      </c>
      <c r="H167">
        <v>1</v>
      </c>
      <c r="J167" s="4"/>
    </row>
    <row r="168" spans="2:13" x14ac:dyDescent="0.25">
      <c r="B168" t="str">
        <f t="shared" si="7"/>
        <v>label variable  ""</v>
      </c>
      <c r="F168" t="s">
        <v>100</v>
      </c>
      <c r="G168" s="4" t="s">
        <v>1331</v>
      </c>
      <c r="H168">
        <v>2</v>
      </c>
      <c r="J168" s="4"/>
    </row>
    <row r="169" spans="2:13" x14ac:dyDescent="0.25">
      <c r="B169" t="str">
        <f t="shared" si="7"/>
        <v>label variable  ""</v>
      </c>
      <c r="F169" t="s">
        <v>87</v>
      </c>
      <c r="G169" s="4" t="s">
        <v>414</v>
      </c>
      <c r="H169">
        <v>3</v>
      </c>
      <c r="J169" s="4"/>
    </row>
    <row r="170" spans="2:13" x14ac:dyDescent="0.25">
      <c r="B170" t="str">
        <f t="shared" si="7"/>
        <v>label variable  ""</v>
      </c>
    </row>
    <row r="171" spans="2:13" x14ac:dyDescent="0.25">
      <c r="B171" t="str">
        <f t="shared" si="7"/>
        <v>label variable  ""</v>
      </c>
      <c r="F171" s="4" t="s">
        <v>1159</v>
      </c>
      <c r="G171" s="4" t="s">
        <v>1112</v>
      </c>
      <c r="H171" s="4" t="s">
        <v>1158</v>
      </c>
    </row>
    <row r="172" spans="2:13" x14ac:dyDescent="0.25">
      <c r="B172" t="str">
        <f t="shared" si="7"/>
        <v>label variable w__rec_cls "Recorded class"</v>
      </c>
      <c r="D172" s="13" t="str">
        <f>Table31[[#This Row],[S]]</f>
        <v>Recorded class</v>
      </c>
      <c r="F172" t="s">
        <v>101</v>
      </c>
      <c r="G172" s="4" t="s">
        <v>1336</v>
      </c>
      <c r="H172">
        <v>1</v>
      </c>
      <c r="J172" s="4" t="s">
        <v>1467</v>
      </c>
      <c r="K172" s="4" t="s">
        <v>1468</v>
      </c>
      <c r="L172" t="str">
        <f t="shared" si="6"/>
        <v>w__rec_cls</v>
      </c>
      <c r="M172" t="str">
        <f t="shared" si="5"/>
        <v>gen w__rec_cls = .</v>
      </c>
    </row>
    <row r="173" spans="2:13" x14ac:dyDescent="0.25">
      <c r="B173" t="str">
        <f t="shared" si="7"/>
        <v>label variable w__onl_quiz "Online quiz"</v>
      </c>
      <c r="D173" s="13" t="str">
        <f>Table31[[#This Row],[S]]</f>
        <v>Online quiz</v>
      </c>
      <c r="F173" s="4" t="s">
        <v>418</v>
      </c>
      <c r="G173" s="4" t="s">
        <v>1338</v>
      </c>
      <c r="H173">
        <v>2</v>
      </c>
      <c r="J173" s="4" t="s">
        <v>1467</v>
      </c>
      <c r="K173" s="4" t="s">
        <v>1469</v>
      </c>
      <c r="L173" t="str">
        <f t="shared" si="6"/>
        <v>w__onl_quiz</v>
      </c>
      <c r="M173" t="str">
        <f t="shared" si="5"/>
        <v>gen w__onl_quiz = .</v>
      </c>
    </row>
    <row r="174" spans="2:13" x14ac:dyDescent="0.25">
      <c r="B174" t="str">
        <f t="shared" si="7"/>
        <v>label variable w__lec_sht "Lecture sheet"</v>
      </c>
      <c r="D174" s="13" t="str">
        <f>Table31[[#This Row],[S]]</f>
        <v>Lecture sheet</v>
      </c>
      <c r="F174" s="4" t="s">
        <v>195</v>
      </c>
      <c r="G174" s="4" t="s">
        <v>1337</v>
      </c>
      <c r="H174">
        <v>3</v>
      </c>
      <c r="J174" s="4" t="s">
        <v>1467</v>
      </c>
      <c r="K174" s="4" t="s">
        <v>1470</v>
      </c>
      <c r="L174" t="str">
        <f t="shared" si="6"/>
        <v>w__lec_sht</v>
      </c>
      <c r="M174" t="str">
        <f t="shared" si="5"/>
        <v>gen w__lec_sht = .</v>
      </c>
    </row>
    <row r="175" spans="2:13" x14ac:dyDescent="0.25">
      <c r="B175" t="str">
        <f t="shared" si="7"/>
        <v>label variable w__anim_vid "Animated Video"</v>
      </c>
      <c r="D175" s="13" t="str">
        <f>Table31[[#This Row],[S]]</f>
        <v>Animated Video</v>
      </c>
      <c r="F175" t="s">
        <v>428</v>
      </c>
      <c r="G175" s="4" t="s">
        <v>1472</v>
      </c>
      <c r="H175">
        <v>4</v>
      </c>
      <c r="J175" s="4" t="s">
        <v>1467</v>
      </c>
      <c r="K175" s="4" t="s">
        <v>1473</v>
      </c>
      <c r="L175" t="str">
        <f t="shared" si="6"/>
        <v>w__anim_vid</v>
      </c>
      <c r="M175" t="str">
        <f t="shared" si="5"/>
        <v>gen w__anim_vid = .</v>
      </c>
    </row>
    <row r="176" spans="2:13" x14ac:dyDescent="0.25">
      <c r="B176" t="str">
        <f t="shared" si="7"/>
        <v>label variable w__none "None"</v>
      </c>
      <c r="D176" s="13" t="str">
        <f>Table31[[#This Row],[S]]</f>
        <v>None</v>
      </c>
      <c r="F176" t="s">
        <v>313</v>
      </c>
      <c r="G176" s="4" t="s">
        <v>414</v>
      </c>
      <c r="H176">
        <v>5</v>
      </c>
      <c r="J176" s="4" t="s">
        <v>1467</v>
      </c>
      <c r="K176" s="4" t="s">
        <v>596</v>
      </c>
      <c r="L176" t="str">
        <f t="shared" si="6"/>
        <v>w__none</v>
      </c>
      <c r="M176" t="str">
        <f t="shared" si="5"/>
        <v>gen w__none = .</v>
      </c>
    </row>
    <row r="177" spans="2:13" x14ac:dyDescent="0.25">
      <c r="B177" t="str">
        <f t="shared" si="7"/>
        <v>label variable w__short "Short explanation(written format preferred)"</v>
      </c>
      <c r="D177" s="13" t="str">
        <f>Table31[[#This Row],[S]]</f>
        <v>Short explanation(written format preferred)</v>
      </c>
      <c r="F177" t="s">
        <v>1332</v>
      </c>
      <c r="G177" t="s">
        <v>1332</v>
      </c>
      <c r="H177">
        <v>6</v>
      </c>
      <c r="J177" s="4" t="s">
        <v>1467</v>
      </c>
      <c r="K177" s="4" t="s">
        <v>1471</v>
      </c>
      <c r="L177" t="str">
        <f t="shared" si="6"/>
        <v>w__short</v>
      </c>
      <c r="M177" t="str">
        <f t="shared" si="5"/>
        <v>gen w__short = .</v>
      </c>
    </row>
    <row r="178" spans="2:13" x14ac:dyDescent="0.25">
      <c r="B178" t="str">
        <f t="shared" si="7"/>
        <v>label variable w__live_cls "Live class"</v>
      </c>
      <c r="D178" s="13" t="str">
        <f>Table31[[#This Row],[S]]</f>
        <v>Live class</v>
      </c>
      <c r="F178" t="s">
        <v>423</v>
      </c>
      <c r="G178" s="4" t="s">
        <v>1339</v>
      </c>
      <c r="H178">
        <v>7</v>
      </c>
      <c r="J178" s="4" t="s">
        <v>1467</v>
      </c>
      <c r="K178" s="4" t="s">
        <v>1474</v>
      </c>
      <c r="L178" t="str">
        <f t="shared" si="6"/>
        <v>w__live_cls</v>
      </c>
      <c r="M178" t="str">
        <f t="shared" si="5"/>
        <v>gen w__live_cls = .</v>
      </c>
    </row>
    <row r="179" spans="2:13" x14ac:dyDescent="0.25">
      <c r="B179" t="str">
        <f t="shared" si="7"/>
        <v>label variable w__pause_rewind "Pause and rewind option"</v>
      </c>
      <c r="D179" s="13" t="str">
        <f>Table31[[#This Row],[S]]</f>
        <v>Pause and rewind option</v>
      </c>
      <c r="F179" t="s">
        <v>548</v>
      </c>
      <c r="G179" t="s">
        <v>548</v>
      </c>
      <c r="H179">
        <v>8</v>
      </c>
      <c r="J179" s="4" t="s">
        <v>1467</v>
      </c>
      <c r="K179" s="4" t="s">
        <v>1475</v>
      </c>
      <c r="L179" t="str">
        <f t="shared" si="6"/>
        <v>w__pause_rewind</v>
      </c>
      <c r="M179" t="str">
        <f t="shared" si="5"/>
        <v>gen w__pause_rewind = .</v>
      </c>
    </row>
    <row r="180" spans="2:13" x14ac:dyDescent="0.25">
      <c r="B180" t="str">
        <f t="shared" si="7"/>
        <v>label variable w__int_topic "Interactive topic based learning"</v>
      </c>
      <c r="D180" s="13" t="str">
        <f>Table31[[#This Row],[S]]</f>
        <v>Interactive topic based learning</v>
      </c>
      <c r="F180" t="s">
        <v>1333</v>
      </c>
      <c r="G180" s="4" t="s">
        <v>1340</v>
      </c>
      <c r="H180">
        <v>9</v>
      </c>
      <c r="J180" s="4" t="s">
        <v>1467</v>
      </c>
      <c r="K180" s="4" t="s">
        <v>1476</v>
      </c>
      <c r="L180" t="str">
        <f t="shared" si="6"/>
        <v>w__int_topic</v>
      </c>
      <c r="M180" t="str">
        <f t="shared" si="5"/>
        <v>gen w__int_topic = .</v>
      </c>
    </row>
    <row r="181" spans="2:13" x14ac:dyDescent="0.25">
      <c r="B181" t="str">
        <f t="shared" si="7"/>
        <v>label variable w__prob_solving "Problem solving class"</v>
      </c>
      <c r="D181" s="13" t="str">
        <f>Table31[[#This Row],[S]]</f>
        <v>Problem solving class</v>
      </c>
      <c r="F181" s="4" t="s">
        <v>1334</v>
      </c>
      <c r="G181" s="4" t="s">
        <v>1341</v>
      </c>
      <c r="H181">
        <v>10</v>
      </c>
      <c r="J181" s="4" t="s">
        <v>1467</v>
      </c>
      <c r="K181" s="4" t="s">
        <v>1477</v>
      </c>
      <c r="L181" t="str">
        <f t="shared" si="6"/>
        <v>w__prob_solving</v>
      </c>
      <c r="M181" t="str">
        <f t="shared" si="5"/>
        <v>gen w__prob_solving = .</v>
      </c>
    </row>
    <row r="182" spans="2:13" x14ac:dyDescent="0.25">
      <c r="B182" t="str">
        <f t="shared" si="7"/>
        <v>label variable  ""</v>
      </c>
    </row>
    <row r="183" spans="2:13" x14ac:dyDescent="0.25">
      <c r="B183" t="str">
        <f t="shared" si="7"/>
        <v>label variable  ""</v>
      </c>
      <c r="F183" s="4" t="s">
        <v>1355</v>
      </c>
      <c r="G183" s="4" t="s">
        <v>1112</v>
      </c>
      <c r="H183" s="4" t="s">
        <v>1158</v>
      </c>
    </row>
    <row r="184" spans="2:13" x14ac:dyDescent="0.25">
      <c r="B184" t="str">
        <f t="shared" si="7"/>
        <v>label variable x__rec_vid "Learning through recording at anytime"</v>
      </c>
      <c r="D184" s="13" t="str">
        <f>Table32[[#This Row],[S]]</f>
        <v>Learning through recording at anytime</v>
      </c>
      <c r="F184" t="s">
        <v>75</v>
      </c>
      <c r="G184" s="4" t="s">
        <v>1344</v>
      </c>
      <c r="H184">
        <v>1</v>
      </c>
      <c r="J184" s="4" t="s">
        <v>1478</v>
      </c>
      <c r="K184" s="4" t="s">
        <v>1479</v>
      </c>
      <c r="L184" t="str">
        <f t="shared" ref="L184:L247" si="8">CONCATENATE(J184,"__",K184)</f>
        <v>x__rec_vid</v>
      </c>
      <c r="M184" t="str">
        <f t="shared" ref="M184:M246" si="9">CONCATENATE("gen", " ", L184, " ", "=", " ", ".")</f>
        <v>gen x__rec_vid = .</v>
      </c>
    </row>
    <row r="185" spans="2:13" x14ac:dyDescent="0.25">
      <c r="B185" t="str">
        <f t="shared" si="7"/>
        <v>label variable x__gd_teach "For famous/good teachers,"</v>
      </c>
      <c r="D185" s="13" t="str">
        <f>Table32[[#This Row],[S]]</f>
        <v>For famous/good teachers,</v>
      </c>
      <c r="F185" t="s">
        <v>102</v>
      </c>
      <c r="G185" s="4" t="s">
        <v>1345</v>
      </c>
      <c r="H185">
        <v>2</v>
      </c>
      <c r="J185" s="4" t="s">
        <v>1478</v>
      </c>
      <c r="K185" s="4" t="s">
        <v>1480</v>
      </c>
      <c r="L185" t="str">
        <f t="shared" si="8"/>
        <v>x__gd_teach</v>
      </c>
      <c r="M185" t="str">
        <f t="shared" si="9"/>
        <v>gen x__gd_teach = .</v>
      </c>
    </row>
    <row r="186" spans="2:13" x14ac:dyDescent="0.25">
      <c r="B186" t="str">
        <f t="shared" si="7"/>
        <v>label variable x__cov_ever "It covers everything in detail from basics"</v>
      </c>
      <c r="D186" s="13" t="str">
        <f>Table32[[#This Row],[S]]</f>
        <v>It covers everything in detail from basics</v>
      </c>
      <c r="F186" t="s">
        <v>114</v>
      </c>
      <c r="G186" t="s">
        <v>1346</v>
      </c>
      <c r="H186">
        <v>3</v>
      </c>
      <c r="J186" s="4" t="s">
        <v>1478</v>
      </c>
      <c r="K186" s="4" t="s">
        <v>1481</v>
      </c>
      <c r="L186" t="str">
        <f t="shared" si="8"/>
        <v>x__cov_ever</v>
      </c>
      <c r="M186" t="str">
        <f t="shared" si="9"/>
        <v>gen x__cov_ever = .</v>
      </c>
    </row>
    <row r="187" spans="2:13" x14ac:dyDescent="0.25">
      <c r="B187" t="str">
        <f t="shared" si="7"/>
        <v>label variable x__sugg "Suggestion"</v>
      </c>
      <c r="D187" s="13" t="str">
        <f>Table32[[#This Row],[S]]</f>
        <v>Suggestion</v>
      </c>
      <c r="F187" t="s">
        <v>127</v>
      </c>
      <c r="G187" s="4" t="s">
        <v>1482</v>
      </c>
      <c r="H187">
        <v>4</v>
      </c>
      <c r="J187" s="4" t="s">
        <v>1478</v>
      </c>
      <c r="K187" s="4" t="s">
        <v>1483</v>
      </c>
      <c r="L187" t="str">
        <f t="shared" si="8"/>
        <v>x__sugg</v>
      </c>
      <c r="M187" t="str">
        <f t="shared" si="9"/>
        <v>gen x__sugg = .</v>
      </c>
    </row>
    <row r="188" spans="2:13" x14ac:dyDescent="0.25">
      <c r="B188" t="str">
        <f t="shared" si="7"/>
        <v>label variable x__sav_time "Saves time"</v>
      </c>
      <c r="D188" s="13" t="str">
        <f>Table32[[#This Row],[S]]</f>
        <v>Saves time</v>
      </c>
      <c r="F188" t="s">
        <v>160</v>
      </c>
      <c r="G188" t="s">
        <v>1347</v>
      </c>
      <c r="H188">
        <v>5</v>
      </c>
      <c r="J188" s="4" t="s">
        <v>1478</v>
      </c>
      <c r="K188" s="4" t="s">
        <v>1484</v>
      </c>
      <c r="L188" t="str">
        <f t="shared" si="8"/>
        <v>x__sav_time</v>
      </c>
      <c r="M188" t="str">
        <f t="shared" si="9"/>
        <v>gen x__sav_time = .</v>
      </c>
    </row>
    <row r="189" spans="2:13" x14ac:dyDescent="0.25">
      <c r="B189" t="str">
        <f t="shared" si="7"/>
        <v>label variable x__onl_quiz "Online quizzes/ exams"</v>
      </c>
      <c r="D189" s="13" t="str">
        <f>Table32[[#This Row],[S]]</f>
        <v>Online quizzes/ exams</v>
      </c>
      <c r="F189" t="s">
        <v>1002</v>
      </c>
      <c r="G189" s="4" t="s">
        <v>1354</v>
      </c>
      <c r="H189">
        <v>6</v>
      </c>
      <c r="J189" s="4" t="s">
        <v>1478</v>
      </c>
      <c r="K189" s="4" t="s">
        <v>1469</v>
      </c>
      <c r="L189" t="str">
        <f t="shared" si="8"/>
        <v>x__onl_quiz</v>
      </c>
      <c r="M189" t="str">
        <f t="shared" si="9"/>
        <v>gen x__onl_quiz = .</v>
      </c>
    </row>
    <row r="190" spans="2:13" x14ac:dyDescent="0.25">
      <c r="B190" t="str">
        <f t="shared" si="7"/>
        <v>label variable x__not_using "Not applicable (if you do not use an e-learning platform)"</v>
      </c>
      <c r="D190" s="13" t="str">
        <f>Table32[[#This Row],[S]]</f>
        <v>Not applicable (if you do not use an e-learning platform)</v>
      </c>
      <c r="F190" s="4" t="s">
        <v>313</v>
      </c>
      <c r="G190" t="s">
        <v>1348</v>
      </c>
      <c r="H190">
        <v>7</v>
      </c>
      <c r="J190" s="4" t="s">
        <v>1478</v>
      </c>
      <c r="K190" s="4" t="s">
        <v>1485</v>
      </c>
      <c r="L190" t="str">
        <f t="shared" si="8"/>
        <v>x__not_using</v>
      </c>
      <c r="M190" t="str">
        <f t="shared" si="9"/>
        <v>gen x__not_using = .</v>
      </c>
    </row>
    <row r="191" spans="2:13" x14ac:dyDescent="0.25">
      <c r="B191" t="str">
        <f t="shared" si="7"/>
        <v>label variable x__stuck_topic "If I get seriously stuck in a topic"</v>
      </c>
      <c r="D191" s="13" t="str">
        <f>Table32[[#This Row],[S]]</f>
        <v>If I get seriously stuck in a topic</v>
      </c>
      <c r="F191" s="4" t="s">
        <v>341</v>
      </c>
      <c r="G191" t="s">
        <v>1349</v>
      </c>
      <c r="H191">
        <v>8</v>
      </c>
      <c r="J191" s="4" t="s">
        <v>1478</v>
      </c>
      <c r="K191" s="4" t="s">
        <v>1486</v>
      </c>
      <c r="L191" t="str">
        <f t="shared" si="8"/>
        <v>x__stuck_topic</v>
      </c>
      <c r="M191" t="str">
        <f t="shared" si="9"/>
        <v>gen x__stuck_topic = .</v>
      </c>
    </row>
    <row r="192" spans="2:13" x14ac:dyDescent="0.25">
      <c r="B192" t="str">
        <f t="shared" si="7"/>
        <v>label variable x__complement "Basically, they tend to work as auxiliary and secondary means for competitive learning by their unique approach."</v>
      </c>
      <c r="D192" s="13" t="str">
        <f>Table32[[#This Row],[S]]</f>
        <v>Basically, they tend to work as auxiliary and secondary means for competitive learning by their unique approach.</v>
      </c>
      <c r="F192" s="4" t="s">
        <v>1356</v>
      </c>
      <c r="G192" t="s">
        <v>1350</v>
      </c>
      <c r="H192">
        <v>9</v>
      </c>
      <c r="J192" s="4" t="s">
        <v>1478</v>
      </c>
      <c r="K192" s="4" t="s">
        <v>1487</v>
      </c>
      <c r="L192" t="str">
        <f t="shared" si="8"/>
        <v>x__complement</v>
      </c>
      <c r="M192" t="str">
        <f t="shared" si="9"/>
        <v>gen x__complement = .</v>
      </c>
    </row>
    <row r="193" spans="2:13" x14ac:dyDescent="0.25">
      <c r="B193" t="str">
        <f t="shared" si="7"/>
        <v>label variable x__no_travel "There is no need to commute to coaching centers"</v>
      </c>
      <c r="D193" s="13" t="str">
        <f>Table32[[#This Row],[S]]</f>
        <v>There is no need to commute to coaching centers</v>
      </c>
      <c r="F193" t="s">
        <v>577</v>
      </c>
      <c r="G193" t="s">
        <v>1351</v>
      </c>
      <c r="H193">
        <v>10</v>
      </c>
      <c r="J193" s="4" t="s">
        <v>1478</v>
      </c>
      <c r="K193" s="4" t="s">
        <v>1488</v>
      </c>
      <c r="L193" t="str">
        <f t="shared" si="8"/>
        <v>x__no_travel</v>
      </c>
      <c r="M193" t="str">
        <f t="shared" si="9"/>
        <v>gen x__no_travel = .</v>
      </c>
    </row>
    <row r="194" spans="2:13" x14ac:dyDescent="0.25">
      <c r="B194" t="str">
        <f t="shared" ref="B194:B257" si="10">CONCATENATE("label variable ", L194, " ", """", D194, """")</f>
        <v>label variable x__affordable "It can be done at a low cost"</v>
      </c>
      <c r="D194" s="13" t="str">
        <f>Table32[[#This Row],[S]]</f>
        <v>It can be done at a low cost</v>
      </c>
      <c r="F194" t="s">
        <v>640</v>
      </c>
      <c r="G194" t="s">
        <v>1352</v>
      </c>
      <c r="H194">
        <v>11</v>
      </c>
      <c r="J194" s="4" t="s">
        <v>1478</v>
      </c>
      <c r="K194" s="4" t="s">
        <v>1489</v>
      </c>
      <c r="L194" t="str">
        <f t="shared" si="8"/>
        <v>x__affordable</v>
      </c>
      <c r="M194" t="str">
        <f t="shared" si="9"/>
        <v>gen x__affordable = .</v>
      </c>
    </row>
    <row r="195" spans="2:13" x14ac:dyDescent="0.25">
      <c r="B195" t="str">
        <f t="shared" si="10"/>
        <v>label variable x__teach_shortage "We don't have good teachers in our area."</v>
      </c>
      <c r="D195" s="13" t="str">
        <f>Table32[[#This Row],[S]]</f>
        <v>We don't have good teachers in our area.</v>
      </c>
      <c r="F195" t="s">
        <v>1342</v>
      </c>
      <c r="G195" t="s">
        <v>1353</v>
      </c>
      <c r="H195">
        <v>12</v>
      </c>
      <c r="J195" s="4" t="s">
        <v>1478</v>
      </c>
      <c r="K195" s="4" t="s">
        <v>1490</v>
      </c>
      <c r="L195" t="str">
        <f t="shared" si="8"/>
        <v>x__teach_shortage</v>
      </c>
      <c r="M195" t="str">
        <f t="shared" si="9"/>
        <v>gen x__teach_shortage = .</v>
      </c>
    </row>
    <row r="196" spans="2:13" x14ac:dyDescent="0.25">
      <c r="B196" t="str">
        <f t="shared" si="10"/>
        <v>label variable  ""</v>
      </c>
    </row>
    <row r="197" spans="2:13" x14ac:dyDescent="0.25">
      <c r="B197" t="str">
        <f t="shared" si="10"/>
        <v>label variable Y "E-learning platforms make positive impact on academic performace"</v>
      </c>
      <c r="D197" s="10" t="s">
        <v>1642</v>
      </c>
      <c r="F197" s="4" t="s">
        <v>1178</v>
      </c>
      <c r="G197" s="4" t="s">
        <v>1112</v>
      </c>
      <c r="H197" s="4" t="s">
        <v>1158</v>
      </c>
      <c r="L197" s="4" t="s">
        <v>1178</v>
      </c>
    </row>
    <row r="198" spans="2:13" x14ac:dyDescent="0.25">
      <c r="B198" t="str">
        <f t="shared" si="10"/>
        <v>label variable  ""</v>
      </c>
      <c r="F198" t="s">
        <v>56</v>
      </c>
      <c r="G198" s="4" t="s">
        <v>1234</v>
      </c>
      <c r="H198">
        <v>1</v>
      </c>
    </row>
    <row r="199" spans="2:13" x14ac:dyDescent="0.25">
      <c r="B199" t="str">
        <f t="shared" si="10"/>
        <v>label variable  ""</v>
      </c>
      <c r="F199" t="s">
        <v>76</v>
      </c>
      <c r="G199" s="4" t="s">
        <v>1357</v>
      </c>
      <c r="H199">
        <v>2</v>
      </c>
    </row>
    <row r="200" spans="2:13" x14ac:dyDescent="0.25">
      <c r="B200" t="str">
        <f t="shared" si="10"/>
        <v>label variable  ""</v>
      </c>
      <c r="F200" t="s">
        <v>161</v>
      </c>
      <c r="G200" s="4" t="s">
        <v>1358</v>
      </c>
      <c r="H200">
        <v>3</v>
      </c>
    </row>
    <row r="201" spans="2:13" x14ac:dyDescent="0.25">
      <c r="B201" t="str">
        <f t="shared" si="10"/>
        <v>label variable  ""</v>
      </c>
      <c r="F201" t="s">
        <v>196</v>
      </c>
      <c r="G201" s="4" t="s">
        <v>1359</v>
      </c>
      <c r="H201">
        <v>4</v>
      </c>
    </row>
    <row r="202" spans="2:13" x14ac:dyDescent="0.25">
      <c r="B202" t="str">
        <f t="shared" si="10"/>
        <v>label variable  ""</v>
      </c>
    </row>
    <row r="203" spans="2:13" x14ac:dyDescent="0.25">
      <c r="B203" t="str">
        <f t="shared" si="10"/>
        <v>label variable  ""</v>
      </c>
      <c r="F203" s="4" t="s">
        <v>1360</v>
      </c>
      <c r="G203" s="4" t="s">
        <v>1112</v>
      </c>
      <c r="H203" s="4" t="s">
        <v>1158</v>
      </c>
    </row>
    <row r="204" spans="2:13" x14ac:dyDescent="0.25">
      <c r="B204" t="str">
        <f t="shared" si="10"/>
        <v>label variable z__bat_bio "Battles of Biology"</v>
      </c>
      <c r="D204" s="13" t="str">
        <f>Table34[[#This Row],[S]]</f>
        <v>Battles of Biology</v>
      </c>
      <c r="F204" s="4" t="s">
        <v>1254</v>
      </c>
      <c r="G204" s="4" t="s">
        <v>1254</v>
      </c>
      <c r="H204">
        <v>1</v>
      </c>
      <c r="J204" s="4" t="s">
        <v>1491</v>
      </c>
      <c r="K204" s="4" t="s">
        <v>1492</v>
      </c>
      <c r="L204" t="str">
        <f t="shared" si="8"/>
        <v>z__bat_bio</v>
      </c>
      <c r="M204" t="str">
        <f t="shared" si="9"/>
        <v>gen z__bat_bio = .</v>
      </c>
    </row>
    <row r="205" spans="2:13" x14ac:dyDescent="0.25">
      <c r="B205" t="str">
        <f t="shared" si="10"/>
        <v>label variable z__network "Network"</v>
      </c>
      <c r="D205" s="13" t="str">
        <f>Table34[[#This Row],[S]]</f>
        <v>Network</v>
      </c>
      <c r="F205" t="s">
        <v>1363</v>
      </c>
      <c r="G205" t="s">
        <v>1363</v>
      </c>
      <c r="H205">
        <v>2</v>
      </c>
      <c r="J205" s="4" t="s">
        <v>1491</v>
      </c>
      <c r="K205" s="4" t="s">
        <v>1493</v>
      </c>
      <c r="L205" t="str">
        <f t="shared" si="8"/>
        <v>z__network</v>
      </c>
      <c r="M205" t="str">
        <f t="shared" si="9"/>
        <v>gen z__network = .</v>
      </c>
    </row>
    <row r="206" spans="2:13" x14ac:dyDescent="0.25">
      <c r="B206" t="str">
        <f t="shared" si="10"/>
        <v>label variable z__por_pabel "Poralehka and pabel"</v>
      </c>
      <c r="D206" s="13" t="str">
        <f>Table34[[#This Row],[S]]</f>
        <v>Poralehka and pabel</v>
      </c>
      <c r="F206" t="s">
        <v>1361</v>
      </c>
      <c r="G206" t="s">
        <v>1361</v>
      </c>
      <c r="H206">
        <v>3</v>
      </c>
      <c r="J206" s="4" t="s">
        <v>1491</v>
      </c>
      <c r="K206" s="4" t="s">
        <v>1494</v>
      </c>
      <c r="L206" t="str">
        <f t="shared" si="8"/>
        <v>z__por_pabel</v>
      </c>
      <c r="M206" t="str">
        <f t="shared" si="9"/>
        <v>gen z__por_pabel = .</v>
      </c>
    </row>
    <row r="207" spans="2:13" x14ac:dyDescent="0.25">
      <c r="B207" t="str">
        <f t="shared" si="10"/>
        <v>label variable z__10_ms "10 MS"</v>
      </c>
      <c r="D207" s="13" t="str">
        <f>Table34[[#This Row],[S]]</f>
        <v>10 MS</v>
      </c>
      <c r="F207" t="s">
        <v>136</v>
      </c>
      <c r="G207" s="4" t="s">
        <v>1367</v>
      </c>
      <c r="H207">
        <v>4</v>
      </c>
      <c r="J207" s="4" t="s">
        <v>1491</v>
      </c>
      <c r="K207" s="4" t="s">
        <v>1434</v>
      </c>
      <c r="L207" t="str">
        <f t="shared" si="8"/>
        <v>z__10_ms</v>
      </c>
      <c r="M207" t="str">
        <f t="shared" si="9"/>
        <v>gen z__10_ms = .</v>
      </c>
    </row>
    <row r="208" spans="2:13" x14ac:dyDescent="0.25">
      <c r="B208" t="str">
        <f t="shared" si="10"/>
        <v>label variable z__udvash "Udvash"</v>
      </c>
      <c r="D208" s="13" t="str">
        <f>Table34[[#This Row],[S]]</f>
        <v>Udvash</v>
      </c>
      <c r="F208" t="s">
        <v>342</v>
      </c>
      <c r="G208" t="s">
        <v>898</v>
      </c>
      <c r="H208">
        <v>5</v>
      </c>
      <c r="J208" s="4" t="s">
        <v>1491</v>
      </c>
      <c r="K208" s="4" t="s">
        <v>1495</v>
      </c>
      <c r="L208" t="str">
        <f t="shared" si="8"/>
        <v>z__udvash</v>
      </c>
      <c r="M208" t="str">
        <f t="shared" si="9"/>
        <v>gen z__udvash = .</v>
      </c>
    </row>
    <row r="209" spans="2:13" x14ac:dyDescent="0.25">
      <c r="B209" t="str">
        <f t="shared" si="10"/>
        <v>label variable z__acs "ACS"</v>
      </c>
      <c r="D209" s="13" t="str">
        <f>Table34[[#This Row],[S]]</f>
        <v>ACS</v>
      </c>
      <c r="F209" t="s">
        <v>103</v>
      </c>
      <c r="G209" t="s">
        <v>1368</v>
      </c>
      <c r="H209">
        <v>6</v>
      </c>
      <c r="J209" s="4" t="s">
        <v>1491</v>
      </c>
      <c r="K209" s="4" t="s">
        <v>1439</v>
      </c>
      <c r="L209" t="str">
        <f t="shared" si="8"/>
        <v>z__acs</v>
      </c>
      <c r="M209" t="str">
        <f t="shared" si="9"/>
        <v>gen z__acs = .</v>
      </c>
    </row>
    <row r="210" spans="2:13" x14ac:dyDescent="0.25">
      <c r="B210" t="str">
        <f t="shared" si="10"/>
        <v>label variable z__edge_cou "Edge Course"</v>
      </c>
      <c r="D210" s="13" t="str">
        <f>Table34[[#This Row],[S]]</f>
        <v>Edge Course</v>
      </c>
      <c r="F210" t="s">
        <v>293</v>
      </c>
      <c r="G210" t="s">
        <v>1373</v>
      </c>
      <c r="H210">
        <v>7</v>
      </c>
      <c r="J210" s="4" t="s">
        <v>1491</v>
      </c>
      <c r="K210" s="4" t="s">
        <v>1496</v>
      </c>
      <c r="L210" t="str">
        <f t="shared" si="8"/>
        <v>z__edge_cou</v>
      </c>
      <c r="M210" t="str">
        <f t="shared" si="9"/>
        <v>gen z__edge_cou = .</v>
      </c>
    </row>
    <row r="211" spans="2:13" x14ac:dyDescent="0.25">
      <c r="B211" t="str">
        <f t="shared" si="10"/>
        <v>label variable z__tech_eas_edu "Technique Easy Education"</v>
      </c>
      <c r="D211" s="13" t="str">
        <f>Table34[[#This Row],[S]]</f>
        <v>Technique Easy Education</v>
      </c>
      <c r="F211" s="4" t="s">
        <v>1275</v>
      </c>
      <c r="G211" s="4" t="s">
        <v>1365</v>
      </c>
      <c r="H211">
        <v>8</v>
      </c>
      <c r="J211" s="4" t="s">
        <v>1491</v>
      </c>
      <c r="K211" s="4" t="s">
        <v>1497</v>
      </c>
      <c r="L211" t="str">
        <f t="shared" si="8"/>
        <v>z__tech_eas_edu</v>
      </c>
      <c r="M211" t="str">
        <f t="shared" si="9"/>
        <v>gen z__tech_eas_edu = .</v>
      </c>
    </row>
    <row r="212" spans="2:13" x14ac:dyDescent="0.25">
      <c r="B212" t="str">
        <f t="shared" si="10"/>
        <v>label variable z__fahad_tut "Fahad's Tutorial"</v>
      </c>
      <c r="D212" s="13" t="str">
        <f>Table34[[#This Row],[S]]</f>
        <v>Fahad's Tutorial</v>
      </c>
      <c r="F212" t="s">
        <v>459</v>
      </c>
      <c r="G212" t="s">
        <v>1374</v>
      </c>
      <c r="H212">
        <v>9</v>
      </c>
      <c r="J212" s="4" t="s">
        <v>1491</v>
      </c>
      <c r="K212" s="4" t="s">
        <v>1498</v>
      </c>
      <c r="L212" t="str">
        <f t="shared" si="8"/>
        <v>z__fahad_tut</v>
      </c>
      <c r="M212" t="str">
        <f t="shared" si="9"/>
        <v>gen z__fahad_tut = .</v>
      </c>
    </row>
    <row r="213" spans="2:13" x14ac:dyDescent="0.25">
      <c r="B213" t="str">
        <f t="shared" si="10"/>
        <v>label variable z__phy_maniac "Physics Maniac"</v>
      </c>
      <c r="D213" s="13" t="str">
        <f>Table34[[#This Row],[S]]</f>
        <v>Physics Maniac</v>
      </c>
      <c r="F213" t="s">
        <v>1065</v>
      </c>
      <c r="G213" t="s">
        <v>1375</v>
      </c>
      <c r="H213">
        <v>10</v>
      </c>
      <c r="J213" s="4" t="s">
        <v>1491</v>
      </c>
      <c r="K213" s="4" t="s">
        <v>1446</v>
      </c>
      <c r="L213" t="str">
        <f t="shared" si="8"/>
        <v>z__phy_maniac</v>
      </c>
      <c r="M213" t="str">
        <f t="shared" si="9"/>
        <v>gen z__phy_maniac = .</v>
      </c>
    </row>
    <row r="214" spans="2:13" x14ac:dyDescent="0.25">
      <c r="B214" t="str">
        <f t="shared" si="10"/>
        <v>label variable z__boni_amin "Boni Amin Apu medcial"</v>
      </c>
      <c r="D214" s="13" t="str">
        <f>Table34[[#This Row],[S]]</f>
        <v>Boni Amin Apu medcial</v>
      </c>
      <c r="F214" t="s">
        <v>683</v>
      </c>
      <c r="G214" t="s">
        <v>1376</v>
      </c>
      <c r="H214">
        <v>11</v>
      </c>
      <c r="J214" s="4" t="s">
        <v>1491</v>
      </c>
      <c r="K214" s="4" t="s">
        <v>1445</v>
      </c>
      <c r="L214" t="str">
        <f t="shared" si="8"/>
        <v>z__boni_amin</v>
      </c>
      <c r="M214" t="str">
        <f t="shared" si="9"/>
        <v>gen z__boni_amin = .</v>
      </c>
    </row>
    <row r="215" spans="2:13" x14ac:dyDescent="0.25">
      <c r="B215" t="str">
        <f t="shared" si="10"/>
        <v>label variable z__bondhi_path "Bondhi Pathsala"</v>
      </c>
      <c r="D215" s="13" t="str">
        <f>Table34[[#This Row],[S]]</f>
        <v>Bondhi Pathsala</v>
      </c>
      <c r="F215" t="s">
        <v>158</v>
      </c>
      <c r="G215" t="s">
        <v>1369</v>
      </c>
      <c r="H215">
        <v>12</v>
      </c>
      <c r="J215" s="4" t="s">
        <v>1491</v>
      </c>
      <c r="K215" s="4" t="s">
        <v>1499</v>
      </c>
      <c r="L215" t="str">
        <f t="shared" si="8"/>
        <v>z__bondhi_path</v>
      </c>
      <c r="M215" t="str">
        <f t="shared" si="9"/>
        <v>gen z__bondhi_path = .</v>
      </c>
    </row>
    <row r="216" spans="2:13" x14ac:dyDescent="0.25">
      <c r="B216" t="str">
        <f t="shared" si="10"/>
        <v>label variable z__not_using_any "Not using any e-learning platform at the moment"</v>
      </c>
      <c r="D216" s="13" t="str">
        <f>Table34[[#This Row],[S]]</f>
        <v>Not using any e-learning platform at the moment</v>
      </c>
      <c r="F216" s="4" t="s">
        <v>77</v>
      </c>
      <c r="G216" t="s">
        <v>1370</v>
      </c>
      <c r="H216">
        <v>13</v>
      </c>
      <c r="J216" s="4" t="s">
        <v>1491</v>
      </c>
      <c r="K216" s="4" t="s">
        <v>1438</v>
      </c>
      <c r="L216" t="str">
        <f t="shared" si="8"/>
        <v>z__not_using_any</v>
      </c>
      <c r="M216" t="str">
        <f t="shared" si="9"/>
        <v>gen z__not_using_any = .</v>
      </c>
    </row>
    <row r="217" spans="2:13" x14ac:dyDescent="0.25">
      <c r="B217" t="str">
        <f t="shared" si="10"/>
        <v>label variable z__bio_haters "Biology Haters"</v>
      </c>
      <c r="D217" s="13" t="str">
        <f>Table34[[#This Row],[S]]</f>
        <v>Biology Haters</v>
      </c>
      <c r="F217" t="s">
        <v>1258</v>
      </c>
      <c r="G217" t="s">
        <v>1366</v>
      </c>
      <c r="H217">
        <v>14</v>
      </c>
      <c r="J217" s="4" t="s">
        <v>1491</v>
      </c>
      <c r="K217" s="4" t="s">
        <v>1500</v>
      </c>
      <c r="L217" t="str">
        <f t="shared" si="8"/>
        <v>z__bio_haters</v>
      </c>
      <c r="M217" t="str">
        <f t="shared" si="9"/>
        <v>gen z__bio_haters = .</v>
      </c>
    </row>
    <row r="218" spans="2:13" x14ac:dyDescent="0.25">
      <c r="B218" t="str">
        <f t="shared" si="10"/>
        <v>label variable z__roots_edu "Roots Edu"</v>
      </c>
      <c r="D218" s="13" t="str">
        <f>Table34[[#This Row],[S]]</f>
        <v>Roots Edu</v>
      </c>
      <c r="F218" t="s">
        <v>1260</v>
      </c>
      <c r="G218" t="s">
        <v>1377</v>
      </c>
      <c r="H218">
        <v>15</v>
      </c>
      <c r="J218" s="4" t="s">
        <v>1491</v>
      </c>
      <c r="K218" s="4" t="s">
        <v>1448</v>
      </c>
      <c r="L218" t="str">
        <f t="shared" si="8"/>
        <v>z__roots_edu</v>
      </c>
      <c r="M218" t="str">
        <f t="shared" si="9"/>
        <v>gen z__roots_edu = .</v>
      </c>
    </row>
    <row r="219" spans="2:13" x14ac:dyDescent="0.25">
      <c r="B219" t="str">
        <f t="shared" si="10"/>
        <v>label variable z__sikho "Sikho"</v>
      </c>
      <c r="D219" s="13" t="str">
        <f>Table34[[#This Row],[S]]</f>
        <v>Sikho</v>
      </c>
      <c r="F219" t="s">
        <v>193</v>
      </c>
      <c r="G219" t="s">
        <v>1371</v>
      </c>
      <c r="H219">
        <v>16</v>
      </c>
      <c r="J219" s="4" t="s">
        <v>1491</v>
      </c>
      <c r="K219" s="4" t="s">
        <v>1441</v>
      </c>
      <c r="L219" t="str">
        <f t="shared" si="8"/>
        <v>z__sikho</v>
      </c>
      <c r="M219" t="str">
        <f t="shared" si="9"/>
        <v>gen z__sikho = .</v>
      </c>
    </row>
    <row r="220" spans="2:13" x14ac:dyDescent="0.25">
      <c r="B220" t="str">
        <f t="shared" si="10"/>
        <v>label variable z__ind_teacher "Individual teacher"</v>
      </c>
      <c r="D220" s="13" t="str">
        <f>Table34[[#This Row],[S]]</f>
        <v>Individual teacher</v>
      </c>
      <c r="F220" t="s">
        <v>1362</v>
      </c>
      <c r="G220" t="s">
        <v>1372</v>
      </c>
      <c r="H220">
        <v>17</v>
      </c>
      <c r="J220" s="4" t="s">
        <v>1491</v>
      </c>
      <c r="K220" s="4" t="s">
        <v>1436</v>
      </c>
      <c r="L220" t="str">
        <f t="shared" si="8"/>
        <v>z__ind_teacher</v>
      </c>
      <c r="M220" t="str">
        <f t="shared" si="9"/>
        <v>gen z__ind_teacher = .</v>
      </c>
    </row>
    <row r="221" spans="2:13" x14ac:dyDescent="0.25">
      <c r="B221" t="str">
        <f t="shared" si="10"/>
        <v>label variable  ""</v>
      </c>
    </row>
    <row r="222" spans="2:13" x14ac:dyDescent="0.25">
      <c r="B222" t="str">
        <f t="shared" si="10"/>
        <v>label variable ZA "Total spending on e-learning platform"</v>
      </c>
      <c r="D222" s="10" t="s">
        <v>1643</v>
      </c>
      <c r="F222" s="4" t="s">
        <v>1187</v>
      </c>
      <c r="G222" s="4" t="s">
        <v>1112</v>
      </c>
      <c r="H222" s="4" t="s">
        <v>1158</v>
      </c>
      <c r="L222" s="4" t="s">
        <v>1187</v>
      </c>
    </row>
    <row r="223" spans="2:13" x14ac:dyDescent="0.25">
      <c r="B223" t="str">
        <f t="shared" si="10"/>
        <v>label variable  ""</v>
      </c>
      <c r="F223" s="8">
        <v>0</v>
      </c>
      <c r="G223" s="8">
        <v>0</v>
      </c>
      <c r="H223">
        <v>0</v>
      </c>
    </row>
    <row r="224" spans="2:13" x14ac:dyDescent="0.25">
      <c r="B224" t="str">
        <f t="shared" si="10"/>
        <v>label variable  ""</v>
      </c>
      <c r="F224" t="s">
        <v>57</v>
      </c>
      <c r="G224" s="4" t="s">
        <v>1378</v>
      </c>
      <c r="H224">
        <v>1</v>
      </c>
    </row>
    <row r="225" spans="2:12" x14ac:dyDescent="0.25">
      <c r="B225" t="str">
        <f t="shared" si="10"/>
        <v>label variable  ""</v>
      </c>
      <c r="F225" t="s">
        <v>91</v>
      </c>
      <c r="G225" s="4" t="s">
        <v>1380</v>
      </c>
      <c r="H225">
        <v>2</v>
      </c>
    </row>
    <row r="226" spans="2:12" x14ac:dyDescent="0.25">
      <c r="B226" t="str">
        <f t="shared" si="10"/>
        <v>label variable  ""</v>
      </c>
      <c r="F226" t="s">
        <v>154</v>
      </c>
      <c r="G226" s="4" t="s">
        <v>1381</v>
      </c>
      <c r="H226">
        <v>3</v>
      </c>
    </row>
    <row r="227" spans="2:12" x14ac:dyDescent="0.25">
      <c r="B227" t="str">
        <f t="shared" si="10"/>
        <v>label variable  ""</v>
      </c>
      <c r="F227" t="s">
        <v>78</v>
      </c>
      <c r="G227" s="4" t="s">
        <v>1379</v>
      </c>
      <c r="H227">
        <v>4</v>
      </c>
    </row>
    <row r="228" spans="2:12" x14ac:dyDescent="0.25">
      <c r="B228" t="str">
        <f t="shared" si="10"/>
        <v>label variable  ""</v>
      </c>
      <c r="F228" t="s">
        <v>297</v>
      </c>
      <c r="G228" s="4" t="s">
        <v>1383</v>
      </c>
      <c r="H228">
        <v>5</v>
      </c>
    </row>
    <row r="229" spans="2:12" x14ac:dyDescent="0.25">
      <c r="B229" t="str">
        <f t="shared" si="10"/>
        <v>label variable  ""</v>
      </c>
      <c r="F229" t="s">
        <v>440</v>
      </c>
      <c r="G229" s="4" t="s">
        <v>1384</v>
      </c>
      <c r="H229">
        <v>6</v>
      </c>
    </row>
    <row r="230" spans="2:12" x14ac:dyDescent="0.25">
      <c r="B230" t="str">
        <f t="shared" si="10"/>
        <v>label variable  ""</v>
      </c>
      <c r="F230" t="s">
        <v>104</v>
      </c>
      <c r="G230" s="4" t="s">
        <v>413</v>
      </c>
      <c r="H230">
        <v>7</v>
      </c>
    </row>
    <row r="231" spans="2:12" x14ac:dyDescent="0.25">
      <c r="B231" t="str">
        <f t="shared" si="10"/>
        <v>label variable  ""</v>
      </c>
      <c r="F231" t="s">
        <v>170</v>
      </c>
      <c r="G231" s="4" t="s">
        <v>1382</v>
      </c>
      <c r="H231">
        <v>8</v>
      </c>
    </row>
    <row r="232" spans="2:12" x14ac:dyDescent="0.25">
      <c r="B232" t="str">
        <f t="shared" si="10"/>
        <v>label variable  ""</v>
      </c>
    </row>
    <row r="233" spans="2:12" x14ac:dyDescent="0.25">
      <c r="B233" t="str">
        <f t="shared" si="10"/>
        <v>label variable ZB "Satisfaction with e-learning platforms"</v>
      </c>
      <c r="D233" s="10" t="s">
        <v>1644</v>
      </c>
      <c r="F233" s="4" t="s">
        <v>1188</v>
      </c>
      <c r="G233" s="4" t="s">
        <v>1112</v>
      </c>
      <c r="H233" s="4" t="s">
        <v>1158</v>
      </c>
      <c r="L233" s="4" t="s">
        <v>1188</v>
      </c>
    </row>
    <row r="234" spans="2:12" x14ac:dyDescent="0.25">
      <c r="B234" t="str">
        <f t="shared" si="10"/>
        <v>label variable  ""</v>
      </c>
      <c r="F234" t="s">
        <v>228</v>
      </c>
      <c r="G234" t="s">
        <v>1386</v>
      </c>
      <c r="H234">
        <v>1</v>
      </c>
    </row>
    <row r="235" spans="2:12" x14ac:dyDescent="0.25">
      <c r="B235" t="str">
        <f t="shared" si="10"/>
        <v>label variable  ""</v>
      </c>
      <c r="F235" t="s">
        <v>209</v>
      </c>
      <c r="G235" t="s">
        <v>1249</v>
      </c>
      <c r="H235">
        <v>2</v>
      </c>
    </row>
    <row r="236" spans="2:12" x14ac:dyDescent="0.25">
      <c r="B236" t="str">
        <f t="shared" si="10"/>
        <v>label variable  ""</v>
      </c>
      <c r="F236" t="s">
        <v>92</v>
      </c>
      <c r="G236" s="4" t="s">
        <v>1387</v>
      </c>
      <c r="H236">
        <v>3</v>
      </c>
    </row>
    <row r="237" spans="2:12" x14ac:dyDescent="0.25">
      <c r="B237" t="str">
        <f t="shared" si="10"/>
        <v>label variable  ""</v>
      </c>
      <c r="F237" t="s">
        <v>58</v>
      </c>
      <c r="G237" t="s">
        <v>1250</v>
      </c>
      <c r="H237">
        <v>4</v>
      </c>
    </row>
    <row r="238" spans="2:12" x14ac:dyDescent="0.25">
      <c r="B238" t="str">
        <f t="shared" si="10"/>
        <v>label variable  ""</v>
      </c>
      <c r="F238" t="s">
        <v>142</v>
      </c>
      <c r="G238" t="s">
        <v>1385</v>
      </c>
      <c r="H238">
        <v>5</v>
      </c>
    </row>
    <row r="239" spans="2:12" x14ac:dyDescent="0.25">
      <c r="B239" t="str">
        <f t="shared" si="10"/>
        <v>label variable  ""</v>
      </c>
    </row>
    <row r="240" spans="2:12" x14ac:dyDescent="0.25">
      <c r="B240" t="str">
        <f t="shared" si="10"/>
        <v>label variable  ""</v>
      </c>
      <c r="F240" s="4" t="s">
        <v>1388</v>
      </c>
      <c r="G240" s="4" t="s">
        <v>1112</v>
      </c>
      <c r="H240" s="4" t="s">
        <v>1158</v>
      </c>
    </row>
    <row r="241" spans="2:13" x14ac:dyDescent="0.25">
      <c r="B241" t="str">
        <f t="shared" si="10"/>
        <v>label variable zc__eff_exam "I find direct examinations to be more effective."</v>
      </c>
      <c r="D241" s="13" t="str">
        <f>Table38[[#This Row],[S]]</f>
        <v>I find direct examinations to be more effective.</v>
      </c>
      <c r="F241" s="4" t="s">
        <v>147</v>
      </c>
      <c r="G241" t="s">
        <v>1392</v>
      </c>
      <c r="H241">
        <v>1</v>
      </c>
      <c r="J241" s="4" t="s">
        <v>1501</v>
      </c>
      <c r="K241" s="4" t="s">
        <v>1502</v>
      </c>
      <c r="L241" t="str">
        <f t="shared" si="8"/>
        <v>zc__eff_exam</v>
      </c>
      <c r="M241" t="str">
        <f t="shared" si="9"/>
        <v>gen zc__eff_exam = .</v>
      </c>
    </row>
    <row r="242" spans="2:13" x14ac:dyDescent="0.25">
      <c r="B242" t="str">
        <f t="shared" si="10"/>
        <v>label variable zc__ask_que "I can ask questions to teachers anytime during class."</v>
      </c>
      <c r="D242" s="13" t="str">
        <f>Table38[[#This Row],[S]]</f>
        <v>I can ask questions to teachers anytime during class.</v>
      </c>
      <c r="F242" t="s">
        <v>162</v>
      </c>
      <c r="G242" t="s">
        <v>1393</v>
      </c>
      <c r="H242">
        <v>2</v>
      </c>
      <c r="J242" s="4" t="s">
        <v>1501</v>
      </c>
      <c r="K242" s="4" t="s">
        <v>1503</v>
      </c>
      <c r="L242" t="str">
        <f t="shared" si="8"/>
        <v>zc__ask_que</v>
      </c>
      <c r="M242" t="str">
        <f t="shared" si="9"/>
        <v>gen zc__ask_que = .</v>
      </c>
    </row>
    <row r="243" spans="2:13" x14ac:dyDescent="0.25">
      <c r="B243" t="str">
        <f t="shared" si="10"/>
        <v>label variable zc__coac_cen "Coaching centers gives time as per needed"</v>
      </c>
      <c r="D243" s="13" t="str">
        <f>Table38[[#This Row],[S]]</f>
        <v>Coaching centers gives time as per needed</v>
      </c>
      <c r="F243" t="s">
        <v>318</v>
      </c>
      <c r="G243" s="4" t="s">
        <v>1505</v>
      </c>
      <c r="H243">
        <v>3</v>
      </c>
      <c r="J243" s="4" t="s">
        <v>1501</v>
      </c>
      <c r="K243" s="4" t="s">
        <v>1504</v>
      </c>
      <c r="L243" t="str">
        <f t="shared" si="8"/>
        <v>zc__coac_cen</v>
      </c>
      <c r="M243" t="str">
        <f t="shared" si="9"/>
        <v>gen zc__coac_cen = .</v>
      </c>
    </row>
    <row r="244" spans="2:13" x14ac:dyDescent="0.25">
      <c r="B244" t="str">
        <f t="shared" si="10"/>
        <v>label variable zc__fac_fac "I understand the study material better face-to-face."</v>
      </c>
      <c r="D244" s="13" t="str">
        <f>Table38[[#This Row],[S]]</f>
        <v>I understand the study material better face-to-face.</v>
      </c>
      <c r="F244" t="s">
        <v>210</v>
      </c>
      <c r="G244" t="s">
        <v>1394</v>
      </c>
      <c r="H244">
        <v>4</v>
      </c>
      <c r="J244" s="4" t="s">
        <v>1501</v>
      </c>
      <c r="K244" s="4" t="s">
        <v>1506</v>
      </c>
      <c r="L244" t="str">
        <f t="shared" si="8"/>
        <v>zc__fac_fac</v>
      </c>
      <c r="M244" t="str">
        <f t="shared" si="9"/>
        <v>gen zc__fac_fac = .</v>
      </c>
    </row>
    <row r="245" spans="2:13" x14ac:dyDescent="0.25">
      <c r="B245" t="str">
        <f t="shared" si="10"/>
        <v>label variable zc__socialization "I can study with friends or socialize after class."</v>
      </c>
      <c r="D245" s="13" t="str">
        <f>Table38[[#This Row],[S]]</f>
        <v>I can study with friends or socialize after class.</v>
      </c>
      <c r="F245" s="4" t="s">
        <v>198</v>
      </c>
      <c r="G245" t="s">
        <v>1395</v>
      </c>
      <c r="H245">
        <v>5</v>
      </c>
      <c r="J245" s="4" t="s">
        <v>1501</v>
      </c>
      <c r="K245" s="4" t="s">
        <v>1507</v>
      </c>
      <c r="L245" t="str">
        <f t="shared" si="8"/>
        <v>zc__socialization</v>
      </c>
      <c r="M245" t="str">
        <f t="shared" si="9"/>
        <v>gen zc__socialization = .</v>
      </c>
    </row>
    <row r="246" spans="2:13" x14ac:dyDescent="0.25">
      <c r="B246" t="str">
        <f t="shared" si="10"/>
        <v>label variable zc__shadow_bett "In comparison to e-learning platforms, coaches/private tutors are better at teaching"</v>
      </c>
      <c r="D246" s="13" t="str">
        <f>Table38[[#This Row],[S]]</f>
        <v>In comparison to e-learning platforms, coaches/private tutors are better at teaching</v>
      </c>
      <c r="F246" t="s">
        <v>461</v>
      </c>
      <c r="G246" s="4" t="s">
        <v>1509</v>
      </c>
      <c r="H246">
        <v>6</v>
      </c>
      <c r="J246" s="4" t="s">
        <v>1501</v>
      </c>
      <c r="K246" s="4" t="s">
        <v>1508</v>
      </c>
      <c r="L246" t="str">
        <f t="shared" si="8"/>
        <v>zc__shadow_bett</v>
      </c>
      <c r="M246" t="str">
        <f t="shared" si="9"/>
        <v>gen zc__shadow_bett = .</v>
      </c>
    </row>
    <row r="247" spans="2:13" x14ac:dyDescent="0.25">
      <c r="B247" t="str">
        <f t="shared" si="10"/>
        <v>label variable zc__pressure "There is pressure to perform when studying at a coaching center or with a home tutor."</v>
      </c>
      <c r="D247" s="13" t="str">
        <f>Table38[[#This Row],[S]]</f>
        <v>There is pressure to perform when studying at a coaching center or with a home tutor.</v>
      </c>
      <c r="F247" t="s">
        <v>441</v>
      </c>
      <c r="G247" t="s">
        <v>1396</v>
      </c>
      <c r="H247">
        <v>7</v>
      </c>
      <c r="J247" s="4" t="s">
        <v>1501</v>
      </c>
      <c r="K247" s="4" t="s">
        <v>1510</v>
      </c>
      <c r="L247" t="str">
        <f t="shared" si="8"/>
        <v>zc__pressure</v>
      </c>
      <c r="M247" t="str">
        <f t="shared" ref="M247:M271" si="11">CONCATENATE("gen", " ", L247, " ", "=", " ", ".")</f>
        <v>gen zc__pressure = .</v>
      </c>
    </row>
    <row r="248" spans="2:13" x14ac:dyDescent="0.25">
      <c r="B248" t="str">
        <f t="shared" si="10"/>
        <v>label variable zc__not_offline "I don't study offline."</v>
      </c>
      <c r="D248" s="13" t="str">
        <f>Table38[[#This Row],[S]]</f>
        <v>I don't study offline.</v>
      </c>
      <c r="F248" s="4" t="s">
        <v>535</v>
      </c>
      <c r="G248" t="s">
        <v>1397</v>
      </c>
      <c r="H248">
        <v>8</v>
      </c>
      <c r="J248" s="4" t="s">
        <v>1501</v>
      </c>
      <c r="K248" s="4" t="s">
        <v>1511</v>
      </c>
      <c r="L248" t="str">
        <f t="shared" ref="L248:L271" si="12">CONCATENATE(J248,"__",K248)</f>
        <v>zc__not_offline</v>
      </c>
      <c r="M248" t="str">
        <f t="shared" si="11"/>
        <v>gen zc__not_offline = .</v>
      </c>
    </row>
    <row r="249" spans="2:13" x14ac:dyDescent="0.25">
      <c r="B249" t="str">
        <f t="shared" si="10"/>
        <v>label variable zc__parent_neg "Parents think that studying online wastes more time on social media or other websites."</v>
      </c>
      <c r="D249" s="13" t="str">
        <f>Table38[[#This Row],[S]]</f>
        <v>Parents think that studying online wastes more time on social media or other websites.</v>
      </c>
      <c r="F249" t="s">
        <v>1391</v>
      </c>
      <c r="G249" t="s">
        <v>1398</v>
      </c>
      <c r="H249">
        <v>9</v>
      </c>
      <c r="J249" s="4" t="s">
        <v>1501</v>
      </c>
      <c r="K249" s="4" t="s">
        <v>1512</v>
      </c>
      <c r="L249" t="str">
        <f t="shared" si="12"/>
        <v>zc__parent_neg</v>
      </c>
      <c r="M249" t="str">
        <f t="shared" si="11"/>
        <v>gen zc__parent_neg = .</v>
      </c>
    </row>
    <row r="250" spans="2:13" x14ac:dyDescent="0.25">
      <c r="B250" t="str">
        <f t="shared" si="10"/>
        <v>label variable zc__broad_persp "To gain a broader perspective of the overall situation and firsthand experiences."</v>
      </c>
      <c r="D250" s="13" t="str">
        <f>Table38[[#This Row],[S]]</f>
        <v>To gain a broader perspective of the overall situation and firsthand experiences.</v>
      </c>
      <c r="F250" t="s">
        <v>1389</v>
      </c>
      <c r="G250" t="s">
        <v>1399</v>
      </c>
      <c r="H250">
        <v>10</v>
      </c>
      <c r="J250" s="4" t="s">
        <v>1501</v>
      </c>
      <c r="K250" s="4" t="s">
        <v>1513</v>
      </c>
      <c r="L250" t="str">
        <f t="shared" si="12"/>
        <v>zc__broad_persp</v>
      </c>
      <c r="M250" t="str">
        <f t="shared" si="11"/>
        <v>gen zc__broad_persp = .</v>
      </c>
    </row>
    <row r="251" spans="2:13" x14ac:dyDescent="0.25">
      <c r="B251" t="str">
        <f t="shared" si="10"/>
        <v>label variable zc__child_habit "Childhood habit"</v>
      </c>
      <c r="D251" s="13" t="str">
        <f>Table38[[#This Row],[S]]</f>
        <v>Childhood habit</v>
      </c>
      <c r="F251" s="4" t="s">
        <v>1390</v>
      </c>
      <c r="G251" s="4" t="s">
        <v>1400</v>
      </c>
      <c r="H251">
        <v>11</v>
      </c>
      <c r="J251" s="4" t="s">
        <v>1501</v>
      </c>
      <c r="K251" s="4" t="s">
        <v>1514</v>
      </c>
      <c r="L251" t="str">
        <f t="shared" si="12"/>
        <v>zc__child_habit</v>
      </c>
      <c r="M251" t="str">
        <f t="shared" si="11"/>
        <v>gen zc__child_habit = .</v>
      </c>
    </row>
    <row r="252" spans="2:13" x14ac:dyDescent="0.25">
      <c r="B252" t="str">
        <f t="shared" si="10"/>
        <v>label variable  ""</v>
      </c>
    </row>
    <row r="253" spans="2:13" x14ac:dyDescent="0.25">
      <c r="B253" t="str">
        <f t="shared" si="10"/>
        <v>label variable ZD "Socialization with teachers and friends"</v>
      </c>
      <c r="D253" s="10" t="s">
        <v>1645</v>
      </c>
      <c r="F253" s="4" t="s">
        <v>1197</v>
      </c>
      <c r="G253" s="4" t="s">
        <v>1112</v>
      </c>
      <c r="H253" s="4" t="s">
        <v>1158</v>
      </c>
      <c r="L253" s="4" t="s">
        <v>1197</v>
      </c>
    </row>
    <row r="254" spans="2:13" x14ac:dyDescent="0.25">
      <c r="B254" t="str">
        <f t="shared" si="10"/>
        <v>label variable  ""</v>
      </c>
      <c r="F254">
        <v>1</v>
      </c>
      <c r="G254" s="4" t="s">
        <v>1405</v>
      </c>
      <c r="H254">
        <v>1</v>
      </c>
    </row>
    <row r="255" spans="2:13" x14ac:dyDescent="0.25">
      <c r="B255" t="str">
        <f t="shared" si="10"/>
        <v>label variable  ""</v>
      </c>
      <c r="F255">
        <v>2</v>
      </c>
      <c r="G255" s="4" t="s">
        <v>1407</v>
      </c>
      <c r="H255">
        <v>2</v>
      </c>
    </row>
    <row r="256" spans="2:13" x14ac:dyDescent="0.25">
      <c r="B256" t="str">
        <f t="shared" si="10"/>
        <v>label variable  ""</v>
      </c>
      <c r="F256">
        <v>3</v>
      </c>
      <c r="G256" s="4" t="s">
        <v>1403</v>
      </c>
      <c r="H256">
        <v>3</v>
      </c>
    </row>
    <row r="257" spans="2:13" x14ac:dyDescent="0.25">
      <c r="B257" t="str">
        <f t="shared" si="10"/>
        <v>label variable  ""</v>
      </c>
      <c r="F257">
        <v>4</v>
      </c>
      <c r="G257" s="4" t="s">
        <v>1404</v>
      </c>
      <c r="H257">
        <v>4</v>
      </c>
    </row>
    <row r="258" spans="2:13" x14ac:dyDescent="0.25">
      <c r="B258" t="str">
        <f t="shared" ref="B258:B271" si="13">CONCATENATE("label variable ", L258, " ", """", D258, """")</f>
        <v>label variable  ""</v>
      </c>
      <c r="F258">
        <v>5</v>
      </c>
      <c r="G258" s="4" t="s">
        <v>1406</v>
      </c>
      <c r="H258">
        <v>5</v>
      </c>
    </row>
    <row r="259" spans="2:13" x14ac:dyDescent="0.25">
      <c r="B259" t="str">
        <f t="shared" si="13"/>
        <v>label variable  ""</v>
      </c>
    </row>
    <row r="260" spans="2:13" x14ac:dyDescent="0.25">
      <c r="B260" t="str">
        <f t="shared" si="13"/>
        <v>label variable  ""</v>
      </c>
      <c r="F260" s="4" t="s">
        <v>1408</v>
      </c>
      <c r="G260" s="4" t="s">
        <v>1112</v>
      </c>
      <c r="H260" s="4" t="s">
        <v>1158</v>
      </c>
    </row>
    <row r="261" spans="2:13" x14ac:dyDescent="0.25">
      <c r="B261" t="str">
        <f t="shared" si="13"/>
        <v>label variable ze__lack_conc "When using the e-learning platform, I can't concentrate (let's start using Facebook)."</v>
      </c>
      <c r="D261" s="13" t="str">
        <f>Table40[[#This Row],[S]]</f>
        <v>When using the e-learning platform, I can't concentrate (let's start using Facebook).</v>
      </c>
      <c r="F261" s="4" t="s">
        <v>345</v>
      </c>
      <c r="G261" s="4" t="s">
        <v>1421</v>
      </c>
      <c r="H261">
        <v>1</v>
      </c>
      <c r="J261" s="9" t="s">
        <v>1515</v>
      </c>
      <c r="K261" s="9" t="s">
        <v>1516</v>
      </c>
      <c r="L261" t="str">
        <f t="shared" si="12"/>
        <v>ze__lack_conc</v>
      </c>
      <c r="M261" t="str">
        <f t="shared" si="11"/>
        <v>gen ze__lack_conc = .</v>
      </c>
    </row>
    <row r="262" spans="2:13" x14ac:dyDescent="0.25">
      <c r="B262" t="str">
        <f t="shared" si="13"/>
        <v>label variable ze__face_face "I understand better when studying face-to-face."</v>
      </c>
      <c r="D262" s="13" t="str">
        <f>Table40[[#This Row],[S]]</f>
        <v>I understand better when studying face-to-face.</v>
      </c>
      <c r="F262" t="s">
        <v>94</v>
      </c>
      <c r="G262" t="s">
        <v>1422</v>
      </c>
      <c r="H262">
        <v>2</v>
      </c>
      <c r="J262" s="4" t="s">
        <v>1515</v>
      </c>
      <c r="K262" s="4" t="s">
        <v>1517</v>
      </c>
      <c r="L262" t="str">
        <f t="shared" si="12"/>
        <v>ze__face_face</v>
      </c>
      <c r="M262" t="str">
        <f t="shared" si="11"/>
        <v>gen ze__face_face = .</v>
      </c>
    </row>
    <row r="263" spans="2:13" x14ac:dyDescent="0.25">
      <c r="B263" t="str">
        <f t="shared" si="13"/>
        <v>label variable ze__not_appl "Not applicable (if using an e-learning platform)."</v>
      </c>
      <c r="D263" s="13" t="str">
        <f>Table40[[#This Row],[S]]</f>
        <v>Not applicable (if using an e-learning platform).</v>
      </c>
      <c r="F263" s="4" t="s">
        <v>106</v>
      </c>
      <c r="G263" t="s">
        <v>1412</v>
      </c>
      <c r="H263">
        <v>3</v>
      </c>
      <c r="J263" s="4" t="s">
        <v>1515</v>
      </c>
      <c r="K263" s="4" t="s">
        <v>1518</v>
      </c>
      <c r="L263" t="str">
        <f t="shared" si="12"/>
        <v>ze__not_appl</v>
      </c>
      <c r="M263" t="str">
        <f t="shared" si="11"/>
        <v>gen ze__not_appl = .</v>
      </c>
    </row>
    <row r="264" spans="2:13" x14ac:dyDescent="0.25">
      <c r="B264" t="str">
        <f t="shared" si="13"/>
        <v>label variable ze__no_internet "I don't have a good internet connection."</v>
      </c>
      <c r="D264" s="13" t="str">
        <f>Table40[[#This Row],[S]]</f>
        <v>I don't have a good internet connection.</v>
      </c>
      <c r="F264" t="s">
        <v>129</v>
      </c>
      <c r="G264" t="s">
        <v>1413</v>
      </c>
      <c r="H264">
        <v>4</v>
      </c>
      <c r="J264" s="4" t="s">
        <v>1515</v>
      </c>
      <c r="K264" s="4" t="s">
        <v>1519</v>
      </c>
      <c r="L264" t="str">
        <f t="shared" si="12"/>
        <v>ze__no_internet</v>
      </c>
      <c r="M264" t="str">
        <f t="shared" si="11"/>
        <v>gen ze__no_internet = .</v>
      </c>
    </row>
    <row r="265" spans="2:13" x14ac:dyDescent="0.25">
      <c r="B265" t="str">
        <f t="shared" si="13"/>
        <v>label variable ze__self_assess "Self-assessment through online exams is not possible to check."</v>
      </c>
      <c r="D265" s="13" t="str">
        <f>Table40[[#This Row],[S]]</f>
        <v>Self-assessment through online exams is not possible to check.</v>
      </c>
      <c r="F265" t="s">
        <v>181</v>
      </c>
      <c r="G265" t="s">
        <v>1414</v>
      </c>
      <c r="H265">
        <v>5</v>
      </c>
      <c r="J265" s="4" t="s">
        <v>1515</v>
      </c>
      <c r="K265" s="4" t="s">
        <v>1520</v>
      </c>
      <c r="L265" t="str">
        <f t="shared" si="12"/>
        <v>ze__self_assess</v>
      </c>
      <c r="M265" t="str">
        <f t="shared" si="11"/>
        <v>gen ze__self_assess = .</v>
      </c>
    </row>
    <row r="266" spans="2:13" x14ac:dyDescent="0.25">
      <c r="B266" t="str">
        <f t="shared" si="13"/>
        <v>label variable ze__ask_ques "Can't ask questions properly in online classes."</v>
      </c>
      <c r="D266" s="13" t="str">
        <f>Table40[[#This Row],[S]]</f>
        <v>Can't ask questions properly in online classes.</v>
      </c>
      <c r="F266" t="s">
        <v>199</v>
      </c>
      <c r="G266" t="s">
        <v>1415</v>
      </c>
      <c r="H266">
        <v>6</v>
      </c>
      <c r="J266" s="4" t="s">
        <v>1515</v>
      </c>
      <c r="K266" s="4" t="s">
        <v>1521</v>
      </c>
      <c r="L266" t="str">
        <f t="shared" si="12"/>
        <v>ze__ask_ques</v>
      </c>
      <c r="M266" t="str">
        <f t="shared" si="11"/>
        <v>gen ze__ask_ques = .</v>
      </c>
    </row>
    <row r="267" spans="2:13" x14ac:dyDescent="0.25">
      <c r="B267" t="str">
        <f t="shared" si="13"/>
        <v>label variable ze__insuf_cont "Lack of necessary good content."</v>
      </c>
      <c r="D267" s="13" t="str">
        <f>Table40[[#This Row],[S]]</f>
        <v>Lack of necessary good content.</v>
      </c>
      <c r="F267" s="4" t="s">
        <v>634</v>
      </c>
      <c r="G267" t="s">
        <v>1416</v>
      </c>
      <c r="H267">
        <v>7</v>
      </c>
      <c r="J267" s="4" t="s">
        <v>1515</v>
      </c>
      <c r="K267" s="4" t="s">
        <v>1522</v>
      </c>
      <c r="L267" t="str">
        <f t="shared" si="12"/>
        <v>ze__insuf_cont</v>
      </c>
      <c r="M267" t="str">
        <f t="shared" si="11"/>
        <v>gen ze__insuf_cont = .</v>
      </c>
    </row>
    <row r="268" spans="2:13" x14ac:dyDescent="0.25">
      <c r="B268" t="str">
        <f t="shared" si="13"/>
        <v>label variable ze__lack_focus "I can't focus in online classes."</v>
      </c>
      <c r="D268" s="13" t="str">
        <f>Table40[[#This Row],[S]]</f>
        <v>I can't focus in online classes.</v>
      </c>
      <c r="F268" t="s">
        <v>314</v>
      </c>
      <c r="G268" t="s">
        <v>1417</v>
      </c>
      <c r="H268">
        <v>8</v>
      </c>
      <c r="J268" s="9" t="s">
        <v>1515</v>
      </c>
      <c r="K268" s="9" t="s">
        <v>1523</v>
      </c>
      <c r="L268" t="str">
        <f t="shared" si="12"/>
        <v>ze__lack_focus</v>
      </c>
      <c r="M268" t="str">
        <f t="shared" si="11"/>
        <v>gen ze__lack_focus = .</v>
      </c>
    </row>
    <row r="269" spans="2:13" x14ac:dyDescent="0.25">
      <c r="B269" t="str">
        <f t="shared" si="13"/>
        <v>label variable ze__no_interc "There is no such interaction in online classes."</v>
      </c>
      <c r="D269" s="13" t="str">
        <f>Table40[[#This Row],[S]]</f>
        <v>There is no such interaction in online classes.</v>
      </c>
      <c r="F269" t="s">
        <v>451</v>
      </c>
      <c r="G269" t="s">
        <v>1418</v>
      </c>
      <c r="H269">
        <v>9</v>
      </c>
      <c r="J269" s="4" t="s">
        <v>1515</v>
      </c>
      <c r="K269" s="4" t="s">
        <v>1524</v>
      </c>
      <c r="L269" t="str">
        <f t="shared" si="12"/>
        <v>ze__no_interc</v>
      </c>
      <c r="M269" t="str">
        <f t="shared" si="11"/>
        <v>gen ze__no_interc = .</v>
      </c>
    </row>
    <row r="270" spans="2:13" x14ac:dyDescent="0.25">
      <c r="B270" t="str">
        <f t="shared" si="13"/>
        <v>label variable ze__parent_disag "My parents don't prefer studying using mobile"</v>
      </c>
      <c r="D270" s="13" t="str">
        <f>Table40[[#This Row],[S]]</f>
        <v>My parents don't prefer studying using mobile</v>
      </c>
      <c r="F270" t="s">
        <v>420</v>
      </c>
      <c r="G270" t="s">
        <v>1419</v>
      </c>
      <c r="H270">
        <v>10</v>
      </c>
      <c r="J270" s="4" t="s">
        <v>1515</v>
      </c>
      <c r="K270" s="4" t="s">
        <v>1525</v>
      </c>
      <c r="L270" t="str">
        <f t="shared" si="12"/>
        <v>ze__parent_disag</v>
      </c>
      <c r="M270" t="str">
        <f t="shared" si="11"/>
        <v>gen ze__parent_disag = .</v>
      </c>
    </row>
    <row r="271" spans="2:13" x14ac:dyDescent="0.25">
      <c r="B271" t="str">
        <f t="shared" si="13"/>
        <v>label variable ze__expensive "The courses are expensive"</v>
      </c>
      <c r="D271" s="13" t="str">
        <f>Table40[[#This Row],[S]]</f>
        <v>The courses are expensive</v>
      </c>
      <c r="F271" t="s">
        <v>659</v>
      </c>
      <c r="G271" t="s">
        <v>1420</v>
      </c>
      <c r="H271">
        <v>11</v>
      </c>
      <c r="J271" s="4" t="s">
        <v>1515</v>
      </c>
      <c r="K271" s="4" t="s">
        <v>1526</v>
      </c>
      <c r="L271" t="str">
        <f t="shared" si="12"/>
        <v>ze__expensive</v>
      </c>
      <c r="M271" t="str">
        <f t="shared" si="11"/>
        <v>gen ze__expensive = .</v>
      </c>
    </row>
    <row r="272" spans="2:13" x14ac:dyDescent="0.25">
      <c r="F272" t="s">
        <v>1293</v>
      </c>
    </row>
  </sheetData>
  <sortState xmlns:xlrd2="http://schemas.microsoft.com/office/spreadsheetml/2017/richdata2" ref="F254:H258">
    <sortCondition ref="F254:F258"/>
  </sortState>
  <mergeCells count="1">
    <mergeCell ref="A2:A10"/>
  </mergeCells>
  <phoneticPr fontId="3" type="noConversion"/>
  <pageMargins left="0.7" right="0.7" top="0.75" bottom="0.75" header="0.3" footer="0.3"/>
  <tableParts count="29">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0839-A8C2-4C12-A1A4-0345598A63BC}">
  <dimension ref="B1:D267"/>
  <sheetViews>
    <sheetView topLeftCell="B95" workbookViewId="0">
      <selection activeCell="C104" sqref="C104"/>
    </sheetView>
  </sheetViews>
  <sheetFormatPr defaultRowHeight="13.2" x14ac:dyDescent="0.25"/>
  <cols>
    <col min="2" max="2" width="13.6640625" customWidth="1"/>
    <col min="3" max="3" width="124.21875" customWidth="1"/>
  </cols>
  <sheetData>
    <row r="1" spans="2:4" x14ac:dyDescent="0.25">
      <c r="B1" s="4"/>
      <c r="C1" s="4"/>
      <c r="D1" s="4"/>
    </row>
    <row r="2" spans="2:4" x14ac:dyDescent="0.25">
      <c r="B2" s="4" t="s">
        <v>1110</v>
      </c>
      <c r="C2" t="s">
        <v>1996</v>
      </c>
      <c r="D2" t="str">
        <f>CONCATENATE("label values ", B2, " ", B2)</f>
        <v>label values A A</v>
      </c>
    </row>
    <row r="3" spans="2:4" x14ac:dyDescent="0.25">
      <c r="B3" s="4" t="s">
        <v>1111</v>
      </c>
      <c r="C3" t="s">
        <v>1997</v>
      </c>
      <c r="D3" t="str">
        <f t="shared" ref="D3:D66" si="0">CONCATENATE("label values ", B3, " ", B3)</f>
        <v>label values B B</v>
      </c>
    </row>
    <row r="4" spans="2:4" x14ac:dyDescent="0.25">
      <c r="B4" s="16" t="s">
        <v>1114</v>
      </c>
      <c r="C4" t="s">
        <v>1998</v>
      </c>
      <c r="D4" t="str">
        <f t="shared" si="0"/>
        <v>label values C C</v>
      </c>
    </row>
    <row r="5" spans="2:4" x14ac:dyDescent="0.25">
      <c r="B5" s="17" t="s">
        <v>1115</v>
      </c>
      <c r="C5" t="s">
        <v>1999</v>
      </c>
      <c r="D5" t="str">
        <f t="shared" si="0"/>
        <v>label values D D</v>
      </c>
    </row>
    <row r="6" spans="2:4" x14ac:dyDescent="0.25">
      <c r="B6" s="17" t="s">
        <v>1116</v>
      </c>
      <c r="C6" t="s">
        <v>2000</v>
      </c>
      <c r="D6" t="str">
        <f t="shared" si="0"/>
        <v>label values E E</v>
      </c>
    </row>
    <row r="7" spans="2:4" x14ac:dyDescent="0.25">
      <c r="B7" s="17" t="s">
        <v>1117</v>
      </c>
      <c r="C7" t="s">
        <v>2001</v>
      </c>
      <c r="D7" t="str">
        <f t="shared" si="0"/>
        <v>label values F F</v>
      </c>
    </row>
    <row r="8" spans="2:4" x14ac:dyDescent="0.25">
      <c r="B8" s="17" t="s">
        <v>1122</v>
      </c>
      <c r="C8" t="s">
        <v>2002</v>
      </c>
      <c r="D8" t="str">
        <f t="shared" si="0"/>
        <v>label values H H</v>
      </c>
    </row>
    <row r="9" spans="2:4" x14ac:dyDescent="0.25">
      <c r="B9" s="17" t="s">
        <v>1127</v>
      </c>
      <c r="C9" t="s">
        <v>2003</v>
      </c>
      <c r="D9" t="str">
        <f t="shared" si="0"/>
        <v>label values K K</v>
      </c>
    </row>
    <row r="10" spans="2:4" x14ac:dyDescent="0.25">
      <c r="B10" s="17" t="s">
        <v>1128</v>
      </c>
      <c r="C10" t="s">
        <v>2004</v>
      </c>
      <c r="D10" t="str">
        <f t="shared" si="0"/>
        <v>label values L L</v>
      </c>
    </row>
    <row r="11" spans="2:4" x14ac:dyDescent="0.25">
      <c r="B11" s="17" t="s">
        <v>1129</v>
      </c>
      <c r="C11" t="s">
        <v>2005</v>
      </c>
      <c r="D11" t="str">
        <f t="shared" si="0"/>
        <v>label values M M</v>
      </c>
    </row>
    <row r="12" spans="2:4" x14ac:dyDescent="0.25">
      <c r="B12" s="17" t="s">
        <v>1130</v>
      </c>
      <c r="C12" t="s">
        <v>2006</v>
      </c>
      <c r="D12" t="str">
        <f t="shared" si="0"/>
        <v>label values N N</v>
      </c>
    </row>
    <row r="13" spans="2:4" x14ac:dyDescent="0.25">
      <c r="B13" s="17" t="s">
        <v>1113</v>
      </c>
      <c r="C13" t="s">
        <v>2007</v>
      </c>
      <c r="D13" t="str">
        <f t="shared" si="0"/>
        <v>label values O O</v>
      </c>
    </row>
    <row r="14" spans="2:4" x14ac:dyDescent="0.25">
      <c r="B14" s="17" t="s">
        <v>1132</v>
      </c>
      <c r="C14" t="s">
        <v>2008</v>
      </c>
      <c r="D14" t="str">
        <f t="shared" si="0"/>
        <v>label values Q Q</v>
      </c>
    </row>
    <row r="15" spans="2:4" x14ac:dyDescent="0.25">
      <c r="B15" s="17" t="s">
        <v>1157</v>
      </c>
      <c r="C15" t="s">
        <v>2009</v>
      </c>
      <c r="D15" t="str">
        <f t="shared" si="0"/>
        <v>label values U U</v>
      </c>
    </row>
    <row r="16" spans="2:4" x14ac:dyDescent="0.25">
      <c r="B16" s="17" t="s">
        <v>1178</v>
      </c>
      <c r="C16" t="s">
        <v>2010</v>
      </c>
      <c r="D16" t="str">
        <f t="shared" si="0"/>
        <v>label values Y Y</v>
      </c>
    </row>
    <row r="17" spans="2:4" x14ac:dyDescent="0.25">
      <c r="B17" s="17" t="s">
        <v>1187</v>
      </c>
      <c r="C17" t="s">
        <v>2011</v>
      </c>
      <c r="D17" t="str">
        <f t="shared" si="0"/>
        <v>label values ZA ZA</v>
      </c>
    </row>
    <row r="18" spans="2:4" x14ac:dyDescent="0.25">
      <c r="B18" s="17" t="s">
        <v>1188</v>
      </c>
      <c r="C18" t="s">
        <v>2012</v>
      </c>
      <c r="D18" t="str">
        <f t="shared" si="0"/>
        <v>label values ZB ZB</v>
      </c>
    </row>
    <row r="19" spans="2:4" x14ac:dyDescent="0.25">
      <c r="B19" s="17" t="s">
        <v>1197</v>
      </c>
      <c r="C19" t="s">
        <v>2013</v>
      </c>
      <c r="D19" t="str">
        <f t="shared" si="0"/>
        <v>label values ZD ZD</v>
      </c>
    </row>
    <row r="20" spans="2:4" x14ac:dyDescent="0.25">
      <c r="B20" t="s">
        <v>1866</v>
      </c>
      <c r="C20" t="s">
        <v>2014</v>
      </c>
      <c r="D20" t="str">
        <f t="shared" si="0"/>
        <v>label values g__mobile g__mobile</v>
      </c>
    </row>
    <row r="21" spans="2:4" x14ac:dyDescent="0.25">
      <c r="B21" t="s">
        <v>1867</v>
      </c>
      <c r="C21" t="s">
        <v>2015</v>
      </c>
      <c r="D21" t="str">
        <f t="shared" si="0"/>
        <v>label values g__desktop g__desktop</v>
      </c>
    </row>
    <row r="22" spans="2:4" x14ac:dyDescent="0.25">
      <c r="B22" t="s">
        <v>1868</v>
      </c>
      <c r="C22" t="s">
        <v>2016</v>
      </c>
      <c r="D22" t="str">
        <f t="shared" si="0"/>
        <v>label values g__tab g__tab</v>
      </c>
    </row>
    <row r="23" spans="2:4" x14ac:dyDescent="0.25">
      <c r="B23" t="s">
        <v>1869</v>
      </c>
      <c r="C23" t="s">
        <v>2017</v>
      </c>
      <c r="D23" t="str">
        <f t="shared" si="0"/>
        <v>label values g__laptop g__laptop</v>
      </c>
    </row>
    <row r="24" spans="2:4" x14ac:dyDescent="0.25">
      <c r="B24" t="s">
        <v>1870</v>
      </c>
      <c r="C24" t="s">
        <v>2018</v>
      </c>
      <c r="D24" t="str">
        <f t="shared" si="0"/>
        <v>label values g__none g__none</v>
      </c>
    </row>
    <row r="25" spans="2:4" x14ac:dyDescent="0.25">
      <c r="B25" t="s">
        <v>1766</v>
      </c>
      <c r="C25" t="s">
        <v>2019</v>
      </c>
      <c r="D25" t="str">
        <f t="shared" si="0"/>
        <v>label values i__broad_wifi i__broad_wifi</v>
      </c>
    </row>
    <row r="26" spans="2:4" x14ac:dyDescent="0.25">
      <c r="B26" t="s">
        <v>1767</v>
      </c>
      <c r="C26" t="s">
        <v>2020</v>
      </c>
      <c r="D26" t="str">
        <f t="shared" si="0"/>
        <v>label values i__mob_data i__mob_data</v>
      </c>
    </row>
    <row r="27" spans="2:4" x14ac:dyDescent="0.25">
      <c r="B27" t="s">
        <v>1768</v>
      </c>
      <c r="C27" t="s">
        <v>2021</v>
      </c>
      <c r="D27" t="str">
        <f t="shared" si="0"/>
        <v>label values r__others r__others</v>
      </c>
    </row>
    <row r="28" spans="2:4" x14ac:dyDescent="0.25">
      <c r="B28" t="s">
        <v>1769</v>
      </c>
      <c r="C28" t="s">
        <v>2022</v>
      </c>
      <c r="D28" t="str">
        <f t="shared" si="0"/>
        <v>label values r__bat_of_bio r__bat_of_bio</v>
      </c>
    </row>
    <row r="29" spans="2:4" x14ac:dyDescent="0.25">
      <c r="B29" t="s">
        <v>1770</v>
      </c>
      <c r="C29" t="s">
        <v>2023</v>
      </c>
      <c r="D29" t="str">
        <f t="shared" si="0"/>
        <v>label values r__10_ms r__10_ms</v>
      </c>
    </row>
    <row r="30" spans="2:4" x14ac:dyDescent="0.25">
      <c r="B30" t="s">
        <v>1771</v>
      </c>
      <c r="C30" t="s">
        <v>2024</v>
      </c>
      <c r="D30" t="str">
        <f t="shared" si="0"/>
        <v>label values r__fore_yt_cha r__fore_yt_cha</v>
      </c>
    </row>
    <row r="31" spans="2:4" x14ac:dyDescent="0.25">
      <c r="B31" t="s">
        <v>1772</v>
      </c>
      <c r="C31" t="s">
        <v>2025</v>
      </c>
      <c r="D31" t="str">
        <f t="shared" si="0"/>
        <v>label values r__ind_teacher r__ind_teacher</v>
      </c>
    </row>
    <row r="32" spans="2:4" x14ac:dyDescent="0.25">
      <c r="B32" t="s">
        <v>1773</v>
      </c>
      <c r="C32" t="s">
        <v>2026</v>
      </c>
      <c r="D32" t="str">
        <f t="shared" si="0"/>
        <v>label values r__onno_path r__onno_path</v>
      </c>
    </row>
    <row r="33" spans="2:4" x14ac:dyDescent="0.25">
      <c r="B33" t="s">
        <v>1774</v>
      </c>
      <c r="C33" t="s">
        <v>2027</v>
      </c>
      <c r="D33" t="str">
        <f t="shared" si="0"/>
        <v>label values r__not_using_any r__not_using_any</v>
      </c>
    </row>
    <row r="34" spans="2:4" x14ac:dyDescent="0.25">
      <c r="B34" t="s">
        <v>1775</v>
      </c>
      <c r="C34" t="s">
        <v>2028</v>
      </c>
      <c r="D34" t="str">
        <f t="shared" si="0"/>
        <v>label values r__acs r__acs</v>
      </c>
    </row>
    <row r="35" spans="2:4" x14ac:dyDescent="0.25">
      <c r="B35" t="s">
        <v>1776</v>
      </c>
      <c r="C35" t="s">
        <v>2029</v>
      </c>
      <c r="D35" t="str">
        <f t="shared" si="0"/>
        <v>label values r__bond_path r__bond_path</v>
      </c>
    </row>
    <row r="36" spans="2:4" x14ac:dyDescent="0.25">
      <c r="B36" t="s">
        <v>1777</v>
      </c>
      <c r="C36" t="s">
        <v>2030</v>
      </c>
      <c r="D36" t="str">
        <f t="shared" si="0"/>
        <v>label values r__sikho r__sikho</v>
      </c>
    </row>
    <row r="37" spans="2:4" x14ac:dyDescent="0.25">
      <c r="B37" t="s">
        <v>1778</v>
      </c>
      <c r="C37" t="s">
        <v>2031</v>
      </c>
      <c r="D37" t="str">
        <f t="shared" si="0"/>
        <v>label values r__edg_cou r__edg_cou</v>
      </c>
    </row>
    <row r="38" spans="2:4" x14ac:dyDescent="0.25">
      <c r="B38" t="s">
        <v>1779</v>
      </c>
      <c r="C38" t="s">
        <v>2032</v>
      </c>
      <c r="D38" t="str">
        <f t="shared" si="0"/>
        <v>label values r__fah_tut r__fah_tut</v>
      </c>
    </row>
    <row r="39" spans="2:4" x14ac:dyDescent="0.25">
      <c r="B39" t="s">
        <v>1780</v>
      </c>
      <c r="C39" t="s">
        <v>2033</v>
      </c>
      <c r="D39" t="str">
        <f t="shared" si="0"/>
        <v>label values r__tec_eas_edu r__tec_eas_edu</v>
      </c>
    </row>
    <row r="40" spans="2:4" x14ac:dyDescent="0.25">
      <c r="B40" t="s">
        <v>1781</v>
      </c>
      <c r="C40" t="s">
        <v>2034</v>
      </c>
      <c r="D40" t="str">
        <f t="shared" si="0"/>
        <v>label values r__boni_amin r__boni_amin</v>
      </c>
    </row>
    <row r="41" spans="2:4" x14ac:dyDescent="0.25">
      <c r="B41" t="s">
        <v>1782</v>
      </c>
      <c r="C41" t="s">
        <v>2035</v>
      </c>
      <c r="D41" t="str">
        <f t="shared" si="0"/>
        <v>label values r__phy_maniac r__phy_maniac</v>
      </c>
    </row>
    <row r="42" spans="2:4" x14ac:dyDescent="0.25">
      <c r="B42" t="s">
        <v>1783</v>
      </c>
      <c r="C42" t="s">
        <v>2036</v>
      </c>
      <c r="D42" t="str">
        <f t="shared" si="0"/>
        <v>label values r__bio_hat r__bio_hat</v>
      </c>
    </row>
    <row r="43" spans="2:4" x14ac:dyDescent="0.25">
      <c r="B43" t="s">
        <v>1784</v>
      </c>
      <c r="C43" t="s">
        <v>2037</v>
      </c>
      <c r="D43" t="str">
        <f t="shared" si="0"/>
        <v>label values r__roots_edu r__roots_edu</v>
      </c>
    </row>
    <row r="44" spans="2:4" x14ac:dyDescent="0.25">
      <c r="B44" t="s">
        <v>1785</v>
      </c>
      <c r="C44" t="s">
        <v>2038</v>
      </c>
      <c r="D44" t="str">
        <f t="shared" si="0"/>
        <v>label values s__physics s__physics</v>
      </c>
    </row>
    <row r="45" spans="2:4" x14ac:dyDescent="0.25">
      <c r="B45" t="s">
        <v>1786</v>
      </c>
      <c r="C45" t="s">
        <v>2039</v>
      </c>
      <c r="D45" t="str">
        <f t="shared" si="0"/>
        <v>label values s__chemistry s__chemistry</v>
      </c>
    </row>
    <row r="46" spans="2:4" x14ac:dyDescent="0.25">
      <c r="B46" t="s">
        <v>1787</v>
      </c>
      <c r="C46" t="s">
        <v>2040</v>
      </c>
      <c r="D46" t="str">
        <f t="shared" si="0"/>
        <v>label values s__math_higher_math s__math_higher_math</v>
      </c>
    </row>
    <row r="47" spans="2:4" x14ac:dyDescent="0.25">
      <c r="B47" t="s">
        <v>1788</v>
      </c>
      <c r="C47" t="s">
        <v>2041</v>
      </c>
      <c r="D47" t="str">
        <f t="shared" si="0"/>
        <v>label values s__biology s__biology</v>
      </c>
    </row>
    <row r="48" spans="2:4" x14ac:dyDescent="0.25">
      <c r="B48" t="s">
        <v>1789</v>
      </c>
      <c r="C48" t="s">
        <v>2042</v>
      </c>
      <c r="D48" t="str">
        <f t="shared" si="0"/>
        <v>label values s__english s__english</v>
      </c>
    </row>
    <row r="49" spans="2:4" x14ac:dyDescent="0.25">
      <c r="B49" t="s">
        <v>1790</v>
      </c>
      <c r="C49" t="s">
        <v>2043</v>
      </c>
      <c r="D49" t="str">
        <f t="shared" si="0"/>
        <v>label values s__ben_soc_sci_islam s__ben_soc_sci_islam</v>
      </c>
    </row>
    <row r="50" spans="2:4" x14ac:dyDescent="0.25">
      <c r="B50" t="s">
        <v>1791</v>
      </c>
      <c r="C50" t="s">
        <v>2044</v>
      </c>
      <c r="D50" t="str">
        <f t="shared" si="0"/>
        <v>label values s__economics s__economics</v>
      </c>
    </row>
    <row r="51" spans="2:4" x14ac:dyDescent="0.25">
      <c r="B51" t="s">
        <v>1792</v>
      </c>
      <c r="C51" t="s">
        <v>2045</v>
      </c>
      <c r="D51" t="str">
        <f t="shared" si="0"/>
        <v>label values s__none s__none</v>
      </c>
    </row>
    <row r="52" spans="2:4" x14ac:dyDescent="0.25">
      <c r="B52" t="s">
        <v>1793</v>
      </c>
      <c r="C52" t="s">
        <v>2046</v>
      </c>
      <c r="D52" t="str">
        <f t="shared" si="0"/>
        <v>label values s__science s__science</v>
      </c>
    </row>
    <row r="53" spans="2:4" x14ac:dyDescent="0.25">
      <c r="B53" t="s">
        <v>1794</v>
      </c>
      <c r="C53" t="s">
        <v>2047</v>
      </c>
      <c r="D53" t="str">
        <f t="shared" si="0"/>
        <v>label values s__accounting s__accounting</v>
      </c>
    </row>
    <row r="54" spans="2:4" x14ac:dyDescent="0.25">
      <c r="B54" t="s">
        <v>1795</v>
      </c>
      <c r="C54" t="s">
        <v>2048</v>
      </c>
      <c r="D54" t="str">
        <f t="shared" si="0"/>
        <v>label values s__marketing s__marketing</v>
      </c>
    </row>
    <row r="55" spans="2:4" x14ac:dyDescent="0.25">
      <c r="B55" t="s">
        <v>1796</v>
      </c>
      <c r="C55" t="s">
        <v>2049</v>
      </c>
      <c r="D55" t="str">
        <f t="shared" si="0"/>
        <v>label values s__logic s__logic</v>
      </c>
    </row>
    <row r="56" spans="2:4" x14ac:dyDescent="0.25">
      <c r="B56" t="s">
        <v>1797</v>
      </c>
      <c r="C56" t="s">
        <v>2050</v>
      </c>
      <c r="D56" t="str">
        <f t="shared" si="0"/>
        <v>label values s__fin_banking s__fin_banking</v>
      </c>
    </row>
    <row r="57" spans="2:4" x14ac:dyDescent="0.25">
      <c r="B57" t="s">
        <v>1798</v>
      </c>
      <c r="C57" t="s">
        <v>2051</v>
      </c>
      <c r="D57" t="str">
        <f t="shared" si="0"/>
        <v>label values s__ict s__ict</v>
      </c>
    </row>
    <row r="58" spans="2:4" x14ac:dyDescent="0.25">
      <c r="B58" t="s">
        <v>1799</v>
      </c>
      <c r="C58" t="s">
        <v>2052</v>
      </c>
      <c r="D58" t="str">
        <f t="shared" si="0"/>
        <v>label values t__off_seminer t__off_seminer</v>
      </c>
    </row>
    <row r="59" spans="2:4" x14ac:dyDescent="0.25">
      <c r="B59" t="s">
        <v>1800</v>
      </c>
      <c r="C59" t="s">
        <v>2053</v>
      </c>
      <c r="D59" t="str">
        <f t="shared" si="0"/>
        <v>label values t__soc_media t__soc_media</v>
      </c>
    </row>
    <row r="60" spans="2:4" x14ac:dyDescent="0.25">
      <c r="B60" t="s">
        <v>1801</v>
      </c>
      <c r="C60" t="s">
        <v>2054</v>
      </c>
      <c r="D60" t="str">
        <f t="shared" si="0"/>
        <v>label values t__siblings t__siblings</v>
      </c>
    </row>
    <row r="61" spans="2:4" x14ac:dyDescent="0.25">
      <c r="B61" t="s">
        <v>1802</v>
      </c>
      <c r="C61" t="s">
        <v>2055</v>
      </c>
      <c r="D61" t="str">
        <f t="shared" si="0"/>
        <v>label values t__friends t__friends</v>
      </c>
    </row>
    <row r="62" spans="2:4" x14ac:dyDescent="0.25">
      <c r="B62" t="s">
        <v>1803</v>
      </c>
      <c r="C62" t="s">
        <v>2056</v>
      </c>
      <c r="D62" t="str">
        <f t="shared" si="0"/>
        <v>label values t__parents t__parents</v>
      </c>
    </row>
    <row r="63" spans="2:4" x14ac:dyDescent="0.25">
      <c r="B63" t="s">
        <v>1804</v>
      </c>
      <c r="C63" t="s">
        <v>2057</v>
      </c>
      <c r="D63" t="str">
        <f t="shared" si="0"/>
        <v>label values t__poster t__poster</v>
      </c>
    </row>
    <row r="64" spans="2:4" x14ac:dyDescent="0.25">
      <c r="B64" t="s">
        <v>1805</v>
      </c>
      <c r="C64" t="s">
        <v>2058</v>
      </c>
      <c r="D64" t="str">
        <f t="shared" si="0"/>
        <v>label values w__rec_cls w__rec_cls</v>
      </c>
    </row>
    <row r="65" spans="2:4" x14ac:dyDescent="0.25">
      <c r="B65" t="s">
        <v>1806</v>
      </c>
      <c r="C65" t="s">
        <v>2059</v>
      </c>
      <c r="D65" t="str">
        <f t="shared" si="0"/>
        <v>label values w__onl_quiz w__onl_quiz</v>
      </c>
    </row>
    <row r="66" spans="2:4" x14ac:dyDescent="0.25">
      <c r="B66" t="s">
        <v>1807</v>
      </c>
      <c r="C66" t="s">
        <v>2060</v>
      </c>
      <c r="D66" t="str">
        <f t="shared" si="0"/>
        <v>label values w__lec_sht w__lec_sht</v>
      </c>
    </row>
    <row r="67" spans="2:4" x14ac:dyDescent="0.25">
      <c r="B67" t="s">
        <v>1808</v>
      </c>
      <c r="C67" t="s">
        <v>2061</v>
      </c>
      <c r="D67" t="str">
        <f t="shared" ref="D67:D124" si="1">CONCATENATE("label values ", B67, " ", B67)</f>
        <v>label values w__anim_vid w__anim_vid</v>
      </c>
    </row>
    <row r="68" spans="2:4" x14ac:dyDescent="0.25">
      <c r="B68" t="s">
        <v>1809</v>
      </c>
      <c r="C68" t="s">
        <v>2062</v>
      </c>
      <c r="D68" t="str">
        <f t="shared" si="1"/>
        <v>label values w__none w__none</v>
      </c>
    </row>
    <row r="69" spans="2:4" x14ac:dyDescent="0.25">
      <c r="B69" t="s">
        <v>1810</v>
      </c>
      <c r="C69" t="s">
        <v>2063</v>
      </c>
      <c r="D69" t="str">
        <f t="shared" si="1"/>
        <v>label values w__short w__short</v>
      </c>
    </row>
    <row r="70" spans="2:4" x14ac:dyDescent="0.25">
      <c r="B70" t="s">
        <v>1811</v>
      </c>
      <c r="C70" t="s">
        <v>2064</v>
      </c>
      <c r="D70" t="str">
        <f t="shared" si="1"/>
        <v>label values w__live_cls w__live_cls</v>
      </c>
    </row>
    <row r="71" spans="2:4" x14ac:dyDescent="0.25">
      <c r="B71" t="s">
        <v>1812</v>
      </c>
      <c r="C71" t="s">
        <v>2065</v>
      </c>
      <c r="D71" t="str">
        <f t="shared" si="1"/>
        <v>label values w__pause_rewind w__pause_rewind</v>
      </c>
    </row>
    <row r="72" spans="2:4" x14ac:dyDescent="0.25">
      <c r="B72" t="s">
        <v>1813</v>
      </c>
      <c r="C72" t="s">
        <v>2066</v>
      </c>
      <c r="D72" t="str">
        <f t="shared" si="1"/>
        <v>label values w__int_topic w__int_topic</v>
      </c>
    </row>
    <row r="73" spans="2:4" x14ac:dyDescent="0.25">
      <c r="B73" t="s">
        <v>1814</v>
      </c>
      <c r="C73" t="s">
        <v>2067</v>
      </c>
      <c r="D73" t="str">
        <f t="shared" si="1"/>
        <v>label values w__prob_solving w__prob_solving</v>
      </c>
    </row>
    <row r="74" spans="2:4" x14ac:dyDescent="0.25">
      <c r="B74" t="s">
        <v>1815</v>
      </c>
      <c r="C74" t="s">
        <v>2068</v>
      </c>
      <c r="D74" t="str">
        <f t="shared" si="1"/>
        <v>label values x__rec_vid x__rec_vid</v>
      </c>
    </row>
    <row r="75" spans="2:4" x14ac:dyDescent="0.25">
      <c r="B75" t="s">
        <v>1816</v>
      </c>
      <c r="C75" t="s">
        <v>2069</v>
      </c>
      <c r="D75" t="str">
        <f t="shared" si="1"/>
        <v>label values x__gd_teach x__gd_teach</v>
      </c>
    </row>
    <row r="76" spans="2:4" x14ac:dyDescent="0.25">
      <c r="B76" t="s">
        <v>1817</v>
      </c>
      <c r="C76" t="s">
        <v>2070</v>
      </c>
      <c r="D76" t="str">
        <f t="shared" si="1"/>
        <v>label values x__cov_ever x__cov_ever</v>
      </c>
    </row>
    <row r="77" spans="2:4" x14ac:dyDescent="0.25">
      <c r="B77" t="s">
        <v>1818</v>
      </c>
      <c r="C77" t="s">
        <v>2071</v>
      </c>
      <c r="D77" t="str">
        <f t="shared" si="1"/>
        <v>label values x__sugg x__sugg</v>
      </c>
    </row>
    <row r="78" spans="2:4" x14ac:dyDescent="0.25">
      <c r="B78" t="s">
        <v>1819</v>
      </c>
      <c r="C78" t="s">
        <v>2072</v>
      </c>
      <c r="D78" t="str">
        <f t="shared" si="1"/>
        <v>label values x__sav_time x__sav_time</v>
      </c>
    </row>
    <row r="79" spans="2:4" x14ac:dyDescent="0.25">
      <c r="B79" t="s">
        <v>1820</v>
      </c>
      <c r="C79" t="s">
        <v>2073</v>
      </c>
      <c r="D79" t="str">
        <f t="shared" si="1"/>
        <v>label values x__onl_quiz x__onl_quiz</v>
      </c>
    </row>
    <row r="80" spans="2:4" x14ac:dyDescent="0.25">
      <c r="B80" t="s">
        <v>1821</v>
      </c>
      <c r="C80" t="s">
        <v>2074</v>
      </c>
      <c r="D80" t="str">
        <f t="shared" si="1"/>
        <v>label values x__not_using x__not_using</v>
      </c>
    </row>
    <row r="81" spans="2:4" x14ac:dyDescent="0.25">
      <c r="B81" t="s">
        <v>1822</v>
      </c>
      <c r="C81" t="s">
        <v>2075</v>
      </c>
      <c r="D81" t="str">
        <f t="shared" si="1"/>
        <v>label values x__stuck_topic x__stuck_topic</v>
      </c>
    </row>
    <row r="82" spans="2:4" x14ac:dyDescent="0.25">
      <c r="B82" t="s">
        <v>1823</v>
      </c>
      <c r="C82" t="s">
        <v>2076</v>
      </c>
      <c r="D82" t="str">
        <f t="shared" si="1"/>
        <v>label values x__complement x__complement</v>
      </c>
    </row>
    <row r="83" spans="2:4" x14ac:dyDescent="0.25">
      <c r="B83" t="s">
        <v>1824</v>
      </c>
      <c r="C83" t="s">
        <v>2077</v>
      </c>
      <c r="D83" t="str">
        <f t="shared" si="1"/>
        <v>label values x__no_travel x__no_travel</v>
      </c>
    </row>
    <row r="84" spans="2:4" x14ac:dyDescent="0.25">
      <c r="B84" t="s">
        <v>1825</v>
      </c>
      <c r="C84" t="s">
        <v>2078</v>
      </c>
      <c r="D84" t="str">
        <f t="shared" si="1"/>
        <v>label values x__affordable x__affordable</v>
      </c>
    </row>
    <row r="85" spans="2:4" x14ac:dyDescent="0.25">
      <c r="B85" t="s">
        <v>1826</v>
      </c>
      <c r="C85" t="s">
        <v>2079</v>
      </c>
      <c r="D85" t="str">
        <f t="shared" si="1"/>
        <v>label values x__teach_shortage x__teach_shortage</v>
      </c>
    </row>
    <row r="86" spans="2:4" x14ac:dyDescent="0.25">
      <c r="B86" t="s">
        <v>1827</v>
      </c>
      <c r="C86" t="s">
        <v>2080</v>
      </c>
      <c r="D86" t="str">
        <f t="shared" si="1"/>
        <v>label values z__bat_bio z__bat_bio</v>
      </c>
    </row>
    <row r="87" spans="2:4" x14ac:dyDescent="0.25">
      <c r="B87" t="s">
        <v>1828</v>
      </c>
      <c r="C87" t="s">
        <v>2081</v>
      </c>
      <c r="D87" t="str">
        <f t="shared" si="1"/>
        <v>label values z__network z__network</v>
      </c>
    </row>
    <row r="88" spans="2:4" x14ac:dyDescent="0.25">
      <c r="B88" t="s">
        <v>1829</v>
      </c>
      <c r="C88" t="s">
        <v>2082</v>
      </c>
      <c r="D88" t="str">
        <f t="shared" si="1"/>
        <v>label values z__por_pabel z__por_pabel</v>
      </c>
    </row>
    <row r="89" spans="2:4" x14ac:dyDescent="0.25">
      <c r="B89" t="s">
        <v>1830</v>
      </c>
      <c r="C89" t="s">
        <v>2083</v>
      </c>
      <c r="D89" t="str">
        <f t="shared" si="1"/>
        <v>label values z__10_ms z__10_ms</v>
      </c>
    </row>
    <row r="90" spans="2:4" x14ac:dyDescent="0.25">
      <c r="B90" t="s">
        <v>1831</v>
      </c>
      <c r="C90" t="s">
        <v>2084</v>
      </c>
      <c r="D90" t="str">
        <f t="shared" si="1"/>
        <v>label values z__udvash z__udvash</v>
      </c>
    </row>
    <row r="91" spans="2:4" x14ac:dyDescent="0.25">
      <c r="B91" t="s">
        <v>1832</v>
      </c>
      <c r="C91" t="s">
        <v>2085</v>
      </c>
      <c r="D91" t="str">
        <f t="shared" si="1"/>
        <v>label values z__acs z__acs</v>
      </c>
    </row>
    <row r="92" spans="2:4" x14ac:dyDescent="0.25">
      <c r="B92" t="s">
        <v>1833</v>
      </c>
      <c r="C92" t="s">
        <v>2086</v>
      </c>
      <c r="D92" t="str">
        <f t="shared" si="1"/>
        <v>label values z__edge_cou z__edge_cou</v>
      </c>
    </row>
    <row r="93" spans="2:4" x14ac:dyDescent="0.25">
      <c r="B93" t="s">
        <v>1834</v>
      </c>
      <c r="C93" t="s">
        <v>2087</v>
      </c>
      <c r="D93" t="str">
        <f t="shared" si="1"/>
        <v>label values z__tech_eas_edu z__tech_eas_edu</v>
      </c>
    </row>
    <row r="94" spans="2:4" x14ac:dyDescent="0.25">
      <c r="B94" t="s">
        <v>1835</v>
      </c>
      <c r="C94" t="s">
        <v>2088</v>
      </c>
      <c r="D94" t="str">
        <f t="shared" si="1"/>
        <v>label values z__fahad_tut z__fahad_tut</v>
      </c>
    </row>
    <row r="95" spans="2:4" x14ac:dyDescent="0.25">
      <c r="B95" t="s">
        <v>1836</v>
      </c>
      <c r="C95" t="s">
        <v>2089</v>
      </c>
      <c r="D95" t="str">
        <f t="shared" si="1"/>
        <v>label values z__phy_maniac z__phy_maniac</v>
      </c>
    </row>
    <row r="96" spans="2:4" x14ac:dyDescent="0.25">
      <c r="B96" t="s">
        <v>1837</v>
      </c>
      <c r="C96" t="s">
        <v>2090</v>
      </c>
      <c r="D96" t="str">
        <f t="shared" si="1"/>
        <v>label values z__boni_amin z__boni_amin</v>
      </c>
    </row>
    <row r="97" spans="2:4" x14ac:dyDescent="0.25">
      <c r="B97" t="s">
        <v>1838</v>
      </c>
      <c r="C97" t="s">
        <v>2091</v>
      </c>
      <c r="D97" t="str">
        <f t="shared" si="1"/>
        <v>label values z__bondhi_path z__bondhi_path</v>
      </c>
    </row>
    <row r="98" spans="2:4" x14ac:dyDescent="0.25">
      <c r="B98" t="s">
        <v>1839</v>
      </c>
      <c r="C98" t="s">
        <v>2092</v>
      </c>
      <c r="D98" t="str">
        <f t="shared" si="1"/>
        <v>label values z__not_using_any z__not_using_any</v>
      </c>
    </row>
    <row r="99" spans="2:4" x14ac:dyDescent="0.25">
      <c r="B99" t="s">
        <v>1840</v>
      </c>
      <c r="C99" t="s">
        <v>2093</v>
      </c>
      <c r="D99" t="str">
        <f t="shared" si="1"/>
        <v>label values z__bio_haters z__bio_haters</v>
      </c>
    </row>
    <row r="100" spans="2:4" x14ac:dyDescent="0.25">
      <c r="B100" t="s">
        <v>1841</v>
      </c>
      <c r="C100" t="s">
        <v>2094</v>
      </c>
      <c r="D100" t="str">
        <f t="shared" si="1"/>
        <v>label values z__roots_edu z__roots_edu</v>
      </c>
    </row>
    <row r="101" spans="2:4" x14ac:dyDescent="0.25">
      <c r="B101" t="s">
        <v>1842</v>
      </c>
      <c r="C101" t="s">
        <v>2095</v>
      </c>
      <c r="D101" t="str">
        <f t="shared" si="1"/>
        <v>label values z__sikho z__sikho</v>
      </c>
    </row>
    <row r="102" spans="2:4" x14ac:dyDescent="0.25">
      <c r="B102" t="s">
        <v>1843</v>
      </c>
      <c r="C102" t="s">
        <v>2096</v>
      </c>
      <c r="D102" t="str">
        <f t="shared" si="1"/>
        <v>label values z__ind_teacher z__ind_teacher</v>
      </c>
    </row>
    <row r="103" spans="2:4" x14ac:dyDescent="0.25">
      <c r="B103" t="s">
        <v>1844</v>
      </c>
      <c r="C103" t="s">
        <v>2097</v>
      </c>
      <c r="D103" t="str">
        <f t="shared" si="1"/>
        <v>label values zc__eff_exam zc__eff_exam</v>
      </c>
    </row>
    <row r="104" spans="2:4" x14ac:dyDescent="0.25">
      <c r="B104" t="s">
        <v>1845</v>
      </c>
      <c r="C104" t="s">
        <v>2098</v>
      </c>
      <c r="D104" t="str">
        <f t="shared" si="1"/>
        <v>label values zc__ask_que zc__ask_que</v>
      </c>
    </row>
    <row r="105" spans="2:4" x14ac:dyDescent="0.25">
      <c r="B105" t="s">
        <v>1846</v>
      </c>
      <c r="C105" t="s">
        <v>2099</v>
      </c>
      <c r="D105" t="str">
        <f t="shared" si="1"/>
        <v>label values zc__coac_cen zc__coac_cen</v>
      </c>
    </row>
    <row r="106" spans="2:4" x14ac:dyDescent="0.25">
      <c r="B106" t="s">
        <v>1847</v>
      </c>
      <c r="C106" t="s">
        <v>2100</v>
      </c>
      <c r="D106" t="str">
        <f t="shared" si="1"/>
        <v>label values zc__fac_fac zc__fac_fac</v>
      </c>
    </row>
    <row r="107" spans="2:4" x14ac:dyDescent="0.25">
      <c r="B107" t="s">
        <v>1848</v>
      </c>
      <c r="C107" t="s">
        <v>2101</v>
      </c>
      <c r="D107" t="str">
        <f t="shared" si="1"/>
        <v>label values zc__socialization zc__socialization</v>
      </c>
    </row>
    <row r="108" spans="2:4" x14ac:dyDescent="0.25">
      <c r="B108" t="s">
        <v>1849</v>
      </c>
      <c r="C108" t="s">
        <v>2102</v>
      </c>
      <c r="D108" t="str">
        <f t="shared" si="1"/>
        <v>label values zc__shadow_bett zc__shadow_bett</v>
      </c>
    </row>
    <row r="109" spans="2:4" x14ac:dyDescent="0.25">
      <c r="B109" t="s">
        <v>1850</v>
      </c>
      <c r="C109" t="s">
        <v>2103</v>
      </c>
      <c r="D109" t="str">
        <f t="shared" si="1"/>
        <v>label values zc__pressure zc__pressure</v>
      </c>
    </row>
    <row r="110" spans="2:4" x14ac:dyDescent="0.25">
      <c r="B110" t="s">
        <v>1851</v>
      </c>
      <c r="C110" t="s">
        <v>2104</v>
      </c>
      <c r="D110" t="str">
        <f t="shared" si="1"/>
        <v>label values zc__not_offline zc__not_offline</v>
      </c>
    </row>
    <row r="111" spans="2:4" x14ac:dyDescent="0.25">
      <c r="B111" t="s">
        <v>1852</v>
      </c>
      <c r="C111" t="s">
        <v>2105</v>
      </c>
      <c r="D111" t="str">
        <f t="shared" si="1"/>
        <v>label values zc__parent_neg zc__parent_neg</v>
      </c>
    </row>
    <row r="112" spans="2:4" x14ac:dyDescent="0.25">
      <c r="B112" t="s">
        <v>1853</v>
      </c>
      <c r="C112" t="s">
        <v>2106</v>
      </c>
      <c r="D112" t="str">
        <f t="shared" si="1"/>
        <v>label values zc__broad_persp zc__broad_persp</v>
      </c>
    </row>
    <row r="113" spans="2:4" x14ac:dyDescent="0.25">
      <c r="B113" t="s">
        <v>1854</v>
      </c>
      <c r="C113" t="s">
        <v>2107</v>
      </c>
      <c r="D113" t="str">
        <f t="shared" si="1"/>
        <v>label values zc__child_habit zc__child_habit</v>
      </c>
    </row>
    <row r="114" spans="2:4" x14ac:dyDescent="0.25">
      <c r="B114" t="s">
        <v>1855</v>
      </c>
      <c r="C114" t="s">
        <v>2108</v>
      </c>
      <c r="D114" t="str">
        <f t="shared" si="1"/>
        <v>label values ze__lack_conc ze__lack_conc</v>
      </c>
    </row>
    <row r="115" spans="2:4" x14ac:dyDescent="0.25">
      <c r="B115" t="s">
        <v>1856</v>
      </c>
      <c r="C115" t="s">
        <v>2109</v>
      </c>
      <c r="D115" t="str">
        <f t="shared" si="1"/>
        <v>label values ze__face_face ze__face_face</v>
      </c>
    </row>
    <row r="116" spans="2:4" x14ac:dyDescent="0.25">
      <c r="B116" t="s">
        <v>1857</v>
      </c>
      <c r="C116" t="s">
        <v>2110</v>
      </c>
      <c r="D116" t="str">
        <f t="shared" si="1"/>
        <v>label values ze__not_appl ze__not_appl</v>
      </c>
    </row>
    <row r="117" spans="2:4" x14ac:dyDescent="0.25">
      <c r="B117" t="s">
        <v>1858</v>
      </c>
      <c r="C117" t="s">
        <v>2111</v>
      </c>
      <c r="D117" t="str">
        <f t="shared" si="1"/>
        <v>label values ze__no_internet ze__no_internet</v>
      </c>
    </row>
    <row r="118" spans="2:4" x14ac:dyDescent="0.25">
      <c r="B118" t="s">
        <v>1859</v>
      </c>
      <c r="C118" t="s">
        <v>2112</v>
      </c>
      <c r="D118" t="str">
        <f t="shared" si="1"/>
        <v>label values ze__self_assess ze__self_assess</v>
      </c>
    </row>
    <row r="119" spans="2:4" x14ac:dyDescent="0.25">
      <c r="B119" t="s">
        <v>1860</v>
      </c>
      <c r="C119" t="s">
        <v>2113</v>
      </c>
      <c r="D119" t="str">
        <f t="shared" si="1"/>
        <v>label values ze__ask_ques ze__ask_ques</v>
      </c>
    </row>
    <row r="120" spans="2:4" x14ac:dyDescent="0.25">
      <c r="B120" t="s">
        <v>1861</v>
      </c>
      <c r="C120" t="s">
        <v>2114</v>
      </c>
      <c r="D120" t="str">
        <f t="shared" si="1"/>
        <v>label values ze__insuf_cont ze__insuf_cont</v>
      </c>
    </row>
    <row r="121" spans="2:4" x14ac:dyDescent="0.25">
      <c r="B121" t="s">
        <v>1862</v>
      </c>
      <c r="C121" t="s">
        <v>2115</v>
      </c>
      <c r="D121" t="str">
        <f t="shared" si="1"/>
        <v>label values ze__lack_focus ze__lack_focus</v>
      </c>
    </row>
    <row r="122" spans="2:4" x14ac:dyDescent="0.25">
      <c r="B122" t="s">
        <v>1863</v>
      </c>
      <c r="C122" t="s">
        <v>2116</v>
      </c>
      <c r="D122" t="str">
        <f t="shared" si="1"/>
        <v>label values ze__no_interc ze__no_interc</v>
      </c>
    </row>
    <row r="123" spans="2:4" x14ac:dyDescent="0.25">
      <c r="B123" t="s">
        <v>1864</v>
      </c>
      <c r="C123" t="s">
        <v>2117</v>
      </c>
      <c r="D123" t="str">
        <f t="shared" si="1"/>
        <v>label values ze__parent_disag ze__parent_disag</v>
      </c>
    </row>
    <row r="124" spans="2:4" x14ac:dyDescent="0.25">
      <c r="B124" t="s">
        <v>1865</v>
      </c>
      <c r="C124" t="s">
        <v>2118</v>
      </c>
      <c r="D124" t="str">
        <f t="shared" si="1"/>
        <v>label values ze__expensive ze__expensive</v>
      </c>
    </row>
    <row r="125" spans="2:4" x14ac:dyDescent="0.25">
      <c r="C125" s="4"/>
    </row>
    <row r="126" spans="2:4" x14ac:dyDescent="0.25">
      <c r="B126" s="4"/>
      <c r="C126" s="4"/>
    </row>
    <row r="127" spans="2:4" x14ac:dyDescent="0.25">
      <c r="C127" s="4"/>
    </row>
    <row r="128" spans="2:4" x14ac:dyDescent="0.25">
      <c r="C128" s="4"/>
    </row>
    <row r="129" spans="2:4" x14ac:dyDescent="0.25">
      <c r="C129" s="4"/>
    </row>
    <row r="130" spans="2:4" x14ac:dyDescent="0.25">
      <c r="B130" s="4"/>
    </row>
    <row r="131" spans="2:4" x14ac:dyDescent="0.25">
      <c r="B131" s="4"/>
      <c r="C131" s="4"/>
    </row>
    <row r="132" spans="2:4" x14ac:dyDescent="0.25">
      <c r="B132" s="4"/>
      <c r="C132" s="4"/>
    </row>
    <row r="133" spans="2:4" x14ac:dyDescent="0.25">
      <c r="B133" s="4"/>
      <c r="C133" s="4"/>
    </row>
    <row r="134" spans="2:4" x14ac:dyDescent="0.25">
      <c r="B134" s="4"/>
      <c r="C134" s="4"/>
    </row>
    <row r="135" spans="2:4" x14ac:dyDescent="0.25">
      <c r="B135" s="4"/>
      <c r="D135" s="4"/>
    </row>
    <row r="136" spans="2:4" x14ac:dyDescent="0.25">
      <c r="B136" s="4"/>
      <c r="C136" s="4"/>
      <c r="D136" s="4"/>
    </row>
    <row r="137" spans="2:4" x14ac:dyDescent="0.25">
      <c r="B137" s="4"/>
      <c r="C137" s="4"/>
      <c r="D137" s="4"/>
    </row>
    <row r="138" spans="2:4" x14ac:dyDescent="0.25">
      <c r="B138" s="4"/>
      <c r="C138" s="4"/>
      <c r="D138" s="4"/>
    </row>
    <row r="139" spans="2:4" x14ac:dyDescent="0.25">
      <c r="B139" s="4"/>
      <c r="C139" s="4"/>
      <c r="D139" s="4"/>
    </row>
    <row r="140" spans="2:4" x14ac:dyDescent="0.25">
      <c r="B140" s="4"/>
      <c r="C140" s="4"/>
      <c r="D140" s="4"/>
    </row>
    <row r="141" spans="2:4" x14ac:dyDescent="0.25">
      <c r="B141" s="4"/>
      <c r="C141" s="4"/>
      <c r="D141" s="4"/>
    </row>
    <row r="142" spans="2:4" x14ac:dyDescent="0.25">
      <c r="B142" s="4"/>
      <c r="C142" s="4"/>
      <c r="D142" s="4"/>
    </row>
    <row r="143" spans="2:4" x14ac:dyDescent="0.25">
      <c r="B143" s="4"/>
      <c r="C143" s="4"/>
      <c r="D143" s="4"/>
    </row>
    <row r="144" spans="2:4" x14ac:dyDescent="0.25">
      <c r="B144" s="4"/>
      <c r="C144" s="4"/>
      <c r="D144" s="4"/>
    </row>
    <row r="145" spans="2:4" x14ac:dyDescent="0.25">
      <c r="B145" s="4"/>
      <c r="C145" s="4"/>
      <c r="D145" s="4"/>
    </row>
    <row r="146" spans="2:4" x14ac:dyDescent="0.25">
      <c r="B146" s="4"/>
      <c r="C146" s="4"/>
      <c r="D146" s="4"/>
    </row>
    <row r="147" spans="2:4" x14ac:dyDescent="0.25">
      <c r="B147" s="4"/>
      <c r="C147" s="4"/>
      <c r="D147" s="4"/>
    </row>
    <row r="148" spans="2:4" x14ac:dyDescent="0.25">
      <c r="B148" s="4"/>
      <c r="C148" s="4"/>
      <c r="D148" s="4"/>
    </row>
    <row r="149" spans="2:4" x14ac:dyDescent="0.25">
      <c r="B149" s="4"/>
      <c r="C149" s="4"/>
      <c r="D149" s="4"/>
    </row>
    <row r="150" spans="2:4" x14ac:dyDescent="0.25">
      <c r="B150" s="4"/>
      <c r="C150" s="4"/>
      <c r="D150" s="4"/>
    </row>
    <row r="151" spans="2:4" x14ac:dyDescent="0.25">
      <c r="C151" s="4"/>
    </row>
    <row r="152" spans="2:4" x14ac:dyDescent="0.25">
      <c r="B152" s="4"/>
      <c r="C152" s="4"/>
      <c r="D152" s="4"/>
    </row>
    <row r="153" spans="2:4" x14ac:dyDescent="0.25">
      <c r="C153" s="4"/>
    </row>
    <row r="154" spans="2:4" x14ac:dyDescent="0.25">
      <c r="B154" s="4"/>
      <c r="C154" s="4"/>
    </row>
    <row r="155" spans="2:4" x14ac:dyDescent="0.25">
      <c r="C155" s="4"/>
    </row>
    <row r="156" spans="2:4" x14ac:dyDescent="0.25">
      <c r="C156" s="4"/>
    </row>
    <row r="157" spans="2:4" x14ac:dyDescent="0.25">
      <c r="C157" s="4"/>
    </row>
    <row r="158" spans="2:4" x14ac:dyDescent="0.25">
      <c r="C158" s="4"/>
    </row>
    <row r="160" spans="2:4" x14ac:dyDescent="0.25">
      <c r="B160" s="4"/>
      <c r="C160" s="4"/>
      <c r="D160" s="4"/>
    </row>
    <row r="161" spans="2:4" x14ac:dyDescent="0.25">
      <c r="C161" s="4"/>
    </row>
    <row r="162" spans="2:4" x14ac:dyDescent="0.25">
      <c r="C162" s="4"/>
    </row>
    <row r="163" spans="2:4" x14ac:dyDescent="0.25">
      <c r="C163" s="4"/>
    </row>
    <row r="164" spans="2:4" x14ac:dyDescent="0.25">
      <c r="C164" s="4"/>
    </row>
    <row r="166" spans="2:4" x14ac:dyDescent="0.25">
      <c r="B166" s="4"/>
      <c r="C166" s="4"/>
      <c r="D166" s="4"/>
    </row>
    <row r="167" spans="2:4" x14ac:dyDescent="0.25">
      <c r="C167" s="4"/>
    </row>
    <row r="168" spans="2:4" x14ac:dyDescent="0.25">
      <c r="C168" s="4"/>
    </row>
    <row r="169" spans="2:4" x14ac:dyDescent="0.25">
      <c r="C169" s="4"/>
    </row>
    <row r="171" spans="2:4" x14ac:dyDescent="0.25">
      <c r="B171" s="4"/>
      <c r="C171" s="4"/>
      <c r="D171" s="4"/>
    </row>
    <row r="172" spans="2:4" x14ac:dyDescent="0.25">
      <c r="C172" s="4"/>
    </row>
    <row r="173" spans="2:4" x14ac:dyDescent="0.25">
      <c r="B173" s="4"/>
      <c r="C173" s="4"/>
    </row>
    <row r="174" spans="2:4" x14ac:dyDescent="0.25">
      <c r="B174" s="4"/>
      <c r="C174" s="4"/>
    </row>
    <row r="175" spans="2:4" x14ac:dyDescent="0.25">
      <c r="C175" s="4"/>
    </row>
    <row r="176" spans="2:4" x14ac:dyDescent="0.25">
      <c r="C176" s="4"/>
    </row>
    <row r="178" spans="2:4" x14ac:dyDescent="0.25">
      <c r="C178" s="4"/>
    </row>
    <row r="180" spans="2:4" x14ac:dyDescent="0.25">
      <c r="C180" s="4"/>
    </row>
    <row r="181" spans="2:4" x14ac:dyDescent="0.25">
      <c r="B181" s="4"/>
      <c r="C181" s="4"/>
    </row>
    <row r="183" spans="2:4" x14ac:dyDescent="0.25">
      <c r="B183" s="4"/>
      <c r="C183" s="4"/>
      <c r="D183" s="4"/>
    </row>
    <row r="184" spans="2:4" x14ac:dyDescent="0.25">
      <c r="C184" s="4"/>
    </row>
    <row r="185" spans="2:4" x14ac:dyDescent="0.25">
      <c r="C185" s="4"/>
    </row>
    <row r="187" spans="2:4" x14ac:dyDescent="0.25">
      <c r="C187" s="4"/>
    </row>
    <row r="189" spans="2:4" x14ac:dyDescent="0.25">
      <c r="C189" s="4"/>
    </row>
    <row r="190" spans="2:4" x14ac:dyDescent="0.25">
      <c r="B190" s="4"/>
    </row>
    <row r="191" spans="2:4" x14ac:dyDescent="0.25">
      <c r="B191" s="4"/>
    </row>
    <row r="192" spans="2:4" x14ac:dyDescent="0.25">
      <c r="B192" s="4"/>
    </row>
    <row r="197" spans="2:4" x14ac:dyDescent="0.25">
      <c r="B197" s="4"/>
      <c r="C197" s="4"/>
      <c r="D197" s="4"/>
    </row>
    <row r="198" spans="2:4" x14ac:dyDescent="0.25">
      <c r="C198" s="4"/>
    </row>
    <row r="199" spans="2:4" x14ac:dyDescent="0.25">
      <c r="C199" s="4"/>
    </row>
    <row r="200" spans="2:4" x14ac:dyDescent="0.25">
      <c r="C200" s="4"/>
    </row>
    <row r="201" spans="2:4" x14ac:dyDescent="0.25">
      <c r="C201" s="4"/>
    </row>
    <row r="203" spans="2:4" x14ac:dyDescent="0.25">
      <c r="B203" s="4"/>
      <c r="C203" s="4"/>
      <c r="D203" s="4"/>
    </row>
    <row r="204" spans="2:4" x14ac:dyDescent="0.25">
      <c r="B204" s="4"/>
      <c r="C204" s="4"/>
    </row>
    <row r="207" spans="2:4" x14ac:dyDescent="0.25">
      <c r="C207" s="4"/>
    </row>
    <row r="211" spans="2:4" x14ac:dyDescent="0.25">
      <c r="B211" s="4"/>
      <c r="C211" s="4"/>
    </row>
    <row r="216" spans="2:4" x14ac:dyDescent="0.25">
      <c r="B216" s="4"/>
    </row>
    <row r="222" spans="2:4" x14ac:dyDescent="0.25">
      <c r="B222" s="4"/>
      <c r="C222" s="4"/>
      <c r="D222" s="4"/>
    </row>
    <row r="223" spans="2:4" x14ac:dyDescent="0.25">
      <c r="B223" s="8"/>
      <c r="C223" s="8"/>
    </row>
    <row r="224" spans="2:4" x14ac:dyDescent="0.25">
      <c r="C224" s="4"/>
    </row>
    <row r="225" spans="2:4" x14ac:dyDescent="0.25">
      <c r="C225" s="4"/>
    </row>
    <row r="226" spans="2:4" x14ac:dyDescent="0.25">
      <c r="C226" s="4"/>
    </row>
    <row r="227" spans="2:4" x14ac:dyDescent="0.25">
      <c r="C227" s="4"/>
    </row>
    <row r="228" spans="2:4" x14ac:dyDescent="0.25">
      <c r="C228" s="4"/>
    </row>
    <row r="229" spans="2:4" x14ac:dyDescent="0.25">
      <c r="C229" s="4"/>
    </row>
    <row r="230" spans="2:4" x14ac:dyDescent="0.25">
      <c r="C230" s="4"/>
    </row>
    <row r="231" spans="2:4" x14ac:dyDescent="0.25">
      <c r="C231" s="4"/>
    </row>
    <row r="233" spans="2:4" x14ac:dyDescent="0.25">
      <c r="B233" s="4"/>
      <c r="C233" s="4"/>
      <c r="D233" s="4"/>
    </row>
    <row r="236" spans="2:4" x14ac:dyDescent="0.25">
      <c r="C236" s="4"/>
    </row>
    <row r="240" spans="2:4" x14ac:dyDescent="0.25">
      <c r="B240" s="4"/>
      <c r="C240" s="4"/>
      <c r="D240" s="4"/>
    </row>
    <row r="241" spans="2:4" x14ac:dyDescent="0.25">
      <c r="B241" s="4"/>
    </row>
    <row r="243" spans="2:4" x14ac:dyDescent="0.25">
      <c r="C243" s="4"/>
    </row>
    <row r="245" spans="2:4" x14ac:dyDescent="0.25">
      <c r="B245" s="4"/>
    </row>
    <row r="246" spans="2:4" x14ac:dyDescent="0.25">
      <c r="C246" s="4"/>
    </row>
    <row r="248" spans="2:4" x14ac:dyDescent="0.25">
      <c r="B248" s="4"/>
    </row>
    <row r="251" spans="2:4" x14ac:dyDescent="0.25">
      <c r="B251" s="4"/>
      <c r="C251" s="4"/>
    </row>
    <row r="253" spans="2:4" x14ac:dyDescent="0.25">
      <c r="B253" s="4"/>
      <c r="C253" s="4"/>
      <c r="D253" s="4"/>
    </row>
    <row r="254" spans="2:4" x14ac:dyDescent="0.25">
      <c r="C254" s="4"/>
    </row>
    <row r="255" spans="2:4" x14ac:dyDescent="0.25">
      <c r="C255" s="4"/>
    </row>
    <row r="256" spans="2:4" x14ac:dyDescent="0.25">
      <c r="C256" s="4"/>
    </row>
    <row r="257" spans="2:4" x14ac:dyDescent="0.25">
      <c r="C257" s="4"/>
    </row>
    <row r="258" spans="2:4" x14ac:dyDescent="0.25">
      <c r="C258" s="4"/>
    </row>
    <row r="260" spans="2:4" x14ac:dyDescent="0.25">
      <c r="B260" s="4"/>
      <c r="C260" s="4"/>
      <c r="D260" s="4"/>
    </row>
    <row r="261" spans="2:4" x14ac:dyDescent="0.25">
      <c r="B261" s="4"/>
      <c r="C261" s="4"/>
    </row>
    <row r="263" spans="2:4" x14ac:dyDescent="0.25">
      <c r="B263" s="4"/>
    </row>
    <row r="267" spans="2:4" x14ac:dyDescent="0.25">
      <c r="B267" s="4"/>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3001-CA5B-401B-9240-C74B83861E39}">
  <dimension ref="A1:E271"/>
  <sheetViews>
    <sheetView topLeftCell="A252" zoomScaleNormal="100" workbookViewId="0">
      <selection activeCell="D261" activeCellId="9" sqref="D43:E47 D54:E55 D118:E134 D137:E150 D153:E158 D172:E181 D184:E195 D204:E220 D241:E251 D261:E271"/>
    </sheetView>
  </sheetViews>
  <sheetFormatPr defaultRowHeight="13.2" x14ac:dyDescent="0.25"/>
  <cols>
    <col min="1" max="3" width="24.88671875" customWidth="1"/>
  </cols>
  <sheetData>
    <row r="1" spans="1:5" x14ac:dyDescent="0.25">
      <c r="A1" t="s">
        <v>1110</v>
      </c>
      <c r="B1" t="s">
        <v>1112</v>
      </c>
      <c r="C1" t="s">
        <v>1158</v>
      </c>
      <c r="D1" t="s">
        <v>1110</v>
      </c>
      <c r="E1" t="str">
        <f>CONCATENATE("label define ", " ", A1)</f>
        <v>label define  A</v>
      </c>
    </row>
    <row r="2" spans="1:5" x14ac:dyDescent="0.25">
      <c r="A2" t="s">
        <v>188</v>
      </c>
      <c r="B2" t="s">
        <v>1989</v>
      </c>
      <c r="C2">
        <v>1</v>
      </c>
      <c r="E2" t="str">
        <f>CONCATENATE(E1, " ", C2, " ", """",B2,"""")</f>
        <v>label define  A 1 "Class 7"</v>
      </c>
    </row>
    <row r="3" spans="1:5" x14ac:dyDescent="0.25">
      <c r="A3" t="s">
        <v>397</v>
      </c>
      <c r="B3" t="s">
        <v>1990</v>
      </c>
      <c r="C3">
        <v>2</v>
      </c>
      <c r="E3" t="str">
        <f t="shared" ref="E3:E8" si="0">CONCATENATE(E2, " ", C3, " ", """",B3,"""")</f>
        <v>label define  A 1 "Class 7" 2 "Class 8"</v>
      </c>
    </row>
    <row r="4" spans="1:5" x14ac:dyDescent="0.25">
      <c r="A4" t="s">
        <v>289</v>
      </c>
      <c r="B4" t="s">
        <v>1991</v>
      </c>
      <c r="C4">
        <v>3</v>
      </c>
      <c r="E4" t="str">
        <f t="shared" si="0"/>
        <v>label define  A 1 "Class 7" 2 "Class 8" 3 "Class 9"</v>
      </c>
    </row>
    <row r="5" spans="1:5" x14ac:dyDescent="0.25">
      <c r="A5" t="s">
        <v>172</v>
      </c>
      <c r="B5" t="s">
        <v>1992</v>
      </c>
      <c r="C5">
        <v>4</v>
      </c>
      <c r="E5" t="str">
        <f t="shared" si="0"/>
        <v>label define  A 1 "Class 7" 2 "Class 8" 3 "Class 9" 4 "Class 10"</v>
      </c>
    </row>
    <row r="6" spans="1:5" x14ac:dyDescent="0.25">
      <c r="A6" t="s">
        <v>258</v>
      </c>
      <c r="B6" t="s">
        <v>1993</v>
      </c>
      <c r="C6">
        <v>5</v>
      </c>
      <c r="E6" t="str">
        <f t="shared" si="0"/>
        <v>label define  A 1 "Class 7" 2 "Class 8" 3 "Class 9" 4 "Class 10" 5 "Class 11"</v>
      </c>
    </row>
    <row r="7" spans="1:5" x14ac:dyDescent="0.25">
      <c r="A7" t="s">
        <v>33</v>
      </c>
      <c r="B7" t="s">
        <v>1994</v>
      </c>
      <c r="C7">
        <v>6</v>
      </c>
      <c r="E7" t="str">
        <f t="shared" si="0"/>
        <v>label define  A 1 "Class 7" 2 "Class 8" 3 "Class 9" 4 "Class 10" 5 "Class 11" 6 "Class 12"</v>
      </c>
    </row>
    <row r="8" spans="1:5" x14ac:dyDescent="0.25">
      <c r="A8" t="s">
        <v>330</v>
      </c>
      <c r="B8" t="s">
        <v>1995</v>
      </c>
      <c r="C8">
        <v>7</v>
      </c>
      <c r="E8" t="str">
        <f t="shared" si="0"/>
        <v>label define  A 1 "Class 7" 2 "Class 8" 3 "Class 9" 4 "Class 10" 5 "Class 11" 6 "Class 12" 7 "Admission candidate"</v>
      </c>
    </row>
    <row r="10" spans="1:5" x14ac:dyDescent="0.25">
      <c r="A10" t="s">
        <v>1111</v>
      </c>
      <c r="B10" t="s">
        <v>1112</v>
      </c>
      <c r="C10" t="s">
        <v>1158</v>
      </c>
      <c r="D10" t="s">
        <v>1111</v>
      </c>
      <c r="E10" t="str">
        <f>CONCATENATE("label define ", " ", A10)</f>
        <v>label define  B</v>
      </c>
    </row>
    <row r="11" spans="1:5" x14ac:dyDescent="0.25">
      <c r="A11" t="s">
        <v>34</v>
      </c>
      <c r="B11" t="s">
        <v>1207</v>
      </c>
      <c r="C11">
        <v>0</v>
      </c>
      <c r="E11" t="str">
        <f>CONCATENATE(E10, " ", C11, " ", """",B11,"""")</f>
        <v>label define  B 0 "Male"</v>
      </c>
    </row>
    <row r="12" spans="1:5" x14ac:dyDescent="0.25">
      <c r="A12" t="s">
        <v>62</v>
      </c>
      <c r="B12" t="s">
        <v>1208</v>
      </c>
      <c r="C12">
        <v>1</v>
      </c>
      <c r="E12" t="str">
        <f>CONCATENATE(E11, " ", C12, " ", """",B12,"""")</f>
        <v>label define  B 0 "Male" 1 "Female"</v>
      </c>
    </row>
    <row r="14" spans="1:5" x14ac:dyDescent="0.25">
      <c r="A14" t="s">
        <v>1114</v>
      </c>
      <c r="B14" t="s">
        <v>1112</v>
      </c>
      <c r="C14" t="s">
        <v>1158</v>
      </c>
      <c r="D14" t="s">
        <v>1114</v>
      </c>
      <c r="E14" t="str">
        <f>CONCATENATE("label define ", " ", A14)</f>
        <v>label define  C</v>
      </c>
    </row>
    <row r="15" spans="1:5" x14ac:dyDescent="0.25">
      <c r="A15" t="s">
        <v>35</v>
      </c>
      <c r="B15" t="s">
        <v>1209</v>
      </c>
      <c r="C15">
        <v>1</v>
      </c>
      <c r="E15" t="str">
        <f>CONCATENATE(E14, " ", C15, " ", """",B15,"""")</f>
        <v>label define  C 1 "DHAKA"</v>
      </c>
    </row>
    <row r="16" spans="1:5" x14ac:dyDescent="0.25">
      <c r="A16" t="s">
        <v>505</v>
      </c>
      <c r="B16" t="s">
        <v>1213</v>
      </c>
      <c r="C16">
        <v>2</v>
      </c>
      <c r="E16" t="str">
        <f t="shared" ref="E16:E20" si="1">CONCATENATE(E15, " ", C16, " ", """",B16,"""")</f>
        <v>label define  C 1 "DHAKA" 2 "CHITTAGONG"</v>
      </c>
    </row>
    <row r="17" spans="1:5" x14ac:dyDescent="0.25">
      <c r="A17" t="s">
        <v>200</v>
      </c>
      <c r="B17" t="s">
        <v>1210</v>
      </c>
      <c r="C17">
        <v>3</v>
      </c>
      <c r="E17" t="str">
        <f t="shared" si="1"/>
        <v>label define  C 1 "DHAKA" 2 "CHITTAGONG" 3 "RAJSHAHI"</v>
      </c>
    </row>
    <row r="18" spans="1:5" x14ac:dyDescent="0.25">
      <c r="A18" t="s">
        <v>560</v>
      </c>
      <c r="B18" t="s">
        <v>1214</v>
      </c>
      <c r="C18">
        <v>4</v>
      </c>
      <c r="E18" t="str">
        <f t="shared" si="1"/>
        <v>label define  C 1 "DHAKA" 2 "CHITTAGONG" 3 "RAJSHAHI" 4 "KHULNA"</v>
      </c>
    </row>
    <row r="19" spans="1:5" x14ac:dyDescent="0.25">
      <c r="A19" t="s">
        <v>231</v>
      </c>
      <c r="B19" t="s">
        <v>1211</v>
      </c>
      <c r="C19">
        <v>5</v>
      </c>
      <c r="E19" t="str">
        <f t="shared" si="1"/>
        <v>label define  C 1 "DHAKA" 2 "CHITTAGONG" 3 "RAJSHAHI" 4 "KHULNA" 5 "BARISHAL"</v>
      </c>
    </row>
    <row r="20" spans="1:5" x14ac:dyDescent="0.25">
      <c r="A20" t="s">
        <v>290</v>
      </c>
      <c r="B20" t="s">
        <v>1212</v>
      </c>
      <c r="C20">
        <v>6</v>
      </c>
      <c r="E20" t="str">
        <f t="shared" si="1"/>
        <v>label define  C 1 "DHAKA" 2 "CHITTAGONG" 3 "RAJSHAHI" 4 "KHULNA" 5 "BARISHAL" 6 "SYLHET"</v>
      </c>
    </row>
    <row r="22" spans="1:5" x14ac:dyDescent="0.25">
      <c r="A22" t="s">
        <v>1115</v>
      </c>
      <c r="B22" t="s">
        <v>1112</v>
      </c>
      <c r="C22" t="s">
        <v>1158</v>
      </c>
      <c r="D22" t="s">
        <v>1115</v>
      </c>
      <c r="E22" t="str">
        <f>CONCATENATE("label define ", " ", A22)</f>
        <v>label define  D</v>
      </c>
    </row>
    <row r="23" spans="1:5" x14ac:dyDescent="0.25">
      <c r="A23" t="s">
        <v>36</v>
      </c>
      <c r="B23" t="s">
        <v>1215</v>
      </c>
      <c r="C23">
        <v>1</v>
      </c>
      <c r="E23" t="str">
        <f>CONCATENATE(E22, " ", C23, " ", """",B23,"""")</f>
        <v>label define  D 1 "City corporation"</v>
      </c>
    </row>
    <row r="24" spans="1:5" x14ac:dyDescent="0.25">
      <c r="A24" t="s">
        <v>155</v>
      </c>
      <c r="B24" t="s">
        <v>1216</v>
      </c>
      <c r="C24">
        <v>2</v>
      </c>
      <c r="E24" t="str">
        <f t="shared" ref="E24:E25" si="2">CONCATENATE(E23, " ", C24, " ", """",B24,"""")</f>
        <v>label define  D 1 "City corporation" 2 "Upazilla city"</v>
      </c>
    </row>
    <row r="25" spans="1:5" x14ac:dyDescent="0.25">
      <c r="A25" t="s">
        <v>189</v>
      </c>
      <c r="B25" t="s">
        <v>1217</v>
      </c>
      <c r="C25">
        <v>3</v>
      </c>
      <c r="E25" t="str">
        <f t="shared" si="2"/>
        <v>label define  D 1 "City corporation" 2 "Upazilla city" 3 "Village"</v>
      </c>
    </row>
    <row r="27" spans="1:5" x14ac:dyDescent="0.25">
      <c r="A27" t="s">
        <v>1116</v>
      </c>
      <c r="B27" t="s">
        <v>1112</v>
      </c>
      <c r="C27" t="s">
        <v>1158</v>
      </c>
      <c r="D27" t="s">
        <v>1116</v>
      </c>
      <c r="E27" t="str">
        <f>CONCATENATE("label define ", " ", A27)</f>
        <v>label define  E</v>
      </c>
    </row>
    <row r="28" spans="1:5" x14ac:dyDescent="0.25">
      <c r="A28" t="s">
        <v>37</v>
      </c>
      <c r="B28" t="s">
        <v>1218</v>
      </c>
      <c r="C28">
        <v>1</v>
      </c>
      <c r="E28" t="str">
        <f>CONCATENATE(E27, " ", C28, " ", """",B28,"""")</f>
        <v>label define  E 1 "Science"</v>
      </c>
    </row>
    <row r="29" spans="1:5" x14ac:dyDescent="0.25">
      <c r="A29" t="s">
        <v>201</v>
      </c>
      <c r="B29" t="s">
        <v>1219</v>
      </c>
      <c r="C29">
        <v>2</v>
      </c>
      <c r="E29" t="str">
        <f t="shared" ref="E29:E31" si="3">CONCATENATE(E28, " ", C29, " ", """",B29,"""")</f>
        <v>label define  E 1 "Science" 2 "Business Srudies"</v>
      </c>
    </row>
    <row r="30" spans="1:5" x14ac:dyDescent="0.25">
      <c r="A30" t="s">
        <v>221</v>
      </c>
      <c r="B30" t="s">
        <v>1220</v>
      </c>
      <c r="C30">
        <v>3</v>
      </c>
      <c r="E30" t="str">
        <f t="shared" si="3"/>
        <v>label define  E 1 "Science" 2 "Business Srudies" 3 "Humanities"</v>
      </c>
    </row>
    <row r="31" spans="1:5" x14ac:dyDescent="0.25">
      <c r="A31" t="s">
        <v>416</v>
      </c>
      <c r="B31" t="s">
        <v>1221</v>
      </c>
      <c r="C31">
        <v>4</v>
      </c>
      <c r="E31" t="str">
        <f t="shared" si="3"/>
        <v>label define  E 1 "Science" 2 "Business Srudies" 3 "Humanities" 4 "Not Applicable"</v>
      </c>
    </row>
    <row r="33" spans="1:5" x14ac:dyDescent="0.25">
      <c r="A33" t="s">
        <v>1117</v>
      </c>
      <c r="B33" t="s">
        <v>1112</v>
      </c>
      <c r="C33" t="s">
        <v>1158</v>
      </c>
      <c r="D33" t="s">
        <v>1117</v>
      </c>
      <c r="E33" t="str">
        <f>CONCATENATE("label define ", " ", A33)</f>
        <v>label define  F</v>
      </c>
    </row>
    <row r="34" spans="1:5" x14ac:dyDescent="0.25">
      <c r="A34" t="s">
        <v>38</v>
      </c>
      <c r="B34" t="s">
        <v>1222</v>
      </c>
      <c r="C34">
        <v>4</v>
      </c>
      <c r="E34" t="str">
        <f>CONCATENATE(E33, " ", C34, " ", """",B34,"""")</f>
        <v>label define  F 4 "15000-20000"</v>
      </c>
    </row>
    <row r="35" spans="1:5" x14ac:dyDescent="0.25">
      <c r="A35" t="s">
        <v>81</v>
      </c>
      <c r="B35" t="s">
        <v>1223</v>
      </c>
      <c r="C35">
        <v>5</v>
      </c>
      <c r="E35" t="str">
        <f t="shared" ref="E35:E40" si="4">CONCATENATE(E34, " ", C35, " ", """",B35,"""")</f>
        <v>label define  F 4 "15000-20000" 5 "20000-25000"</v>
      </c>
    </row>
    <row r="36" spans="1:5" x14ac:dyDescent="0.25">
      <c r="A36" t="s">
        <v>123</v>
      </c>
      <c r="B36" t="s">
        <v>1224</v>
      </c>
      <c r="C36">
        <v>6</v>
      </c>
      <c r="E36" t="str">
        <f t="shared" si="4"/>
        <v>label define  F 4 "15000-20000" 5 "20000-25000" 6 "25000-30000"</v>
      </c>
    </row>
    <row r="37" spans="1:5" x14ac:dyDescent="0.25">
      <c r="A37" t="s">
        <v>148</v>
      </c>
      <c r="B37" t="s">
        <v>1225</v>
      </c>
      <c r="C37">
        <v>3</v>
      </c>
      <c r="E37" t="str">
        <f t="shared" si="4"/>
        <v>label define  F 4 "15000-20000" 5 "20000-25000" 6 "25000-30000" 3 "10000-15000"</v>
      </c>
    </row>
    <row r="38" spans="1:5" x14ac:dyDescent="0.25">
      <c r="A38" t="s">
        <v>190</v>
      </c>
      <c r="B38" t="s">
        <v>1226</v>
      </c>
      <c r="C38">
        <v>1</v>
      </c>
      <c r="E38" t="str">
        <f t="shared" si="4"/>
        <v>label define  F 4 "15000-20000" 5 "20000-25000" 6 "25000-30000" 3 "10000-15000" 1 "0-5000"</v>
      </c>
    </row>
    <row r="39" spans="1:5" x14ac:dyDescent="0.25">
      <c r="A39" t="s">
        <v>212</v>
      </c>
      <c r="B39" t="s">
        <v>1227</v>
      </c>
      <c r="C39">
        <v>2</v>
      </c>
      <c r="E39" t="str">
        <f t="shared" si="4"/>
        <v>label define  F 4 "15000-20000" 5 "20000-25000" 6 "25000-30000" 3 "10000-15000" 1 "0-5000" 2 "5000-10000"</v>
      </c>
    </row>
    <row r="40" spans="1:5" x14ac:dyDescent="0.25">
      <c r="A40" t="s">
        <v>320</v>
      </c>
      <c r="B40" t="s">
        <v>1228</v>
      </c>
      <c r="C40">
        <v>7</v>
      </c>
      <c r="E40" t="str">
        <f t="shared" si="4"/>
        <v>label define  F 4 "15000-20000" 5 "20000-25000" 6 "25000-30000" 3 "10000-15000" 1 "0-5000" 2 "5000-10000" 7 "30000+"</v>
      </c>
    </row>
    <row r="42" spans="1:5" x14ac:dyDescent="0.25">
      <c r="A42" t="s">
        <v>1109</v>
      </c>
      <c r="B42" t="s">
        <v>1112</v>
      </c>
      <c r="C42" t="s">
        <v>1158</v>
      </c>
      <c r="D42" t="s">
        <v>1109</v>
      </c>
    </row>
    <row r="43" spans="1:5" x14ac:dyDescent="0.25">
      <c r="A43" t="s">
        <v>130</v>
      </c>
      <c r="B43" t="s">
        <v>1229</v>
      </c>
      <c r="C43">
        <v>1</v>
      </c>
      <c r="D43" t="s">
        <v>1866</v>
      </c>
      <c r="E43" t="str">
        <f>CONCATENATE("label define ",D43, " ", "1", " ", """",D43,"""")</f>
        <v>label define g__mobile 1 "g__mobile"</v>
      </c>
    </row>
    <row r="44" spans="1:5" x14ac:dyDescent="0.25">
      <c r="A44" t="s">
        <v>107</v>
      </c>
      <c r="B44" t="s">
        <v>1230</v>
      </c>
      <c r="C44">
        <v>3</v>
      </c>
      <c r="D44" t="s">
        <v>1867</v>
      </c>
      <c r="E44" t="str">
        <f t="shared" ref="E44:E47" si="5">CONCATENATE("label define ",D44, " ", "1", " ", """",D44,"""")</f>
        <v>label define g__desktop 1 "g__desktop"</v>
      </c>
    </row>
    <row r="45" spans="1:5" x14ac:dyDescent="0.25">
      <c r="A45" t="s">
        <v>202</v>
      </c>
      <c r="B45" t="s">
        <v>1231</v>
      </c>
      <c r="C45">
        <v>4</v>
      </c>
      <c r="D45" t="s">
        <v>1868</v>
      </c>
      <c r="E45" t="str">
        <f t="shared" si="5"/>
        <v>label define g__tab 1 "g__tab"</v>
      </c>
    </row>
    <row r="46" spans="1:5" x14ac:dyDescent="0.25">
      <c r="A46" t="s">
        <v>213</v>
      </c>
      <c r="B46" t="s">
        <v>1233</v>
      </c>
      <c r="C46">
        <v>2</v>
      </c>
      <c r="D46" t="s">
        <v>1869</v>
      </c>
      <c r="E46" t="str">
        <f t="shared" si="5"/>
        <v>label define g__laptop 1 "g__laptop"</v>
      </c>
    </row>
    <row r="47" spans="1:5" x14ac:dyDescent="0.25">
      <c r="A47" t="s">
        <v>484</v>
      </c>
      <c r="B47" t="s">
        <v>1232</v>
      </c>
      <c r="C47">
        <v>5</v>
      </c>
      <c r="D47" t="s">
        <v>1870</v>
      </c>
      <c r="E47" t="str">
        <f t="shared" si="5"/>
        <v>label define g__none 1 "g__none"</v>
      </c>
    </row>
    <row r="49" spans="1:5" x14ac:dyDescent="0.25">
      <c r="A49" t="s">
        <v>1122</v>
      </c>
      <c r="B49" t="s">
        <v>1112</v>
      </c>
      <c r="C49" t="s">
        <v>1158</v>
      </c>
      <c r="D49" t="s">
        <v>1122</v>
      </c>
      <c r="E49" t="str">
        <f>CONCATENATE("label define ", " ", A49)</f>
        <v>label define  H</v>
      </c>
    </row>
    <row r="50" spans="1:5" x14ac:dyDescent="0.25">
      <c r="A50" t="s">
        <v>40</v>
      </c>
      <c r="B50" t="s">
        <v>1234</v>
      </c>
      <c r="C50">
        <v>1</v>
      </c>
      <c r="E50" t="str">
        <f>CONCATENATE(E49, " ", C50, " ", """",B50,"""")</f>
        <v>label define  H 1 "Yes"</v>
      </c>
    </row>
    <row r="51" spans="1:5" x14ac:dyDescent="0.25">
      <c r="A51" t="s">
        <v>411</v>
      </c>
      <c r="B51" t="s">
        <v>421</v>
      </c>
      <c r="C51">
        <v>0</v>
      </c>
      <c r="E51" t="str">
        <f>CONCATENATE(E50, " ", C51, " ", """",B51,"""")</f>
        <v>label define  H 1 "Yes" 0 "No"</v>
      </c>
    </row>
    <row r="53" spans="1:5" x14ac:dyDescent="0.25">
      <c r="A53" t="s">
        <v>1123</v>
      </c>
      <c r="B53" t="s">
        <v>1112</v>
      </c>
      <c r="C53" t="s">
        <v>1158</v>
      </c>
    </row>
    <row r="54" spans="1:5" x14ac:dyDescent="0.25">
      <c r="A54" t="s">
        <v>41</v>
      </c>
      <c r="B54" t="s">
        <v>1235</v>
      </c>
      <c r="C54">
        <v>1</v>
      </c>
      <c r="D54" t="s">
        <v>1766</v>
      </c>
      <c r="E54" t="str">
        <f>CONCATENATE("label define ",D54, " ", "1", " ", """",D54,"""")</f>
        <v>label define i__broad_wifi 1 "i__broad_wifi"</v>
      </c>
    </row>
    <row r="55" spans="1:5" x14ac:dyDescent="0.25">
      <c r="A55" t="s">
        <v>125</v>
      </c>
      <c r="B55" t="s">
        <v>1236</v>
      </c>
      <c r="C55">
        <v>2</v>
      </c>
      <c r="D55" t="s">
        <v>1767</v>
      </c>
      <c r="E55" t="str">
        <f>CONCATENATE("label define ",D55, " ", "1", " ", """",D55,"""")</f>
        <v>label define i__mob_data 1 "i__mob_data"</v>
      </c>
    </row>
    <row r="57" spans="1:5" x14ac:dyDescent="0.25">
      <c r="A57" t="s">
        <v>1127</v>
      </c>
      <c r="B57" t="s">
        <v>1112</v>
      </c>
      <c r="C57" t="s">
        <v>1158</v>
      </c>
      <c r="D57" t="s">
        <v>1127</v>
      </c>
      <c r="E57" t="str">
        <f>CONCATENATE("label define ", " ", A57)</f>
        <v>label define  K</v>
      </c>
    </row>
    <row r="58" spans="1:5" x14ac:dyDescent="0.25">
      <c r="A58" t="s">
        <v>42</v>
      </c>
      <c r="B58" t="s">
        <v>42</v>
      </c>
      <c r="C58">
        <v>1</v>
      </c>
      <c r="E58" t="str">
        <f>CONCATENATE(E57, " ", C58, " ", """",B58,"""")</f>
        <v>label define  K 1 "80-100 (A+)"</v>
      </c>
    </row>
    <row r="59" spans="1:5" x14ac:dyDescent="0.25">
      <c r="A59" t="s">
        <v>83</v>
      </c>
      <c r="B59" t="s">
        <v>83</v>
      </c>
      <c r="C59">
        <v>2</v>
      </c>
      <c r="E59" t="str">
        <f t="shared" ref="E59:E63" si="6">CONCATENATE(E58, " ", C59, " ", """",B59,"""")</f>
        <v>label define  K 1 "80-100 (A+)" 2 "70-79 (A)"</v>
      </c>
    </row>
    <row r="60" spans="1:5" x14ac:dyDescent="0.25">
      <c r="A60" t="s">
        <v>232</v>
      </c>
      <c r="B60" t="s">
        <v>232</v>
      </c>
      <c r="C60">
        <v>3</v>
      </c>
      <c r="E60" t="str">
        <f t="shared" si="6"/>
        <v>label define  K 1 "80-100 (A+)" 2 "70-79 (A)" 3 "60-69 (A-)"</v>
      </c>
    </row>
    <row r="61" spans="1:5" x14ac:dyDescent="0.25">
      <c r="A61" t="s">
        <v>240</v>
      </c>
      <c r="B61" t="s">
        <v>240</v>
      </c>
      <c r="C61">
        <v>5</v>
      </c>
      <c r="E61" t="str">
        <f t="shared" si="6"/>
        <v>label define  K 1 "80-100 (A+)" 2 "70-79 (A)" 3 "60-69 (A-)" 5 "40-49 (C)"</v>
      </c>
    </row>
    <row r="62" spans="1:5" x14ac:dyDescent="0.25">
      <c r="A62" t="s">
        <v>381</v>
      </c>
      <c r="B62" t="s">
        <v>381</v>
      </c>
      <c r="C62">
        <v>4</v>
      </c>
      <c r="E62" t="str">
        <f t="shared" si="6"/>
        <v>label define  K 1 "80-100 (A+)" 2 "70-79 (A)" 3 "60-69 (A-)" 5 "40-49 (C)" 4 "50-59 (B)"</v>
      </c>
    </row>
    <row r="63" spans="1:5" x14ac:dyDescent="0.25">
      <c r="A63" t="s">
        <v>603</v>
      </c>
      <c r="B63" t="s">
        <v>603</v>
      </c>
      <c r="C63">
        <v>6</v>
      </c>
      <c r="E63" t="str">
        <f t="shared" si="6"/>
        <v>label define  K 1 "80-100 (A+)" 2 "70-79 (A)" 3 "60-69 (A-)" 5 "40-49 (C)" 4 "50-59 (B)" 6 "33-39 (D)"</v>
      </c>
    </row>
    <row r="66" spans="1:5" x14ac:dyDescent="0.25">
      <c r="A66" t="s">
        <v>1128</v>
      </c>
      <c r="B66" t="s">
        <v>1112</v>
      </c>
      <c r="C66" t="s">
        <v>1158</v>
      </c>
      <c r="D66" t="s">
        <v>1128</v>
      </c>
      <c r="E66" t="str">
        <f>CONCATENATE("label define ", " ", A66)</f>
        <v>label define  L</v>
      </c>
    </row>
    <row r="67" spans="1:5" x14ac:dyDescent="0.25">
      <c r="A67" t="s">
        <v>43</v>
      </c>
      <c r="B67" t="s">
        <v>1237</v>
      </c>
      <c r="C67">
        <v>4</v>
      </c>
      <c r="E67" t="str">
        <f>CONCATENATE(E66, " ", C67, " ", """",B67,"""")</f>
        <v>label define  L 4 "Very less"</v>
      </c>
    </row>
    <row r="68" spans="1:5" x14ac:dyDescent="0.25">
      <c r="A68" t="s">
        <v>65</v>
      </c>
      <c r="B68" t="s">
        <v>1238</v>
      </c>
      <c r="C68">
        <v>1</v>
      </c>
      <c r="E68" t="str">
        <f t="shared" ref="E68:E70" si="7">CONCATENATE(E67, " ", C68, " ", """",B68,"""")</f>
        <v>label define  L 4 "Very less" 1 "Everyday"</v>
      </c>
    </row>
    <row r="69" spans="1:5" x14ac:dyDescent="0.25">
      <c r="A69" t="s">
        <v>95</v>
      </c>
      <c r="B69" t="s">
        <v>1239</v>
      </c>
      <c r="C69">
        <v>2</v>
      </c>
      <c r="E69" t="str">
        <f t="shared" si="7"/>
        <v>label define  L 4 "Very less" 1 "Everyday" 2 "Few times in a week"</v>
      </c>
    </row>
    <row r="70" spans="1:5" x14ac:dyDescent="0.25">
      <c r="A70" t="s">
        <v>281</v>
      </c>
      <c r="B70" t="s">
        <v>1240</v>
      </c>
      <c r="C70">
        <v>3</v>
      </c>
      <c r="E70" t="str">
        <f t="shared" si="7"/>
        <v>label define  L 4 "Very less" 1 "Everyday" 2 "Few times in a week" 3 "Once in a week"</v>
      </c>
    </row>
    <row r="72" spans="1:5" x14ac:dyDescent="0.25">
      <c r="A72" t="s">
        <v>1129</v>
      </c>
      <c r="B72" t="s">
        <v>1112</v>
      </c>
      <c r="C72" t="s">
        <v>1158</v>
      </c>
      <c r="D72" t="s">
        <v>1129</v>
      </c>
      <c r="E72" t="str">
        <f>CONCATENATE("label define ", " ", A72)</f>
        <v>label define  M</v>
      </c>
    </row>
    <row r="73" spans="1:5" x14ac:dyDescent="0.25">
      <c r="A73" t="s">
        <v>44</v>
      </c>
      <c r="B73" t="s">
        <v>1241</v>
      </c>
      <c r="C73">
        <v>1</v>
      </c>
      <c r="E73" t="str">
        <f>CONCATENATE(E72, " ", C73, " ", """",B73,"""")</f>
        <v>label define  M 1 "Shadow Education"</v>
      </c>
    </row>
    <row r="74" spans="1:5" x14ac:dyDescent="0.25">
      <c r="A74" t="s">
        <v>66</v>
      </c>
      <c r="B74" t="s">
        <v>1243</v>
      </c>
      <c r="C74">
        <v>3</v>
      </c>
      <c r="E74" t="str">
        <f t="shared" ref="E74:E75" si="8">CONCATENATE(E73, " ", C74, " ", """",B74,"""")</f>
        <v>label define  M 1 "Shadow Education" 3 "Both"</v>
      </c>
    </row>
    <row r="75" spans="1:5" x14ac:dyDescent="0.25">
      <c r="A75" t="s">
        <v>131</v>
      </c>
      <c r="B75" t="s">
        <v>1242</v>
      </c>
      <c r="C75">
        <v>2</v>
      </c>
      <c r="E75" t="str">
        <f t="shared" si="8"/>
        <v>label define  M 1 "Shadow Education" 3 "Both" 2 "E-learning"</v>
      </c>
    </row>
    <row r="77" spans="1:5" x14ac:dyDescent="0.25">
      <c r="A77" t="s">
        <v>1130</v>
      </c>
      <c r="B77" t="s">
        <v>1112</v>
      </c>
      <c r="C77" t="s">
        <v>1158</v>
      </c>
      <c r="D77" t="s">
        <v>1130</v>
      </c>
      <c r="E77" t="str">
        <f>CONCATENATE("label define ", " ", A77)</f>
        <v>label define  N</v>
      </c>
    </row>
    <row r="78" spans="1:5" x14ac:dyDescent="0.25">
      <c r="A78" t="s">
        <v>45</v>
      </c>
      <c r="B78" t="s">
        <v>1248</v>
      </c>
      <c r="C78">
        <v>1</v>
      </c>
      <c r="E78" t="str">
        <f>CONCATENATE(E77, " ", C78, " ", """",B78,"""")</f>
        <v>label define  N 1 "Teachers help"</v>
      </c>
    </row>
    <row r="79" spans="1:5" x14ac:dyDescent="0.25">
      <c r="A79" t="s">
        <v>67</v>
      </c>
      <c r="B79" t="s">
        <v>1245</v>
      </c>
      <c r="C79">
        <v>2</v>
      </c>
      <c r="E79" t="str">
        <f t="shared" ref="E79:E82" si="9">CONCATENATE(E78, " ", C79, " ", """",B79,"""")</f>
        <v>label define  N 1 "Teachers help" 2 "Online"</v>
      </c>
    </row>
    <row r="80" spans="1:5" x14ac:dyDescent="0.25">
      <c r="A80" t="s">
        <v>108</v>
      </c>
      <c r="B80" t="s">
        <v>1244</v>
      </c>
      <c r="C80">
        <v>3</v>
      </c>
      <c r="E80" t="str">
        <f t="shared" si="9"/>
        <v>label define  N 1 "Teachers help" 2 "Online" 3 "Guidebook"</v>
      </c>
    </row>
    <row r="81" spans="1:5" x14ac:dyDescent="0.25">
      <c r="A81" t="s">
        <v>156</v>
      </c>
      <c r="B81" t="s">
        <v>1246</v>
      </c>
      <c r="C81">
        <v>4</v>
      </c>
      <c r="E81" t="str">
        <f t="shared" si="9"/>
        <v>label define  N 1 "Teachers help" 2 "Online" 3 "Guidebook" 4 "Re-read and Solve"</v>
      </c>
    </row>
    <row r="82" spans="1:5" x14ac:dyDescent="0.25">
      <c r="A82" t="s">
        <v>191</v>
      </c>
      <c r="B82" t="s">
        <v>1247</v>
      </c>
      <c r="C82">
        <v>5</v>
      </c>
      <c r="E82" t="str">
        <f t="shared" si="9"/>
        <v>label define  N 1 "Teachers help" 2 "Online" 3 "Guidebook" 4 "Re-read and Solve" 5 "Leave it"</v>
      </c>
    </row>
    <row r="84" spans="1:5" x14ac:dyDescent="0.25">
      <c r="A84" t="s">
        <v>1113</v>
      </c>
      <c r="B84" t="s">
        <v>1112</v>
      </c>
      <c r="C84" t="s">
        <v>1158</v>
      </c>
      <c r="D84" t="s">
        <v>1113</v>
      </c>
      <c r="E84" t="str">
        <f>CONCATENATE("label define ", " ", A84)</f>
        <v>label define  O</v>
      </c>
    </row>
    <row r="85" spans="1:5" x14ac:dyDescent="0.25">
      <c r="A85" t="s">
        <v>134</v>
      </c>
      <c r="B85" t="s">
        <v>1249</v>
      </c>
      <c r="C85">
        <v>2</v>
      </c>
      <c r="E85" t="str">
        <f>CONCATENATE(E84, " ", C85, " ", """",B85,"""")</f>
        <v>label define  O 2 "Dissatisfied"</v>
      </c>
    </row>
    <row r="86" spans="1:5" x14ac:dyDescent="0.25">
      <c r="A86" t="s">
        <v>117</v>
      </c>
      <c r="B86" t="s">
        <v>1250</v>
      </c>
      <c r="C86">
        <v>1</v>
      </c>
      <c r="E86" t="str">
        <f t="shared" ref="E86:E87" si="10">CONCATENATE(E85, " ", C86, " ", """",B86,"""")</f>
        <v>label define  O 2 "Dissatisfied" 1 "Satisfied"</v>
      </c>
    </row>
    <row r="87" spans="1:5" x14ac:dyDescent="0.25">
      <c r="A87" t="s">
        <v>96</v>
      </c>
      <c r="B87" t="s">
        <v>1251</v>
      </c>
      <c r="C87">
        <v>3</v>
      </c>
      <c r="E87" t="str">
        <f t="shared" si="10"/>
        <v>label define  O 2 "Dissatisfied" 1 "Satisfied" 3 "No Comments"</v>
      </c>
    </row>
    <row r="89" spans="1:5" x14ac:dyDescent="0.25">
      <c r="A89" t="s">
        <v>1132</v>
      </c>
      <c r="B89" t="s">
        <v>1112</v>
      </c>
      <c r="C89" t="s">
        <v>1158</v>
      </c>
      <c r="D89" t="s">
        <v>1132</v>
      </c>
      <c r="E89" t="str">
        <f>CONCATENATE("label define ", " ", A89)</f>
        <v>label define  Q</v>
      </c>
    </row>
    <row r="90" spans="1:5" x14ac:dyDescent="0.25">
      <c r="A90" t="s">
        <v>179</v>
      </c>
      <c r="B90" t="s">
        <v>179</v>
      </c>
      <c r="C90">
        <v>1</v>
      </c>
      <c r="E90" t="str">
        <f>CONCATENATE(E89, " ", C90, " ", """",B90,"""")</f>
        <v>label define  Q 1 "0-100"</v>
      </c>
    </row>
    <row r="91" spans="1:5" x14ac:dyDescent="0.25">
      <c r="A91" t="s">
        <v>70</v>
      </c>
      <c r="B91" t="s">
        <v>70</v>
      </c>
      <c r="C91">
        <v>2</v>
      </c>
      <c r="E91" t="str">
        <f t="shared" ref="E91:E95" si="11">CONCATENATE(E90, " ", C91, " ", """",B91,"""")</f>
        <v>label define  Q 1 "0-100" 2 "1000-2000"</v>
      </c>
    </row>
    <row r="92" spans="1:5" x14ac:dyDescent="0.25">
      <c r="A92" t="s">
        <v>145</v>
      </c>
      <c r="B92" t="s">
        <v>145</v>
      </c>
      <c r="C92">
        <v>3</v>
      </c>
      <c r="E92" t="str">
        <f t="shared" si="11"/>
        <v>label define  Q 1 "0-100" 2 "1000-2000" 3 "100-1000"</v>
      </c>
    </row>
    <row r="93" spans="1:5" x14ac:dyDescent="0.25">
      <c r="A93" t="s">
        <v>48</v>
      </c>
      <c r="B93" t="s">
        <v>48</v>
      </c>
      <c r="C93">
        <v>4</v>
      </c>
      <c r="E93" t="str">
        <f t="shared" si="11"/>
        <v>label define  Q 1 "0-100" 2 "1000-2000" 3 "100-1000" 4 "2000-3000"</v>
      </c>
    </row>
    <row r="94" spans="1:5" x14ac:dyDescent="0.25">
      <c r="A94" t="s">
        <v>413</v>
      </c>
      <c r="B94" t="s">
        <v>413</v>
      </c>
      <c r="C94">
        <v>5</v>
      </c>
      <c r="E94" t="str">
        <f t="shared" si="11"/>
        <v>label define  Q 1 "0-100" 2 "1000-2000" 3 "100-1000" 4 "2000-3000" 5 "3000-4000"</v>
      </c>
    </row>
    <row r="95" spans="1:5" x14ac:dyDescent="0.25">
      <c r="A95" t="s">
        <v>399</v>
      </c>
      <c r="B95" t="s">
        <v>399</v>
      </c>
      <c r="C95">
        <v>6</v>
      </c>
      <c r="E95" t="str">
        <f t="shared" si="11"/>
        <v>label define  Q 1 "0-100" 2 "1000-2000" 3 "100-1000" 4 "2000-3000" 5 "3000-4000" 6 "4000-5000+"</v>
      </c>
    </row>
    <row r="97" spans="1:3" x14ac:dyDescent="0.25">
      <c r="A97" t="s">
        <v>1134</v>
      </c>
      <c r="B97" t="s">
        <v>1112</v>
      </c>
      <c r="C97" t="s">
        <v>1158</v>
      </c>
    </row>
    <row r="98" spans="1:3" x14ac:dyDescent="0.25">
      <c r="A98" t="s">
        <v>184</v>
      </c>
      <c r="B98" t="s">
        <v>1290</v>
      </c>
      <c r="C98">
        <v>0</v>
      </c>
    </row>
    <row r="99" spans="1:3" x14ac:dyDescent="0.25">
      <c r="A99" t="s">
        <v>1255</v>
      </c>
      <c r="B99" t="s">
        <v>1290</v>
      </c>
      <c r="C99">
        <v>0</v>
      </c>
    </row>
    <row r="100" spans="1:3" x14ac:dyDescent="0.25">
      <c r="A100" t="s">
        <v>776</v>
      </c>
      <c r="B100" t="s">
        <v>1290</v>
      </c>
      <c r="C100">
        <v>0</v>
      </c>
    </row>
    <row r="101" spans="1:3" x14ac:dyDescent="0.25">
      <c r="A101" t="s">
        <v>914</v>
      </c>
      <c r="B101" t="s">
        <v>1290</v>
      </c>
      <c r="C101">
        <v>0</v>
      </c>
    </row>
    <row r="102" spans="1:3" x14ac:dyDescent="0.25">
      <c r="A102" t="s">
        <v>822</v>
      </c>
      <c r="B102" t="s">
        <v>1290</v>
      </c>
      <c r="C102">
        <v>0</v>
      </c>
    </row>
    <row r="103" spans="1:3" x14ac:dyDescent="0.25">
      <c r="A103" t="s">
        <v>839</v>
      </c>
      <c r="B103" t="s">
        <v>1290</v>
      </c>
      <c r="C103">
        <v>0</v>
      </c>
    </row>
    <row r="104" spans="1:3" x14ac:dyDescent="0.25">
      <c r="A104" t="s">
        <v>1256</v>
      </c>
      <c r="B104" t="s">
        <v>1290</v>
      </c>
      <c r="C104">
        <v>0</v>
      </c>
    </row>
    <row r="105" spans="1:3" x14ac:dyDescent="0.25">
      <c r="A105" t="s">
        <v>1257</v>
      </c>
      <c r="B105" t="s">
        <v>1290</v>
      </c>
      <c r="C105">
        <v>0</v>
      </c>
    </row>
    <row r="106" spans="1:3" x14ac:dyDescent="0.25">
      <c r="A106" t="s">
        <v>915</v>
      </c>
      <c r="B106" t="s">
        <v>1290</v>
      </c>
      <c r="C106">
        <v>0</v>
      </c>
    </row>
    <row r="107" spans="1:3" x14ac:dyDescent="0.25">
      <c r="A107" t="s">
        <v>1259</v>
      </c>
      <c r="B107" t="s">
        <v>1290</v>
      </c>
      <c r="C107">
        <v>0</v>
      </c>
    </row>
    <row r="108" spans="1:3" x14ac:dyDescent="0.25">
      <c r="A108" t="s">
        <v>1261</v>
      </c>
      <c r="B108" t="s">
        <v>1290</v>
      </c>
      <c r="C108">
        <v>0</v>
      </c>
    </row>
    <row r="109" spans="1:3" x14ac:dyDescent="0.25">
      <c r="A109" t="s">
        <v>1262</v>
      </c>
      <c r="B109" t="s">
        <v>1290</v>
      </c>
      <c r="C109">
        <v>0</v>
      </c>
    </row>
    <row r="110" spans="1:3" x14ac:dyDescent="0.25">
      <c r="A110" t="s">
        <v>1263</v>
      </c>
      <c r="B110" t="s">
        <v>1290</v>
      </c>
      <c r="C110">
        <v>0</v>
      </c>
    </row>
    <row r="111" spans="1:3" x14ac:dyDescent="0.25">
      <c r="A111" t="s">
        <v>1264</v>
      </c>
      <c r="B111" t="s">
        <v>1290</v>
      </c>
      <c r="C111">
        <v>0</v>
      </c>
    </row>
    <row r="112" spans="1:3" x14ac:dyDescent="0.25">
      <c r="A112" t="s">
        <v>1265</v>
      </c>
      <c r="B112" t="s">
        <v>1290</v>
      </c>
      <c r="C112">
        <v>0</v>
      </c>
    </row>
    <row r="113" spans="1:5" x14ac:dyDescent="0.25">
      <c r="A113" t="s">
        <v>1266</v>
      </c>
      <c r="B113" t="s">
        <v>1290</v>
      </c>
      <c r="C113">
        <v>0</v>
      </c>
    </row>
    <row r="114" spans="1:5" x14ac:dyDescent="0.25">
      <c r="A114" t="s">
        <v>1267</v>
      </c>
      <c r="B114" t="s">
        <v>1290</v>
      </c>
      <c r="C114">
        <v>0</v>
      </c>
    </row>
    <row r="115" spans="1:5" x14ac:dyDescent="0.25">
      <c r="A115" t="s">
        <v>1268</v>
      </c>
      <c r="B115" t="s">
        <v>1290</v>
      </c>
      <c r="C115">
        <v>0</v>
      </c>
    </row>
    <row r="116" spans="1:5" x14ac:dyDescent="0.25">
      <c r="A116" t="s">
        <v>1269</v>
      </c>
      <c r="B116" t="s">
        <v>1290</v>
      </c>
      <c r="C116">
        <v>0</v>
      </c>
    </row>
    <row r="117" spans="1:5" x14ac:dyDescent="0.25">
      <c r="A117" t="s">
        <v>1270</v>
      </c>
      <c r="B117" t="s">
        <v>1290</v>
      </c>
      <c r="C117">
        <v>0</v>
      </c>
    </row>
    <row r="118" spans="1:5" x14ac:dyDescent="0.25">
      <c r="A118" t="s">
        <v>1271</v>
      </c>
      <c r="B118" t="s">
        <v>1290</v>
      </c>
      <c r="C118">
        <v>0</v>
      </c>
      <c r="D118" t="s">
        <v>1768</v>
      </c>
      <c r="E118" t="str">
        <f>CONCATENATE("label define ",D118, " ", "1", " ", """",D118,"""")</f>
        <v>label define r__others 1 "r__others"</v>
      </c>
    </row>
    <row r="119" spans="1:5" x14ac:dyDescent="0.25">
      <c r="A119" t="s">
        <v>1254</v>
      </c>
      <c r="B119" t="s">
        <v>1254</v>
      </c>
      <c r="C119">
        <v>1</v>
      </c>
      <c r="D119" t="s">
        <v>1769</v>
      </c>
      <c r="E119" t="str">
        <f t="shared" ref="E119:E134" si="12">CONCATENATE("label define ",D119, " ", "1", " ", """",D119,"""")</f>
        <v>label define r__bat_of_bio 1 "r__bat_of_bio"</v>
      </c>
    </row>
    <row r="120" spans="1:5" x14ac:dyDescent="0.25">
      <c r="A120" t="s">
        <v>136</v>
      </c>
      <c r="B120" t="s">
        <v>1426</v>
      </c>
      <c r="C120">
        <v>2</v>
      </c>
      <c r="D120" t="s">
        <v>1770</v>
      </c>
      <c r="E120" t="str">
        <f t="shared" si="12"/>
        <v>label define r__10_ms 1 "r__10_ms"</v>
      </c>
    </row>
    <row r="121" spans="1:5" x14ac:dyDescent="0.25">
      <c r="A121" t="s">
        <v>922</v>
      </c>
      <c r="B121" t="s">
        <v>1427</v>
      </c>
      <c r="C121">
        <v>3</v>
      </c>
      <c r="D121" t="s">
        <v>1771</v>
      </c>
      <c r="E121" t="str">
        <f t="shared" si="12"/>
        <v>label define r__fore_yt_cha 1 "r__fore_yt_cha"</v>
      </c>
    </row>
    <row r="122" spans="1:5" x14ac:dyDescent="0.25">
      <c r="A122" t="s">
        <v>98</v>
      </c>
      <c r="B122" t="s">
        <v>1372</v>
      </c>
      <c r="C122">
        <v>4</v>
      </c>
      <c r="D122" t="s">
        <v>1772</v>
      </c>
      <c r="E122" t="str">
        <f t="shared" si="12"/>
        <v>label define r__ind_teacher 1 "r__ind_teacher"</v>
      </c>
    </row>
    <row r="123" spans="1:5" x14ac:dyDescent="0.25">
      <c r="A123" t="s">
        <v>433</v>
      </c>
      <c r="B123" t="s">
        <v>1428</v>
      </c>
      <c r="C123">
        <v>5</v>
      </c>
      <c r="D123" t="s">
        <v>1773</v>
      </c>
      <c r="E123" t="str">
        <f t="shared" si="12"/>
        <v>label define r__onno_path 1 "r__onno_path"</v>
      </c>
    </row>
    <row r="124" spans="1:5" x14ac:dyDescent="0.25">
      <c r="A124" t="s">
        <v>77</v>
      </c>
      <c r="B124" t="s">
        <v>1429</v>
      </c>
      <c r="C124">
        <v>6</v>
      </c>
      <c r="D124" t="s">
        <v>1774</v>
      </c>
      <c r="E124" t="str">
        <f t="shared" si="12"/>
        <v>label define r__not_using_any 1 "r__not_using_any"</v>
      </c>
    </row>
    <row r="125" spans="1:5" x14ac:dyDescent="0.25">
      <c r="A125" t="s">
        <v>103</v>
      </c>
      <c r="B125" t="s">
        <v>1368</v>
      </c>
      <c r="C125">
        <v>7</v>
      </c>
      <c r="D125" t="s">
        <v>1775</v>
      </c>
      <c r="E125" t="str">
        <f t="shared" si="12"/>
        <v>label define r__acs 1 "r__acs"</v>
      </c>
    </row>
    <row r="126" spans="1:5" x14ac:dyDescent="0.25">
      <c r="A126" t="s">
        <v>158</v>
      </c>
      <c r="B126" t="s">
        <v>1430</v>
      </c>
      <c r="C126">
        <v>8</v>
      </c>
      <c r="D126" t="s">
        <v>1776</v>
      </c>
      <c r="E126" t="str">
        <f t="shared" si="12"/>
        <v>label define r__bond_path 1 "r__bond_path"</v>
      </c>
    </row>
    <row r="127" spans="1:5" x14ac:dyDescent="0.25">
      <c r="A127" t="s">
        <v>193</v>
      </c>
      <c r="B127" t="s">
        <v>1371</v>
      </c>
      <c r="C127">
        <v>9</v>
      </c>
      <c r="D127" t="s">
        <v>1777</v>
      </c>
      <c r="E127" t="str">
        <f t="shared" si="12"/>
        <v>label define r__sikho 1 "r__sikho"</v>
      </c>
    </row>
    <row r="128" spans="1:5" x14ac:dyDescent="0.25">
      <c r="A128" t="s">
        <v>293</v>
      </c>
      <c r="B128" t="s">
        <v>1431</v>
      </c>
      <c r="C128">
        <v>10</v>
      </c>
      <c r="D128" t="s">
        <v>1778</v>
      </c>
      <c r="E128" t="str">
        <f t="shared" si="12"/>
        <v>label define r__edg_cou 1 "r__edg_cou"</v>
      </c>
    </row>
    <row r="129" spans="1:5" x14ac:dyDescent="0.25">
      <c r="A129" t="s">
        <v>459</v>
      </c>
      <c r="B129" t="s">
        <v>1432</v>
      </c>
      <c r="C129">
        <v>11</v>
      </c>
      <c r="D129" t="s">
        <v>1779</v>
      </c>
      <c r="E129" t="str">
        <f t="shared" si="12"/>
        <v>label define r__fah_tut 1 "r__fah_tut"</v>
      </c>
    </row>
    <row r="130" spans="1:5" x14ac:dyDescent="0.25">
      <c r="A130" t="s">
        <v>585</v>
      </c>
      <c r="B130" t="s">
        <v>1365</v>
      </c>
      <c r="C130">
        <v>12</v>
      </c>
      <c r="D130" t="s">
        <v>1780</v>
      </c>
      <c r="E130" t="str">
        <f t="shared" si="12"/>
        <v>label define r__tec_eas_edu 1 "r__tec_eas_edu"</v>
      </c>
    </row>
    <row r="131" spans="1:5" x14ac:dyDescent="0.25">
      <c r="A131" t="s">
        <v>683</v>
      </c>
      <c r="B131" t="s">
        <v>1376</v>
      </c>
      <c r="C131">
        <v>13</v>
      </c>
      <c r="D131" t="s">
        <v>1781</v>
      </c>
      <c r="E131" t="str">
        <f t="shared" si="12"/>
        <v>label define r__boni_amin 1 "r__boni_amin"</v>
      </c>
    </row>
    <row r="132" spans="1:5" x14ac:dyDescent="0.25">
      <c r="A132" t="s">
        <v>1065</v>
      </c>
      <c r="B132" t="s">
        <v>1375</v>
      </c>
      <c r="C132">
        <v>14</v>
      </c>
      <c r="D132" t="s">
        <v>1782</v>
      </c>
      <c r="E132" t="str">
        <f t="shared" si="12"/>
        <v>label define r__phy_maniac 1 "r__phy_maniac"</v>
      </c>
    </row>
    <row r="133" spans="1:5" x14ac:dyDescent="0.25">
      <c r="A133" t="s">
        <v>1258</v>
      </c>
      <c r="B133" t="s">
        <v>1366</v>
      </c>
      <c r="C133">
        <v>15</v>
      </c>
      <c r="D133" t="s">
        <v>1783</v>
      </c>
      <c r="E133" t="str">
        <f t="shared" si="12"/>
        <v>label define r__bio_hat 1 "r__bio_hat"</v>
      </c>
    </row>
    <row r="134" spans="1:5" x14ac:dyDescent="0.25">
      <c r="A134" t="s">
        <v>1260</v>
      </c>
      <c r="B134" t="s">
        <v>1377</v>
      </c>
      <c r="C134">
        <v>16</v>
      </c>
      <c r="D134" t="s">
        <v>1784</v>
      </c>
      <c r="E134" t="str">
        <f t="shared" si="12"/>
        <v>label define r__roots_edu 1 "r__roots_edu"</v>
      </c>
    </row>
    <row r="136" spans="1:5" x14ac:dyDescent="0.25">
      <c r="A136" t="s">
        <v>1292</v>
      </c>
      <c r="B136" t="s">
        <v>1112</v>
      </c>
      <c r="C136" t="s">
        <v>1158</v>
      </c>
    </row>
    <row r="137" spans="1:5" x14ac:dyDescent="0.25">
      <c r="A137" t="s">
        <v>111</v>
      </c>
      <c r="B137" t="s">
        <v>1299</v>
      </c>
      <c r="C137">
        <v>1</v>
      </c>
      <c r="D137" t="s">
        <v>1785</v>
      </c>
      <c r="E137" t="str">
        <f t="shared" ref="E137:E150" si="13">CONCATENATE("label define ",D137, " ", "1", " ", """",D137,"""")</f>
        <v>label define s__physics 1 "s__physics"</v>
      </c>
    </row>
    <row r="138" spans="1:5" x14ac:dyDescent="0.25">
      <c r="A138" t="s">
        <v>99</v>
      </c>
      <c r="B138" t="s">
        <v>1296</v>
      </c>
      <c r="C138">
        <v>2</v>
      </c>
      <c r="D138" t="s">
        <v>1786</v>
      </c>
      <c r="E138" t="str">
        <f t="shared" si="13"/>
        <v>label define s__chemistry 1 "s__chemistry"</v>
      </c>
    </row>
    <row r="139" spans="1:5" x14ac:dyDescent="0.25">
      <c r="A139" t="s">
        <v>146</v>
      </c>
      <c r="B139" t="s">
        <v>1297</v>
      </c>
      <c r="C139">
        <v>3</v>
      </c>
      <c r="D139" t="s">
        <v>1787</v>
      </c>
      <c r="E139" t="str">
        <f t="shared" si="13"/>
        <v>label define s__math_higher_math 1 "s__math_higher_math"</v>
      </c>
    </row>
    <row r="140" spans="1:5" x14ac:dyDescent="0.25">
      <c r="A140" t="s">
        <v>86</v>
      </c>
      <c r="B140" t="s">
        <v>1298</v>
      </c>
      <c r="C140">
        <v>4</v>
      </c>
      <c r="D140" t="s">
        <v>1788</v>
      </c>
      <c r="E140" t="str">
        <f t="shared" si="13"/>
        <v>label define s__biology 1 "s__biology"</v>
      </c>
    </row>
    <row r="141" spans="1:5" x14ac:dyDescent="0.25">
      <c r="A141" t="s">
        <v>174</v>
      </c>
      <c r="B141" t="s">
        <v>1300</v>
      </c>
      <c r="C141">
        <v>5</v>
      </c>
      <c r="D141" t="s">
        <v>1789</v>
      </c>
      <c r="E141" t="str">
        <f t="shared" si="13"/>
        <v>label define s__english 1 "s__english"</v>
      </c>
    </row>
    <row r="142" spans="1:5" x14ac:dyDescent="0.25">
      <c r="A142" t="s">
        <v>633</v>
      </c>
      <c r="B142" t="s">
        <v>1301</v>
      </c>
      <c r="C142">
        <v>6</v>
      </c>
      <c r="D142" t="s">
        <v>1790</v>
      </c>
      <c r="E142" t="str">
        <f t="shared" si="13"/>
        <v>label define s__ben_soc_sci_islam 1 "s__ben_soc_sci_islam"</v>
      </c>
    </row>
    <row r="143" spans="1:5" x14ac:dyDescent="0.25">
      <c r="A143" t="s">
        <v>836</v>
      </c>
      <c r="B143" t="s">
        <v>1302</v>
      </c>
      <c r="C143">
        <v>7</v>
      </c>
      <c r="D143" t="s">
        <v>1791</v>
      </c>
      <c r="E143" t="str">
        <f t="shared" si="13"/>
        <v>label define s__economics 1 "s__economics"</v>
      </c>
    </row>
    <row r="144" spans="1:5" x14ac:dyDescent="0.25">
      <c r="A144" t="s">
        <v>414</v>
      </c>
      <c r="B144" t="s">
        <v>414</v>
      </c>
      <c r="C144">
        <v>8</v>
      </c>
      <c r="D144" t="s">
        <v>1792</v>
      </c>
      <c r="E144" t="str">
        <f t="shared" si="13"/>
        <v>label define s__none 1 "s__none"</v>
      </c>
    </row>
    <row r="145" spans="1:5" x14ac:dyDescent="0.25">
      <c r="A145" t="s">
        <v>37</v>
      </c>
      <c r="B145" t="s">
        <v>1218</v>
      </c>
      <c r="C145">
        <v>9</v>
      </c>
      <c r="D145" t="s">
        <v>1793</v>
      </c>
      <c r="E145" t="str">
        <f t="shared" si="13"/>
        <v>label define s__science 1 "s__science"</v>
      </c>
    </row>
    <row r="146" spans="1:5" x14ac:dyDescent="0.25">
      <c r="A146" t="s">
        <v>427</v>
      </c>
      <c r="B146" t="s">
        <v>1303</v>
      </c>
      <c r="C146">
        <v>10</v>
      </c>
      <c r="D146" t="s">
        <v>1794</v>
      </c>
      <c r="E146" t="str">
        <f t="shared" si="13"/>
        <v>label define s__accounting 1 "s__accounting"</v>
      </c>
    </row>
    <row r="147" spans="1:5" x14ac:dyDescent="0.25">
      <c r="A147" t="s">
        <v>488</v>
      </c>
      <c r="B147" t="s">
        <v>1304</v>
      </c>
      <c r="C147">
        <v>11</v>
      </c>
      <c r="D147" t="s">
        <v>1795</v>
      </c>
      <c r="E147" t="str">
        <f t="shared" si="13"/>
        <v>label define s__marketing 1 "s__marketing"</v>
      </c>
    </row>
    <row r="148" spans="1:5" x14ac:dyDescent="0.25">
      <c r="A148" t="s">
        <v>968</v>
      </c>
      <c r="B148" t="s">
        <v>1305</v>
      </c>
      <c r="C148">
        <v>12</v>
      </c>
      <c r="D148" t="s">
        <v>1796</v>
      </c>
      <c r="E148" t="str">
        <f t="shared" si="13"/>
        <v>label define s__logic 1 "s__logic"</v>
      </c>
    </row>
    <row r="149" spans="1:5" x14ac:dyDescent="0.25">
      <c r="A149" t="s">
        <v>1294</v>
      </c>
      <c r="B149" t="s">
        <v>1306</v>
      </c>
      <c r="C149">
        <v>13</v>
      </c>
      <c r="D149" t="s">
        <v>1797</v>
      </c>
      <c r="E149" t="str">
        <f t="shared" si="13"/>
        <v>label define s__fin_banking 1 "s__fin_banking"</v>
      </c>
    </row>
    <row r="150" spans="1:5" x14ac:dyDescent="0.25">
      <c r="A150" t="s">
        <v>1295</v>
      </c>
      <c r="B150" t="s">
        <v>1295</v>
      </c>
      <c r="C150">
        <v>14</v>
      </c>
      <c r="D150" t="s">
        <v>1798</v>
      </c>
      <c r="E150" t="str">
        <f t="shared" si="13"/>
        <v>label define s__ict 1 "s__ict"</v>
      </c>
    </row>
    <row r="152" spans="1:5" x14ac:dyDescent="0.25">
      <c r="A152" t="s">
        <v>1317</v>
      </c>
      <c r="B152" t="s">
        <v>1112</v>
      </c>
      <c r="C152" t="s">
        <v>1158</v>
      </c>
    </row>
    <row r="153" spans="1:5" x14ac:dyDescent="0.25">
      <c r="A153" t="s">
        <v>607</v>
      </c>
      <c r="B153" t="s">
        <v>1323</v>
      </c>
      <c r="C153">
        <v>1</v>
      </c>
      <c r="D153" t="s">
        <v>1799</v>
      </c>
      <c r="E153" t="str">
        <f t="shared" ref="E153:E158" si="14">CONCATENATE("label define ",D153, " ", "1", " ", """",D153,"""")</f>
        <v>label define t__off_seminer 1 "t__off_seminer"</v>
      </c>
    </row>
    <row r="154" spans="1:5" x14ac:dyDescent="0.25">
      <c r="A154" t="s">
        <v>51</v>
      </c>
      <c r="B154" t="s">
        <v>1319</v>
      </c>
      <c r="C154">
        <v>2</v>
      </c>
      <c r="D154" t="s">
        <v>1800</v>
      </c>
      <c r="E154" t="str">
        <f t="shared" si="14"/>
        <v>label define t__soc_media 1 "t__soc_media"</v>
      </c>
    </row>
    <row r="155" spans="1:5" x14ac:dyDescent="0.25">
      <c r="A155" t="s">
        <v>194</v>
      </c>
      <c r="B155" t="s">
        <v>1320</v>
      </c>
      <c r="C155">
        <v>3</v>
      </c>
      <c r="D155" t="s">
        <v>1801</v>
      </c>
      <c r="E155" t="str">
        <f t="shared" si="14"/>
        <v>label define t__siblings 1 "t__siblings"</v>
      </c>
    </row>
    <row r="156" spans="1:5" x14ac:dyDescent="0.25">
      <c r="A156" t="s">
        <v>311</v>
      </c>
      <c r="B156" t="s">
        <v>1321</v>
      </c>
      <c r="C156">
        <v>4</v>
      </c>
      <c r="D156" t="s">
        <v>1802</v>
      </c>
      <c r="E156" t="str">
        <f t="shared" si="14"/>
        <v>label define t__friends 1 "t__friends"</v>
      </c>
    </row>
    <row r="157" spans="1:5" x14ac:dyDescent="0.25">
      <c r="A157" t="s">
        <v>225</v>
      </c>
      <c r="B157" t="s">
        <v>1322</v>
      </c>
      <c r="C157">
        <v>5</v>
      </c>
      <c r="D157" t="s">
        <v>1803</v>
      </c>
      <c r="E157" t="str">
        <f t="shared" si="14"/>
        <v>label define t__parents 1 "t__parents"</v>
      </c>
    </row>
    <row r="158" spans="1:5" x14ac:dyDescent="0.25">
      <c r="A158" t="s">
        <v>1318</v>
      </c>
      <c r="B158" t="s">
        <v>1324</v>
      </c>
      <c r="C158">
        <v>6</v>
      </c>
      <c r="D158" t="s">
        <v>1804</v>
      </c>
      <c r="E158" t="str">
        <f t="shared" si="14"/>
        <v>label define t__poster 1 "t__poster"</v>
      </c>
    </row>
    <row r="160" spans="1:5" x14ac:dyDescent="0.25">
      <c r="A160" t="s">
        <v>1157</v>
      </c>
      <c r="B160" t="s">
        <v>1112</v>
      </c>
      <c r="C160" t="s">
        <v>1158</v>
      </c>
      <c r="D160" t="s">
        <v>1157</v>
      </c>
      <c r="E160" t="str">
        <f>CONCATENATE("label define ", " ", A160)</f>
        <v>label define  U</v>
      </c>
    </row>
    <row r="161" spans="1:5" x14ac:dyDescent="0.25">
      <c r="A161" t="s">
        <v>65</v>
      </c>
      <c r="B161" t="s">
        <v>1327</v>
      </c>
      <c r="C161">
        <v>1</v>
      </c>
      <c r="E161" t="str">
        <f>CONCATENATE(E160, " ", C161, " ", """",B161,"""")</f>
        <v>label define  U 1 "Daily"</v>
      </c>
    </row>
    <row r="162" spans="1:5" x14ac:dyDescent="0.25">
      <c r="A162" t="s">
        <v>52</v>
      </c>
      <c r="B162" t="s">
        <v>1326</v>
      </c>
      <c r="C162">
        <v>2</v>
      </c>
      <c r="E162" t="str">
        <f t="shared" ref="E162:E164" si="15">CONCATENATE(E161, " ", C162, " ", """",B162,"""")</f>
        <v>label define  U 1 "Daily" 2 "Weekly"</v>
      </c>
    </row>
    <row r="163" spans="1:5" x14ac:dyDescent="0.25">
      <c r="A163" t="s">
        <v>112</v>
      </c>
      <c r="B163" t="s">
        <v>1328</v>
      </c>
      <c r="C163">
        <v>3</v>
      </c>
      <c r="E163" t="str">
        <f t="shared" si="15"/>
        <v>label define  U 1 "Daily" 2 "Weekly" 3 "Somethimes"</v>
      </c>
    </row>
    <row r="164" spans="1:5" x14ac:dyDescent="0.25">
      <c r="A164" t="s">
        <v>312</v>
      </c>
      <c r="B164" t="s">
        <v>1329</v>
      </c>
      <c r="C164">
        <v>4</v>
      </c>
      <c r="E164" t="str">
        <f t="shared" si="15"/>
        <v>label define  U 1 "Daily" 2 "Weekly" 3 "Somethimes" 4 "Never"</v>
      </c>
    </row>
    <row r="166" spans="1:5" x14ac:dyDescent="0.25">
      <c r="A166" t="s">
        <v>1325</v>
      </c>
      <c r="B166" t="s">
        <v>1112</v>
      </c>
      <c r="C166" t="s">
        <v>1158</v>
      </c>
      <c r="D166" t="s">
        <v>1158</v>
      </c>
    </row>
    <row r="167" spans="1:5" x14ac:dyDescent="0.25">
      <c r="A167" t="s">
        <v>53</v>
      </c>
      <c r="B167" t="s">
        <v>1330</v>
      </c>
      <c r="C167">
        <v>1</v>
      </c>
    </row>
    <row r="168" spans="1:5" x14ac:dyDescent="0.25">
      <c r="A168" t="s">
        <v>100</v>
      </c>
      <c r="B168" t="s">
        <v>1331</v>
      </c>
      <c r="C168">
        <v>2</v>
      </c>
    </row>
    <row r="169" spans="1:5" x14ac:dyDescent="0.25">
      <c r="A169" t="s">
        <v>87</v>
      </c>
      <c r="B169" t="s">
        <v>414</v>
      </c>
      <c r="C169">
        <v>3</v>
      </c>
    </row>
    <row r="171" spans="1:5" x14ac:dyDescent="0.25">
      <c r="A171" t="s">
        <v>1159</v>
      </c>
      <c r="B171" t="s">
        <v>1112</v>
      </c>
      <c r="C171" t="s">
        <v>1158</v>
      </c>
    </row>
    <row r="172" spans="1:5" x14ac:dyDescent="0.25">
      <c r="A172" t="s">
        <v>101</v>
      </c>
      <c r="B172" t="s">
        <v>1336</v>
      </c>
      <c r="C172">
        <v>1</v>
      </c>
      <c r="D172" t="s">
        <v>1805</v>
      </c>
      <c r="E172" t="str">
        <f t="shared" ref="E172:E181" si="16">CONCATENATE("label define ",D172, " ", "1", " ", """",D172,"""")</f>
        <v>label define w__rec_cls 1 "w__rec_cls"</v>
      </c>
    </row>
    <row r="173" spans="1:5" x14ac:dyDescent="0.25">
      <c r="A173" t="s">
        <v>418</v>
      </c>
      <c r="B173" t="s">
        <v>1338</v>
      </c>
      <c r="C173">
        <v>2</v>
      </c>
      <c r="D173" t="s">
        <v>1806</v>
      </c>
      <c r="E173" t="str">
        <f t="shared" si="16"/>
        <v>label define w__onl_quiz 1 "w__onl_quiz"</v>
      </c>
    </row>
    <row r="174" spans="1:5" x14ac:dyDescent="0.25">
      <c r="A174" t="s">
        <v>195</v>
      </c>
      <c r="B174" t="s">
        <v>1337</v>
      </c>
      <c r="C174">
        <v>3</v>
      </c>
      <c r="D174" t="s">
        <v>1807</v>
      </c>
      <c r="E174" t="str">
        <f t="shared" si="16"/>
        <v>label define w__lec_sht 1 "w__lec_sht"</v>
      </c>
    </row>
    <row r="175" spans="1:5" x14ac:dyDescent="0.25">
      <c r="A175" t="s">
        <v>428</v>
      </c>
      <c r="B175" t="s">
        <v>1472</v>
      </c>
      <c r="C175">
        <v>4</v>
      </c>
      <c r="D175" t="s">
        <v>1808</v>
      </c>
      <c r="E175" t="str">
        <f t="shared" si="16"/>
        <v>label define w__anim_vid 1 "w__anim_vid"</v>
      </c>
    </row>
    <row r="176" spans="1:5" x14ac:dyDescent="0.25">
      <c r="A176" t="s">
        <v>313</v>
      </c>
      <c r="B176" t="s">
        <v>414</v>
      </c>
      <c r="C176">
        <v>5</v>
      </c>
      <c r="D176" t="s">
        <v>1809</v>
      </c>
      <c r="E176" t="str">
        <f t="shared" si="16"/>
        <v>label define w__none 1 "w__none"</v>
      </c>
    </row>
    <row r="177" spans="1:5" x14ac:dyDescent="0.25">
      <c r="A177" t="s">
        <v>1332</v>
      </c>
      <c r="B177" t="s">
        <v>1332</v>
      </c>
      <c r="C177">
        <v>6</v>
      </c>
      <c r="D177" t="s">
        <v>1810</v>
      </c>
      <c r="E177" t="str">
        <f t="shared" si="16"/>
        <v>label define w__short 1 "w__short"</v>
      </c>
    </row>
    <row r="178" spans="1:5" x14ac:dyDescent="0.25">
      <c r="A178" t="s">
        <v>423</v>
      </c>
      <c r="B178" t="s">
        <v>1339</v>
      </c>
      <c r="C178">
        <v>7</v>
      </c>
      <c r="D178" t="s">
        <v>1811</v>
      </c>
      <c r="E178" t="str">
        <f t="shared" si="16"/>
        <v>label define w__live_cls 1 "w__live_cls"</v>
      </c>
    </row>
    <row r="179" spans="1:5" x14ac:dyDescent="0.25">
      <c r="A179" t="s">
        <v>548</v>
      </c>
      <c r="B179" t="s">
        <v>548</v>
      </c>
      <c r="C179">
        <v>8</v>
      </c>
      <c r="D179" t="s">
        <v>1812</v>
      </c>
      <c r="E179" t="str">
        <f t="shared" si="16"/>
        <v>label define w__pause_rewind 1 "w__pause_rewind"</v>
      </c>
    </row>
    <row r="180" spans="1:5" x14ac:dyDescent="0.25">
      <c r="A180" t="s">
        <v>1333</v>
      </c>
      <c r="B180" t="s">
        <v>1340</v>
      </c>
      <c r="C180">
        <v>9</v>
      </c>
      <c r="D180" t="s">
        <v>1813</v>
      </c>
      <c r="E180" t="str">
        <f t="shared" si="16"/>
        <v>label define w__int_topic 1 "w__int_topic"</v>
      </c>
    </row>
    <row r="181" spans="1:5" x14ac:dyDescent="0.25">
      <c r="A181" t="s">
        <v>1334</v>
      </c>
      <c r="B181" t="s">
        <v>1341</v>
      </c>
      <c r="C181">
        <v>10</v>
      </c>
      <c r="D181" t="s">
        <v>1814</v>
      </c>
      <c r="E181" t="str">
        <f t="shared" si="16"/>
        <v>label define w__prob_solving 1 "w__prob_solving"</v>
      </c>
    </row>
    <row r="183" spans="1:5" x14ac:dyDescent="0.25">
      <c r="A183" t="s">
        <v>1355</v>
      </c>
      <c r="B183" t="s">
        <v>1112</v>
      </c>
      <c r="C183" t="s">
        <v>1158</v>
      </c>
    </row>
    <row r="184" spans="1:5" x14ac:dyDescent="0.25">
      <c r="A184" t="s">
        <v>75</v>
      </c>
      <c r="B184" t="s">
        <v>1344</v>
      </c>
      <c r="C184">
        <v>1</v>
      </c>
      <c r="D184" t="s">
        <v>1815</v>
      </c>
      <c r="E184" t="str">
        <f t="shared" ref="E184:E195" si="17">CONCATENATE("label define ",D184, " ", "1", " ", """",D184,"""")</f>
        <v>label define x__rec_vid 1 "x__rec_vid"</v>
      </c>
    </row>
    <row r="185" spans="1:5" x14ac:dyDescent="0.25">
      <c r="A185" t="s">
        <v>102</v>
      </c>
      <c r="B185" t="s">
        <v>1345</v>
      </c>
      <c r="C185">
        <v>2</v>
      </c>
      <c r="D185" t="s">
        <v>1816</v>
      </c>
      <c r="E185" t="str">
        <f t="shared" si="17"/>
        <v>label define x__gd_teach 1 "x__gd_teach"</v>
      </c>
    </row>
    <row r="186" spans="1:5" x14ac:dyDescent="0.25">
      <c r="A186" t="s">
        <v>114</v>
      </c>
      <c r="B186" t="s">
        <v>1346</v>
      </c>
      <c r="C186">
        <v>3</v>
      </c>
      <c r="D186" t="s">
        <v>1817</v>
      </c>
      <c r="E186" t="str">
        <f t="shared" si="17"/>
        <v>label define x__cov_ever 1 "x__cov_ever"</v>
      </c>
    </row>
    <row r="187" spans="1:5" x14ac:dyDescent="0.25">
      <c r="A187" t="s">
        <v>127</v>
      </c>
      <c r="B187" t="s">
        <v>1482</v>
      </c>
      <c r="C187">
        <v>4</v>
      </c>
      <c r="D187" t="s">
        <v>1818</v>
      </c>
      <c r="E187" t="str">
        <f t="shared" si="17"/>
        <v>label define x__sugg 1 "x__sugg"</v>
      </c>
    </row>
    <row r="188" spans="1:5" x14ac:dyDescent="0.25">
      <c r="A188" t="s">
        <v>160</v>
      </c>
      <c r="B188" t="s">
        <v>1347</v>
      </c>
      <c r="C188">
        <v>5</v>
      </c>
      <c r="D188" t="s">
        <v>1819</v>
      </c>
      <c r="E188" t="str">
        <f t="shared" si="17"/>
        <v>label define x__sav_time 1 "x__sav_time"</v>
      </c>
    </row>
    <row r="189" spans="1:5" x14ac:dyDescent="0.25">
      <c r="A189" t="s">
        <v>1002</v>
      </c>
      <c r="B189" t="s">
        <v>1354</v>
      </c>
      <c r="C189">
        <v>6</v>
      </c>
      <c r="D189" t="s">
        <v>1820</v>
      </c>
      <c r="E189" t="str">
        <f t="shared" si="17"/>
        <v>label define x__onl_quiz 1 "x__onl_quiz"</v>
      </c>
    </row>
    <row r="190" spans="1:5" x14ac:dyDescent="0.25">
      <c r="A190" t="s">
        <v>313</v>
      </c>
      <c r="B190" t="s">
        <v>1348</v>
      </c>
      <c r="C190">
        <v>7</v>
      </c>
      <c r="D190" t="s">
        <v>1821</v>
      </c>
      <c r="E190" t="str">
        <f t="shared" si="17"/>
        <v>label define x__not_using 1 "x__not_using"</v>
      </c>
    </row>
    <row r="191" spans="1:5" x14ac:dyDescent="0.25">
      <c r="A191" t="s">
        <v>341</v>
      </c>
      <c r="B191" t="s">
        <v>1349</v>
      </c>
      <c r="C191">
        <v>8</v>
      </c>
      <c r="D191" t="s">
        <v>1822</v>
      </c>
      <c r="E191" t="str">
        <f t="shared" si="17"/>
        <v>label define x__stuck_topic 1 "x__stuck_topic"</v>
      </c>
    </row>
    <row r="192" spans="1:5" x14ac:dyDescent="0.25">
      <c r="A192" t="s">
        <v>1356</v>
      </c>
      <c r="B192" t="s">
        <v>1350</v>
      </c>
      <c r="C192">
        <v>9</v>
      </c>
      <c r="D192" t="s">
        <v>1823</v>
      </c>
      <c r="E192" t="str">
        <f t="shared" si="17"/>
        <v>label define x__complement 1 "x__complement"</v>
      </c>
    </row>
    <row r="193" spans="1:5" x14ac:dyDescent="0.25">
      <c r="A193" t="s">
        <v>577</v>
      </c>
      <c r="B193" t="s">
        <v>1351</v>
      </c>
      <c r="C193">
        <v>10</v>
      </c>
      <c r="D193" t="s">
        <v>1824</v>
      </c>
      <c r="E193" t="str">
        <f t="shared" si="17"/>
        <v>label define x__no_travel 1 "x__no_travel"</v>
      </c>
    </row>
    <row r="194" spans="1:5" x14ac:dyDescent="0.25">
      <c r="A194" t="s">
        <v>640</v>
      </c>
      <c r="B194" t="s">
        <v>1352</v>
      </c>
      <c r="C194">
        <v>11</v>
      </c>
      <c r="D194" t="s">
        <v>1825</v>
      </c>
      <c r="E194" t="str">
        <f t="shared" si="17"/>
        <v>label define x__affordable 1 "x__affordable"</v>
      </c>
    </row>
    <row r="195" spans="1:5" x14ac:dyDescent="0.25">
      <c r="A195" t="s">
        <v>1342</v>
      </c>
      <c r="B195" t="s">
        <v>1353</v>
      </c>
      <c r="C195">
        <v>12</v>
      </c>
      <c r="D195" t="s">
        <v>1826</v>
      </c>
      <c r="E195" t="str">
        <f t="shared" si="17"/>
        <v>label define x__teach_shortage 1 "x__teach_shortage"</v>
      </c>
    </row>
    <row r="197" spans="1:5" x14ac:dyDescent="0.25">
      <c r="A197" t="s">
        <v>1178</v>
      </c>
      <c r="B197" t="s">
        <v>1112</v>
      </c>
      <c r="C197" t="s">
        <v>1158</v>
      </c>
      <c r="D197" t="s">
        <v>1178</v>
      </c>
      <c r="E197" t="str">
        <f>CONCATENATE("label define ", " ", A197)</f>
        <v>label define  Y</v>
      </c>
    </row>
    <row r="198" spans="1:5" x14ac:dyDescent="0.25">
      <c r="A198" t="s">
        <v>56</v>
      </c>
      <c r="B198" t="s">
        <v>1234</v>
      </c>
      <c r="C198">
        <v>1</v>
      </c>
      <c r="E198" t="str">
        <f>CONCATENATE(E197, " ", C198, " ", """",B198,"""")</f>
        <v>label define  Y 1 "Yes"</v>
      </c>
    </row>
    <row r="199" spans="1:5" x14ac:dyDescent="0.25">
      <c r="A199" t="s">
        <v>76</v>
      </c>
      <c r="B199" t="s">
        <v>1357</v>
      </c>
      <c r="C199">
        <v>2</v>
      </c>
      <c r="E199" t="str">
        <f t="shared" ref="E199:E201" si="18">CONCATENATE(E198, " ", C199, " ", """",B199,"""")</f>
        <v>label define  Y 1 "Yes" 2 "Yes, significantly"</v>
      </c>
    </row>
    <row r="200" spans="1:5" x14ac:dyDescent="0.25">
      <c r="A200" t="s">
        <v>161</v>
      </c>
      <c r="B200" t="s">
        <v>1358</v>
      </c>
      <c r="C200">
        <v>3</v>
      </c>
      <c r="E200" t="str">
        <f t="shared" si="18"/>
        <v>label define  Y 1 "Yes" 2 "Yes, significantly" 3 "Not sure"</v>
      </c>
    </row>
    <row r="201" spans="1:5" x14ac:dyDescent="0.25">
      <c r="A201" t="s">
        <v>196</v>
      </c>
      <c r="B201" t="s">
        <v>1359</v>
      </c>
      <c r="C201">
        <v>4</v>
      </c>
      <c r="E201" t="str">
        <f t="shared" si="18"/>
        <v>label define  Y 1 "Yes" 2 "Yes, significantly" 3 "Not sure" 4 "Not that significant"</v>
      </c>
    </row>
    <row r="203" spans="1:5" x14ac:dyDescent="0.25">
      <c r="A203" t="s">
        <v>1360</v>
      </c>
      <c r="B203" t="s">
        <v>1112</v>
      </c>
      <c r="C203" t="s">
        <v>1158</v>
      </c>
    </row>
    <row r="204" spans="1:5" x14ac:dyDescent="0.25">
      <c r="A204" t="s">
        <v>1254</v>
      </c>
      <c r="B204" t="s">
        <v>1254</v>
      </c>
      <c r="C204">
        <v>1</v>
      </c>
      <c r="D204" t="s">
        <v>1827</v>
      </c>
      <c r="E204" t="str">
        <f t="shared" ref="E204:E220" si="19">CONCATENATE("label define ",D204, " ", "1", " ", """",D204,"""")</f>
        <v>label define z__bat_bio 1 "z__bat_bio"</v>
      </c>
    </row>
    <row r="205" spans="1:5" x14ac:dyDescent="0.25">
      <c r="A205" t="s">
        <v>1363</v>
      </c>
      <c r="B205" t="s">
        <v>1363</v>
      </c>
      <c r="C205">
        <v>2</v>
      </c>
      <c r="D205" t="s">
        <v>1828</v>
      </c>
      <c r="E205" t="str">
        <f t="shared" si="19"/>
        <v>label define z__network 1 "z__network"</v>
      </c>
    </row>
    <row r="206" spans="1:5" x14ac:dyDescent="0.25">
      <c r="A206" t="s">
        <v>1361</v>
      </c>
      <c r="B206" t="s">
        <v>1361</v>
      </c>
      <c r="C206">
        <v>3</v>
      </c>
      <c r="D206" t="s">
        <v>1829</v>
      </c>
      <c r="E206" t="str">
        <f t="shared" si="19"/>
        <v>label define z__por_pabel 1 "z__por_pabel"</v>
      </c>
    </row>
    <row r="207" spans="1:5" x14ac:dyDescent="0.25">
      <c r="A207" t="s">
        <v>136</v>
      </c>
      <c r="B207" t="s">
        <v>1367</v>
      </c>
      <c r="C207">
        <v>4</v>
      </c>
      <c r="D207" t="s">
        <v>1830</v>
      </c>
      <c r="E207" t="str">
        <f t="shared" si="19"/>
        <v>label define z__10_ms 1 "z__10_ms"</v>
      </c>
    </row>
    <row r="208" spans="1:5" x14ac:dyDescent="0.25">
      <c r="A208" t="s">
        <v>342</v>
      </c>
      <c r="B208" t="s">
        <v>898</v>
      </c>
      <c r="C208">
        <v>5</v>
      </c>
      <c r="D208" t="s">
        <v>1831</v>
      </c>
      <c r="E208" t="str">
        <f t="shared" si="19"/>
        <v>label define z__udvash 1 "z__udvash"</v>
      </c>
    </row>
    <row r="209" spans="1:5" x14ac:dyDescent="0.25">
      <c r="A209" t="s">
        <v>103</v>
      </c>
      <c r="B209" t="s">
        <v>1368</v>
      </c>
      <c r="C209">
        <v>6</v>
      </c>
      <c r="D209" t="s">
        <v>1832</v>
      </c>
      <c r="E209" t="str">
        <f t="shared" si="19"/>
        <v>label define z__acs 1 "z__acs"</v>
      </c>
    </row>
    <row r="210" spans="1:5" x14ac:dyDescent="0.25">
      <c r="A210" t="s">
        <v>293</v>
      </c>
      <c r="B210" t="s">
        <v>1373</v>
      </c>
      <c r="C210">
        <v>7</v>
      </c>
      <c r="D210" t="s">
        <v>1833</v>
      </c>
      <c r="E210" t="str">
        <f t="shared" si="19"/>
        <v>label define z__edge_cou 1 "z__edge_cou"</v>
      </c>
    </row>
    <row r="211" spans="1:5" x14ac:dyDescent="0.25">
      <c r="A211" t="s">
        <v>1275</v>
      </c>
      <c r="B211" t="s">
        <v>1365</v>
      </c>
      <c r="C211">
        <v>8</v>
      </c>
      <c r="D211" t="s">
        <v>1834</v>
      </c>
      <c r="E211" t="str">
        <f t="shared" si="19"/>
        <v>label define z__tech_eas_edu 1 "z__tech_eas_edu"</v>
      </c>
    </row>
    <row r="212" spans="1:5" x14ac:dyDescent="0.25">
      <c r="A212" t="s">
        <v>459</v>
      </c>
      <c r="B212" t="s">
        <v>1374</v>
      </c>
      <c r="C212">
        <v>9</v>
      </c>
      <c r="D212" t="s">
        <v>1835</v>
      </c>
      <c r="E212" t="str">
        <f t="shared" si="19"/>
        <v>label define z__fahad_tut 1 "z__fahad_tut"</v>
      </c>
    </row>
    <row r="213" spans="1:5" x14ac:dyDescent="0.25">
      <c r="A213" t="s">
        <v>1065</v>
      </c>
      <c r="B213" t="s">
        <v>1375</v>
      </c>
      <c r="C213">
        <v>10</v>
      </c>
      <c r="D213" t="s">
        <v>1836</v>
      </c>
      <c r="E213" t="str">
        <f t="shared" si="19"/>
        <v>label define z__phy_maniac 1 "z__phy_maniac"</v>
      </c>
    </row>
    <row r="214" spans="1:5" x14ac:dyDescent="0.25">
      <c r="A214" t="s">
        <v>683</v>
      </c>
      <c r="B214" t="s">
        <v>1376</v>
      </c>
      <c r="C214">
        <v>11</v>
      </c>
      <c r="D214" t="s">
        <v>1837</v>
      </c>
      <c r="E214" t="str">
        <f t="shared" si="19"/>
        <v>label define z__boni_amin 1 "z__boni_amin"</v>
      </c>
    </row>
    <row r="215" spans="1:5" x14ac:dyDescent="0.25">
      <c r="A215" t="s">
        <v>158</v>
      </c>
      <c r="B215" t="s">
        <v>1369</v>
      </c>
      <c r="C215">
        <v>12</v>
      </c>
      <c r="D215" t="s">
        <v>1838</v>
      </c>
      <c r="E215" t="str">
        <f t="shared" si="19"/>
        <v>label define z__bondhi_path 1 "z__bondhi_path"</v>
      </c>
    </row>
    <row r="216" spans="1:5" x14ac:dyDescent="0.25">
      <c r="A216" t="s">
        <v>77</v>
      </c>
      <c r="B216" t="s">
        <v>1370</v>
      </c>
      <c r="C216">
        <v>13</v>
      </c>
      <c r="D216" t="s">
        <v>1839</v>
      </c>
      <c r="E216" t="str">
        <f t="shared" si="19"/>
        <v>label define z__not_using_any 1 "z__not_using_any"</v>
      </c>
    </row>
    <row r="217" spans="1:5" x14ac:dyDescent="0.25">
      <c r="A217" t="s">
        <v>1258</v>
      </c>
      <c r="B217" t="s">
        <v>1366</v>
      </c>
      <c r="C217">
        <v>14</v>
      </c>
      <c r="D217" t="s">
        <v>1840</v>
      </c>
      <c r="E217" t="str">
        <f t="shared" si="19"/>
        <v>label define z__bio_haters 1 "z__bio_haters"</v>
      </c>
    </row>
    <row r="218" spans="1:5" x14ac:dyDescent="0.25">
      <c r="A218" t="s">
        <v>1260</v>
      </c>
      <c r="B218" t="s">
        <v>1377</v>
      </c>
      <c r="C218">
        <v>15</v>
      </c>
      <c r="D218" t="s">
        <v>1841</v>
      </c>
      <c r="E218" t="str">
        <f t="shared" si="19"/>
        <v>label define z__roots_edu 1 "z__roots_edu"</v>
      </c>
    </row>
    <row r="219" spans="1:5" x14ac:dyDescent="0.25">
      <c r="A219" t="s">
        <v>193</v>
      </c>
      <c r="B219" t="s">
        <v>1371</v>
      </c>
      <c r="C219">
        <v>16</v>
      </c>
      <c r="D219" t="s">
        <v>1842</v>
      </c>
      <c r="E219" t="str">
        <f t="shared" si="19"/>
        <v>label define z__sikho 1 "z__sikho"</v>
      </c>
    </row>
    <row r="220" spans="1:5" x14ac:dyDescent="0.25">
      <c r="A220" t="s">
        <v>1362</v>
      </c>
      <c r="B220" t="s">
        <v>1372</v>
      </c>
      <c r="C220">
        <v>17</v>
      </c>
      <c r="D220" t="s">
        <v>1843</v>
      </c>
      <c r="E220" t="str">
        <f t="shared" si="19"/>
        <v>label define z__ind_teacher 1 "z__ind_teacher"</v>
      </c>
    </row>
    <row r="222" spans="1:5" x14ac:dyDescent="0.25">
      <c r="A222" t="s">
        <v>1187</v>
      </c>
      <c r="B222" t="s">
        <v>1112</v>
      </c>
      <c r="C222" t="s">
        <v>1158</v>
      </c>
      <c r="D222" t="s">
        <v>1187</v>
      </c>
      <c r="E222" t="str">
        <f>CONCATENATE("label define ", " ", A222)</f>
        <v>label define  ZA</v>
      </c>
    </row>
    <row r="223" spans="1:5" x14ac:dyDescent="0.25">
      <c r="A223">
        <v>0</v>
      </c>
      <c r="B223">
        <v>0</v>
      </c>
      <c r="C223">
        <v>0</v>
      </c>
      <c r="E223" t="str">
        <f>CONCATENATE(E222, " ", C223, " ", """",B223,"""")</f>
        <v>label define  ZA 0 "0"</v>
      </c>
    </row>
    <row r="224" spans="1:5" x14ac:dyDescent="0.25">
      <c r="A224" t="s">
        <v>57</v>
      </c>
      <c r="B224" t="s">
        <v>1378</v>
      </c>
      <c r="C224">
        <v>1</v>
      </c>
      <c r="E224" t="str">
        <f t="shared" ref="E224:E231" si="20">CONCATENATE(E223, " ", C224, " ", """",B224,"""")</f>
        <v>label define  ZA 0 "0" 1 "100-500"</v>
      </c>
    </row>
    <row r="225" spans="1:5" x14ac:dyDescent="0.25">
      <c r="A225" t="s">
        <v>91</v>
      </c>
      <c r="B225" t="s">
        <v>1380</v>
      </c>
      <c r="C225">
        <v>2</v>
      </c>
      <c r="E225" t="str">
        <f t="shared" si="20"/>
        <v>label define  ZA 0 "0" 1 "100-500" 2 "500-1000"</v>
      </c>
    </row>
    <row r="226" spans="1:5" x14ac:dyDescent="0.25">
      <c r="A226" t="s">
        <v>154</v>
      </c>
      <c r="B226" t="s">
        <v>1381</v>
      </c>
      <c r="C226">
        <v>3</v>
      </c>
      <c r="E226" t="str">
        <f t="shared" si="20"/>
        <v>label define  ZA 0 "0" 1 "100-500" 2 "500-1000" 3 "1000-1500"</v>
      </c>
    </row>
    <row r="227" spans="1:5" x14ac:dyDescent="0.25">
      <c r="A227" t="s">
        <v>78</v>
      </c>
      <c r="B227" t="s">
        <v>1379</v>
      </c>
      <c r="C227">
        <v>4</v>
      </c>
      <c r="E227" t="str">
        <f t="shared" si="20"/>
        <v>label define  ZA 0 "0" 1 "100-500" 2 "500-1000" 3 "1000-1500" 4 "1500-2000"</v>
      </c>
    </row>
    <row r="228" spans="1:5" x14ac:dyDescent="0.25">
      <c r="A228" t="s">
        <v>297</v>
      </c>
      <c r="B228" t="s">
        <v>1383</v>
      </c>
      <c r="C228">
        <v>5</v>
      </c>
      <c r="E228" t="str">
        <f t="shared" si="20"/>
        <v>label define  ZA 0 "0" 1 "100-500" 2 "500-1000" 3 "1000-1500" 4 "1500-2000" 5 "2000-2500"</v>
      </c>
    </row>
    <row r="229" spans="1:5" x14ac:dyDescent="0.25">
      <c r="A229" t="s">
        <v>440</v>
      </c>
      <c r="B229" t="s">
        <v>1384</v>
      </c>
      <c r="C229">
        <v>6</v>
      </c>
      <c r="E229" t="str">
        <f t="shared" si="20"/>
        <v>label define  ZA 0 "0" 1 "100-500" 2 "500-1000" 3 "1000-1500" 4 "1500-2000" 5 "2000-2500" 6 "2500-3000"</v>
      </c>
    </row>
    <row r="230" spans="1:5" x14ac:dyDescent="0.25">
      <c r="A230" t="s">
        <v>104</v>
      </c>
      <c r="B230" t="s">
        <v>413</v>
      </c>
      <c r="C230">
        <v>7</v>
      </c>
      <c r="E230" t="str">
        <f t="shared" si="20"/>
        <v>label define  ZA 0 "0" 1 "100-500" 2 "500-1000" 3 "1000-1500" 4 "1500-2000" 5 "2000-2500" 6 "2500-3000" 7 "3000-4000"</v>
      </c>
    </row>
    <row r="231" spans="1:5" x14ac:dyDescent="0.25">
      <c r="A231" t="s">
        <v>170</v>
      </c>
      <c r="B231" t="s">
        <v>1382</v>
      </c>
      <c r="C231">
        <v>8</v>
      </c>
      <c r="E231" t="str">
        <f t="shared" si="20"/>
        <v>label define  ZA 0 "0" 1 "100-500" 2 "500-1000" 3 "1000-1500" 4 "1500-2000" 5 "2000-2500" 6 "2500-3000" 7 "3000-4000" 8 "4000+"</v>
      </c>
    </row>
    <row r="233" spans="1:5" x14ac:dyDescent="0.25">
      <c r="A233" t="s">
        <v>1188</v>
      </c>
      <c r="B233" t="s">
        <v>1112</v>
      </c>
      <c r="C233" t="s">
        <v>1158</v>
      </c>
      <c r="D233" t="s">
        <v>1188</v>
      </c>
      <c r="E233" t="str">
        <f>CONCATENATE("label define ", " ", A233)</f>
        <v>label define  ZB</v>
      </c>
    </row>
    <row r="234" spans="1:5" x14ac:dyDescent="0.25">
      <c r="A234" t="s">
        <v>228</v>
      </c>
      <c r="B234" t="s">
        <v>1386</v>
      </c>
      <c r="C234">
        <v>1</v>
      </c>
      <c r="E234" t="str">
        <f>CONCATENATE(E233, " ", C234, " ", """",B234,"""")</f>
        <v>label define  ZB 1 "Very dissatisfied"</v>
      </c>
    </row>
    <row r="235" spans="1:5" x14ac:dyDescent="0.25">
      <c r="A235" t="s">
        <v>209</v>
      </c>
      <c r="B235" t="s">
        <v>1249</v>
      </c>
      <c r="C235">
        <v>2</v>
      </c>
      <c r="E235" t="str">
        <f t="shared" ref="E235:E238" si="21">CONCATENATE(E234, " ", C235, " ", """",B235,"""")</f>
        <v>label define  ZB 1 "Very dissatisfied" 2 "Dissatisfied"</v>
      </c>
    </row>
    <row r="236" spans="1:5" x14ac:dyDescent="0.25">
      <c r="A236" t="s">
        <v>92</v>
      </c>
      <c r="B236" t="s">
        <v>1387</v>
      </c>
      <c r="C236">
        <v>3</v>
      </c>
      <c r="E236" t="str">
        <f t="shared" si="21"/>
        <v>label define  ZB 1 "Very dissatisfied" 2 "Dissatisfied" 3 "Moderately satisfied"</v>
      </c>
    </row>
    <row r="237" spans="1:5" x14ac:dyDescent="0.25">
      <c r="A237" t="s">
        <v>58</v>
      </c>
      <c r="B237" t="s">
        <v>1250</v>
      </c>
      <c r="C237">
        <v>4</v>
      </c>
      <c r="E237" t="str">
        <f t="shared" si="21"/>
        <v>label define  ZB 1 "Very dissatisfied" 2 "Dissatisfied" 3 "Moderately satisfied" 4 "Satisfied"</v>
      </c>
    </row>
    <row r="238" spans="1:5" x14ac:dyDescent="0.25">
      <c r="A238" t="s">
        <v>142</v>
      </c>
      <c r="B238" t="s">
        <v>1385</v>
      </c>
      <c r="C238">
        <v>5</v>
      </c>
      <c r="E238" t="str">
        <f t="shared" si="21"/>
        <v>label define  ZB 1 "Very dissatisfied" 2 "Dissatisfied" 3 "Moderately satisfied" 4 "Satisfied" 5 "Very satisfied"</v>
      </c>
    </row>
    <row r="240" spans="1:5" x14ac:dyDescent="0.25">
      <c r="A240" t="s">
        <v>1388</v>
      </c>
      <c r="B240" t="s">
        <v>1112</v>
      </c>
      <c r="C240" t="s">
        <v>1158</v>
      </c>
    </row>
    <row r="241" spans="1:5" x14ac:dyDescent="0.25">
      <c r="A241" t="s">
        <v>147</v>
      </c>
      <c r="B241" t="s">
        <v>1392</v>
      </c>
      <c r="C241">
        <v>1</v>
      </c>
      <c r="D241" t="s">
        <v>1844</v>
      </c>
      <c r="E241" t="str">
        <f t="shared" ref="E241:E251" si="22">CONCATENATE("label define ",D241, " ", "1", " ", """",D241,"""")</f>
        <v>label define zc__eff_exam 1 "zc__eff_exam"</v>
      </c>
    </row>
    <row r="242" spans="1:5" x14ac:dyDescent="0.25">
      <c r="A242" t="s">
        <v>162</v>
      </c>
      <c r="B242" t="s">
        <v>1393</v>
      </c>
      <c r="C242">
        <v>2</v>
      </c>
      <c r="D242" t="s">
        <v>1845</v>
      </c>
      <c r="E242" t="str">
        <f t="shared" si="22"/>
        <v>label define zc__ask_que 1 "zc__ask_que"</v>
      </c>
    </row>
    <row r="243" spans="1:5" x14ac:dyDescent="0.25">
      <c r="A243" t="s">
        <v>318</v>
      </c>
      <c r="B243" t="s">
        <v>1505</v>
      </c>
      <c r="C243">
        <v>3</v>
      </c>
      <c r="D243" t="s">
        <v>1846</v>
      </c>
      <c r="E243" t="str">
        <f t="shared" si="22"/>
        <v>label define zc__coac_cen 1 "zc__coac_cen"</v>
      </c>
    </row>
    <row r="244" spans="1:5" x14ac:dyDescent="0.25">
      <c r="A244" t="s">
        <v>210</v>
      </c>
      <c r="B244" t="s">
        <v>1394</v>
      </c>
      <c r="C244">
        <v>4</v>
      </c>
      <c r="D244" t="s">
        <v>1847</v>
      </c>
      <c r="E244" t="str">
        <f t="shared" si="22"/>
        <v>label define zc__fac_fac 1 "zc__fac_fac"</v>
      </c>
    </row>
    <row r="245" spans="1:5" x14ac:dyDescent="0.25">
      <c r="A245" t="s">
        <v>198</v>
      </c>
      <c r="B245" t="s">
        <v>1395</v>
      </c>
      <c r="C245">
        <v>5</v>
      </c>
      <c r="D245" t="s">
        <v>1848</v>
      </c>
      <c r="E245" t="str">
        <f t="shared" si="22"/>
        <v>label define zc__socialization 1 "zc__socialization"</v>
      </c>
    </row>
    <row r="246" spans="1:5" x14ac:dyDescent="0.25">
      <c r="A246" t="s">
        <v>461</v>
      </c>
      <c r="B246" t="s">
        <v>1509</v>
      </c>
      <c r="C246">
        <v>6</v>
      </c>
      <c r="D246" t="s">
        <v>1849</v>
      </c>
      <c r="E246" t="str">
        <f t="shared" si="22"/>
        <v>label define zc__shadow_bett 1 "zc__shadow_bett"</v>
      </c>
    </row>
    <row r="247" spans="1:5" x14ac:dyDescent="0.25">
      <c r="A247" t="s">
        <v>441</v>
      </c>
      <c r="B247" t="s">
        <v>1396</v>
      </c>
      <c r="C247">
        <v>7</v>
      </c>
      <c r="D247" t="s">
        <v>1850</v>
      </c>
      <c r="E247" t="str">
        <f t="shared" si="22"/>
        <v>label define zc__pressure 1 "zc__pressure"</v>
      </c>
    </row>
    <row r="248" spans="1:5" x14ac:dyDescent="0.25">
      <c r="A248" t="s">
        <v>535</v>
      </c>
      <c r="B248" t="s">
        <v>1397</v>
      </c>
      <c r="C248">
        <v>8</v>
      </c>
      <c r="D248" t="s">
        <v>1851</v>
      </c>
      <c r="E248" t="str">
        <f t="shared" si="22"/>
        <v>label define zc__not_offline 1 "zc__not_offline"</v>
      </c>
    </row>
    <row r="249" spans="1:5" x14ac:dyDescent="0.25">
      <c r="A249" t="s">
        <v>1391</v>
      </c>
      <c r="B249" t="s">
        <v>1398</v>
      </c>
      <c r="C249">
        <v>9</v>
      </c>
      <c r="D249" t="s">
        <v>1852</v>
      </c>
      <c r="E249" t="str">
        <f t="shared" si="22"/>
        <v>label define zc__parent_neg 1 "zc__parent_neg"</v>
      </c>
    </row>
    <row r="250" spans="1:5" x14ac:dyDescent="0.25">
      <c r="A250" t="s">
        <v>1389</v>
      </c>
      <c r="B250" t="s">
        <v>1399</v>
      </c>
      <c r="C250">
        <v>10</v>
      </c>
      <c r="D250" t="s">
        <v>1853</v>
      </c>
      <c r="E250" t="str">
        <f t="shared" si="22"/>
        <v>label define zc__broad_persp 1 "zc__broad_persp"</v>
      </c>
    </row>
    <row r="251" spans="1:5" x14ac:dyDescent="0.25">
      <c r="A251" t="s">
        <v>1390</v>
      </c>
      <c r="B251" t="s">
        <v>1400</v>
      </c>
      <c r="C251">
        <v>11</v>
      </c>
      <c r="D251" t="s">
        <v>1854</v>
      </c>
      <c r="E251" t="str">
        <f t="shared" si="22"/>
        <v>label define zc__child_habit 1 "zc__child_habit"</v>
      </c>
    </row>
    <row r="253" spans="1:5" x14ac:dyDescent="0.25">
      <c r="A253" t="s">
        <v>1197</v>
      </c>
      <c r="B253" t="s">
        <v>1112</v>
      </c>
      <c r="C253" t="s">
        <v>1158</v>
      </c>
      <c r="D253" t="s">
        <v>1197</v>
      </c>
      <c r="E253" t="str">
        <f>CONCATENATE("label define ", " ", A253)</f>
        <v>label define  ZD</v>
      </c>
    </row>
    <row r="254" spans="1:5" x14ac:dyDescent="0.25">
      <c r="A254">
        <v>1</v>
      </c>
      <c r="B254" t="s">
        <v>1405</v>
      </c>
      <c r="C254">
        <v>1</v>
      </c>
      <c r="E254" t="str">
        <f>CONCATENATE(E253, " ", C254, " ", """",B254,"""")</f>
        <v>label define  ZD 1 "One"</v>
      </c>
    </row>
    <row r="255" spans="1:5" x14ac:dyDescent="0.25">
      <c r="A255">
        <v>2</v>
      </c>
      <c r="B255" t="s">
        <v>1407</v>
      </c>
      <c r="C255">
        <v>2</v>
      </c>
      <c r="E255" t="str">
        <f t="shared" ref="E255:E258" si="23">CONCATENATE(E254, " ", C255, " ", """",B255,"""")</f>
        <v>label define  ZD 1 "One" 2 "Two"</v>
      </c>
    </row>
    <row r="256" spans="1:5" x14ac:dyDescent="0.25">
      <c r="A256">
        <v>3</v>
      </c>
      <c r="B256" t="s">
        <v>1403</v>
      </c>
      <c r="C256">
        <v>3</v>
      </c>
      <c r="E256" t="str">
        <f t="shared" si="23"/>
        <v>label define  ZD 1 "One" 2 "Two" 3 "Three"</v>
      </c>
    </row>
    <row r="257" spans="1:5" x14ac:dyDescent="0.25">
      <c r="A257">
        <v>4</v>
      </c>
      <c r="B257" t="s">
        <v>1404</v>
      </c>
      <c r="C257">
        <v>4</v>
      </c>
      <c r="E257" t="str">
        <f t="shared" si="23"/>
        <v>label define  ZD 1 "One" 2 "Two" 3 "Three" 4 "Four"</v>
      </c>
    </row>
    <row r="258" spans="1:5" x14ac:dyDescent="0.25">
      <c r="A258">
        <v>5</v>
      </c>
      <c r="B258" t="s">
        <v>1406</v>
      </c>
      <c r="C258">
        <v>5</v>
      </c>
      <c r="E258" t="str">
        <f t="shared" si="23"/>
        <v>label define  ZD 1 "One" 2 "Two" 3 "Three" 4 "Four" 5 "Five"</v>
      </c>
    </row>
    <row r="260" spans="1:5" x14ac:dyDescent="0.25">
      <c r="A260" t="s">
        <v>1408</v>
      </c>
      <c r="B260" t="s">
        <v>1112</v>
      </c>
      <c r="C260" t="s">
        <v>1158</v>
      </c>
    </row>
    <row r="261" spans="1:5" x14ac:dyDescent="0.25">
      <c r="A261" t="s">
        <v>345</v>
      </c>
      <c r="B261" t="s">
        <v>1421</v>
      </c>
      <c r="C261">
        <v>1</v>
      </c>
      <c r="D261" t="s">
        <v>1855</v>
      </c>
      <c r="E261" t="str">
        <f t="shared" ref="E261:E271" si="24">CONCATENATE("label define ",D261, " ", "1", " ", """",D261,"""")</f>
        <v>label define ze__lack_conc 1 "ze__lack_conc"</v>
      </c>
    </row>
    <row r="262" spans="1:5" x14ac:dyDescent="0.25">
      <c r="A262" t="s">
        <v>94</v>
      </c>
      <c r="B262" t="s">
        <v>1422</v>
      </c>
      <c r="C262">
        <v>2</v>
      </c>
      <c r="D262" t="s">
        <v>1856</v>
      </c>
      <c r="E262" t="str">
        <f t="shared" si="24"/>
        <v>label define ze__face_face 1 "ze__face_face"</v>
      </c>
    </row>
    <row r="263" spans="1:5" x14ac:dyDescent="0.25">
      <c r="A263" t="s">
        <v>106</v>
      </c>
      <c r="B263" t="s">
        <v>1412</v>
      </c>
      <c r="C263">
        <v>3</v>
      </c>
      <c r="D263" t="s">
        <v>1857</v>
      </c>
      <c r="E263" t="str">
        <f t="shared" si="24"/>
        <v>label define ze__not_appl 1 "ze__not_appl"</v>
      </c>
    </row>
    <row r="264" spans="1:5" x14ac:dyDescent="0.25">
      <c r="A264" t="s">
        <v>129</v>
      </c>
      <c r="B264" t="s">
        <v>1413</v>
      </c>
      <c r="C264">
        <v>4</v>
      </c>
      <c r="D264" t="s">
        <v>1858</v>
      </c>
      <c r="E264" t="str">
        <f t="shared" si="24"/>
        <v>label define ze__no_internet 1 "ze__no_internet"</v>
      </c>
    </row>
    <row r="265" spans="1:5" x14ac:dyDescent="0.25">
      <c r="A265" t="s">
        <v>181</v>
      </c>
      <c r="B265" t="s">
        <v>1414</v>
      </c>
      <c r="C265">
        <v>5</v>
      </c>
      <c r="D265" t="s">
        <v>1859</v>
      </c>
      <c r="E265" t="str">
        <f t="shared" si="24"/>
        <v>label define ze__self_assess 1 "ze__self_assess"</v>
      </c>
    </row>
    <row r="266" spans="1:5" x14ac:dyDescent="0.25">
      <c r="A266" t="s">
        <v>199</v>
      </c>
      <c r="B266" t="s">
        <v>1415</v>
      </c>
      <c r="C266">
        <v>6</v>
      </c>
      <c r="D266" t="s">
        <v>1860</v>
      </c>
      <c r="E266" t="str">
        <f t="shared" si="24"/>
        <v>label define ze__ask_ques 1 "ze__ask_ques"</v>
      </c>
    </row>
    <row r="267" spans="1:5" x14ac:dyDescent="0.25">
      <c r="A267" t="s">
        <v>634</v>
      </c>
      <c r="B267" t="s">
        <v>1416</v>
      </c>
      <c r="C267">
        <v>7</v>
      </c>
      <c r="D267" t="s">
        <v>1861</v>
      </c>
      <c r="E267" t="str">
        <f t="shared" si="24"/>
        <v>label define ze__insuf_cont 1 "ze__insuf_cont"</v>
      </c>
    </row>
    <row r="268" spans="1:5" x14ac:dyDescent="0.25">
      <c r="A268" t="s">
        <v>314</v>
      </c>
      <c r="B268" t="s">
        <v>1417</v>
      </c>
      <c r="C268">
        <v>8</v>
      </c>
      <c r="D268" t="s">
        <v>1862</v>
      </c>
      <c r="E268" t="str">
        <f t="shared" si="24"/>
        <v>label define ze__lack_focus 1 "ze__lack_focus"</v>
      </c>
    </row>
    <row r="269" spans="1:5" x14ac:dyDescent="0.25">
      <c r="A269" t="s">
        <v>451</v>
      </c>
      <c r="B269" t="s">
        <v>1418</v>
      </c>
      <c r="C269">
        <v>9</v>
      </c>
      <c r="D269" t="s">
        <v>1863</v>
      </c>
      <c r="E269" t="str">
        <f t="shared" si="24"/>
        <v>label define ze__no_interc 1 "ze__no_interc"</v>
      </c>
    </row>
    <row r="270" spans="1:5" x14ac:dyDescent="0.25">
      <c r="A270" t="s">
        <v>420</v>
      </c>
      <c r="B270" t="s">
        <v>1419</v>
      </c>
      <c r="C270">
        <v>10</v>
      </c>
      <c r="D270" t="s">
        <v>1864</v>
      </c>
      <c r="E270" t="str">
        <f t="shared" si="24"/>
        <v>label define ze__parent_disag 1 "ze__parent_disag"</v>
      </c>
    </row>
    <row r="271" spans="1:5" x14ac:dyDescent="0.25">
      <c r="A271" t="s">
        <v>659</v>
      </c>
      <c r="B271" t="s">
        <v>1420</v>
      </c>
      <c r="C271">
        <v>11</v>
      </c>
      <c r="D271" t="s">
        <v>1865</v>
      </c>
      <c r="E271" t="str">
        <f t="shared" si="24"/>
        <v>label define ze__expensive 1 "ze__expensive"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DEBA-E33F-4DD0-9AE9-3CFE8B494A94}">
  <dimension ref="C1:N129"/>
  <sheetViews>
    <sheetView topLeftCell="A61" workbookViewId="0">
      <selection activeCell="M110" sqref="M110"/>
    </sheetView>
  </sheetViews>
  <sheetFormatPr defaultRowHeight="13.2" x14ac:dyDescent="0.25"/>
  <cols>
    <col min="12" max="12" width="20.77734375" bestFit="1" customWidth="1"/>
  </cols>
  <sheetData>
    <row r="1" spans="3:14" x14ac:dyDescent="0.25">
      <c r="L1" t="s">
        <v>1866</v>
      </c>
      <c r="M1">
        <v>1</v>
      </c>
      <c r="N1" t="s">
        <v>1886</v>
      </c>
    </row>
    <row r="2" spans="3:14" x14ac:dyDescent="0.25">
      <c r="L2" t="s">
        <v>1867</v>
      </c>
      <c r="M2">
        <v>3</v>
      </c>
      <c r="N2" t="s">
        <v>1887</v>
      </c>
    </row>
    <row r="3" spans="3:14" x14ac:dyDescent="0.25">
      <c r="L3" t="s">
        <v>1868</v>
      </c>
      <c r="M3">
        <v>4</v>
      </c>
      <c r="N3" t="s">
        <v>1888</v>
      </c>
    </row>
    <row r="4" spans="3:14" x14ac:dyDescent="0.25">
      <c r="L4" t="s">
        <v>1869</v>
      </c>
      <c r="M4">
        <v>2</v>
      </c>
      <c r="N4" t="s">
        <v>1889</v>
      </c>
    </row>
    <row r="5" spans="3:14" x14ac:dyDescent="0.25">
      <c r="L5" t="s">
        <v>1870</v>
      </c>
      <c r="M5">
        <v>5</v>
      </c>
      <c r="N5" t="s">
        <v>1890</v>
      </c>
    </row>
    <row r="6" spans="3:14" x14ac:dyDescent="0.25">
      <c r="C6" t="s">
        <v>1110</v>
      </c>
      <c r="D6" t="s">
        <v>1110</v>
      </c>
      <c r="F6" t="s">
        <v>1110</v>
      </c>
      <c r="G6">
        <v>1</v>
      </c>
      <c r="H6" t="s">
        <v>1766</v>
      </c>
      <c r="K6" t="str">
        <f>CONCATENATE("""",F6,"""")</f>
        <v>"A"</v>
      </c>
      <c r="L6" t="str">
        <f>CONCATENATE("""",H6,"""")</f>
        <v>"i__broad_wifi"</v>
      </c>
      <c r="M6">
        <v>1</v>
      </c>
    </row>
    <row r="7" spans="3:14" x14ac:dyDescent="0.25">
      <c r="C7" t="s">
        <v>1111</v>
      </c>
      <c r="D7" t="s">
        <v>1111</v>
      </c>
      <c r="F7" t="s">
        <v>1111</v>
      </c>
      <c r="G7">
        <v>2</v>
      </c>
      <c r="H7" t="s">
        <v>1767</v>
      </c>
      <c r="K7" t="str">
        <f t="shared" ref="K7:K70" si="0">CONCATENATE("""",F7,"""")</f>
        <v>"B"</v>
      </c>
      <c r="L7" t="str">
        <f t="shared" ref="L7:L70" si="1">CONCATENATE("""",H7,"""")</f>
        <v>"i__mob_data"</v>
      </c>
      <c r="M7">
        <v>2</v>
      </c>
    </row>
    <row r="8" spans="3:14" x14ac:dyDescent="0.25">
      <c r="C8" t="s">
        <v>1114</v>
      </c>
      <c r="D8" t="s">
        <v>1114</v>
      </c>
      <c r="F8" t="s">
        <v>1114</v>
      </c>
      <c r="G8">
        <v>0</v>
      </c>
      <c r="H8" t="s">
        <v>1768</v>
      </c>
      <c r="K8" t="str">
        <f t="shared" si="0"/>
        <v>"C"</v>
      </c>
      <c r="L8" t="str">
        <f t="shared" si="1"/>
        <v>"r__others"</v>
      </c>
      <c r="M8">
        <v>0</v>
      </c>
      <c r="N8" t="s">
        <v>1891</v>
      </c>
    </row>
    <row r="9" spans="3:14" x14ac:dyDescent="0.25">
      <c r="C9" t="s">
        <v>1115</v>
      </c>
      <c r="D9" t="s">
        <v>1115</v>
      </c>
      <c r="F9" t="s">
        <v>1115</v>
      </c>
      <c r="G9">
        <v>1</v>
      </c>
      <c r="H9" t="s">
        <v>1769</v>
      </c>
      <c r="K9" t="str">
        <f t="shared" si="0"/>
        <v>"D"</v>
      </c>
      <c r="L9" t="str">
        <f t="shared" si="1"/>
        <v>"r__bat_of_bio"</v>
      </c>
      <c r="M9">
        <v>1</v>
      </c>
      <c r="N9" t="s">
        <v>1892</v>
      </c>
    </row>
    <row r="10" spans="3:14" x14ac:dyDescent="0.25">
      <c r="C10" t="s">
        <v>1116</v>
      </c>
      <c r="D10" t="s">
        <v>1116</v>
      </c>
      <c r="F10" t="s">
        <v>1116</v>
      </c>
      <c r="G10">
        <v>2</v>
      </c>
      <c r="H10" t="s">
        <v>1770</v>
      </c>
      <c r="K10" t="str">
        <f t="shared" si="0"/>
        <v>"E"</v>
      </c>
      <c r="L10" t="str">
        <f t="shared" si="1"/>
        <v>"r__10_ms"</v>
      </c>
      <c r="M10">
        <v>2</v>
      </c>
      <c r="N10" t="s">
        <v>1893</v>
      </c>
    </row>
    <row r="11" spans="3:14" x14ac:dyDescent="0.25">
      <c r="C11" t="s">
        <v>1117</v>
      </c>
      <c r="D11" t="s">
        <v>1117</v>
      </c>
      <c r="F11" t="s">
        <v>1117</v>
      </c>
      <c r="G11">
        <v>3</v>
      </c>
      <c r="H11" t="s">
        <v>1771</v>
      </c>
      <c r="K11" t="str">
        <f t="shared" si="0"/>
        <v>"F"</v>
      </c>
      <c r="L11" t="str">
        <f t="shared" si="1"/>
        <v>"r__fore_yt_cha"</v>
      </c>
      <c r="M11">
        <v>3</v>
      </c>
      <c r="N11" t="s">
        <v>1894</v>
      </c>
    </row>
    <row r="12" spans="3:14" x14ac:dyDescent="0.25">
      <c r="C12" t="s">
        <v>1109</v>
      </c>
      <c r="D12" t="s">
        <v>1109</v>
      </c>
      <c r="F12" t="s">
        <v>1109</v>
      </c>
      <c r="G12">
        <v>4</v>
      </c>
      <c r="H12" t="s">
        <v>1772</v>
      </c>
      <c r="K12" t="str">
        <f t="shared" si="0"/>
        <v>"G"</v>
      </c>
      <c r="L12" t="str">
        <f t="shared" si="1"/>
        <v>"r__ind_teacher"</v>
      </c>
      <c r="M12">
        <v>4</v>
      </c>
      <c r="N12" t="s">
        <v>1895</v>
      </c>
    </row>
    <row r="13" spans="3:14" x14ac:dyDescent="0.25">
      <c r="C13" t="s">
        <v>1118</v>
      </c>
      <c r="F13" t="s">
        <v>1118</v>
      </c>
      <c r="G13">
        <v>5</v>
      </c>
      <c r="H13" t="s">
        <v>1773</v>
      </c>
      <c r="K13" t="str">
        <f t="shared" si="0"/>
        <v>"G_1"</v>
      </c>
      <c r="L13" t="str">
        <f t="shared" si="1"/>
        <v>"r__onno_path"</v>
      </c>
      <c r="M13">
        <v>5</v>
      </c>
      <c r="N13" t="s">
        <v>1896</v>
      </c>
    </row>
    <row r="14" spans="3:14" x14ac:dyDescent="0.25">
      <c r="C14" t="s">
        <v>1119</v>
      </c>
      <c r="F14" t="s">
        <v>1119</v>
      </c>
      <c r="G14">
        <v>6</v>
      </c>
      <c r="H14" t="s">
        <v>1774</v>
      </c>
      <c r="K14" t="str">
        <f t="shared" si="0"/>
        <v>"G_2"</v>
      </c>
      <c r="L14" t="str">
        <f t="shared" si="1"/>
        <v>"r__not_using_any"</v>
      </c>
      <c r="M14">
        <v>6</v>
      </c>
      <c r="N14" t="s">
        <v>1897</v>
      </c>
    </row>
    <row r="15" spans="3:14" x14ac:dyDescent="0.25">
      <c r="C15" t="s">
        <v>1120</v>
      </c>
      <c r="F15" t="s">
        <v>1120</v>
      </c>
      <c r="G15">
        <v>7</v>
      </c>
      <c r="H15" t="s">
        <v>1775</v>
      </c>
      <c r="K15" t="str">
        <f t="shared" si="0"/>
        <v>"G_3"</v>
      </c>
      <c r="L15" t="str">
        <f t="shared" si="1"/>
        <v>"r__acs"</v>
      </c>
      <c r="M15">
        <v>7</v>
      </c>
      <c r="N15" t="s">
        <v>1898</v>
      </c>
    </row>
    <row r="16" spans="3:14" x14ac:dyDescent="0.25">
      <c r="C16" t="s">
        <v>1121</v>
      </c>
      <c r="F16" t="s">
        <v>1121</v>
      </c>
      <c r="G16">
        <v>8</v>
      </c>
      <c r="H16" t="s">
        <v>1776</v>
      </c>
      <c r="K16" t="str">
        <f t="shared" si="0"/>
        <v>"G_4"</v>
      </c>
      <c r="L16" t="str">
        <f t="shared" si="1"/>
        <v>"r__bond_path"</v>
      </c>
      <c r="M16">
        <v>8</v>
      </c>
      <c r="N16" t="s">
        <v>1899</v>
      </c>
    </row>
    <row r="17" spans="3:14" x14ac:dyDescent="0.25">
      <c r="C17" t="s">
        <v>1122</v>
      </c>
      <c r="D17" t="s">
        <v>1122</v>
      </c>
      <c r="F17" t="s">
        <v>1122</v>
      </c>
      <c r="G17">
        <v>9</v>
      </c>
      <c r="H17" t="s">
        <v>1777</v>
      </c>
      <c r="K17" t="str">
        <f t="shared" si="0"/>
        <v>"H"</v>
      </c>
      <c r="L17" t="str">
        <f t="shared" si="1"/>
        <v>"r__sikho"</v>
      </c>
      <c r="M17">
        <v>9</v>
      </c>
      <c r="N17" t="s">
        <v>1900</v>
      </c>
    </row>
    <row r="18" spans="3:14" x14ac:dyDescent="0.25">
      <c r="C18" t="s">
        <v>1123</v>
      </c>
      <c r="D18" t="s">
        <v>1766</v>
      </c>
      <c r="F18" t="s">
        <v>1123</v>
      </c>
      <c r="G18">
        <v>10</v>
      </c>
      <c r="H18" t="s">
        <v>1778</v>
      </c>
      <c r="K18" t="str">
        <f t="shared" si="0"/>
        <v>"I"</v>
      </c>
      <c r="L18" t="str">
        <f t="shared" si="1"/>
        <v>"r__edg_cou"</v>
      </c>
      <c r="M18">
        <v>10</v>
      </c>
      <c r="N18" t="s">
        <v>1901</v>
      </c>
    </row>
    <row r="19" spans="3:14" x14ac:dyDescent="0.25">
      <c r="C19" t="s">
        <v>1124</v>
      </c>
      <c r="D19" t="s">
        <v>1767</v>
      </c>
      <c r="F19" t="s">
        <v>1124</v>
      </c>
      <c r="G19">
        <v>11</v>
      </c>
      <c r="H19" t="s">
        <v>1779</v>
      </c>
      <c r="K19" t="str">
        <f t="shared" si="0"/>
        <v>"I_1"</v>
      </c>
      <c r="L19" t="str">
        <f t="shared" si="1"/>
        <v>"r__fah_tut"</v>
      </c>
      <c r="M19">
        <v>11</v>
      </c>
      <c r="N19" t="s">
        <v>1902</v>
      </c>
    </row>
    <row r="20" spans="3:14" x14ac:dyDescent="0.25">
      <c r="C20" t="s">
        <v>1125</v>
      </c>
      <c r="D20" t="s">
        <v>1127</v>
      </c>
      <c r="F20" t="s">
        <v>1125</v>
      </c>
      <c r="G20">
        <v>12</v>
      </c>
      <c r="H20" t="s">
        <v>1780</v>
      </c>
      <c r="K20" t="str">
        <f t="shared" si="0"/>
        <v>"I_2"</v>
      </c>
      <c r="L20" t="str">
        <f t="shared" si="1"/>
        <v>"r__tec_eas_edu"</v>
      </c>
      <c r="M20">
        <v>12</v>
      </c>
      <c r="N20" t="s">
        <v>1903</v>
      </c>
    </row>
    <row r="21" spans="3:14" x14ac:dyDescent="0.25">
      <c r="C21" t="s">
        <v>1126</v>
      </c>
      <c r="D21" t="s">
        <v>1128</v>
      </c>
      <c r="F21" t="s">
        <v>1126</v>
      </c>
      <c r="G21">
        <v>13</v>
      </c>
      <c r="H21" t="s">
        <v>1781</v>
      </c>
      <c r="K21" t="str">
        <f t="shared" si="0"/>
        <v>"J"</v>
      </c>
      <c r="L21" t="str">
        <f t="shared" si="1"/>
        <v>"r__boni_amin"</v>
      </c>
      <c r="M21">
        <v>13</v>
      </c>
      <c r="N21" t="s">
        <v>1904</v>
      </c>
    </row>
    <row r="22" spans="3:14" x14ac:dyDescent="0.25">
      <c r="C22" t="s">
        <v>1127</v>
      </c>
      <c r="D22" t="s">
        <v>1129</v>
      </c>
      <c r="F22" t="s">
        <v>1127</v>
      </c>
      <c r="G22">
        <v>14</v>
      </c>
      <c r="H22" t="s">
        <v>1782</v>
      </c>
      <c r="K22" t="str">
        <f t="shared" si="0"/>
        <v>"K"</v>
      </c>
      <c r="L22" t="str">
        <f t="shared" si="1"/>
        <v>"r__phy_maniac"</v>
      </c>
      <c r="M22">
        <v>14</v>
      </c>
      <c r="N22" t="s">
        <v>1905</v>
      </c>
    </row>
    <row r="23" spans="3:14" x14ac:dyDescent="0.25">
      <c r="C23" t="s">
        <v>1128</v>
      </c>
      <c r="D23" t="s">
        <v>1130</v>
      </c>
      <c r="F23" t="s">
        <v>1128</v>
      </c>
      <c r="G23">
        <v>15</v>
      </c>
      <c r="H23" t="s">
        <v>1783</v>
      </c>
      <c r="K23" t="str">
        <f t="shared" si="0"/>
        <v>"L"</v>
      </c>
      <c r="L23" t="str">
        <f t="shared" si="1"/>
        <v>"r__bio_hat"</v>
      </c>
      <c r="M23">
        <v>15</v>
      </c>
      <c r="N23" t="s">
        <v>1906</v>
      </c>
    </row>
    <row r="24" spans="3:14" x14ac:dyDescent="0.25">
      <c r="C24" t="s">
        <v>1129</v>
      </c>
      <c r="D24" t="s">
        <v>1113</v>
      </c>
      <c r="F24" t="s">
        <v>1129</v>
      </c>
      <c r="G24">
        <v>16</v>
      </c>
      <c r="H24" t="s">
        <v>1784</v>
      </c>
      <c r="K24" t="str">
        <f t="shared" si="0"/>
        <v>"M"</v>
      </c>
      <c r="L24" t="str">
        <f t="shared" si="1"/>
        <v>"r__roots_edu"</v>
      </c>
      <c r="M24">
        <v>16</v>
      </c>
      <c r="N24" t="s">
        <v>1907</v>
      </c>
    </row>
    <row r="25" spans="3:14" x14ac:dyDescent="0.25">
      <c r="C25" t="s">
        <v>1130</v>
      </c>
      <c r="D25" t="s">
        <v>1132</v>
      </c>
      <c r="F25" t="s">
        <v>1130</v>
      </c>
      <c r="G25">
        <v>1</v>
      </c>
      <c r="H25" t="s">
        <v>1785</v>
      </c>
      <c r="K25" t="str">
        <f t="shared" si="0"/>
        <v>"N"</v>
      </c>
      <c r="L25" t="str">
        <f t="shared" si="1"/>
        <v>"s__physics"</v>
      </c>
      <c r="M25">
        <v>1</v>
      </c>
      <c r="N25" t="s">
        <v>1908</v>
      </c>
    </row>
    <row r="26" spans="3:14" x14ac:dyDescent="0.25">
      <c r="C26" t="s">
        <v>1113</v>
      </c>
      <c r="D26" t="s">
        <v>1768</v>
      </c>
      <c r="F26" t="s">
        <v>1113</v>
      </c>
      <c r="G26">
        <v>2</v>
      </c>
      <c r="H26" t="s">
        <v>1786</v>
      </c>
      <c r="K26" t="str">
        <f t="shared" si="0"/>
        <v>"O"</v>
      </c>
      <c r="L26" t="str">
        <f t="shared" si="1"/>
        <v>"s__chemistry"</v>
      </c>
      <c r="M26">
        <v>2</v>
      </c>
      <c r="N26" t="s">
        <v>1909</v>
      </c>
    </row>
    <row r="27" spans="3:14" x14ac:dyDescent="0.25">
      <c r="C27" t="s">
        <v>1131</v>
      </c>
      <c r="D27" t="s">
        <v>1769</v>
      </c>
      <c r="F27" t="s">
        <v>1131</v>
      </c>
      <c r="G27">
        <v>3</v>
      </c>
      <c r="H27" t="s">
        <v>1787</v>
      </c>
      <c r="K27" t="str">
        <f t="shared" si="0"/>
        <v>"P"</v>
      </c>
      <c r="L27" t="str">
        <f t="shared" si="1"/>
        <v>"s__math_higher_math"</v>
      </c>
      <c r="M27">
        <v>3</v>
      </c>
      <c r="N27" t="s">
        <v>1910</v>
      </c>
    </row>
    <row r="28" spans="3:14" x14ac:dyDescent="0.25">
      <c r="C28" t="s">
        <v>1132</v>
      </c>
      <c r="D28" t="s">
        <v>1770</v>
      </c>
      <c r="F28" t="s">
        <v>1132</v>
      </c>
      <c r="G28">
        <v>4</v>
      </c>
      <c r="H28" t="s">
        <v>1788</v>
      </c>
      <c r="K28" t="str">
        <f t="shared" si="0"/>
        <v>"Q"</v>
      </c>
      <c r="L28" t="str">
        <f t="shared" si="1"/>
        <v>"s__biology"</v>
      </c>
      <c r="M28">
        <v>4</v>
      </c>
      <c r="N28" t="s">
        <v>1911</v>
      </c>
    </row>
    <row r="29" spans="3:14" x14ac:dyDescent="0.25">
      <c r="C29" t="s">
        <v>1133</v>
      </c>
      <c r="D29" t="s">
        <v>1771</v>
      </c>
      <c r="F29" t="s">
        <v>1133</v>
      </c>
      <c r="G29">
        <v>5</v>
      </c>
      <c r="H29" t="s">
        <v>1789</v>
      </c>
      <c r="K29" t="str">
        <f t="shared" si="0"/>
        <v>"R"</v>
      </c>
      <c r="L29" t="str">
        <f t="shared" si="1"/>
        <v>"s__english"</v>
      </c>
      <c r="M29">
        <v>5</v>
      </c>
      <c r="N29" t="s">
        <v>1912</v>
      </c>
    </row>
    <row r="30" spans="3:14" x14ac:dyDescent="0.25">
      <c r="C30" t="s">
        <v>1134</v>
      </c>
      <c r="D30" t="s">
        <v>1772</v>
      </c>
      <c r="F30" t="s">
        <v>1134</v>
      </c>
      <c r="G30">
        <v>6</v>
      </c>
      <c r="H30" t="s">
        <v>1790</v>
      </c>
      <c r="K30" t="str">
        <f t="shared" si="0"/>
        <v>"R_1"</v>
      </c>
      <c r="L30" t="str">
        <f t="shared" si="1"/>
        <v>"s__ben_soc_sci_islam"</v>
      </c>
      <c r="M30">
        <v>6</v>
      </c>
      <c r="N30" t="s">
        <v>1913</v>
      </c>
    </row>
    <row r="31" spans="3:14" x14ac:dyDescent="0.25">
      <c r="C31" t="s">
        <v>1135</v>
      </c>
      <c r="D31" t="s">
        <v>1773</v>
      </c>
      <c r="F31" t="s">
        <v>1135</v>
      </c>
      <c r="G31">
        <v>7</v>
      </c>
      <c r="H31" t="s">
        <v>1791</v>
      </c>
      <c r="K31" t="str">
        <f t="shared" si="0"/>
        <v>"R_2"</v>
      </c>
      <c r="L31" t="str">
        <f t="shared" si="1"/>
        <v>"s__economics"</v>
      </c>
      <c r="M31">
        <v>7</v>
      </c>
      <c r="N31" t="s">
        <v>1914</v>
      </c>
    </row>
    <row r="32" spans="3:14" x14ac:dyDescent="0.25">
      <c r="C32" t="s">
        <v>1136</v>
      </c>
      <c r="D32" t="s">
        <v>1774</v>
      </c>
      <c r="F32" t="s">
        <v>1136</v>
      </c>
      <c r="G32">
        <v>8</v>
      </c>
      <c r="H32" t="s">
        <v>1792</v>
      </c>
      <c r="K32" t="str">
        <f t="shared" si="0"/>
        <v>"R_3"</v>
      </c>
      <c r="L32" t="str">
        <f t="shared" si="1"/>
        <v>"s__none"</v>
      </c>
      <c r="M32">
        <v>8</v>
      </c>
      <c r="N32" t="s">
        <v>1915</v>
      </c>
    </row>
    <row r="33" spans="3:14" x14ac:dyDescent="0.25">
      <c r="C33" t="s">
        <v>1137</v>
      </c>
      <c r="D33" t="s">
        <v>1775</v>
      </c>
      <c r="F33" t="s">
        <v>1137</v>
      </c>
      <c r="G33">
        <v>9</v>
      </c>
      <c r="H33" t="s">
        <v>1793</v>
      </c>
      <c r="K33" t="str">
        <f t="shared" si="0"/>
        <v>"R_4"</v>
      </c>
      <c r="L33" t="str">
        <f t="shared" si="1"/>
        <v>"s__science"</v>
      </c>
      <c r="M33">
        <v>9</v>
      </c>
      <c r="N33" t="s">
        <v>1916</v>
      </c>
    </row>
    <row r="34" spans="3:14" x14ac:dyDescent="0.25">
      <c r="C34" t="s">
        <v>1138</v>
      </c>
      <c r="D34" t="s">
        <v>1776</v>
      </c>
      <c r="F34" t="s">
        <v>1138</v>
      </c>
      <c r="G34">
        <v>10</v>
      </c>
      <c r="H34" t="s">
        <v>1794</v>
      </c>
      <c r="K34" t="str">
        <f t="shared" si="0"/>
        <v>"R_5"</v>
      </c>
      <c r="L34" t="str">
        <f t="shared" si="1"/>
        <v>"s__accounting"</v>
      </c>
      <c r="M34">
        <v>10</v>
      </c>
      <c r="N34" t="s">
        <v>1917</v>
      </c>
    </row>
    <row r="35" spans="3:14" x14ac:dyDescent="0.25">
      <c r="C35" t="s">
        <v>1139</v>
      </c>
      <c r="D35" t="s">
        <v>1777</v>
      </c>
      <c r="F35" t="s">
        <v>1139</v>
      </c>
      <c r="G35">
        <v>11</v>
      </c>
      <c r="H35" t="s">
        <v>1795</v>
      </c>
      <c r="K35" t="str">
        <f t="shared" si="0"/>
        <v>"R_6"</v>
      </c>
      <c r="L35" t="str">
        <f t="shared" si="1"/>
        <v>"s__marketing"</v>
      </c>
      <c r="M35">
        <v>11</v>
      </c>
      <c r="N35" t="s">
        <v>1918</v>
      </c>
    </row>
    <row r="36" spans="3:14" x14ac:dyDescent="0.25">
      <c r="C36" t="s">
        <v>1140</v>
      </c>
      <c r="D36" t="s">
        <v>1778</v>
      </c>
      <c r="F36" t="s">
        <v>1140</v>
      </c>
      <c r="G36">
        <v>12</v>
      </c>
      <c r="H36" t="s">
        <v>1796</v>
      </c>
      <c r="K36" t="str">
        <f t="shared" si="0"/>
        <v>"R_7"</v>
      </c>
      <c r="L36" t="str">
        <f t="shared" si="1"/>
        <v>"s__logic"</v>
      </c>
      <c r="M36">
        <v>12</v>
      </c>
      <c r="N36" t="s">
        <v>1919</v>
      </c>
    </row>
    <row r="37" spans="3:14" x14ac:dyDescent="0.25">
      <c r="C37" t="s">
        <v>1141</v>
      </c>
      <c r="D37" t="s">
        <v>1779</v>
      </c>
      <c r="F37" t="s">
        <v>1141</v>
      </c>
      <c r="G37">
        <v>13</v>
      </c>
      <c r="H37" t="s">
        <v>1797</v>
      </c>
      <c r="K37" t="str">
        <f t="shared" si="0"/>
        <v>"R_8"</v>
      </c>
      <c r="L37" t="str">
        <f t="shared" si="1"/>
        <v>"s__fin_banking"</v>
      </c>
      <c r="M37">
        <v>13</v>
      </c>
      <c r="N37" t="s">
        <v>1920</v>
      </c>
    </row>
    <row r="38" spans="3:14" x14ac:dyDescent="0.25">
      <c r="C38" t="s">
        <v>1142</v>
      </c>
      <c r="D38" t="s">
        <v>1780</v>
      </c>
      <c r="F38" t="s">
        <v>1142</v>
      </c>
      <c r="G38">
        <v>14</v>
      </c>
      <c r="H38" t="s">
        <v>1798</v>
      </c>
      <c r="K38" t="str">
        <f t="shared" si="0"/>
        <v>"R_9"</v>
      </c>
      <c r="L38" t="str">
        <f t="shared" si="1"/>
        <v>"s__ict"</v>
      </c>
      <c r="M38">
        <v>14</v>
      </c>
      <c r="N38" t="s">
        <v>1921</v>
      </c>
    </row>
    <row r="39" spans="3:14" x14ac:dyDescent="0.25">
      <c r="C39" t="s">
        <v>1143</v>
      </c>
      <c r="D39" t="s">
        <v>1781</v>
      </c>
      <c r="F39" t="s">
        <v>1143</v>
      </c>
      <c r="G39">
        <v>1</v>
      </c>
      <c r="H39" t="s">
        <v>1799</v>
      </c>
      <c r="K39" t="str">
        <f t="shared" si="0"/>
        <v>"R_10"</v>
      </c>
      <c r="L39" t="str">
        <f t="shared" si="1"/>
        <v>"t__off_seminer"</v>
      </c>
      <c r="M39">
        <v>1</v>
      </c>
      <c r="N39" t="s">
        <v>1922</v>
      </c>
    </row>
    <row r="40" spans="3:14" x14ac:dyDescent="0.25">
      <c r="C40" t="s">
        <v>1112</v>
      </c>
      <c r="D40" t="s">
        <v>1782</v>
      </c>
      <c r="F40" t="s">
        <v>1112</v>
      </c>
      <c r="G40">
        <v>2</v>
      </c>
      <c r="H40" t="s">
        <v>1800</v>
      </c>
      <c r="K40" t="str">
        <f t="shared" si="0"/>
        <v>"S"</v>
      </c>
      <c r="L40" t="str">
        <f t="shared" si="1"/>
        <v>"t__soc_media"</v>
      </c>
      <c r="M40">
        <v>2</v>
      </c>
      <c r="N40" t="s">
        <v>1923</v>
      </c>
    </row>
    <row r="41" spans="3:14" x14ac:dyDescent="0.25">
      <c r="C41" t="s">
        <v>1144</v>
      </c>
      <c r="D41" t="s">
        <v>1783</v>
      </c>
      <c r="F41" t="s">
        <v>1144</v>
      </c>
      <c r="G41">
        <v>3</v>
      </c>
      <c r="H41" t="s">
        <v>1801</v>
      </c>
      <c r="K41" t="str">
        <f t="shared" si="0"/>
        <v>"S_1"</v>
      </c>
      <c r="L41" t="str">
        <f t="shared" si="1"/>
        <v>"t__siblings"</v>
      </c>
      <c r="M41">
        <v>3</v>
      </c>
      <c r="N41" t="s">
        <v>1924</v>
      </c>
    </row>
    <row r="42" spans="3:14" x14ac:dyDescent="0.25">
      <c r="C42" t="s">
        <v>1145</v>
      </c>
      <c r="D42" t="s">
        <v>1784</v>
      </c>
      <c r="F42" t="s">
        <v>1145</v>
      </c>
      <c r="G42">
        <v>4</v>
      </c>
      <c r="H42" t="s">
        <v>1802</v>
      </c>
      <c r="K42" t="str">
        <f t="shared" si="0"/>
        <v>"S_2"</v>
      </c>
      <c r="L42" t="str">
        <f t="shared" si="1"/>
        <v>"t__friends"</v>
      </c>
      <c r="M42">
        <v>4</v>
      </c>
      <c r="N42" t="s">
        <v>1925</v>
      </c>
    </row>
    <row r="43" spans="3:14" x14ac:dyDescent="0.25">
      <c r="C43" t="s">
        <v>1146</v>
      </c>
      <c r="D43" t="s">
        <v>1785</v>
      </c>
      <c r="F43" t="s">
        <v>1146</v>
      </c>
      <c r="G43">
        <v>5</v>
      </c>
      <c r="H43" t="s">
        <v>1803</v>
      </c>
      <c r="K43" t="str">
        <f t="shared" si="0"/>
        <v>"S_3"</v>
      </c>
      <c r="L43" t="str">
        <f t="shared" si="1"/>
        <v>"t__parents"</v>
      </c>
      <c r="M43">
        <v>5</v>
      </c>
      <c r="N43" t="s">
        <v>1926</v>
      </c>
    </row>
    <row r="44" spans="3:14" x14ac:dyDescent="0.25">
      <c r="C44" t="s">
        <v>1147</v>
      </c>
      <c r="D44" t="s">
        <v>1786</v>
      </c>
      <c r="F44" t="s">
        <v>1147</v>
      </c>
      <c r="G44">
        <v>6</v>
      </c>
      <c r="H44" t="s">
        <v>1804</v>
      </c>
      <c r="K44" t="str">
        <f t="shared" si="0"/>
        <v>"S_4"</v>
      </c>
      <c r="L44" t="str">
        <f t="shared" si="1"/>
        <v>"t__poster"</v>
      </c>
      <c r="M44">
        <v>6</v>
      </c>
      <c r="N44" t="s">
        <v>1927</v>
      </c>
    </row>
    <row r="45" spans="3:14" x14ac:dyDescent="0.25">
      <c r="C45" t="s">
        <v>1148</v>
      </c>
      <c r="D45" t="s">
        <v>1787</v>
      </c>
      <c r="F45" t="s">
        <v>1148</v>
      </c>
      <c r="G45">
        <v>1</v>
      </c>
      <c r="H45" t="s">
        <v>1805</v>
      </c>
      <c r="K45" t="str">
        <f t="shared" si="0"/>
        <v>"S_5"</v>
      </c>
      <c r="L45" t="str">
        <f t="shared" si="1"/>
        <v>"w__rec_cls"</v>
      </c>
      <c r="M45">
        <v>1</v>
      </c>
      <c r="N45" t="s">
        <v>1928</v>
      </c>
    </row>
    <row r="46" spans="3:14" x14ac:dyDescent="0.25">
      <c r="C46" t="s">
        <v>1149</v>
      </c>
      <c r="D46" t="s">
        <v>1788</v>
      </c>
      <c r="F46" t="s">
        <v>1149</v>
      </c>
      <c r="G46">
        <v>2</v>
      </c>
      <c r="H46" t="s">
        <v>1806</v>
      </c>
      <c r="K46" t="str">
        <f t="shared" si="0"/>
        <v>"S_6"</v>
      </c>
      <c r="L46" t="str">
        <f t="shared" si="1"/>
        <v>"w__onl_quiz"</v>
      </c>
      <c r="M46">
        <v>2</v>
      </c>
      <c r="N46" t="s">
        <v>1929</v>
      </c>
    </row>
    <row r="47" spans="3:14" x14ac:dyDescent="0.25">
      <c r="C47" t="s">
        <v>1150</v>
      </c>
      <c r="D47" t="s">
        <v>1789</v>
      </c>
      <c r="F47" t="s">
        <v>1150</v>
      </c>
      <c r="G47">
        <v>3</v>
      </c>
      <c r="H47" t="s">
        <v>1807</v>
      </c>
      <c r="K47" t="str">
        <f t="shared" si="0"/>
        <v>"T"</v>
      </c>
      <c r="L47" t="str">
        <f t="shared" si="1"/>
        <v>"w__lec_sht"</v>
      </c>
      <c r="M47">
        <v>3</v>
      </c>
      <c r="N47" t="s">
        <v>1930</v>
      </c>
    </row>
    <row r="48" spans="3:14" x14ac:dyDescent="0.25">
      <c r="C48" t="s">
        <v>1151</v>
      </c>
      <c r="D48" t="s">
        <v>1790</v>
      </c>
      <c r="F48" t="s">
        <v>1151</v>
      </c>
      <c r="G48">
        <v>4</v>
      </c>
      <c r="H48" t="s">
        <v>1808</v>
      </c>
      <c r="K48" t="str">
        <f t="shared" si="0"/>
        <v>"T_1"</v>
      </c>
      <c r="L48" t="str">
        <f t="shared" si="1"/>
        <v>"w__anim_vid"</v>
      </c>
      <c r="M48">
        <v>4</v>
      </c>
      <c r="N48" t="s">
        <v>1931</v>
      </c>
    </row>
    <row r="49" spans="3:14" x14ac:dyDescent="0.25">
      <c r="C49" t="s">
        <v>1152</v>
      </c>
      <c r="D49" t="s">
        <v>1791</v>
      </c>
      <c r="F49" t="s">
        <v>1152</v>
      </c>
      <c r="G49">
        <v>5</v>
      </c>
      <c r="H49" t="s">
        <v>1809</v>
      </c>
      <c r="K49" t="str">
        <f t="shared" si="0"/>
        <v>"T_2"</v>
      </c>
      <c r="L49" t="str">
        <f t="shared" si="1"/>
        <v>"w__none"</v>
      </c>
      <c r="M49">
        <v>5</v>
      </c>
      <c r="N49" t="s">
        <v>1932</v>
      </c>
    </row>
    <row r="50" spans="3:14" x14ac:dyDescent="0.25">
      <c r="C50" t="s">
        <v>1153</v>
      </c>
      <c r="D50" t="s">
        <v>1792</v>
      </c>
      <c r="F50" t="s">
        <v>1153</v>
      </c>
      <c r="G50">
        <v>6</v>
      </c>
      <c r="H50" t="s">
        <v>1810</v>
      </c>
      <c r="K50" t="str">
        <f t="shared" si="0"/>
        <v>"T_3"</v>
      </c>
      <c r="L50" t="str">
        <f t="shared" si="1"/>
        <v>"w__short"</v>
      </c>
      <c r="M50">
        <v>6</v>
      </c>
      <c r="N50" t="s">
        <v>1933</v>
      </c>
    </row>
    <row r="51" spans="3:14" x14ac:dyDescent="0.25">
      <c r="C51" t="s">
        <v>1154</v>
      </c>
      <c r="D51" t="s">
        <v>1793</v>
      </c>
      <c r="F51" t="s">
        <v>1154</v>
      </c>
      <c r="G51">
        <v>7</v>
      </c>
      <c r="H51" t="s">
        <v>1811</v>
      </c>
      <c r="K51" t="str">
        <f t="shared" si="0"/>
        <v>"T_4"</v>
      </c>
      <c r="L51" t="str">
        <f t="shared" si="1"/>
        <v>"w__live_cls"</v>
      </c>
      <c r="M51">
        <v>7</v>
      </c>
      <c r="N51" t="s">
        <v>1934</v>
      </c>
    </row>
    <row r="52" spans="3:14" x14ac:dyDescent="0.25">
      <c r="C52" t="s">
        <v>1155</v>
      </c>
      <c r="D52" t="s">
        <v>1794</v>
      </c>
      <c r="F52" t="s">
        <v>1155</v>
      </c>
      <c r="G52">
        <v>8</v>
      </c>
      <c r="H52" t="s">
        <v>1812</v>
      </c>
      <c r="K52" t="str">
        <f t="shared" si="0"/>
        <v>"T_5"</v>
      </c>
      <c r="L52" t="str">
        <f t="shared" si="1"/>
        <v>"w__pause_rewind"</v>
      </c>
      <c r="M52">
        <v>8</v>
      </c>
      <c r="N52" t="s">
        <v>1935</v>
      </c>
    </row>
    <row r="53" spans="3:14" x14ac:dyDescent="0.25">
      <c r="C53" t="s">
        <v>1156</v>
      </c>
      <c r="D53" t="s">
        <v>1795</v>
      </c>
      <c r="F53" t="s">
        <v>1156</v>
      </c>
      <c r="G53">
        <v>9</v>
      </c>
      <c r="H53" t="s">
        <v>1813</v>
      </c>
      <c r="K53" t="str">
        <f t="shared" si="0"/>
        <v>"T_6"</v>
      </c>
      <c r="L53" t="str">
        <f t="shared" si="1"/>
        <v>"w__int_topic"</v>
      </c>
      <c r="M53">
        <v>9</v>
      </c>
      <c r="N53" t="s">
        <v>1936</v>
      </c>
    </row>
    <row r="54" spans="3:14" x14ac:dyDescent="0.25">
      <c r="C54" t="s">
        <v>1157</v>
      </c>
      <c r="D54" t="s">
        <v>1796</v>
      </c>
      <c r="F54" t="s">
        <v>1157</v>
      </c>
      <c r="G54">
        <v>10</v>
      </c>
      <c r="H54" t="s">
        <v>1814</v>
      </c>
      <c r="K54" t="str">
        <f t="shared" si="0"/>
        <v>"U"</v>
      </c>
      <c r="L54" t="str">
        <f t="shared" si="1"/>
        <v>"w__prob_solving"</v>
      </c>
      <c r="M54">
        <v>10</v>
      </c>
      <c r="N54" t="s">
        <v>1937</v>
      </c>
    </row>
    <row r="55" spans="3:14" x14ac:dyDescent="0.25">
      <c r="C55" t="s">
        <v>1158</v>
      </c>
      <c r="D55" t="s">
        <v>1797</v>
      </c>
      <c r="F55" t="s">
        <v>1158</v>
      </c>
      <c r="G55">
        <v>1</v>
      </c>
      <c r="H55" t="s">
        <v>1815</v>
      </c>
      <c r="K55" t="str">
        <f t="shared" si="0"/>
        <v>"V"</v>
      </c>
      <c r="L55" t="str">
        <f t="shared" si="1"/>
        <v>"x__rec_vid"</v>
      </c>
      <c r="M55">
        <v>1</v>
      </c>
      <c r="N55" t="s">
        <v>1938</v>
      </c>
    </row>
    <row r="56" spans="3:14" x14ac:dyDescent="0.25">
      <c r="C56" t="s">
        <v>1159</v>
      </c>
      <c r="D56" t="s">
        <v>1798</v>
      </c>
      <c r="F56" t="s">
        <v>1159</v>
      </c>
      <c r="G56">
        <v>2</v>
      </c>
      <c r="H56" t="s">
        <v>1816</v>
      </c>
      <c r="K56" t="str">
        <f t="shared" si="0"/>
        <v>"W"</v>
      </c>
      <c r="L56" t="str">
        <f t="shared" si="1"/>
        <v>"x__gd_teach"</v>
      </c>
      <c r="M56">
        <v>2</v>
      </c>
      <c r="N56" t="s">
        <v>1939</v>
      </c>
    </row>
    <row r="57" spans="3:14" x14ac:dyDescent="0.25">
      <c r="C57" t="s">
        <v>1160</v>
      </c>
      <c r="D57" t="s">
        <v>1799</v>
      </c>
      <c r="F57" t="s">
        <v>1160</v>
      </c>
      <c r="G57">
        <v>3</v>
      </c>
      <c r="H57" t="s">
        <v>1817</v>
      </c>
      <c r="K57" t="str">
        <f t="shared" si="0"/>
        <v>"W_1"</v>
      </c>
      <c r="L57" t="str">
        <f t="shared" si="1"/>
        <v>"x__cov_ever"</v>
      </c>
      <c r="M57">
        <v>3</v>
      </c>
      <c r="N57" t="s">
        <v>1940</v>
      </c>
    </row>
    <row r="58" spans="3:14" x14ac:dyDescent="0.25">
      <c r="C58" t="s">
        <v>1161</v>
      </c>
      <c r="D58" t="s">
        <v>1800</v>
      </c>
      <c r="F58" t="s">
        <v>1161</v>
      </c>
      <c r="G58">
        <v>4</v>
      </c>
      <c r="H58" t="s">
        <v>1818</v>
      </c>
      <c r="K58" t="str">
        <f t="shared" si="0"/>
        <v>"W_2"</v>
      </c>
      <c r="L58" t="str">
        <f t="shared" si="1"/>
        <v>"x__sugg"</v>
      </c>
      <c r="M58">
        <v>4</v>
      </c>
      <c r="N58" t="s">
        <v>1941</v>
      </c>
    </row>
    <row r="59" spans="3:14" x14ac:dyDescent="0.25">
      <c r="C59" t="s">
        <v>1162</v>
      </c>
      <c r="D59" t="s">
        <v>1801</v>
      </c>
      <c r="F59" t="s">
        <v>1162</v>
      </c>
      <c r="G59">
        <v>5</v>
      </c>
      <c r="H59" t="s">
        <v>1819</v>
      </c>
      <c r="K59" t="str">
        <f t="shared" si="0"/>
        <v>"W_3"</v>
      </c>
      <c r="L59" t="str">
        <f t="shared" si="1"/>
        <v>"x__sav_time"</v>
      </c>
      <c r="M59">
        <v>5</v>
      </c>
      <c r="N59" t="s">
        <v>1942</v>
      </c>
    </row>
    <row r="60" spans="3:14" x14ac:dyDescent="0.25">
      <c r="C60" t="s">
        <v>1163</v>
      </c>
      <c r="D60" t="s">
        <v>1802</v>
      </c>
      <c r="F60" t="s">
        <v>1163</v>
      </c>
      <c r="G60">
        <v>6</v>
      </c>
      <c r="H60" t="s">
        <v>1820</v>
      </c>
      <c r="K60" t="str">
        <f t="shared" si="0"/>
        <v>"W_4"</v>
      </c>
      <c r="L60" t="str">
        <f t="shared" si="1"/>
        <v>"x__onl_quiz"</v>
      </c>
      <c r="M60">
        <v>6</v>
      </c>
      <c r="N60" t="s">
        <v>1943</v>
      </c>
    </row>
    <row r="61" spans="3:14" x14ac:dyDescent="0.25">
      <c r="C61" t="s">
        <v>1164</v>
      </c>
      <c r="D61" t="s">
        <v>1803</v>
      </c>
      <c r="F61" t="s">
        <v>1164</v>
      </c>
      <c r="G61">
        <v>7</v>
      </c>
      <c r="H61" t="s">
        <v>1821</v>
      </c>
      <c r="K61" t="str">
        <f t="shared" si="0"/>
        <v>"W_5"</v>
      </c>
      <c r="L61" t="str">
        <f t="shared" si="1"/>
        <v>"x__not_using"</v>
      </c>
      <c r="M61">
        <v>7</v>
      </c>
      <c r="N61" t="s">
        <v>1944</v>
      </c>
    </row>
    <row r="62" spans="3:14" x14ac:dyDescent="0.25">
      <c r="C62" t="s">
        <v>1165</v>
      </c>
      <c r="D62" t="s">
        <v>1804</v>
      </c>
      <c r="F62" t="s">
        <v>1165</v>
      </c>
      <c r="G62">
        <v>8</v>
      </c>
      <c r="H62" t="s">
        <v>1822</v>
      </c>
      <c r="K62" t="str">
        <f t="shared" si="0"/>
        <v>"W_6"</v>
      </c>
      <c r="L62" t="str">
        <f t="shared" si="1"/>
        <v>"x__stuck_topic"</v>
      </c>
      <c r="M62">
        <v>8</v>
      </c>
      <c r="N62" t="s">
        <v>1945</v>
      </c>
    </row>
    <row r="63" spans="3:14" x14ac:dyDescent="0.25">
      <c r="C63" t="s">
        <v>1166</v>
      </c>
      <c r="D63" t="s">
        <v>1157</v>
      </c>
      <c r="F63" t="s">
        <v>1166</v>
      </c>
      <c r="G63">
        <v>9</v>
      </c>
      <c r="H63" t="s">
        <v>1823</v>
      </c>
      <c r="K63" t="str">
        <f t="shared" si="0"/>
        <v>"W_7"</v>
      </c>
      <c r="L63" t="str">
        <f t="shared" si="1"/>
        <v>"x__complement"</v>
      </c>
      <c r="M63">
        <v>9</v>
      </c>
      <c r="N63" t="s">
        <v>1946</v>
      </c>
    </row>
    <row r="64" spans="3:14" x14ac:dyDescent="0.25">
      <c r="C64" t="s">
        <v>1167</v>
      </c>
      <c r="D64" t="s">
        <v>1158</v>
      </c>
      <c r="F64" t="s">
        <v>1167</v>
      </c>
      <c r="G64">
        <v>10</v>
      </c>
      <c r="H64" t="s">
        <v>1824</v>
      </c>
      <c r="K64" t="str">
        <f t="shared" si="0"/>
        <v>"W_8"</v>
      </c>
      <c r="L64" t="str">
        <f t="shared" si="1"/>
        <v>"x__no_travel"</v>
      </c>
      <c r="M64">
        <v>10</v>
      </c>
      <c r="N64" t="s">
        <v>1947</v>
      </c>
    </row>
    <row r="65" spans="3:14" x14ac:dyDescent="0.25">
      <c r="C65" t="s">
        <v>1168</v>
      </c>
      <c r="D65" t="s">
        <v>1805</v>
      </c>
      <c r="F65" t="s">
        <v>1168</v>
      </c>
      <c r="G65">
        <v>11</v>
      </c>
      <c r="H65" t="s">
        <v>1825</v>
      </c>
      <c r="K65" t="str">
        <f t="shared" si="0"/>
        <v>"X"</v>
      </c>
      <c r="L65" t="str">
        <f t="shared" si="1"/>
        <v>"x__affordable"</v>
      </c>
      <c r="M65">
        <v>11</v>
      </c>
      <c r="N65" t="s">
        <v>1948</v>
      </c>
    </row>
    <row r="66" spans="3:14" x14ac:dyDescent="0.25">
      <c r="C66" t="s">
        <v>1169</v>
      </c>
      <c r="D66" t="s">
        <v>1806</v>
      </c>
      <c r="F66" t="s">
        <v>1169</v>
      </c>
      <c r="G66">
        <v>12</v>
      </c>
      <c r="H66" t="s">
        <v>1826</v>
      </c>
      <c r="K66" t="str">
        <f t="shared" si="0"/>
        <v>"X_1"</v>
      </c>
      <c r="L66" t="str">
        <f t="shared" si="1"/>
        <v>"x__teach_shortage"</v>
      </c>
      <c r="M66">
        <v>12</v>
      </c>
      <c r="N66" t="s">
        <v>1949</v>
      </c>
    </row>
    <row r="67" spans="3:14" x14ac:dyDescent="0.25">
      <c r="C67" t="s">
        <v>1170</v>
      </c>
      <c r="D67" t="s">
        <v>1807</v>
      </c>
      <c r="F67" t="s">
        <v>1170</v>
      </c>
      <c r="G67">
        <v>1</v>
      </c>
      <c r="H67" t="s">
        <v>1827</v>
      </c>
      <c r="K67" t="str">
        <f t="shared" si="0"/>
        <v>"X_2"</v>
      </c>
      <c r="L67" t="str">
        <f t="shared" si="1"/>
        <v>"z__bat_bio"</v>
      </c>
      <c r="M67">
        <v>1</v>
      </c>
      <c r="N67" t="s">
        <v>1950</v>
      </c>
    </row>
    <row r="68" spans="3:14" x14ac:dyDescent="0.25">
      <c r="C68" t="s">
        <v>1171</v>
      </c>
      <c r="D68" t="s">
        <v>1808</v>
      </c>
      <c r="F68" t="s">
        <v>1171</v>
      </c>
      <c r="G68">
        <v>2</v>
      </c>
      <c r="H68" t="s">
        <v>1828</v>
      </c>
      <c r="K68" t="str">
        <f t="shared" si="0"/>
        <v>"X_3"</v>
      </c>
      <c r="L68" t="str">
        <f t="shared" si="1"/>
        <v>"z__network"</v>
      </c>
      <c r="M68">
        <v>2</v>
      </c>
      <c r="N68" t="s">
        <v>1951</v>
      </c>
    </row>
    <row r="69" spans="3:14" x14ac:dyDescent="0.25">
      <c r="C69" t="s">
        <v>1172</v>
      </c>
      <c r="D69" t="s">
        <v>1809</v>
      </c>
      <c r="F69" t="s">
        <v>1172</v>
      </c>
      <c r="G69">
        <v>3</v>
      </c>
      <c r="H69" t="s">
        <v>1829</v>
      </c>
      <c r="K69" t="str">
        <f t="shared" si="0"/>
        <v>"X_4"</v>
      </c>
      <c r="L69" t="str">
        <f t="shared" si="1"/>
        <v>"z__por_pabel"</v>
      </c>
      <c r="M69">
        <v>3</v>
      </c>
      <c r="N69" t="s">
        <v>1952</v>
      </c>
    </row>
    <row r="70" spans="3:14" x14ac:dyDescent="0.25">
      <c r="C70" t="s">
        <v>1173</v>
      </c>
      <c r="D70" t="s">
        <v>1810</v>
      </c>
      <c r="F70" t="s">
        <v>1173</v>
      </c>
      <c r="G70">
        <v>4</v>
      </c>
      <c r="H70" t="s">
        <v>1830</v>
      </c>
      <c r="K70" t="str">
        <f t="shared" si="0"/>
        <v>"X_5"</v>
      </c>
      <c r="L70" t="str">
        <f t="shared" si="1"/>
        <v>"z__10_ms"</v>
      </c>
      <c r="M70">
        <v>4</v>
      </c>
      <c r="N70" t="s">
        <v>1953</v>
      </c>
    </row>
    <row r="71" spans="3:14" x14ac:dyDescent="0.25">
      <c r="C71" t="s">
        <v>1174</v>
      </c>
      <c r="D71" t="s">
        <v>1811</v>
      </c>
      <c r="F71" t="s">
        <v>1174</v>
      </c>
      <c r="G71">
        <v>5</v>
      </c>
      <c r="H71" t="s">
        <v>1831</v>
      </c>
      <c r="K71" t="str">
        <f t="shared" ref="K71:K104" si="2">CONCATENATE("""",F71,"""")</f>
        <v>"X_6"</v>
      </c>
      <c r="L71" t="str">
        <f t="shared" ref="L71:L105" si="3">CONCATENATE("""",H71,"""")</f>
        <v>"z__udvash"</v>
      </c>
      <c r="M71">
        <v>5</v>
      </c>
      <c r="N71" t="s">
        <v>1954</v>
      </c>
    </row>
    <row r="72" spans="3:14" x14ac:dyDescent="0.25">
      <c r="C72" t="s">
        <v>1175</v>
      </c>
      <c r="D72" t="s">
        <v>1812</v>
      </c>
      <c r="F72" t="s">
        <v>1175</v>
      </c>
      <c r="G72">
        <v>6</v>
      </c>
      <c r="H72" t="s">
        <v>1832</v>
      </c>
      <c r="K72" t="str">
        <f t="shared" si="2"/>
        <v>"X_7"</v>
      </c>
      <c r="L72" t="str">
        <f t="shared" si="3"/>
        <v>"z__acs"</v>
      </c>
      <c r="M72">
        <v>6</v>
      </c>
      <c r="N72" t="s">
        <v>1955</v>
      </c>
    </row>
    <row r="73" spans="3:14" x14ac:dyDescent="0.25">
      <c r="C73" t="s">
        <v>1176</v>
      </c>
      <c r="D73" t="s">
        <v>1813</v>
      </c>
      <c r="F73" t="s">
        <v>1176</v>
      </c>
      <c r="G73">
        <v>7</v>
      </c>
      <c r="H73" t="s">
        <v>1833</v>
      </c>
      <c r="K73" t="str">
        <f t="shared" si="2"/>
        <v>"X_8"</v>
      </c>
      <c r="L73" t="str">
        <f t="shared" si="3"/>
        <v>"z__edge_cou"</v>
      </c>
      <c r="M73">
        <v>7</v>
      </c>
      <c r="N73" t="s">
        <v>1956</v>
      </c>
    </row>
    <row r="74" spans="3:14" x14ac:dyDescent="0.25">
      <c r="C74" t="s">
        <v>1177</v>
      </c>
      <c r="D74" t="s">
        <v>1814</v>
      </c>
      <c r="F74" t="s">
        <v>1177</v>
      </c>
      <c r="G74">
        <v>8</v>
      </c>
      <c r="H74" t="s">
        <v>1834</v>
      </c>
      <c r="K74" t="str">
        <f t="shared" si="2"/>
        <v>"X_9"</v>
      </c>
      <c r="L74" t="str">
        <f t="shared" si="3"/>
        <v>"z__tech_eas_edu"</v>
      </c>
      <c r="M74">
        <v>8</v>
      </c>
      <c r="N74" t="s">
        <v>1957</v>
      </c>
    </row>
    <row r="75" spans="3:14" x14ac:dyDescent="0.25">
      <c r="C75" t="s">
        <v>1178</v>
      </c>
      <c r="D75" t="s">
        <v>1815</v>
      </c>
      <c r="F75" t="s">
        <v>1178</v>
      </c>
      <c r="G75">
        <v>9</v>
      </c>
      <c r="H75" t="s">
        <v>1835</v>
      </c>
      <c r="K75" t="str">
        <f t="shared" si="2"/>
        <v>"Y"</v>
      </c>
      <c r="L75" t="str">
        <f t="shared" si="3"/>
        <v>"z__fahad_tut"</v>
      </c>
      <c r="M75">
        <v>9</v>
      </c>
      <c r="N75" t="s">
        <v>1958</v>
      </c>
    </row>
    <row r="76" spans="3:14" x14ac:dyDescent="0.25">
      <c r="C76" t="s">
        <v>1179</v>
      </c>
      <c r="D76" t="s">
        <v>1816</v>
      </c>
      <c r="F76" t="s">
        <v>1179</v>
      </c>
      <c r="G76">
        <v>10</v>
      </c>
      <c r="H76" t="s">
        <v>1836</v>
      </c>
      <c r="K76" t="str">
        <f t="shared" si="2"/>
        <v>"Z"</v>
      </c>
      <c r="L76" t="str">
        <f t="shared" si="3"/>
        <v>"z__phy_maniac"</v>
      </c>
      <c r="M76">
        <v>10</v>
      </c>
      <c r="N76" t="s">
        <v>1959</v>
      </c>
    </row>
    <row r="77" spans="3:14" x14ac:dyDescent="0.25">
      <c r="C77" t="s">
        <v>1180</v>
      </c>
      <c r="D77" t="s">
        <v>1817</v>
      </c>
      <c r="F77" t="s">
        <v>1180</v>
      </c>
      <c r="G77">
        <v>11</v>
      </c>
      <c r="H77" t="s">
        <v>1837</v>
      </c>
      <c r="K77" t="str">
        <f t="shared" si="2"/>
        <v>"Z_1"</v>
      </c>
      <c r="L77" t="str">
        <f t="shared" si="3"/>
        <v>"z__boni_amin"</v>
      </c>
      <c r="M77">
        <v>11</v>
      </c>
      <c r="N77" t="s">
        <v>1960</v>
      </c>
    </row>
    <row r="78" spans="3:14" x14ac:dyDescent="0.25">
      <c r="C78" t="s">
        <v>1181</v>
      </c>
      <c r="D78" t="s">
        <v>1818</v>
      </c>
      <c r="F78" t="s">
        <v>1181</v>
      </c>
      <c r="G78">
        <v>12</v>
      </c>
      <c r="H78" t="s">
        <v>1838</v>
      </c>
      <c r="K78" t="str">
        <f t="shared" si="2"/>
        <v>"Z_2"</v>
      </c>
      <c r="L78" t="str">
        <f t="shared" si="3"/>
        <v>"z__bondhi_path"</v>
      </c>
      <c r="M78">
        <v>12</v>
      </c>
      <c r="N78" t="s">
        <v>1961</v>
      </c>
    </row>
    <row r="79" spans="3:14" x14ac:dyDescent="0.25">
      <c r="C79" t="s">
        <v>1182</v>
      </c>
      <c r="D79" t="s">
        <v>1819</v>
      </c>
      <c r="F79" t="s">
        <v>1182</v>
      </c>
      <c r="G79">
        <v>13</v>
      </c>
      <c r="H79" t="s">
        <v>1839</v>
      </c>
      <c r="K79" t="str">
        <f t="shared" si="2"/>
        <v>"Z_3"</v>
      </c>
      <c r="L79" t="str">
        <f t="shared" si="3"/>
        <v>"z__not_using_any"</v>
      </c>
      <c r="M79">
        <v>13</v>
      </c>
      <c r="N79" t="s">
        <v>1962</v>
      </c>
    </row>
    <row r="80" spans="3:14" x14ac:dyDescent="0.25">
      <c r="C80" t="s">
        <v>1183</v>
      </c>
      <c r="D80" t="s">
        <v>1820</v>
      </c>
      <c r="F80" t="s">
        <v>1183</v>
      </c>
      <c r="G80">
        <v>14</v>
      </c>
      <c r="H80" t="s">
        <v>1840</v>
      </c>
      <c r="K80" t="str">
        <f t="shared" si="2"/>
        <v>"Z_4"</v>
      </c>
      <c r="L80" t="str">
        <f t="shared" si="3"/>
        <v>"z__bio_haters"</v>
      </c>
      <c r="M80">
        <v>14</v>
      </c>
      <c r="N80" t="s">
        <v>1963</v>
      </c>
    </row>
    <row r="81" spans="3:14" x14ac:dyDescent="0.25">
      <c r="C81" t="s">
        <v>1184</v>
      </c>
      <c r="D81" t="s">
        <v>1821</v>
      </c>
      <c r="F81" t="s">
        <v>1184</v>
      </c>
      <c r="G81">
        <v>15</v>
      </c>
      <c r="H81" t="s">
        <v>1841</v>
      </c>
      <c r="K81" t="str">
        <f t="shared" si="2"/>
        <v>"Z_5"</v>
      </c>
      <c r="L81" t="str">
        <f t="shared" si="3"/>
        <v>"z__roots_edu"</v>
      </c>
      <c r="M81">
        <v>15</v>
      </c>
      <c r="N81" t="s">
        <v>1964</v>
      </c>
    </row>
    <row r="82" spans="3:14" x14ac:dyDescent="0.25">
      <c r="C82" t="s">
        <v>1185</v>
      </c>
      <c r="D82" t="s">
        <v>1822</v>
      </c>
      <c r="F82" t="s">
        <v>1185</v>
      </c>
      <c r="G82">
        <v>16</v>
      </c>
      <c r="H82" t="s">
        <v>1842</v>
      </c>
      <c r="K82" t="str">
        <f t="shared" si="2"/>
        <v>"Z_6"</v>
      </c>
      <c r="L82" t="str">
        <f t="shared" si="3"/>
        <v>"z__sikho"</v>
      </c>
      <c r="M82">
        <v>16</v>
      </c>
      <c r="N82" t="s">
        <v>1965</v>
      </c>
    </row>
    <row r="83" spans="3:14" x14ac:dyDescent="0.25">
      <c r="C83" t="s">
        <v>1186</v>
      </c>
      <c r="D83" t="s">
        <v>1823</v>
      </c>
      <c r="F83" t="s">
        <v>1186</v>
      </c>
      <c r="G83">
        <v>17</v>
      </c>
      <c r="H83" t="s">
        <v>1843</v>
      </c>
      <c r="K83" t="str">
        <f t="shared" si="2"/>
        <v>"Z_7"</v>
      </c>
      <c r="L83" t="str">
        <f t="shared" si="3"/>
        <v>"z__ind_teacher"</v>
      </c>
      <c r="M83">
        <v>17</v>
      </c>
      <c r="N83" t="s">
        <v>1966</v>
      </c>
    </row>
    <row r="84" spans="3:14" x14ac:dyDescent="0.25">
      <c r="C84" t="s">
        <v>1187</v>
      </c>
      <c r="D84" t="s">
        <v>1824</v>
      </c>
      <c r="F84" t="s">
        <v>1187</v>
      </c>
      <c r="G84">
        <v>1</v>
      </c>
      <c r="H84" t="s">
        <v>1844</v>
      </c>
      <c r="K84" t="str">
        <f t="shared" si="2"/>
        <v>"ZA"</v>
      </c>
      <c r="L84" t="str">
        <f t="shared" si="3"/>
        <v>"zc__eff_exam"</v>
      </c>
      <c r="M84">
        <v>1</v>
      </c>
      <c r="N84" t="s">
        <v>1967</v>
      </c>
    </row>
    <row r="85" spans="3:14" x14ac:dyDescent="0.25">
      <c r="C85" t="s">
        <v>1188</v>
      </c>
      <c r="D85" t="s">
        <v>1825</v>
      </c>
      <c r="F85" t="s">
        <v>1188</v>
      </c>
      <c r="G85">
        <v>2</v>
      </c>
      <c r="H85" t="s">
        <v>1845</v>
      </c>
      <c r="K85" t="str">
        <f t="shared" si="2"/>
        <v>"ZB"</v>
      </c>
      <c r="L85" t="str">
        <f t="shared" si="3"/>
        <v>"zc__ask_que"</v>
      </c>
      <c r="M85">
        <v>2</v>
      </c>
      <c r="N85" t="s">
        <v>1968</v>
      </c>
    </row>
    <row r="86" spans="3:14" x14ac:dyDescent="0.25">
      <c r="C86" t="s">
        <v>1189</v>
      </c>
      <c r="D86" t="s">
        <v>1826</v>
      </c>
      <c r="F86" t="s">
        <v>1189</v>
      </c>
      <c r="G86">
        <v>3</v>
      </c>
      <c r="H86" t="s">
        <v>1846</v>
      </c>
      <c r="K86" t="str">
        <f t="shared" si="2"/>
        <v>"ZC"</v>
      </c>
      <c r="L86" t="str">
        <f t="shared" si="3"/>
        <v>"zc__coac_cen"</v>
      </c>
      <c r="M86">
        <v>3</v>
      </c>
      <c r="N86" t="s">
        <v>1969</v>
      </c>
    </row>
    <row r="87" spans="3:14" x14ac:dyDescent="0.25">
      <c r="C87" t="s">
        <v>1190</v>
      </c>
      <c r="D87" t="s">
        <v>1178</v>
      </c>
      <c r="F87" t="s">
        <v>1190</v>
      </c>
      <c r="G87">
        <v>4</v>
      </c>
      <c r="H87" t="s">
        <v>1847</v>
      </c>
      <c r="K87" t="str">
        <f t="shared" si="2"/>
        <v>"ZC_1"</v>
      </c>
      <c r="L87" t="str">
        <f t="shared" si="3"/>
        <v>"zc__fac_fac"</v>
      </c>
      <c r="M87">
        <v>4</v>
      </c>
      <c r="N87" t="s">
        <v>1970</v>
      </c>
    </row>
    <row r="88" spans="3:14" x14ac:dyDescent="0.25">
      <c r="C88" t="s">
        <v>1191</v>
      </c>
      <c r="D88" t="s">
        <v>1827</v>
      </c>
      <c r="F88" t="s">
        <v>1191</v>
      </c>
      <c r="G88">
        <v>5</v>
      </c>
      <c r="H88" t="s">
        <v>1848</v>
      </c>
      <c r="K88" t="str">
        <f t="shared" si="2"/>
        <v>"ZC_2"</v>
      </c>
      <c r="L88" t="str">
        <f t="shared" si="3"/>
        <v>"zc__socialization"</v>
      </c>
      <c r="M88">
        <v>5</v>
      </c>
      <c r="N88" t="s">
        <v>1971</v>
      </c>
    </row>
    <row r="89" spans="3:14" x14ac:dyDescent="0.25">
      <c r="C89" t="s">
        <v>1192</v>
      </c>
      <c r="D89" t="s">
        <v>1828</v>
      </c>
      <c r="F89" t="s">
        <v>1192</v>
      </c>
      <c r="G89">
        <v>6</v>
      </c>
      <c r="H89" t="s">
        <v>1849</v>
      </c>
      <c r="K89" t="str">
        <f t="shared" si="2"/>
        <v>"ZC_3"</v>
      </c>
      <c r="L89" t="str">
        <f t="shared" si="3"/>
        <v>"zc__shadow_bett"</v>
      </c>
      <c r="M89">
        <v>6</v>
      </c>
      <c r="N89" t="s">
        <v>1972</v>
      </c>
    </row>
    <row r="90" spans="3:14" x14ac:dyDescent="0.25">
      <c r="C90" t="s">
        <v>1193</v>
      </c>
      <c r="D90" t="s">
        <v>1829</v>
      </c>
      <c r="F90" t="s">
        <v>1193</v>
      </c>
      <c r="G90">
        <v>7</v>
      </c>
      <c r="H90" t="s">
        <v>1850</v>
      </c>
      <c r="K90" t="str">
        <f t="shared" si="2"/>
        <v>"ZC_4"</v>
      </c>
      <c r="L90" t="str">
        <f t="shared" si="3"/>
        <v>"zc__pressure"</v>
      </c>
      <c r="M90">
        <v>7</v>
      </c>
      <c r="N90" t="s">
        <v>1973</v>
      </c>
    </row>
    <row r="91" spans="3:14" x14ac:dyDescent="0.25">
      <c r="C91" t="s">
        <v>1194</v>
      </c>
      <c r="D91" t="s">
        <v>1830</v>
      </c>
      <c r="F91" t="s">
        <v>1194</v>
      </c>
      <c r="G91">
        <v>8</v>
      </c>
      <c r="H91" t="s">
        <v>1851</v>
      </c>
      <c r="K91" t="str">
        <f t="shared" si="2"/>
        <v>"ZC_5"</v>
      </c>
      <c r="L91" t="str">
        <f t="shared" si="3"/>
        <v>"zc__not_offline"</v>
      </c>
      <c r="M91">
        <v>8</v>
      </c>
      <c r="N91" t="s">
        <v>1974</v>
      </c>
    </row>
    <row r="92" spans="3:14" x14ac:dyDescent="0.25">
      <c r="C92" t="s">
        <v>1195</v>
      </c>
      <c r="D92" t="s">
        <v>1831</v>
      </c>
      <c r="F92" t="s">
        <v>1195</v>
      </c>
      <c r="G92">
        <v>9</v>
      </c>
      <c r="H92" t="s">
        <v>1852</v>
      </c>
      <c r="K92" t="str">
        <f t="shared" si="2"/>
        <v>"ZC_6"</v>
      </c>
      <c r="L92" t="str">
        <f t="shared" si="3"/>
        <v>"zc__parent_neg"</v>
      </c>
      <c r="M92">
        <v>9</v>
      </c>
      <c r="N92" t="s">
        <v>1975</v>
      </c>
    </row>
    <row r="93" spans="3:14" x14ac:dyDescent="0.25">
      <c r="C93" t="s">
        <v>1196</v>
      </c>
      <c r="D93" t="s">
        <v>1832</v>
      </c>
      <c r="F93" t="s">
        <v>1196</v>
      </c>
      <c r="G93">
        <v>10</v>
      </c>
      <c r="H93" t="s">
        <v>1853</v>
      </c>
      <c r="K93" t="str">
        <f t="shared" si="2"/>
        <v>"ZC_7"</v>
      </c>
      <c r="L93" t="str">
        <f t="shared" si="3"/>
        <v>"zc__broad_persp"</v>
      </c>
      <c r="M93">
        <v>10</v>
      </c>
      <c r="N93" t="s">
        <v>1976</v>
      </c>
    </row>
    <row r="94" spans="3:14" x14ac:dyDescent="0.25">
      <c r="C94" t="s">
        <v>1197</v>
      </c>
      <c r="D94" t="s">
        <v>1833</v>
      </c>
      <c r="F94" t="s">
        <v>1197</v>
      </c>
      <c r="G94">
        <v>11</v>
      </c>
      <c r="H94" t="s">
        <v>1854</v>
      </c>
      <c r="K94" t="str">
        <f t="shared" si="2"/>
        <v>"ZD"</v>
      </c>
      <c r="L94" t="str">
        <f t="shared" si="3"/>
        <v>"zc__child_habit"</v>
      </c>
      <c r="M94">
        <v>11</v>
      </c>
      <c r="N94" t="s">
        <v>1977</v>
      </c>
    </row>
    <row r="95" spans="3:14" x14ac:dyDescent="0.25">
      <c r="C95" t="s">
        <v>1198</v>
      </c>
      <c r="D95" t="s">
        <v>1834</v>
      </c>
      <c r="F95" t="s">
        <v>1198</v>
      </c>
      <c r="G95">
        <v>1</v>
      </c>
      <c r="H95" t="s">
        <v>1855</v>
      </c>
      <c r="K95" t="str">
        <f t="shared" si="2"/>
        <v>"ZE"</v>
      </c>
      <c r="L95" t="str">
        <f t="shared" si="3"/>
        <v>"ze__lack_conc"</v>
      </c>
      <c r="M95">
        <v>1</v>
      </c>
      <c r="N95" t="s">
        <v>1978</v>
      </c>
    </row>
    <row r="96" spans="3:14" x14ac:dyDescent="0.25">
      <c r="C96" t="s">
        <v>1199</v>
      </c>
      <c r="D96" t="s">
        <v>1835</v>
      </c>
      <c r="F96" t="s">
        <v>1199</v>
      </c>
      <c r="G96">
        <v>2</v>
      </c>
      <c r="H96" t="s">
        <v>1856</v>
      </c>
      <c r="K96" t="str">
        <f t="shared" si="2"/>
        <v>"ZE_1"</v>
      </c>
      <c r="L96" t="str">
        <f t="shared" si="3"/>
        <v>"ze__face_face"</v>
      </c>
      <c r="M96">
        <v>2</v>
      </c>
      <c r="N96" t="s">
        <v>1979</v>
      </c>
    </row>
    <row r="97" spans="3:14" x14ac:dyDescent="0.25">
      <c r="C97" t="s">
        <v>1200</v>
      </c>
      <c r="D97" t="s">
        <v>1836</v>
      </c>
      <c r="F97" t="s">
        <v>1200</v>
      </c>
      <c r="G97">
        <v>3</v>
      </c>
      <c r="H97" t="s">
        <v>1857</v>
      </c>
      <c r="K97" t="str">
        <f t="shared" si="2"/>
        <v>"ZE_2"</v>
      </c>
      <c r="L97" t="str">
        <f t="shared" si="3"/>
        <v>"ze__not_appl"</v>
      </c>
      <c r="M97">
        <v>3</v>
      </c>
      <c r="N97" t="s">
        <v>1980</v>
      </c>
    </row>
    <row r="98" spans="3:14" x14ac:dyDescent="0.25">
      <c r="C98" t="s">
        <v>1201</v>
      </c>
      <c r="D98" t="s">
        <v>1837</v>
      </c>
      <c r="F98" t="s">
        <v>1201</v>
      </c>
      <c r="G98">
        <v>4</v>
      </c>
      <c r="H98" t="s">
        <v>1858</v>
      </c>
      <c r="K98" t="str">
        <f t="shared" si="2"/>
        <v>"ZE_3"</v>
      </c>
      <c r="L98" t="str">
        <f t="shared" si="3"/>
        <v>"ze__no_internet"</v>
      </c>
      <c r="M98">
        <v>4</v>
      </c>
      <c r="N98" t="s">
        <v>1981</v>
      </c>
    </row>
    <row r="99" spans="3:14" x14ac:dyDescent="0.25">
      <c r="C99" t="s">
        <v>1202</v>
      </c>
      <c r="D99" t="s">
        <v>1838</v>
      </c>
      <c r="F99" t="s">
        <v>1202</v>
      </c>
      <c r="G99">
        <v>5</v>
      </c>
      <c r="H99" t="s">
        <v>1859</v>
      </c>
      <c r="K99" t="str">
        <f t="shared" si="2"/>
        <v>"ZE_4"</v>
      </c>
      <c r="L99" t="str">
        <f t="shared" si="3"/>
        <v>"ze__self_assess"</v>
      </c>
      <c r="M99">
        <v>5</v>
      </c>
      <c r="N99" t="s">
        <v>1982</v>
      </c>
    </row>
    <row r="100" spans="3:14" x14ac:dyDescent="0.25">
      <c r="C100" t="s">
        <v>1203</v>
      </c>
      <c r="D100" t="s">
        <v>1839</v>
      </c>
      <c r="F100" t="s">
        <v>1203</v>
      </c>
      <c r="G100">
        <v>6</v>
      </c>
      <c r="H100" t="s">
        <v>1860</v>
      </c>
      <c r="K100" t="str">
        <f t="shared" si="2"/>
        <v>"ZE_5"</v>
      </c>
      <c r="L100" t="str">
        <f t="shared" si="3"/>
        <v>"ze__ask_ques"</v>
      </c>
      <c r="M100">
        <v>6</v>
      </c>
      <c r="N100" t="s">
        <v>1983</v>
      </c>
    </row>
    <row r="101" spans="3:14" x14ac:dyDescent="0.25">
      <c r="C101" t="s">
        <v>1204</v>
      </c>
      <c r="D101" t="s">
        <v>1840</v>
      </c>
      <c r="F101" t="s">
        <v>1204</v>
      </c>
      <c r="G101">
        <v>7</v>
      </c>
      <c r="H101" t="s">
        <v>1861</v>
      </c>
      <c r="K101" t="str">
        <f t="shared" si="2"/>
        <v>"ZE_6"</v>
      </c>
      <c r="L101" t="str">
        <f t="shared" si="3"/>
        <v>"ze__insuf_cont"</v>
      </c>
      <c r="M101">
        <v>7</v>
      </c>
      <c r="N101" t="s">
        <v>1984</v>
      </c>
    </row>
    <row r="102" spans="3:14" x14ac:dyDescent="0.25">
      <c r="C102" t="s">
        <v>1205</v>
      </c>
      <c r="D102" t="s">
        <v>1841</v>
      </c>
      <c r="F102" t="s">
        <v>1205</v>
      </c>
      <c r="G102">
        <v>8</v>
      </c>
      <c r="H102" t="s">
        <v>1862</v>
      </c>
      <c r="K102" t="str">
        <f t="shared" si="2"/>
        <v>"ZE_7"</v>
      </c>
      <c r="L102" t="str">
        <f t="shared" si="3"/>
        <v>"ze__lack_focus"</v>
      </c>
      <c r="M102">
        <v>8</v>
      </c>
      <c r="N102" t="s">
        <v>1985</v>
      </c>
    </row>
    <row r="103" spans="3:14" x14ac:dyDescent="0.25">
      <c r="C103" t="s">
        <v>1206</v>
      </c>
      <c r="D103" t="s">
        <v>1842</v>
      </c>
      <c r="F103" t="s">
        <v>1206</v>
      </c>
      <c r="G103">
        <v>9</v>
      </c>
      <c r="H103" t="s">
        <v>1863</v>
      </c>
      <c r="K103" t="str">
        <f t="shared" si="2"/>
        <v>"ZF"</v>
      </c>
      <c r="L103" t="str">
        <f t="shared" si="3"/>
        <v>"ze__no_interc"</v>
      </c>
      <c r="M103">
        <v>9</v>
      </c>
      <c r="N103" t="s">
        <v>1986</v>
      </c>
    </row>
    <row r="104" spans="3:14" x14ac:dyDescent="0.25">
      <c r="D104" t="s">
        <v>1843</v>
      </c>
      <c r="G104">
        <v>10</v>
      </c>
      <c r="H104" t="s">
        <v>1864</v>
      </c>
      <c r="L104" t="str">
        <f t="shared" si="3"/>
        <v>"ze__parent_disag"</v>
      </c>
      <c r="M104">
        <v>10</v>
      </c>
      <c r="N104" t="s">
        <v>1987</v>
      </c>
    </row>
    <row r="105" spans="3:14" x14ac:dyDescent="0.25">
      <c r="D105" t="s">
        <v>1187</v>
      </c>
      <c r="G105">
        <v>11</v>
      </c>
      <c r="H105" t="s">
        <v>1865</v>
      </c>
      <c r="L105" t="str">
        <f t="shared" si="3"/>
        <v>"ze__expensive"</v>
      </c>
      <c r="M105">
        <v>11</v>
      </c>
      <c r="N105" t="s">
        <v>1988</v>
      </c>
    </row>
    <row r="106" spans="3:14" x14ac:dyDescent="0.25">
      <c r="D106" t="s">
        <v>1188</v>
      </c>
    </row>
    <row r="107" spans="3:14" x14ac:dyDescent="0.25">
      <c r="D107" t="s">
        <v>1844</v>
      </c>
    </row>
    <row r="108" spans="3:14" x14ac:dyDescent="0.25">
      <c r="D108" t="s">
        <v>1845</v>
      </c>
    </row>
    <row r="109" spans="3:14" x14ac:dyDescent="0.25">
      <c r="D109" t="s">
        <v>1846</v>
      </c>
    </row>
    <row r="110" spans="3:14" x14ac:dyDescent="0.25">
      <c r="D110" t="s">
        <v>1847</v>
      </c>
    </row>
    <row r="111" spans="3:14" x14ac:dyDescent="0.25">
      <c r="D111" t="s">
        <v>1848</v>
      </c>
    </row>
    <row r="112" spans="3:14" x14ac:dyDescent="0.25">
      <c r="D112" t="s">
        <v>1849</v>
      </c>
    </row>
    <row r="113" spans="4:4" x14ac:dyDescent="0.25">
      <c r="D113" t="s">
        <v>1850</v>
      </c>
    </row>
    <row r="114" spans="4:4" x14ac:dyDescent="0.25">
      <c r="D114" t="s">
        <v>1851</v>
      </c>
    </row>
    <row r="115" spans="4:4" x14ac:dyDescent="0.25">
      <c r="D115" t="s">
        <v>1852</v>
      </c>
    </row>
    <row r="116" spans="4:4" x14ac:dyDescent="0.25">
      <c r="D116" t="s">
        <v>1853</v>
      </c>
    </row>
    <row r="117" spans="4:4" x14ac:dyDescent="0.25">
      <c r="D117" t="s">
        <v>1854</v>
      </c>
    </row>
    <row r="118" spans="4:4" x14ac:dyDescent="0.25">
      <c r="D118" t="s">
        <v>1197</v>
      </c>
    </row>
    <row r="119" spans="4:4" x14ac:dyDescent="0.25">
      <c r="D119" t="s">
        <v>1855</v>
      </c>
    </row>
    <row r="120" spans="4:4" x14ac:dyDescent="0.25">
      <c r="D120" t="s">
        <v>1856</v>
      </c>
    </row>
    <row r="121" spans="4:4" x14ac:dyDescent="0.25">
      <c r="D121" t="s">
        <v>1857</v>
      </c>
    </row>
    <row r="122" spans="4:4" x14ac:dyDescent="0.25">
      <c r="D122" t="s">
        <v>1858</v>
      </c>
    </row>
    <row r="123" spans="4:4" x14ac:dyDescent="0.25">
      <c r="D123" t="s">
        <v>1859</v>
      </c>
    </row>
    <row r="124" spans="4:4" x14ac:dyDescent="0.25">
      <c r="D124" t="s">
        <v>1860</v>
      </c>
    </row>
    <row r="125" spans="4:4" x14ac:dyDescent="0.25">
      <c r="D125" t="s">
        <v>1861</v>
      </c>
    </row>
    <row r="126" spans="4:4" x14ac:dyDescent="0.25">
      <c r="D126" t="s">
        <v>1862</v>
      </c>
    </row>
    <row r="127" spans="4:4" x14ac:dyDescent="0.25">
      <c r="D127" t="s">
        <v>1863</v>
      </c>
    </row>
    <row r="128" spans="4:4" x14ac:dyDescent="0.25">
      <c r="D128" t="s">
        <v>1864</v>
      </c>
    </row>
    <row r="129" spans="4:4" x14ac:dyDescent="0.25">
      <c r="D129" t="s">
        <v>1865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Form Responses 1</vt:lpstr>
      <vt:lpstr>Data_cleaning</vt:lpstr>
      <vt:lpstr>Variable_label</vt:lpstr>
      <vt:lpstr>V2</vt:lpstr>
      <vt:lpstr>Dataset</vt:lpstr>
      <vt:lpstr>Data_values</vt:lpstr>
      <vt:lpstr>Label-define-values</vt:lpstr>
      <vt:lpstr>label-coding</vt:lpstr>
      <vt:lpstr>replace_cmd</vt:lpstr>
      <vt:lpstr>stata-cmd</vt:lpstr>
      <vt:lpstr>Vl</vt:lpstr>
      <vt:lpstr>Dataset_full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Nafew Prodhan</cp:lastModifiedBy>
  <dcterms:modified xsi:type="dcterms:W3CDTF">2023-09-26T13:51:40Z</dcterms:modified>
</cp:coreProperties>
</file>