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3.xml" ContentType="application/vnd.ms-excel.slicer+xml"/>
  <Override PartName="/xl/webextensions/webextension1.xml" ContentType="application/vnd.ms-office.webextension+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ujeb\Downloads\"/>
    </mc:Choice>
  </mc:AlternateContent>
  <xr:revisionPtr revIDLastSave="0" documentId="13_ncr:1_{0868F0A6-6956-43DB-97F5-26E59FD7BFE4}" xr6:coauthVersionLast="47" xr6:coauthVersionMax="47" xr10:uidLastSave="{00000000-0000-0000-0000-000000000000}"/>
  <bookViews>
    <workbookView xWindow="-108" yWindow="-108" windowWidth="23256" windowHeight="12456" tabRatio="656" firstSheet="2" activeTab="5" xr2:uid="{3EBE0C5E-9D8C-45D9-8EA8-83DE83F32DE6}"/>
  </bookViews>
  <sheets>
    <sheet name="waffle chart" sheetId="10" r:id="rId1"/>
    <sheet name="Gender Chart" sheetId="13" r:id="rId2"/>
    <sheet name="store pivot tables" sheetId="2" r:id="rId3"/>
    <sheet name="time frame pivot tables" sheetId="9" r:id="rId4"/>
    <sheet name="profit pivot tables" sheetId="12" r:id="rId5"/>
    <sheet name="Time Frame" sheetId="8" r:id="rId6"/>
    <sheet name="Store dashboard" sheetId="3" r:id="rId7"/>
    <sheet name="Profit View" sheetId="11" r:id="rId8"/>
  </sheets>
  <definedNames>
    <definedName name="Large_1">'time frame pivot tables'!$J$25</definedName>
    <definedName name="Large_2">'time frame pivot tables'!$J$26</definedName>
    <definedName name="Slicer_Category">#N/A</definedName>
    <definedName name="Slicer_Month">#N/A</definedName>
    <definedName name="Slicer_Month1">#N/A</definedName>
    <definedName name="Slicer_Store_Name">#N/A</definedName>
  </definedNames>
  <calcPr calcId="191029"/>
  <pivotCaches>
    <pivotCache cacheId="114" r:id="rId9"/>
    <pivotCache cacheId="123" r:id="rId10"/>
    <pivotCache cacheId="129" r:id="rId11"/>
    <pivotCache cacheId="153" r:id="rId12"/>
    <pivotCache cacheId="156" r:id="rId13"/>
    <pivotCache cacheId="159" r:id="rId14"/>
    <pivotCache cacheId="162" r:id="rId15"/>
    <pivotCache cacheId="165" r:id="rId16"/>
    <pivotCache cacheId="168" r:id="rId17"/>
    <pivotCache cacheId="171" r:id="rId18"/>
    <pivotCache cacheId="174" r:id="rId19"/>
    <pivotCache cacheId="177" r:id="rId20"/>
    <pivotCache cacheId="180" r:id="rId21"/>
    <pivotCache cacheId="183" r:id="rId22"/>
    <pivotCache cacheId="186" r:id="rId23"/>
    <pivotCache cacheId="189" r:id="rId24"/>
    <pivotCache cacheId="201" r:id="rId25"/>
    <pivotCache cacheId="204" r:id="rId26"/>
    <pivotCache cacheId="207" r:id="rId27"/>
    <pivotCache cacheId="228" r:id="rId28"/>
    <pivotCache cacheId="231" r:id="rId29"/>
    <pivotCache cacheId="234" r:id="rId30"/>
    <pivotCache cacheId="237" r:id="rId31"/>
    <pivotCache cacheId="240" r:id="rId32"/>
    <pivotCache cacheId="243" r:id="rId33"/>
  </pivotCaches>
  <extLst>
    <ext xmlns:x14="http://schemas.microsoft.com/office/spreadsheetml/2009/9/main" uri="{876F7934-8845-4945-9796-88D515C7AA90}">
      <x14:pivotCaches>
        <pivotCache cacheId="25" r:id="rId34"/>
        <pivotCache cacheId="26" r:id="rId35"/>
        <pivotCache cacheId="27" r:id="rId36"/>
      </x14:pivotCaches>
    </ex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 Customer_7dcb6a8e-ade4-4490-94fa-435967f74898" name="Dim_ Customer" connection="Query - Dim_ Customer"/>
          <x15:modelTable id="fact_table_60442be0-778d-48ec-a219-f2d2e34e5038" name="fact_table" connection="Query - fact_table"/>
          <x15:modelTable id="monthly_store_targets_059715c3-0b02-4be6-bf96-124cb74d7ad4" name="monthly_store_targets" connection="Query - monthly_store_targets"/>
          <x15:modelTable id="Dim_Products_0bcd21e6-4131-49ef-9d77-668cb86aee4c" name="Dim_Products" connection="Query - Dim_Products"/>
          <x15:modelTable id="Dim_sales_persons_dcac63dc-07d7-4c17-9671-fe967c5cd267" name="Dim_sales_persons" connection="Query - Dim_sales_persons"/>
          <x15:modelTable id="Date_bc81cd85-890b-440c-b3e5-efd4864713c5" name="Date" connection="Query - Date"/>
          <x15:modelTable id="Calculations_20895619-7fe5-4a42-b451-54827abb4457" name="Calculations" connection="Query - Calculations"/>
        </x15:modelTables>
        <x15:modelRelationships>
          <x15:modelRelationship fromTable="fact_table" fromColumn="Customer ID" toTable="Dim_ Customer" toColumn="Customer ID"/>
          <x15:modelRelationship fromTable="fact_table" fromColumn="Product ID" toTable="Dim_Products" toColumn="Product ID"/>
          <x15:modelRelationship fromTable="fact_table" fromColumn="Sales Person ID" toTable="Dim_sales_persons" toColumn="Sales Person ID"/>
          <x15:modelRelationship fromTable="fact_table" fromColumn="Order Date" toTable="Date" toColumn="Order Date"/>
          <x15:modelRelationship fromTable="monthly_store_targets" fromColumn="Store ID" toTable="Dim_sales_persons" toColumn="Sales Person ID"/>
          <x15:modelRelationship fromTable="monthly_store_targets" fromColumn="Date"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5" i="10" l="1"/>
  <c r="Y30" i="12"/>
  <c r="BT9" i="12"/>
  <c r="BQ26" i="12"/>
  <c r="BP32" i="12"/>
  <c r="BP27" i="12"/>
  <c r="BP28" i="12"/>
  <c r="BP29" i="12"/>
  <c r="BP30" i="12"/>
  <c r="BP31" i="12"/>
  <c r="BP26" i="12"/>
  <c r="BR16" i="12"/>
  <c r="BQ28" i="12" s="1"/>
  <c r="BR17" i="12"/>
  <c r="BQ29" i="12" s="1"/>
  <c r="BR18" i="12"/>
  <c r="BQ30" i="12" s="1"/>
  <c r="BR19" i="12"/>
  <c r="BQ31" i="12" s="1"/>
  <c r="BR15" i="12"/>
  <c r="BQ27" i="12" s="1"/>
  <c r="AZ16" i="12"/>
  <c r="AZ17" i="12"/>
  <c r="BA17" i="12" s="1"/>
  <c r="AZ18" i="12"/>
  <c r="BA18" i="12" s="1"/>
  <c r="AZ19" i="12"/>
  <c r="BA19" i="12" s="1"/>
  <c r="AZ20" i="12"/>
  <c r="BA20" i="12" s="1"/>
  <c r="AZ21" i="12"/>
  <c r="BA21" i="12" s="1"/>
  <c r="AZ22" i="12"/>
  <c r="BA22" i="12" s="1"/>
  <c r="AZ23" i="12"/>
  <c r="BA23" i="12" s="1"/>
  <c r="AZ24" i="12"/>
  <c r="BA24" i="12" s="1"/>
  <c r="AZ25" i="12"/>
  <c r="BA25" i="12" s="1"/>
  <c r="AZ26" i="12"/>
  <c r="BA26" i="12" s="1"/>
  <c r="AZ27" i="12"/>
  <c r="BA27" i="12" s="1"/>
  <c r="AZ28" i="12"/>
  <c r="BA28" i="12" s="1"/>
  <c r="AZ29" i="12"/>
  <c r="BA29" i="12" s="1"/>
  <c r="AY17" i="12"/>
  <c r="AY18" i="12"/>
  <c r="AY19" i="12"/>
  <c r="AY20" i="12"/>
  <c r="AY21" i="12"/>
  <c r="AY22" i="12"/>
  <c r="AY23" i="12"/>
  <c r="AY24" i="12"/>
  <c r="AY25" i="12"/>
  <c r="AY26" i="12"/>
  <c r="AY27" i="12"/>
  <c r="AY28" i="12"/>
  <c r="AY29" i="12"/>
  <c r="AY16" i="12"/>
  <c r="S8" i="13"/>
  <c r="S7" i="13"/>
  <c r="F17" i="13" s="1" a="1"/>
  <c r="F17" i="13" s="1"/>
  <c r="Y32" i="12"/>
  <c r="Y31" i="12"/>
  <c r="O31" i="12"/>
  <c r="O32" i="12"/>
  <c r="O33" i="12"/>
  <c r="O34" i="12"/>
  <c r="O29" i="12"/>
  <c r="O30" i="12"/>
  <c r="N30" i="12"/>
  <c r="N31" i="12"/>
  <c r="N32" i="12"/>
  <c r="N33" i="12"/>
  <c r="N34" i="12"/>
  <c r="N29" i="12"/>
  <c r="I31" i="12"/>
  <c r="I32" i="12"/>
  <c r="I33" i="12"/>
  <c r="I34" i="12"/>
  <c r="I29" i="12"/>
  <c r="I30" i="12"/>
  <c r="H30" i="12"/>
  <c r="H31" i="12"/>
  <c r="H32" i="12"/>
  <c r="H33" i="12"/>
  <c r="H34" i="12"/>
  <c r="H29" i="12"/>
  <c r="AL24" i="9"/>
  <c r="AL25" i="9"/>
  <c r="AL26" i="9"/>
  <c r="AL27" i="9"/>
  <c r="AL28" i="9"/>
  <c r="AL29" i="9"/>
  <c r="AL23" i="9"/>
  <c r="AK23" i="9"/>
  <c r="AK24" i="9"/>
  <c r="AK25" i="9"/>
  <c r="AK26" i="9"/>
  <c r="AK27" i="9"/>
  <c r="AK28" i="9"/>
  <c r="AK29" i="9"/>
  <c r="AL22" i="9"/>
  <c r="AK22" i="9"/>
  <c r="AD18" i="9"/>
  <c r="AE18" i="9"/>
  <c r="AE19" i="9"/>
  <c r="AE20" i="9"/>
  <c r="AE21" i="9"/>
  <c r="AE22" i="9"/>
  <c r="AD19" i="9"/>
  <c r="AD20" i="9"/>
  <c r="AD21" i="9"/>
  <c r="AD22" i="9"/>
  <c r="F14" i="10"/>
  <c r="F15" i="10"/>
  <c r="N20" i="10"/>
  <c r="O20" i="10"/>
  <c r="G21" i="10"/>
  <c r="G20" i="10" s="1"/>
  <c r="N21" i="10"/>
  <c r="O21" i="10"/>
  <c r="G22" i="10"/>
  <c r="H22" i="10"/>
  <c r="H21" i="10" s="1"/>
  <c r="H20" i="10" s="1"/>
  <c r="I22" i="10"/>
  <c r="I21" i="10" s="1"/>
  <c r="I20" i="10" s="1"/>
  <c r="J22" i="10"/>
  <c r="J21" i="10" s="1"/>
  <c r="J20" i="10" s="1"/>
  <c r="N22" i="10"/>
  <c r="O22" i="10"/>
  <c r="G23" i="10"/>
  <c r="H23" i="10"/>
  <c r="I23" i="10"/>
  <c r="J23" i="10"/>
  <c r="K23" i="10"/>
  <c r="K22" i="10" s="1"/>
  <c r="K21" i="10" s="1"/>
  <c r="K20" i="10" s="1"/>
  <c r="L23" i="10"/>
  <c r="L22" i="10" s="1"/>
  <c r="L21" i="10" s="1"/>
  <c r="L20" i="10" s="1"/>
  <c r="M23" i="10"/>
  <c r="M22" i="10" s="1"/>
  <c r="M21" i="10" s="1"/>
  <c r="M20" i="10" s="1"/>
  <c r="N23" i="10"/>
  <c r="O23" i="10"/>
  <c r="J44" i="10"/>
  <c r="J43" i="10" s="1"/>
  <c r="J42" i="10" s="1"/>
  <c r="J41" i="10" s="1"/>
  <c r="J40" i="10" s="1"/>
  <c r="J39" i="10" s="1"/>
  <c r="J38" i="10" s="1"/>
  <c r="J37" i="10" s="1"/>
  <c r="J36" i="10" s="1"/>
  <c r="J35" i="10" s="1"/>
  <c r="I44" i="10"/>
  <c r="I43" i="10" s="1"/>
  <c r="I42" i="10" s="1"/>
  <c r="I41" i="10" s="1"/>
  <c r="I40" i="10" s="1"/>
  <c r="I39" i="10" s="1"/>
  <c r="I38" i="10" s="1"/>
  <c r="I37" i="10" s="1"/>
  <c r="I36" i="10" s="1"/>
  <c r="I35" i="10" s="1"/>
  <c r="H44" i="10"/>
  <c r="H43" i="10"/>
  <c r="H42" i="10" s="1"/>
  <c r="H41" i="10" s="1"/>
  <c r="H40" i="10" s="1"/>
  <c r="H39" i="10" s="1"/>
  <c r="H38" i="10" s="1"/>
  <c r="H37" i="10" s="1"/>
  <c r="H36" i="10" s="1"/>
  <c r="H35" i="10" s="1"/>
  <c r="G43" i="10"/>
  <c r="G42" i="10"/>
  <c r="G41" i="10" s="1"/>
  <c r="G40" i="10" s="1"/>
  <c r="G39" i="10" s="1"/>
  <c r="G38" i="10" s="1"/>
  <c r="G37" i="10" s="1"/>
  <c r="G36" i="10" s="1"/>
  <c r="G27" i="10"/>
  <c r="G26" i="10" s="1"/>
  <c r="G25" i="10" s="1"/>
  <c r="G24" i="10" s="1"/>
  <c r="H28" i="10"/>
  <c r="H27" i="10" s="1"/>
  <c r="H26" i="10" s="1"/>
  <c r="H25" i="10" s="1"/>
  <c r="H24" i="10" s="1"/>
  <c r="I28" i="10"/>
  <c r="I27" i="10" s="1"/>
  <c r="I26" i="10" s="1"/>
  <c r="I25" i="10" s="1"/>
  <c r="I24" i="10" s="1"/>
  <c r="J28" i="10"/>
  <c r="J27" i="10" s="1"/>
  <c r="J26" i="10" s="1"/>
  <c r="J25" i="10" s="1"/>
  <c r="J24" i="10" s="1"/>
  <c r="G28" i="10"/>
  <c r="I29" i="10"/>
  <c r="J29" i="10"/>
  <c r="K29" i="10"/>
  <c r="K28" i="10" s="1"/>
  <c r="K27" i="10" s="1"/>
  <c r="K26" i="10" s="1"/>
  <c r="K25" i="10" s="1"/>
  <c r="K24" i="10" s="1"/>
  <c r="L29" i="10"/>
  <c r="L28" i="10" s="1"/>
  <c r="L27" i="10" s="1"/>
  <c r="L26" i="10" s="1"/>
  <c r="L25" i="10" s="1"/>
  <c r="L24" i="10" s="1"/>
  <c r="M29" i="10"/>
  <c r="N29" i="10" s="1"/>
  <c r="H29" i="10"/>
  <c r="T16" i="9"/>
  <c r="T10" i="9"/>
  <c r="M11" i="9"/>
  <c r="M12" i="9"/>
  <c r="M13" i="9"/>
  <c r="M14" i="9"/>
  <c r="M15" i="9"/>
  <c r="M16" i="9"/>
  <c r="M17" i="9"/>
  <c r="M18" i="9"/>
  <c r="M19" i="9"/>
  <c r="M20" i="9"/>
  <c r="M21" i="9"/>
  <c r="M10" i="9"/>
  <c r="J25" i="9"/>
  <c r="J26" i="9"/>
  <c r="F17" i="2"/>
  <c r="E17" i="2"/>
  <c r="E23" i="2" l="1"/>
  <c r="R30" i="12"/>
  <c r="R32" i="12"/>
  <c r="R31" i="12"/>
  <c r="S30" i="12"/>
  <c r="S29" i="12"/>
  <c r="S34" i="12"/>
  <c r="S33" i="12"/>
  <c r="S32" i="12"/>
  <c r="S31" i="12"/>
  <c r="R29" i="12"/>
  <c r="R34" i="12"/>
  <c r="R33" i="12"/>
  <c r="AN29" i="9"/>
  <c r="AM29" i="9" s="1"/>
  <c r="AN28" i="9"/>
  <c r="AM28" i="9" s="1"/>
  <c r="AN27" i="9"/>
  <c r="AM27" i="9" s="1"/>
  <c r="AN26" i="9"/>
  <c r="AM26" i="9" s="1"/>
  <c r="AN25" i="9"/>
  <c r="AM25" i="9" s="1"/>
  <c r="AN24" i="9"/>
  <c r="AM24" i="9" s="1"/>
  <c r="AN23" i="9"/>
  <c r="AG22" i="9"/>
  <c r="AF22" i="9" s="1"/>
  <c r="AG19" i="9"/>
  <c r="AD26" i="9" s="1"/>
  <c r="AG21" i="9"/>
  <c r="AF21" i="9" s="1"/>
  <c r="AG20" i="9"/>
  <c r="AF20" i="9" s="1"/>
  <c r="K44" i="10"/>
  <c r="O29" i="10"/>
  <c r="N28" i="10"/>
  <c r="N27" i="10" s="1"/>
  <c r="N26" i="10" s="1"/>
  <c r="N25" i="10" s="1"/>
  <c r="N24" i="10" s="1"/>
  <c r="M28" i="10"/>
  <c r="M27" i="10" s="1"/>
  <c r="M26" i="10" s="1"/>
  <c r="M25" i="10" s="1"/>
  <c r="M24" i="10" s="1"/>
  <c r="J12" i="9"/>
  <c r="J17" i="9"/>
  <c r="J16" i="9"/>
  <c r="J15" i="9"/>
  <c r="J14" i="9"/>
  <c r="J13" i="9"/>
  <c r="J11" i="9"/>
  <c r="J10" i="9"/>
  <c r="J21" i="9"/>
  <c r="J20" i="9"/>
  <c r="J19" i="9"/>
  <c r="J18" i="9"/>
  <c r="H17" i="2"/>
  <c r="AM23" i="9" l="1"/>
  <c r="AK32" i="9"/>
  <c r="AF19" i="9"/>
  <c r="K43" i="10"/>
  <c r="K42" i="10" s="1"/>
  <c r="K41" i="10" s="1"/>
  <c r="K40" i="10" s="1"/>
  <c r="K39" i="10" s="1"/>
  <c r="K38" i="10" s="1"/>
  <c r="K37" i="10" s="1"/>
  <c r="K36" i="10" s="1"/>
  <c r="K35" i="10" s="1"/>
  <c r="L44" i="10"/>
  <c r="P29" i="10"/>
  <c r="P28" i="10" s="1"/>
  <c r="P27" i="10" s="1"/>
  <c r="P26" i="10" s="1"/>
  <c r="P25" i="10" s="1"/>
  <c r="P24" i="10" s="1"/>
  <c r="P23" i="10" s="1"/>
  <c r="P22" i="10" s="1"/>
  <c r="P21" i="10" s="1"/>
  <c r="P20" i="10" s="1"/>
  <c r="O28" i="10"/>
  <c r="O27" i="10" s="1"/>
  <c r="O26" i="10" s="1"/>
  <c r="O25" i="10" s="1"/>
  <c r="O24" i="10" s="1"/>
  <c r="L43" i="10" l="1"/>
  <c r="L42" i="10" s="1"/>
  <c r="L41" i="10" s="1"/>
  <c r="L40" i="10" s="1"/>
  <c r="L39" i="10" s="1"/>
  <c r="L38" i="10" s="1"/>
  <c r="L37" i="10" s="1"/>
  <c r="L36" i="10" s="1"/>
  <c r="L35" i="10" s="1"/>
  <c r="M44" i="10"/>
  <c r="M43" i="10" l="1"/>
  <c r="M42" i="10" s="1"/>
  <c r="M41" i="10" s="1"/>
  <c r="M40" i="10" s="1"/>
  <c r="M39" i="10" s="1"/>
  <c r="M38" i="10" s="1"/>
  <c r="M37" i="10" s="1"/>
  <c r="M36" i="10" s="1"/>
  <c r="M35" i="10" s="1"/>
  <c r="N44" i="10"/>
  <c r="N43" i="10" l="1"/>
  <c r="N42" i="10" s="1"/>
  <c r="N41" i="10" s="1"/>
  <c r="N40" i="10" s="1"/>
  <c r="N39" i="10" s="1"/>
  <c r="N38" i="10" s="1"/>
  <c r="N37" i="10" s="1"/>
  <c r="N36" i="10" s="1"/>
  <c r="N35" i="10" s="1"/>
  <c r="O44" i="10"/>
  <c r="P44" i="10" l="1"/>
  <c r="P43" i="10" s="1"/>
  <c r="P42" i="10" s="1"/>
  <c r="P41" i="10" s="1"/>
  <c r="P40" i="10" s="1"/>
  <c r="P39" i="10" s="1"/>
  <c r="P38" i="10" s="1"/>
  <c r="P37" i="10" s="1"/>
  <c r="P36" i="10" s="1"/>
  <c r="P35" i="10" s="1"/>
  <c r="O43" i="10"/>
  <c r="O42" i="10" s="1"/>
  <c r="O41" i="10" s="1"/>
  <c r="O40" i="10" s="1"/>
  <c r="O39" i="10" s="1"/>
  <c r="O38" i="10" s="1"/>
  <c r="O37" i="10" s="1"/>
  <c r="O36" i="10" s="1"/>
  <c r="O35"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AD21F64-F8A6-4F59-93DF-1CAC55CC35C3}" name="Query - Calculations" description="Connection to the 'Calculations' query in the workbook." type="100" refreshedVersion="8" minRefreshableVersion="5">
    <extLst>
      <ext xmlns:x15="http://schemas.microsoft.com/office/spreadsheetml/2010/11/main" uri="{DE250136-89BD-433C-8126-D09CA5730AF9}">
        <x15:connection id="2f7eba5f-7342-448d-ac48-4c0cea915c16">
          <x15:oledbPr connection="Provider=Microsoft.Mashup.OleDb.1;Data Source=$Workbook$;Location=Calculations;Extended Properties=&quot;&quot;">
            <x15:dbTables>
              <x15:dbTable name="Calculations"/>
            </x15:dbTables>
          </x15:oledbPr>
        </x15:connection>
      </ext>
    </extLst>
  </connection>
  <connection id="2" xr16:uid="{F1930DEA-5CB6-4617-9A25-4C1E16155A0C}" name="Query - Date" description="Connection to the 'Date' query in the workbook." type="100" refreshedVersion="8" minRefreshableVersion="5">
    <extLst>
      <ext xmlns:x15="http://schemas.microsoft.com/office/spreadsheetml/2010/11/main" uri="{DE250136-89BD-433C-8126-D09CA5730AF9}">
        <x15:connection id="ad7865d9-83b5-4f62-a3be-9269ef9c5c61">
          <x15:oledbPr connection="Provider=Microsoft.Mashup.OleDb.1;Data Source=$Workbook$;Location=Date;Extended Properties=&quot;&quot;">
            <x15:dbTables>
              <x15:dbTable name="Date"/>
            </x15:dbTables>
          </x15:oledbPr>
        </x15:connection>
      </ext>
    </extLst>
  </connection>
  <connection id="3" xr16:uid="{683B7F6C-B860-473A-BCD6-688CF2C4A76E}" name="Query - Dim_ Customer" description="Connection to the 'Dim_ Customer' query in the workbook." type="100" refreshedVersion="8" minRefreshableVersion="5">
    <extLst>
      <ext xmlns:x15="http://schemas.microsoft.com/office/spreadsheetml/2010/11/main" uri="{DE250136-89BD-433C-8126-D09CA5730AF9}">
        <x15:connection id="511e7405-3d20-4def-9ef1-a3505a984861"/>
      </ext>
    </extLst>
  </connection>
  <connection id="4" xr16:uid="{E5409B2D-6986-4F10-B1B7-E1B4F0E80280}" name="Query - Dim_Products" description="Connection to the 'Dim_Products' query in the workbook." type="100" refreshedVersion="8" minRefreshableVersion="5">
    <extLst>
      <ext xmlns:x15="http://schemas.microsoft.com/office/spreadsheetml/2010/11/main" uri="{DE250136-89BD-433C-8126-D09CA5730AF9}">
        <x15:connection id="d508983d-d1f7-4d59-a499-5c993ebd9af9">
          <x15:oledbPr connection="Provider=Microsoft.Mashup.OleDb.1;Data Source=$Workbook$;Location=Dim_Products;Extended Properties=&quot;&quot;">
            <x15:dbTables>
              <x15:dbTable name="Dim_Products"/>
            </x15:dbTables>
          </x15:oledbPr>
        </x15:connection>
      </ext>
    </extLst>
  </connection>
  <connection id="5" xr16:uid="{CF392999-7D07-44FD-ADBD-C456DA8BF1D9}" name="Query - Dim_sales_persons" description="Connection to the 'Dim_sales_persons' query in the workbook." type="100" refreshedVersion="8" minRefreshableVersion="5">
    <extLst>
      <ext xmlns:x15="http://schemas.microsoft.com/office/spreadsheetml/2010/11/main" uri="{DE250136-89BD-433C-8126-D09CA5730AF9}">
        <x15:connection id="25dc1fb1-b5e6-4d8f-bf66-0f70569e38fd">
          <x15:oledbPr connection="Provider=Microsoft.Mashup.OleDb.1;Data Source=$Workbook$;Location=Dim_sales_persons;Extended Properties=&quot;&quot;">
            <x15:dbTables>
              <x15:dbTable name="Dim_sales_persons"/>
            </x15:dbTables>
          </x15:oledbPr>
        </x15:connection>
      </ext>
    </extLst>
  </connection>
  <connection id="6" xr16:uid="{0A538496-F375-4865-87D9-8D69779A6E7D}" name="Query - fact_table" description="Connection to the 'fact_table' query in the workbook." type="100" refreshedVersion="8" minRefreshableVersion="5">
    <extLst>
      <ext xmlns:x15="http://schemas.microsoft.com/office/spreadsheetml/2010/11/main" uri="{DE250136-89BD-433C-8126-D09CA5730AF9}">
        <x15:connection id="51b76a72-68eb-46d8-b964-4b60bc76a2f9">
          <x15:oledbPr connection="Provider=Microsoft.Mashup.OleDb.1;Data Source=$Workbook$;Location=fact_table;Extended Properties=&quot;&quot;">
            <x15:dbTables>
              <x15:dbTable name="fact_table"/>
            </x15:dbTables>
          </x15:oledbPr>
        </x15:connection>
      </ext>
    </extLst>
  </connection>
  <connection id="7" xr16:uid="{9D80AC2A-7E51-4645-BE62-56CB672412A0}"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5d13f047-8e53-4e2a-9750-f9b44f709e36">
          <x15:oledbPr connection="Provider=Microsoft.Mashup.OleDb.1;Data Source=$Workbook$;Location=monthly_store_targets;Extended Properties=&quot;&quot;">
            <x15:dbTables>
              <x15:dbTable name="monthly_store_targets"/>
            </x15:dbTables>
          </x15:oledbPr>
        </x15:connection>
      </ext>
    </extLst>
  </connection>
  <connection id="8" xr16:uid="{E3A8D9CC-3070-4BA0-848C-EC0EC44AA390}"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<sst xmlns="http://schemas.openxmlformats.org/spreadsheetml/2006/main" count="390" uniqueCount="232">
  <si>
    <t>Total revenue</t>
  </si>
  <si>
    <t>COGS</t>
  </si>
  <si>
    <t>Profit Margin</t>
  </si>
  <si>
    <t>% Profit Margin</t>
  </si>
  <si>
    <t># Transactions</t>
  </si>
  <si>
    <t>Total refund</t>
  </si>
  <si>
    <t>Refund Rate</t>
  </si>
  <si>
    <t># Products</t>
  </si>
  <si>
    <t>Qty Returned</t>
  </si>
  <si>
    <t>Total Qty Sold</t>
  </si>
  <si>
    <t>Total Target</t>
  </si>
  <si>
    <t>Row Labels</t>
  </si>
  <si>
    <t>Barron-Fleming</t>
  </si>
  <si>
    <t>Berg-Trujillo</t>
  </si>
  <si>
    <t>Lee-Myers</t>
  </si>
  <si>
    <t>Lopez</t>
  </si>
  <si>
    <t>Martinez</t>
  </si>
  <si>
    <t>Miller</t>
  </si>
  <si>
    <t>Myers-Lopez</t>
  </si>
  <si>
    <t>Novak PLC</t>
  </si>
  <si>
    <t>Thomas</t>
  </si>
  <si>
    <t>Valdez</t>
  </si>
  <si>
    <t>Grand Total</t>
  </si>
  <si>
    <t>Store Name</t>
  </si>
  <si>
    <t>Apr</t>
  </si>
  <si>
    <t>Aug</t>
  </si>
  <si>
    <t>Dec</t>
  </si>
  <si>
    <t>Feb</t>
  </si>
  <si>
    <t>Jan</t>
  </si>
  <si>
    <t>Jul</t>
  </si>
  <si>
    <t>Jun</t>
  </si>
  <si>
    <t>Mar</t>
  </si>
  <si>
    <t>May</t>
  </si>
  <si>
    <t>Nov</t>
  </si>
  <si>
    <t>Oct</t>
  </si>
  <si>
    <t>Sep</t>
  </si>
  <si>
    <t>store name</t>
  </si>
  <si>
    <t>Revenue</t>
  </si>
  <si>
    <t>Target</t>
  </si>
  <si>
    <t>variance</t>
  </si>
  <si>
    <t xml:space="preserve"> </t>
  </si>
  <si>
    <t>Pct</t>
  </si>
  <si>
    <t>Month</t>
  </si>
  <si>
    <t>Highlight</t>
  </si>
  <si>
    <t>Large-1</t>
  </si>
  <si>
    <t>Large-2</t>
  </si>
  <si>
    <t>Variance</t>
  </si>
  <si>
    <t>+0.0%;-0.0%</t>
  </si>
  <si>
    <t>Week type</t>
  </si>
  <si>
    <t>Weekday</t>
  </si>
  <si>
    <t>Weekend</t>
  </si>
  <si>
    <t>Total revenue2</t>
  </si>
  <si>
    <t>weekend</t>
  </si>
  <si>
    <t>weekday</t>
  </si>
  <si>
    <t>Quarter</t>
  </si>
  <si>
    <t>Q-1</t>
  </si>
  <si>
    <t>Q-2</t>
  </si>
  <si>
    <t>Q-3</t>
  </si>
  <si>
    <t>Q-4</t>
  </si>
  <si>
    <t>Average</t>
  </si>
  <si>
    <t>Caption:</t>
  </si>
  <si>
    <t>Week Day</t>
  </si>
  <si>
    <t>Sun</t>
  </si>
  <si>
    <t>Mon</t>
  </si>
  <si>
    <t>Tue</t>
  </si>
  <si>
    <t>Wed</t>
  </si>
  <si>
    <t>Thu</t>
  </si>
  <si>
    <t>Fri</t>
  </si>
  <si>
    <t>Sat</t>
  </si>
  <si>
    <t xml:space="preserve">Highlight </t>
  </si>
  <si>
    <t>Option</t>
  </si>
  <si>
    <t>Combo Box</t>
  </si>
  <si>
    <t>Customer</t>
  </si>
  <si>
    <t>Location</t>
  </si>
  <si>
    <t>Customer name</t>
  </si>
  <si>
    <t>Top 5 Customers</t>
  </si>
  <si>
    <t>Bottom 5 Customers</t>
  </si>
  <si>
    <t>California</t>
  </si>
  <si>
    <t>Customer Table</t>
  </si>
  <si>
    <t>Location table</t>
  </si>
  <si>
    <t>Chart</t>
  </si>
  <si>
    <t>Top 5 Locations</t>
  </si>
  <si>
    <t>Bottom 5 Locations</t>
  </si>
  <si>
    <t># Customers</t>
  </si>
  <si>
    <t># Locations</t>
  </si>
  <si>
    <t>caption</t>
  </si>
  <si>
    <t>0-20</t>
  </si>
  <si>
    <t>21-30</t>
  </si>
  <si>
    <t>31-40</t>
  </si>
  <si>
    <t>41-50</t>
  </si>
  <si>
    <t>51 +</t>
  </si>
  <si>
    <t>Average of Customer Age</t>
  </si>
  <si>
    <t>Avg of Customer Age</t>
  </si>
  <si>
    <t>Customer Age Group</t>
  </si>
  <si>
    <t>Female</t>
  </si>
  <si>
    <t>Male</t>
  </si>
  <si>
    <t>Icon</t>
  </si>
  <si>
    <t>●</t>
  </si>
  <si>
    <t>■</t>
  </si>
  <si>
    <t>New Chart</t>
  </si>
  <si>
    <t>Return Rate</t>
  </si>
  <si>
    <t>Return rate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</si>
  <si>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</si>
  <si>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</si>
  <si>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</si>
  <si>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</si>
  <si>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</si>
  <si>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</si>
  <si>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</si>
  <si>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</si>
  <si>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</si>
  <si>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</si>
  <si>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</si>
  <si>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</si>
  <si>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</si>
  <si>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</si>
  <si>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</si>
  <si>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</si>
  <si>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</si>
  <si>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</si>
  <si>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</si>
  <si>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</si>
  <si>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</si>
  <si>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</si>
  <si>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</si>
  <si>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</si>
  <si>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</si>
  <si>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</si>
  <si>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</si>
  <si>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</si>
  <si>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</si>
  <si>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</si>
  <si>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</si>
  <si>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</si>
  <si>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</si>
  <si>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</si>
  <si>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</si>
  <si>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</si>
  <si>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</si>
  <si>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</si>
  <si>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</si>
  <si>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</si>
  <si>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</si>
  <si>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</si>
  <si>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</si>
  <si>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</si>
  <si>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</si>
  <si>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</si>
  <si>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</si>
  <si>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</si>
  <si>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</si>
  <si>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</si>
  <si>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</si>
  <si>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</si>
  <si>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</si>
  <si>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</si>
  <si>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</si>
  <si>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</si>
  <si>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</si>
  <si>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</si>
  <si>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</si>
  <si>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</si>
  <si>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</si>
  <si>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</si>
  <si>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</si>
  <si>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</si>
  <si>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</si>
  <si>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</si>
  <si>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</si>
  <si>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</si>
  <si>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</si>
  <si>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</si>
  <si>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</si>
  <si>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</si>
  <si>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</si>
  <si>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</si>
  <si>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</si>
  <si>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</si>
  <si>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</si>
  <si>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</si>
  <si>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</si>
  <si>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</si>
  <si>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</si>
  <si>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</si>
  <si>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</si>
  <si>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</si>
  <si>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</si>
  <si>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</si>
  <si>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</si>
  <si>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</si>
  <si>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</si>
  <si>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</si>
  <si>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</si>
  <si>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</si>
  <si>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</si>
  <si>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</si>
  <si>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</si>
  <si>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</si>
  <si>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</si>
  <si>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</si>
  <si>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</si>
  <si>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</si>
  <si>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</si>
  <si>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Product name</t>
  </si>
  <si>
    <t>Alcoholic Beverage</t>
  </si>
  <si>
    <t>Coffee</t>
  </si>
  <si>
    <t>Energy Drink</t>
  </si>
  <si>
    <t>Juice</t>
  </si>
  <si>
    <t>Soft Drink</t>
  </si>
  <si>
    <t>Sports Drink</t>
  </si>
  <si>
    <t>Tea</t>
  </si>
  <si>
    <t>Water</t>
  </si>
  <si>
    <t>Product Categorry</t>
  </si>
  <si>
    <t>Missouri</t>
  </si>
  <si>
    <t>Indiana</t>
  </si>
  <si>
    <t>Wisconsin</t>
  </si>
  <si>
    <t>Washington</t>
  </si>
  <si>
    <t>Florida</t>
  </si>
  <si>
    <t>New York</t>
  </si>
  <si>
    <t>Maryland</t>
  </si>
  <si>
    <t>Virginia</t>
  </si>
  <si>
    <t>Judith Simmons</t>
  </si>
  <si>
    <t>Michigan</t>
  </si>
  <si>
    <t>Travis Ewing</t>
  </si>
  <si>
    <t>Lisa West</t>
  </si>
  <si>
    <t>Bobby Abbott</t>
  </si>
  <si>
    <t>Christine Hawkins</t>
  </si>
  <si>
    <t>Jeffery Powell</t>
  </si>
  <si>
    <t>John Brown</t>
  </si>
  <si>
    <t>Paul Noble</t>
  </si>
  <si>
    <t>Laura Gross</t>
  </si>
  <si>
    <t>Kristine Barrett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</si>
</sst>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00%;0.00%"/>
    <numFmt numFmtId="166" formatCode="[&gt;=1000000]&quot;$&quot;0.0,,&quot;M&quot;;[&gt;=1000]&quot;$&quot;0.0,&quot;K&quot;;0"/>
    <numFmt numFmtId="167" formatCode="[&gt;=1000000]0.0,,&quot;M&quot;;[&gt;=1000]0.0,&quot;K&quot;;0"/>
    <numFmt numFmtId="168" formatCode="\+0.0%;\-0.0%"/>
    <numFmt numFmtId="169" formatCode="&quot;$&quot;#,##0.00"/>
    <numFmt numFmtId="170" formatCode="[&gt;=1000000]&quot;$&quot;0,,&quot;M&quot;;[&gt;=1000]&quot;$&quot;0,&quot;K&quot;;0"/>
    <numFmt numFmtId="171" formatCode="[&gt;=1000000]&quot;$&quot;0.0,,&quot;M&quot;;[&gt;=1000]&quot;$&quot;0.0,&quot;K&quot;;0.0"/>
    <numFmt numFmtId="172" formatCode=";;"/>
  </numFmts>
  <fonts count="8" x14ac:knownFonts="1">
    <font>
      <sz val="11"/>
      <color theme="1"/>
      <name val="Aptos Narrow"/>
      <family val="2"/>
      <scheme val="minor"/>
    </font>
    <font>
      <b/>
      <sz val="11"/>
      <color theme="1"/>
      <name val="Aptos Narrow"/>
      <family val="2"/>
      <scheme val="minor"/>
    </font>
    <font>
      <sz val="7"/>
      <color rgb="FF000000"/>
      <name val="Calibri"/>
      <family val="2"/>
    </font>
    <font>
      <sz val="14"/>
      <color theme="1"/>
      <name val="Aptos Narrow"/>
      <family val="2"/>
      <scheme val="minor"/>
    </font>
    <font>
      <sz val="16"/>
      <color theme="1"/>
      <name val="Aptos Narrow"/>
      <family val="2"/>
      <scheme val="minor"/>
    </font>
    <font>
      <i/>
      <sz val="11"/>
      <color theme="1"/>
      <name val="Aptos Narrow"/>
      <family val="2"/>
      <scheme val="minor"/>
    </font>
    <font>
      <b/>
      <sz val="14"/>
      <color rgb="FF00B050"/>
      <name val="Aptos Narrow"/>
      <family val="2"/>
      <scheme val="minor"/>
    </font>
    <font>
      <sz val="18"/>
      <color theme="1"/>
      <name val="Aptos Narrow"/>
      <family val="2"/>
      <scheme val="minor"/>
    </font>
  </fonts>
  <fills count="11">
    <fill>
      <patternFill patternType="none"/>
    </fill>
    <fill>
      <patternFill patternType="gray125"/>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9.9978637043366805E-2"/>
        <bgColor indexed="64"/>
      </patternFill>
    </fill>
    <fill>
      <patternFill patternType="solid">
        <fgColor rgb="FFC00000"/>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46">
    <xf numFmtId="0" fontId="0" fillId="0" borderId="0" xfId="0"/>
    <xf numFmtId="164" fontId="0" fillId="0" borderId="0" xfId="0" applyNumberFormat="1"/>
    <xf numFmtId="165" fontId="0" fillId="0" borderId="0" xfId="0" applyNumberFormat="1"/>
    <xf numFmtId="1" fontId="0" fillId="0" borderId="0" xfId="0" applyNumberFormat="1"/>
    <xf numFmtId="0" fontId="0" fillId="3" borderId="0" xfId="0" applyFill="1"/>
    <xf numFmtId="0" fontId="0" fillId="0" borderId="0" xfId="0" pivotButton="1"/>
    <xf numFmtId="0" fontId="1" fillId="0" borderId="0" xfId="0" applyFont="1"/>
    <xf numFmtId="0" fontId="0" fillId="0" borderId="0" xfId="0" applyAlignment="1">
      <alignment horizontal="left"/>
    </xf>
    <xf numFmtId="0" fontId="2" fillId="0" borderId="0" xfId="0" applyFont="1"/>
    <xf numFmtId="166" fontId="0" fillId="0" borderId="0" xfId="0" applyNumberFormat="1"/>
    <xf numFmtId="167" fontId="0" fillId="0" borderId="0" xfId="0" applyNumberFormat="1"/>
    <xf numFmtId="10" fontId="0" fillId="0" borderId="0" xfId="0" applyNumberFormat="1"/>
    <xf numFmtId="168" fontId="0" fillId="0" borderId="0" xfId="0" applyNumberFormat="1"/>
    <xf numFmtId="169" fontId="0" fillId="0" borderId="0" xfId="0" applyNumberFormat="1"/>
    <xf numFmtId="168" fontId="4" fillId="0" borderId="0" xfId="0" applyNumberFormat="1" applyFont="1"/>
    <xf numFmtId="0" fontId="0" fillId="0" borderId="1" xfId="0" pivotButton="1" applyBorder="1"/>
    <xf numFmtId="0" fontId="0" fillId="0" borderId="1" xfId="0" applyBorder="1"/>
    <xf numFmtId="170" fontId="0" fillId="0" borderId="1" xfId="0" applyNumberFormat="1" applyBorder="1"/>
    <xf numFmtId="0" fontId="1" fillId="2" borderId="1" xfId="0" applyFont="1" applyFill="1" applyBorder="1"/>
    <xf numFmtId="0" fontId="1" fillId="2" borderId="0" xfId="0" applyFont="1" applyFill="1"/>
    <xf numFmtId="168" fontId="0" fillId="0" borderId="1" xfId="0" applyNumberFormat="1" applyBorder="1"/>
    <xf numFmtId="0" fontId="0" fillId="4" borderId="0" xfId="0" applyFill="1"/>
    <xf numFmtId="0" fontId="3" fillId="0" borderId="0" xfId="0" applyFont="1"/>
    <xf numFmtId="10" fontId="0" fillId="0" borderId="1" xfId="0" applyNumberFormat="1" applyBorder="1"/>
    <xf numFmtId="172" fontId="0" fillId="5" borderId="2" xfId="0" applyNumberFormat="1" applyFill="1" applyBorder="1"/>
    <xf numFmtId="172" fontId="0" fillId="5" borderId="3" xfId="0" applyNumberFormat="1" applyFill="1" applyBorder="1"/>
    <xf numFmtId="172" fontId="0" fillId="5" borderId="4" xfId="0" applyNumberFormat="1" applyFill="1" applyBorder="1"/>
    <xf numFmtId="172" fontId="0" fillId="5" borderId="5" xfId="0" applyNumberFormat="1" applyFill="1" applyBorder="1"/>
    <xf numFmtId="172" fontId="0" fillId="5" borderId="6" xfId="0" applyNumberFormat="1" applyFill="1" applyBorder="1"/>
    <xf numFmtId="172" fontId="0" fillId="5" borderId="7" xfId="0" applyNumberFormat="1" applyFill="1" applyBorder="1"/>
    <xf numFmtId="172" fontId="0" fillId="5" borderId="8" xfId="0" applyNumberFormat="1" applyFill="1" applyBorder="1"/>
    <xf numFmtId="172" fontId="0" fillId="5" borderId="9" xfId="0" applyNumberFormat="1" applyFill="1" applyBorder="1"/>
    <xf numFmtId="172" fontId="0" fillId="5" borderId="10" xfId="0" applyNumberFormat="1" applyFill="1" applyBorder="1"/>
    <xf numFmtId="9" fontId="0" fillId="0" borderId="0" xfId="0" applyNumberFormat="1"/>
    <xf numFmtId="0" fontId="0" fillId="6" borderId="0" xfId="0" applyFill="1"/>
    <xf numFmtId="0" fontId="0" fillId="7" borderId="0" xfId="0" applyFill="1"/>
    <xf numFmtId="0" fontId="5" fillId="0" borderId="0" xfId="0" applyFont="1"/>
    <xf numFmtId="171" fontId="0" fillId="0" borderId="0" xfId="0" applyNumberFormat="1"/>
    <xf numFmtId="170" fontId="0" fillId="0" borderId="0" xfId="0" applyNumberFormat="1"/>
    <xf numFmtId="10" fontId="6" fillId="0" borderId="0" xfId="0" applyNumberFormat="1" applyFont="1"/>
    <xf numFmtId="9" fontId="3" fillId="0" borderId="0" xfId="0" applyNumberFormat="1" applyFont="1"/>
    <xf numFmtId="0" fontId="7" fillId="0" borderId="0" xfId="0" applyFont="1"/>
    <xf numFmtId="0" fontId="0" fillId="8" borderId="0" xfId="0" applyFill="1"/>
    <xf numFmtId="0" fontId="1" fillId="9" borderId="0" xfId="0" applyFont="1" applyFill="1"/>
    <xf numFmtId="0" fontId="0" fillId="10" borderId="0" xfId="0" applyFill="1"/>
    <xf numFmtId="0" fontId="0" fillId="0" borderId="0" xfId="0" applyNumberFormat="1"/>
  </cellXfs>
  <cellStyles count="1">
    <cellStyle name="Normal" xfId="0" builtinId="0"/>
  </cellStyles>
  <dxfs count="63">
    <dxf>
      <numFmt numFmtId="170" formatCode="[&gt;=1000000]&quot;$&quot;0,,&quot;M&quot;;[&gt;=1000]&quot;$&quot;0,&quot;K&quot;;0"/>
    </dxf>
    <dxf>
      <numFmt numFmtId="168" formatCode="\+0.0%;\-0.0%"/>
    </dxf>
    <dxf>
      <numFmt numFmtId="1" formatCode="0"/>
    </dxf>
    <dxf>
      <numFmt numFmtId="171" formatCode="[&gt;=1000000]&quot;$&quot;0.0,,&quot;M&quot;;[&gt;=1000]&quot;$&quot;0.0,&quot;K&quot;;0.0"/>
    </dxf>
    <dxf>
      <numFmt numFmtId="170" formatCode="[&gt;=1000000]&quot;$&quot;0,,&quot;M&quot;;[&gt;=1000]&quot;$&quot;0,&quot;K&quot;;0"/>
    </dxf>
    <dxf>
      <numFmt numFmtId="170" formatCode="[&gt;=1000000]&quot;$&quot;0,,&quot;M&quot;;[&gt;=1000]&quot;$&quot;0,&quot;K&quot;;0"/>
    </dxf>
    <dxf>
      <numFmt numFmtId="170" formatCode="[&gt;=1000000]&quot;$&quot;0,,&quot;M&quot;;[&gt;=1000]&quot;$&quot;0,&quot;K&quot;;0"/>
    </dxf>
    <dxf>
      <numFmt numFmtId="170" formatCode="[&gt;=1000000]&quot;$&quot;0,,&quot;M&quot;;[&gt;=1000]&quot;$&quot;0,&quot;K&quot;;0"/>
    </dxf>
    <dxf>
      <numFmt numFmtId="170" formatCode="[&gt;=1000000]&quot;$&quot;0,,&quot;M&quot;;[&gt;=1000]&quot;$&quot;0,&quot;K&quot;;0"/>
    </dxf>
    <dxf>
      <numFmt numFmtId="170" formatCode="[&gt;=1000000]&quot;$&quot;0,,&quot;M&quot;;[&gt;=1000]&quot;$&quot;0,&quot;K&quot;;0"/>
    </dxf>
    <dxf>
      <numFmt numFmtId="170" formatCode="[&gt;=1000000]&quot;$&quot;0,,&quot;M&quot;;[&gt;=1000]&quot;$&quot;0,&quot;K&quot;;0"/>
    </dxf>
    <dxf>
      <numFmt numFmtId="168" formatCode="\+0.0%;\-0.0%"/>
    </dxf>
    <dxf>
      <numFmt numFmtId="14" formatCode="0.00%"/>
    </dxf>
    <dxf>
      <numFmt numFmtId="170"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70"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70"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2D050"/>
      </font>
    </dxf>
    <dxf>
      <font>
        <color rgb="FFFF0000"/>
      </font>
    </dxf>
    <dxf>
      <numFmt numFmtId="166" formatCode="[&gt;=1000000]&quot;$&quot;0.0,,&quot;M&quot;;[&gt;=1000]&quot;$&quot;0.0,&quot;K&quot;;0"/>
    </dxf>
    <dxf>
      <numFmt numFmtId="166" formatCode="[&gt;=1000000]&quot;$&quot;0.0,,&quot;M&quot;;[&gt;=1000]&quot;$&quot;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gt;=1000000]&quot;$&quot;0.0,,&quot;M&quot;;[&gt;=1000]&quot;$&quot;0.0,&quot;K&quot;;0"/>
    </dxf>
    <dxf>
      <font>
        <strike val="0"/>
        <color rgb="FFFF0000"/>
      </font>
    </dxf>
    <dxf>
      <font>
        <strike val="0"/>
        <color theme="9"/>
      </font>
    </dxf>
    <dxf>
      <font>
        <color rgb="FF0070C0"/>
      </font>
    </dxf>
    <dxf>
      <font>
        <color rgb="FF9FE6FF"/>
      </font>
    </dxf>
    <dxf>
      <font>
        <color rgb="FF1F8CB3"/>
      </font>
      <fill>
        <patternFill>
          <bgColor theme="0" tint="-0.499984740745262"/>
        </patternFill>
      </fill>
    </dxf>
    <dxf>
      <font>
        <color rgb="FF1F8CB3"/>
      </font>
    </dxf>
    <dxf>
      <font>
        <color rgb="FF1F8CB3"/>
      </font>
      <fill>
        <patternFill>
          <bgColor rgb="FF1F8CB3"/>
        </patternFill>
      </fill>
    </dxf>
    <dxf>
      <font>
        <b val="0"/>
        <i/>
        <color rgb="FF9FE6FF"/>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color rgb="FF515373"/>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39C573A5-C456-4EB9-8A95-9F406867AA87}">
      <tableStyleElement type="wholeTable" dxfId="62"/>
      <tableStyleElement type="headerRow" dxfId="61"/>
    </tableStyle>
    <tableStyle name="SlicerStyleLight1 2 2" pivot="0" table="0" count="10" xr9:uid="{0D079F8A-C41D-4311-A511-838B03394EF9}">
      <tableStyleElement type="wholeTable" dxfId="60"/>
      <tableStyleElement type="headerRow" dxfId="59"/>
    </tableStyle>
  </tableStyles>
  <colors>
    <mruColors>
      <color rgb="FF333F50"/>
      <color rgb="FF0070C0"/>
      <color rgb="FF005392"/>
      <color rgb="FF9FE6FF"/>
      <color rgb="FF1F8CB3"/>
      <color rgb="FF45B7DE"/>
      <color rgb="FFF2F2F2"/>
      <color rgb="FF70C7E6"/>
      <color rgb="FF1F8C00"/>
      <color rgb="FF51537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333F50"/>
            </patternFill>
          </fill>
          <border diagonalUp="0" diagonalDown="0">
            <left/>
            <right/>
            <top/>
            <bottom style="thick">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333F50"/>
            </patternFill>
          </fill>
          <border diagonalUp="0" diagonalDown="0">
            <left/>
            <right/>
            <top/>
            <bottom style="medium">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2" tint="-0.24994659260841701"/>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499984740745262"/>
          </font>
          <fill>
            <patternFill patternType="solid">
              <fgColor rgb="FFFFFFFF"/>
              <bgColor theme="0"/>
            </patternFill>
          </fill>
          <border diagonalUp="0" diagonalDown="0">
            <left/>
            <right/>
            <top/>
            <bottom style="medium">
              <color theme="0" tint="-4.9989318521683403E-2"/>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connections" Target="connections.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84" Type="http://schemas.openxmlformats.org/officeDocument/2006/relationships/customXml" Target="../customXml/item37.xml"/><Relationship Id="rId89" Type="http://schemas.openxmlformats.org/officeDocument/2006/relationships/customXml" Target="../customXml/item42.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1.xml"/><Relationship Id="rId53" Type="http://schemas.openxmlformats.org/officeDocument/2006/relationships/customXml" Target="../customXml/item6.xml"/><Relationship Id="rId58" Type="http://schemas.openxmlformats.org/officeDocument/2006/relationships/customXml" Target="../customXml/item11.xml"/><Relationship Id="rId74" Type="http://schemas.openxmlformats.org/officeDocument/2006/relationships/customXml" Target="../customXml/item27.xml"/><Relationship Id="rId79" Type="http://schemas.openxmlformats.org/officeDocument/2006/relationships/customXml" Target="../customXml/item32.xml"/><Relationship Id="rId5" Type="http://schemas.openxmlformats.org/officeDocument/2006/relationships/worksheet" Target="worksheets/sheet5.xml"/><Relationship Id="rId90" Type="http://schemas.openxmlformats.org/officeDocument/2006/relationships/customXml" Target="../customXml/item43.xml"/><Relationship Id="rId95" Type="http://schemas.openxmlformats.org/officeDocument/2006/relationships/customXml" Target="../customXml/item48.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43" Type="http://schemas.openxmlformats.org/officeDocument/2006/relationships/styles" Target="styles.xml"/><Relationship Id="rId48" Type="http://schemas.openxmlformats.org/officeDocument/2006/relationships/customXml" Target="../customXml/item1.xml"/><Relationship Id="rId64" Type="http://schemas.openxmlformats.org/officeDocument/2006/relationships/customXml" Target="../customXml/item17.xml"/><Relationship Id="rId69" Type="http://schemas.openxmlformats.org/officeDocument/2006/relationships/customXml" Target="../customXml/item22.xml"/><Relationship Id="rId80" Type="http://schemas.openxmlformats.org/officeDocument/2006/relationships/customXml" Target="../customXml/item33.xml"/><Relationship Id="rId85"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microsoft.com/office/2007/relationships/slicerCache" Target="slicerCaches/slicerCache2.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pivotCacheDefinition" Target="pivotCache/pivotCacheDefinition12.xml"/><Relationship Id="rId41" Type="http://schemas.openxmlformats.org/officeDocument/2006/relationships/theme" Target="theme/theme1.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83" Type="http://schemas.openxmlformats.org/officeDocument/2006/relationships/customXml" Target="../customXml/item36.xml"/><Relationship Id="rId88" Type="http://schemas.openxmlformats.org/officeDocument/2006/relationships/customXml" Target="../customXml/item41.xml"/><Relationship Id="rId91" Type="http://schemas.openxmlformats.org/officeDocument/2006/relationships/customXml" Target="../customXml/item44.xml"/><Relationship Id="rId96"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openxmlformats.org/officeDocument/2006/relationships/pivotCacheDefinition" Target="pivotCache/pivotCacheDefinition28.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sharedStrings" Target="sharedString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78" Type="http://schemas.openxmlformats.org/officeDocument/2006/relationships/customXml" Target="../customXml/item31.xml"/><Relationship Id="rId81" Type="http://schemas.openxmlformats.org/officeDocument/2006/relationships/customXml" Target="../customXml/item34.xml"/><Relationship Id="rId86" Type="http://schemas.openxmlformats.org/officeDocument/2006/relationships/customXml" Target="../customXml/item39.xml"/><Relationship Id="rId94" Type="http://schemas.openxmlformats.org/officeDocument/2006/relationships/customXml" Target="../customXml/item47.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microsoft.com/office/2007/relationships/slicerCache" Target="slicerCaches/slicerCache3.xml"/><Relationship Id="rId34" Type="http://schemas.openxmlformats.org/officeDocument/2006/relationships/pivotCacheDefinition" Target="pivotCache/pivotCacheDefinition26.xml"/><Relationship Id="rId50" Type="http://schemas.openxmlformats.org/officeDocument/2006/relationships/customXml" Target="../customXml/item3.xml"/><Relationship Id="rId55" Type="http://schemas.openxmlformats.org/officeDocument/2006/relationships/customXml" Target="../customXml/item8.xml"/><Relationship Id="rId76" Type="http://schemas.openxmlformats.org/officeDocument/2006/relationships/customXml" Target="../customXml/item29.xml"/><Relationship Id="rId97" Type="http://schemas.openxmlformats.org/officeDocument/2006/relationships/customXml" Target="../customXml/item50.xml"/><Relationship Id="rId7" Type="http://schemas.openxmlformats.org/officeDocument/2006/relationships/worksheet" Target="worksheets/sheet7.xml"/><Relationship Id="rId71" Type="http://schemas.openxmlformats.org/officeDocument/2006/relationships/customXml" Target="../customXml/item24.xml"/><Relationship Id="rId92" Type="http://schemas.openxmlformats.org/officeDocument/2006/relationships/customXml" Target="../customXml/item45.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microsoft.com/office/2007/relationships/slicerCache" Target="slicerCaches/slicerCache4.xml"/><Relationship Id="rId45" Type="http://schemas.openxmlformats.org/officeDocument/2006/relationships/sheetMetadata" Target="metadata.xml"/><Relationship Id="rId66" Type="http://schemas.openxmlformats.org/officeDocument/2006/relationships/customXml" Target="../customXml/item19.xml"/><Relationship Id="rId87" Type="http://schemas.openxmlformats.org/officeDocument/2006/relationships/customXml" Target="../customXml/item40.xml"/><Relationship Id="rId61" Type="http://schemas.openxmlformats.org/officeDocument/2006/relationships/customXml" Target="../customXml/item14.xml"/><Relationship Id="rId82" Type="http://schemas.openxmlformats.org/officeDocument/2006/relationships/customXml" Target="../customXml/item35.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30" Type="http://schemas.openxmlformats.org/officeDocument/2006/relationships/pivotCacheDefinition" Target="pivotCache/pivotCacheDefinition22.xml"/><Relationship Id="rId35" Type="http://schemas.openxmlformats.org/officeDocument/2006/relationships/pivotCacheDefinition" Target="pivotCache/pivotCacheDefinition27.xml"/><Relationship Id="rId56" Type="http://schemas.openxmlformats.org/officeDocument/2006/relationships/customXml" Target="../customXml/item9.xml"/><Relationship Id="rId77" Type="http://schemas.openxmlformats.org/officeDocument/2006/relationships/customXml" Target="../customXml/item30.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93" Type="http://schemas.openxmlformats.org/officeDocument/2006/relationships/customXml" Target="../customXml/item46.xml"/><Relationship Id="rId98" Type="http://schemas.openxmlformats.org/officeDocument/2006/relationships/customXml" Target="../customXml/item5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Business Performance Dashboard.xlsm]time frame pivot tables!PivotTable5</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 frame pivot tables'!$C$9</c:f>
              <c:strCache>
                <c:ptCount val="1"/>
                <c:pt idx="0">
                  <c:v>Total revenue</c:v>
                </c:pt>
              </c:strCache>
            </c:strRef>
          </c:tx>
          <c:spPr>
            <a:ln w="28575" cap="rnd">
              <a:solidFill>
                <a:schemeClr val="accent1"/>
              </a:solidFill>
              <a:round/>
            </a:ln>
            <a:effectLst/>
          </c:spPr>
          <c:marker>
            <c:symbol val="none"/>
          </c:marker>
          <c:cat>
            <c:strRef>
              <c:f>'time frame pivot tables'!$B$10:$B$21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frame pivot tables'!$C$10:$C$21</c:f>
              <c:numCache>
                <c:formatCode>[&gt;=1000000]"$"0,,"M";[&gt;=1000]"$"0,"K";0</c:formatCode>
                <c:ptCount val="12"/>
                <c:pt idx="0">
                  <c:v>444162.52000000014</c:v>
                </c:pt>
                <c:pt idx="1">
                  <c:v>423741.52000000037</c:v>
                </c:pt>
                <c:pt idx="2">
                  <c:v>468344.26999999955</c:v>
                </c:pt>
                <c:pt idx="3">
                  <c:v>448652.76000000007</c:v>
                </c:pt>
                <c:pt idx="4">
                  <c:v>480720.64000000013</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0"/>
          <c:extLst>
            <c:ext xmlns:c16="http://schemas.microsoft.com/office/drawing/2014/chart" uri="{C3380CC4-5D6E-409C-BE32-E72D297353CC}">
              <c16:uniqueId val="{00000000-21E9-4C1E-AA31-05BBFE8EE8C9}"/>
            </c:ext>
          </c:extLst>
        </c:ser>
        <c:ser>
          <c:idx val="1"/>
          <c:order val="1"/>
          <c:tx>
            <c:strRef>
              <c:f>'time frame pivot tables'!$D$9</c:f>
              <c:strCache>
                <c:ptCount val="1"/>
                <c:pt idx="0">
                  <c:v>Total Target</c:v>
                </c:pt>
              </c:strCache>
            </c:strRef>
          </c:tx>
          <c:spPr>
            <a:ln w="28575" cap="rnd">
              <a:solidFill>
                <a:schemeClr val="accent2"/>
              </a:solidFill>
              <a:round/>
            </a:ln>
            <a:effectLst/>
          </c:spPr>
          <c:marker>
            <c:symbol val="none"/>
          </c:marker>
          <c:cat>
            <c:strRef>
              <c:f>'time frame pivot tables'!$B$10:$B$21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frame pivot tables'!$D$10:$D$21</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0"/>
          <c:extLst>
            <c:ext xmlns:c16="http://schemas.microsoft.com/office/drawing/2014/chart" uri="{C3380CC4-5D6E-409C-BE32-E72D297353CC}">
              <c16:uniqueId val="{00000001-21E9-4C1E-AA31-05BBFE8EE8C9}"/>
            </c:ext>
          </c:extLst>
        </c:ser>
        <c:dLbls>
          <c:showLegendKey val="0"/>
          <c:showVal val="0"/>
          <c:showCatName val="0"/>
          <c:showSerName val="0"/>
          <c:showPercent val="0"/>
          <c:showBubbleSize val="0"/>
        </c:dLbls>
        <c:smooth val="0"/>
        <c:axId val="1534757087"/>
        <c:axId val="1534763807"/>
      </c:lineChart>
      <c:catAx>
        <c:axId val="153475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763807"/>
        <c:crosses val="autoZero"/>
        <c:auto val="1"/>
        <c:lblAlgn val="ctr"/>
        <c:lblOffset val="100"/>
        <c:noMultiLvlLbl val="0"/>
      </c:catAx>
      <c:valAx>
        <c:axId val="1534763807"/>
        <c:scaling>
          <c:orientation val="minMax"/>
        </c:scaling>
        <c:delete val="0"/>
        <c:axPos val="l"/>
        <c:majorGridlines>
          <c:spPr>
            <a:ln w="9525" cap="flat" cmpd="sng" algn="ctr">
              <a:solidFill>
                <a:schemeClr val="tx1">
                  <a:lumMod val="15000"/>
                  <a:lumOff val="85000"/>
                </a:schemeClr>
              </a:solidFill>
              <a:round/>
            </a:ln>
            <a:effectLst/>
          </c:spPr>
        </c:majorGridlines>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757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666527830116953E-2"/>
          <c:y val="0.11695906432748537"/>
          <c:w val="0.90724363169968991"/>
          <c:h val="0.61407376709490258"/>
        </c:manualLayout>
      </c:layout>
      <c:lineChart>
        <c:grouping val="standard"/>
        <c:varyColors val="0"/>
        <c:ser>
          <c:idx val="0"/>
          <c:order val="0"/>
          <c:tx>
            <c:strRef>
              <c:f>'time frame pivot tables'!$H$9</c:f>
              <c:strCache>
                <c:ptCount val="1"/>
                <c:pt idx="0">
                  <c:v>Total revenue</c:v>
                </c:pt>
              </c:strCache>
            </c:strRef>
          </c:tx>
          <c:spPr>
            <a:ln w="28575" cap="rnd">
              <a:solidFill>
                <a:srgbClr val="0070C0"/>
              </a:solidFill>
              <a:round/>
            </a:ln>
            <a:effectLst/>
          </c:spPr>
          <c:marker>
            <c:symbol val="circle"/>
            <c:size val="5"/>
            <c:spPr>
              <a:solidFill>
                <a:srgbClr val="0070C0"/>
              </a:solidFill>
              <a:ln w="9525">
                <a:solidFill>
                  <a:srgbClr val="0070C0"/>
                </a:solidFill>
              </a:ln>
              <a:effectLst/>
            </c:spPr>
          </c:marker>
          <c:dLbls>
            <c:dLbl>
              <c:idx val="0"/>
              <c:tx>
                <c:rich>
                  <a:bodyPr/>
                  <a:lstStyle/>
                  <a:p>
                    <a:fld id="{4A120730-DB20-4012-BB5E-EFCB74FC53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2AB-4F86-B1F3-E64181D9A861}"/>
                </c:ext>
              </c:extLst>
            </c:dLbl>
            <c:dLbl>
              <c:idx val="1"/>
              <c:tx>
                <c:rich>
                  <a:bodyPr/>
                  <a:lstStyle/>
                  <a:p>
                    <a:fld id="{248ACDF5-32BB-4F51-9B43-B56CCF0969B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2AB-4F86-B1F3-E64181D9A861}"/>
                </c:ext>
              </c:extLst>
            </c:dLbl>
            <c:dLbl>
              <c:idx val="2"/>
              <c:tx>
                <c:rich>
                  <a:bodyPr/>
                  <a:lstStyle/>
                  <a:p>
                    <a:fld id="{DB93950D-E2FA-48B6-B220-4F8F95A0BE6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2AB-4F86-B1F3-E64181D9A861}"/>
                </c:ext>
              </c:extLst>
            </c:dLbl>
            <c:dLbl>
              <c:idx val="3"/>
              <c:tx>
                <c:rich>
                  <a:bodyPr/>
                  <a:lstStyle/>
                  <a:p>
                    <a:fld id="{4390D7C3-CBD8-4EA9-BDDE-C08DC95D32C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2AB-4F86-B1F3-E64181D9A861}"/>
                </c:ext>
              </c:extLst>
            </c:dLbl>
            <c:dLbl>
              <c:idx val="4"/>
              <c:tx>
                <c:rich>
                  <a:bodyPr/>
                  <a:lstStyle/>
                  <a:p>
                    <a:fld id="{CB0505DC-7A12-461D-A2C8-B2473674A50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2AB-4F86-B1F3-E64181D9A861}"/>
                </c:ext>
              </c:extLst>
            </c:dLbl>
            <c:dLbl>
              <c:idx val="5"/>
              <c:tx>
                <c:rich>
                  <a:bodyPr/>
                  <a:lstStyle/>
                  <a:p>
                    <a:fld id="{8A3AEFFE-4286-44C4-8C42-1E2DB261497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2AB-4F86-B1F3-E64181D9A861}"/>
                </c:ext>
              </c:extLst>
            </c:dLbl>
            <c:dLbl>
              <c:idx val="6"/>
              <c:tx>
                <c:rich>
                  <a:bodyPr/>
                  <a:lstStyle/>
                  <a:p>
                    <a:fld id="{E57E20EA-6818-4BB2-A391-9EDEF378BBA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2AB-4F86-B1F3-E64181D9A861}"/>
                </c:ext>
              </c:extLst>
            </c:dLbl>
            <c:dLbl>
              <c:idx val="7"/>
              <c:tx>
                <c:rich>
                  <a:bodyPr/>
                  <a:lstStyle/>
                  <a:p>
                    <a:fld id="{FE008ACB-9DB5-4FFB-A74D-52F0B8C4467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2AB-4F86-B1F3-E64181D9A861}"/>
                </c:ext>
              </c:extLst>
            </c:dLbl>
            <c:dLbl>
              <c:idx val="8"/>
              <c:tx>
                <c:rich>
                  <a:bodyPr/>
                  <a:lstStyle/>
                  <a:p>
                    <a:fld id="{CEB44E27-9625-42A9-B21E-AB4C881FCA9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32AB-4F86-B1F3-E64181D9A861}"/>
                </c:ext>
              </c:extLst>
            </c:dLbl>
            <c:dLbl>
              <c:idx val="9"/>
              <c:tx>
                <c:rich>
                  <a:bodyPr/>
                  <a:lstStyle/>
                  <a:p>
                    <a:fld id="{5ABF5E2B-C4FE-4612-AE68-81CD0605D6D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32AB-4F86-B1F3-E64181D9A861}"/>
                </c:ext>
              </c:extLst>
            </c:dLbl>
            <c:dLbl>
              <c:idx val="10"/>
              <c:tx>
                <c:rich>
                  <a:bodyPr/>
                  <a:lstStyle/>
                  <a:p>
                    <a:fld id="{138F8B10-6A84-4B89-B70D-A54958AE7DF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32AB-4F86-B1F3-E64181D9A861}"/>
                </c:ext>
              </c:extLst>
            </c:dLbl>
            <c:dLbl>
              <c:idx val="11"/>
              <c:tx>
                <c:rich>
                  <a:bodyPr/>
                  <a:lstStyle/>
                  <a:p>
                    <a:fld id="{ED5D2470-37CE-416F-A715-A9F098C8F3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2AB-4F86-B1F3-E64181D9A8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'time frame pivot tables'!$G$10:$G$21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frame pivot tables'!$H$10:$H$21</c:f>
              <c:numCache>
                <c:formatCode>[&gt;=1000000]"$"0,,"M";[&gt;=1000]"$"0,"K";0</c:formatCode>
                <c:ptCount val="12"/>
                <c:pt idx="0">
                  <c:v>444162.52000000014</c:v>
                </c:pt>
                <c:pt idx="1">
                  <c:v>423741.52000000037</c:v>
                </c:pt>
                <c:pt idx="2">
                  <c:v>468344.26999999955</c:v>
                </c:pt>
                <c:pt idx="3">
                  <c:v>448652.76000000007</c:v>
                </c:pt>
                <c:pt idx="4">
                  <c:v>480720.64000000013</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'time frame pivot tables'!$J$10:$J$21</c15:f>
                <c15:dlblRangeCache>
                  <c:ptCount val="12"/>
                  <c:pt idx="4">
                    <c:v>$481K</c:v>
                  </c:pt>
                  <c:pt idx="7">
                    <c:v>$486K</c:v>
                  </c:pt>
                </c15:dlblRangeCache>
              </c15:datalabelsRange>
            </c:ext>
            <c:ext xmlns:c16="http://schemas.microsoft.com/office/drawing/2014/chart" uri="{C3380CC4-5D6E-409C-BE32-E72D297353CC}">
              <c16:uniqueId val="{0000000C-32AB-4F86-B1F3-E64181D9A861}"/>
            </c:ext>
          </c:extLst>
        </c:ser>
        <c:ser>
          <c:idx val="1"/>
          <c:order val="1"/>
          <c:tx>
            <c:strRef>
              <c:f>'time frame pivot tables'!$I$9</c:f>
              <c:strCache>
                <c:ptCount val="1"/>
                <c:pt idx="0">
                  <c:v>Total Target</c:v>
                </c:pt>
              </c:strCache>
            </c:strRef>
          </c:tx>
          <c:spPr>
            <a:ln w="28575" cap="rnd">
              <a:solidFill>
                <a:schemeClr val="bg1">
                  <a:lumMod val="65000"/>
                </a:schemeClr>
              </a:solidFill>
              <a:round/>
            </a:ln>
            <a:effectLst/>
          </c:spPr>
          <c:marker>
            <c:symbol val="none"/>
          </c:marker>
          <c:cat>
            <c:strRef>
              <c:f>'time frame pivot tables'!$G$10:$G$21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frame pivot tables'!$I$10:$I$21</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32AB-4F86-B1F3-E64181D9A861}"/>
            </c:ext>
          </c:extLst>
        </c:ser>
        <c:dLbls>
          <c:showLegendKey val="0"/>
          <c:showVal val="0"/>
          <c:showCatName val="0"/>
          <c:showSerName val="0"/>
          <c:showPercent val="0"/>
          <c:showBubbleSize val="0"/>
        </c:dLbls>
        <c:marker val="1"/>
        <c:smooth val="0"/>
        <c:axId val="717080095"/>
        <c:axId val="813260687"/>
      </c:lineChart>
      <c:catAx>
        <c:axId val="717080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3260687"/>
        <c:crosses val="autoZero"/>
        <c:auto val="1"/>
        <c:lblAlgn val="ctr"/>
        <c:lblOffset val="100"/>
        <c:noMultiLvlLbl val="0"/>
      </c:catAx>
      <c:valAx>
        <c:axId val="813260687"/>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080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barChart>
        <c:barDir val="col"/>
        <c:grouping val="clustered"/>
        <c:varyColors val="0"/>
        <c:ser>
          <c:idx val="0"/>
          <c:order val="0"/>
          <c:tx>
            <c:strRef>
              <c:f>'time frame pivot tables'!$M$9</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'time frame pivot tables'!$L$10:$L$21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'time frame pivot tables'!$M$10:$M$21</c:f>
              <c:numCache>
                <c:formatCode>\+0.0%;\-0.0%</c:formatCode>
                <c:ptCount val="12"/>
                <c:pt idx="0">
                  <c:v>1.1662938853230749E-2</c:v>
                </c:pt>
                <c:pt idx="1">
                  <c:v>-1.7477039225187483E-2</c:v>
                </c:pt>
                <c:pt idx="2">
                  <c:v>5.1063127397096335E-2</c:v>
                </c:pt>
                <c:pt idx="3">
                  <c:v>-9.7517607615581932E-3</c:v>
                </c:pt>
                <c:pt idx="4">
                  <c:v>8.2297063942166196E-2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38BD-4CB8-BF38-9DCD2CFA2ECF}"/>
            </c:ext>
          </c:extLst>
        </c:ser>
        <c:dLbls>
          <c:showLegendKey val="0"/>
          <c:showVal val="0"/>
          <c:showCatName val="0"/>
          <c:showSerName val="0"/>
          <c:showPercent val="0"/>
          <c:showBubbleSize val="0"/>
        </c:dLbls>
        <c:gapWidth val="59"/>
        <c:overlap val="-27"/>
        <c:axId val="806546879"/>
        <c:axId val="806548799"/>
      </c:barChart>
      <c:catAx>
        <c:axId val="806546879"/>
        <c:scaling>
          <c:orientation val="minMax"/>
        </c:scaling>
        <c:delete val="1"/>
        <c:axPos val="b"/>
        <c:numFmt formatCode="General" sourceLinked="1"/>
        <c:majorTickMark val="none"/>
        <c:minorTickMark val="none"/>
        <c:tickLblPos val="nextTo"/>
        <c:crossAx val="806548799"/>
        <c:crosses val="autoZero"/>
        <c:auto val="1"/>
        <c:lblAlgn val="ctr"/>
        <c:lblOffset val="100"/>
        <c:noMultiLvlLbl val="0"/>
      </c:catAx>
      <c:valAx>
        <c:axId val="806548799"/>
        <c:scaling>
          <c:orientation val="minMax"/>
        </c:scaling>
        <c:delete val="1"/>
        <c:axPos val="l"/>
        <c:numFmt formatCode="\+0.0%;\-0.0%" sourceLinked="1"/>
        <c:majorTickMark val="none"/>
        <c:minorTickMark val="none"/>
        <c:tickLblPos val="nextTo"/>
        <c:crossAx val="806546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831854110721713E-2"/>
          <c:y val="0.16554750165575097"/>
          <c:w val="0.85205498156661053"/>
          <c:h val="0.68850479554541666"/>
        </c:manualLayout>
      </c:layout>
      <c:barChart>
        <c:barDir val="col"/>
        <c:grouping val="clustered"/>
        <c:varyColors val="0"/>
        <c:ser>
          <c:idx val="0"/>
          <c:order val="0"/>
          <c:tx>
            <c:strRef>
              <c:f>'time frame pivot tables'!$AE$18</c:f>
              <c:strCache>
                <c:ptCount val="1"/>
                <c:pt idx="0">
                  <c:v>Total revenue</c:v>
                </c:pt>
              </c:strCache>
            </c:strRef>
          </c:tx>
          <c:spPr>
            <a:solidFill>
              <a:schemeClr val="accent1"/>
            </a:solidFill>
            <a:ln>
              <a:noFill/>
            </a:ln>
            <a:effectLst/>
          </c:spPr>
          <c:invertIfNegative val="0"/>
          <c:dPt>
            <c:idx val="0"/>
            <c:invertIfNegative val="0"/>
            <c:bubble3D val="0"/>
            <c:spPr>
              <a:solidFill>
                <a:srgbClr val="70C7E6"/>
              </a:solidFill>
              <a:ln>
                <a:noFill/>
              </a:ln>
              <a:effectLst/>
            </c:spPr>
            <c:extLst>
              <c:ext xmlns:c16="http://schemas.microsoft.com/office/drawing/2014/chart" uri="{C3380CC4-5D6E-409C-BE32-E72D297353CC}">
                <c16:uniqueId val="{00000001-3014-4566-B93C-F5200F5E319C}"/>
              </c:ext>
            </c:extLst>
          </c:dPt>
          <c:dLbls>
            <c:dLbl>
              <c:idx val="0"/>
              <c:tx>
                <c:rich>
                  <a:bodyPr/>
                  <a:lstStyle/>
                  <a:p>
                    <a:fld id="{07CC1FCE-B5E9-4607-BF73-D86F6F338271}" type="CELLRANGE">
                      <a:rPr lang="en-US"/>
                      <a:pPr/>
                      <a:t>[CELLRANGE]</a:t>
                    </a:fld>
                    <a:endParaRPr lang="en-US" baseline="0"/>
                  </a:p>
                  <a:p>
                    <a:fld id="{739DA6DE-A58B-4DFC-9C1E-BCC16A977CEB}"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014-4566-B93C-F5200F5E319C}"/>
                </c:ext>
              </c:extLst>
            </c:dLbl>
            <c:dLbl>
              <c:idx val="1"/>
              <c:tx>
                <c:rich>
                  <a:bodyPr/>
                  <a:lstStyle/>
                  <a:p>
                    <a:fld id="{5090164D-A142-4FBF-BECB-6566B1F3515A}" type="CELLRANGE">
                      <a:rPr lang="en-US"/>
                      <a:pPr/>
                      <a:t>[CELLRANGE]</a:t>
                    </a:fld>
                    <a:endParaRPr lang="en-US" baseline="0"/>
                  </a:p>
                  <a:p>
                    <a:fld id="{7FAFEDE3-5A0E-4FD4-A856-15CAC24C36E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014-4566-B93C-F5200F5E319C}"/>
                </c:ext>
              </c:extLst>
            </c:dLbl>
            <c:dLbl>
              <c:idx val="2"/>
              <c:tx>
                <c:rich>
                  <a:bodyPr/>
                  <a:lstStyle/>
                  <a:p>
                    <a:fld id="{2A57261A-4AFB-4091-872D-E0F0051D560F}" type="CELLRANGE">
                      <a:rPr lang="en-US"/>
                      <a:pPr/>
                      <a:t>[CELLRANGE]</a:t>
                    </a:fld>
                    <a:endParaRPr lang="en-US" baseline="0"/>
                  </a:p>
                  <a:p>
                    <a:fld id="{2A89C827-88FC-436E-AC51-F882CD768F9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014-4566-B93C-F5200F5E319C}"/>
                </c:ext>
              </c:extLst>
            </c:dLbl>
            <c:dLbl>
              <c:idx val="3"/>
              <c:tx>
                <c:rich>
                  <a:bodyPr/>
                  <a:lstStyle/>
                  <a:p>
                    <a:fld id="{0641CD36-E208-4CA6-A3E6-107E073B5A5B}" type="CELLRANGE">
                      <a:rPr lang="en-US"/>
                      <a:pPr/>
                      <a:t>[CELLRANGE]</a:t>
                    </a:fld>
                    <a:endParaRPr lang="en-US" baseline="0"/>
                  </a:p>
                  <a:p>
                    <a:fld id="{7982FA75-4DF6-488A-85D4-3322B6574F0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3014-4566-B93C-F5200F5E31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'time frame pivot tables'!$AD$19:$AD$22</c:f>
              <c:strCache>
                <c:ptCount val="4"/>
                <c:pt idx="0">
                  <c:v>Q-1</c:v>
                </c:pt>
                <c:pt idx="1">
                  <c:v>Q-2</c:v>
                </c:pt>
                <c:pt idx="2">
                  <c:v>Q-3</c:v>
                </c:pt>
                <c:pt idx="3">
                  <c:v>Q-4</c:v>
                </c:pt>
              </c:strCache>
            </c:strRef>
          </c:cat>
          <c:val>
            <c:numRef>
              <c:f>'time frame pivot tables'!$AE$19:$AE$22</c:f>
              <c:numCache>
                <c:formatCode>[&gt;=1000000]"$"0,,"M";[&gt;=1000]"$"0,"K";0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'time frame pivot tables'!$AF$11:$AF$14</c15:f>
                <c15:dlblRangeCache>
                  <c:ptCount val="4"/>
                  <c:pt idx="1">
                    <c:v>+3.6%</c:v>
                  </c:pt>
                  <c:pt idx="2">
                    <c:v>-1.6%</c:v>
                  </c:pt>
                  <c:pt idx="3">
                    <c:v>-0.0%</c:v>
                  </c:pt>
                </c15:dlblRangeCache>
              </c15:datalabelsRange>
            </c:ext>
            <c:ext xmlns:c16="http://schemas.microsoft.com/office/drawing/2014/chart" uri="{C3380CC4-5D6E-409C-BE32-E72D297353CC}">
              <c16:uniqueId val="{00000005-3014-4566-B93C-F5200F5E319C}"/>
            </c:ext>
          </c:extLst>
        </c:ser>
        <c:ser>
          <c:idx val="1"/>
          <c:order val="1"/>
          <c:tx>
            <c:strRef>
              <c:f>'time frame pivot tables'!$AF$19</c:f>
              <c:strCache>
                <c:ptCount val="1"/>
              </c:strCache>
            </c:strRef>
          </c:tx>
          <c:spPr>
            <a:solidFill>
              <a:srgbClr val="1F8CB3"/>
            </a:solidFill>
            <a:ln>
              <a:noFill/>
            </a:ln>
            <a:effectLst/>
          </c:spPr>
          <c:invertIfNegative val="0"/>
          <c:val>
            <c:numRef>
              <c:f>'time frame pivot tables'!$AF$19:$AF$22</c:f>
              <c:numCache>
                <c:formatCode>General</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6-3014-4566-B93C-F5200F5E319C}"/>
            </c:ext>
          </c:extLst>
        </c:ser>
        <c:dLbls>
          <c:showLegendKey val="0"/>
          <c:showVal val="0"/>
          <c:showCatName val="0"/>
          <c:showSerName val="0"/>
          <c:showPercent val="0"/>
          <c:showBubbleSize val="0"/>
        </c:dLbls>
        <c:gapWidth val="114"/>
        <c:overlap val="100"/>
        <c:axId val="729527855"/>
        <c:axId val="729527375"/>
      </c:barChart>
      <c:lineChart>
        <c:grouping val="standard"/>
        <c:varyColors val="0"/>
        <c:ser>
          <c:idx val="2"/>
          <c:order val="2"/>
          <c:tx>
            <c:strRef>
              <c:f>'time frame pivot tables'!$AG$18</c:f>
              <c:strCache>
                <c:ptCount val="1"/>
                <c:pt idx="0">
                  <c:v>Average</c:v>
                </c:pt>
              </c:strCache>
            </c:strRef>
          </c:tx>
          <c:spPr>
            <a:ln w="15875" cap="rnd" cmpd="sng">
              <a:solidFill>
                <a:schemeClr val="bg2">
                  <a:lumMod val="50000"/>
                </a:schemeClr>
              </a:solidFill>
              <a:prstDash val="lgDash"/>
              <a:round/>
            </a:ln>
            <a:effectLst/>
          </c:spPr>
          <c:marker>
            <c:symbol val="none"/>
          </c:marker>
          <c:val>
            <c:numRef>
              <c:f>'time frame pivot tables'!$AG$19:$AG$22</c:f>
              <c:numCache>
                <c:formatCode>[&gt;=1000000]"$"0,,"M";[&gt;=1000]"$"0,"K";0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7-3014-4566-B93C-F5200F5E319C}"/>
            </c:ext>
          </c:extLst>
        </c:ser>
        <c:dLbls>
          <c:showLegendKey val="0"/>
          <c:showVal val="0"/>
          <c:showCatName val="0"/>
          <c:showSerName val="0"/>
          <c:showPercent val="0"/>
          <c:showBubbleSize val="0"/>
        </c:dLbls>
        <c:marker val="1"/>
        <c:smooth val="0"/>
        <c:axId val="729527855"/>
        <c:axId val="729527375"/>
      </c:lineChart>
      <c:catAx>
        <c:axId val="72952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29527375"/>
        <c:crosses val="autoZero"/>
        <c:auto val="1"/>
        <c:lblAlgn val="ctr"/>
        <c:lblOffset val="100"/>
        <c:noMultiLvlLbl val="0"/>
      </c:catAx>
      <c:valAx>
        <c:axId val="729527375"/>
        <c:scaling>
          <c:orientation val="minMax"/>
        </c:scaling>
        <c:delete val="1"/>
        <c:axPos val="l"/>
        <c:numFmt formatCode="[&gt;=1000000]&quot;$&quot;0,,&quot;M&quot;;[&gt;=1000]&quot;$&quot;0,&quot;K&quot;;0" sourceLinked="1"/>
        <c:majorTickMark val="none"/>
        <c:minorTickMark val="none"/>
        <c:tickLblPos val="nextTo"/>
        <c:crossAx val="729527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0831854110721713E-2"/>
          <c:y val="0.16554750165575097"/>
          <c:w val="0.85205498156661053"/>
          <c:h val="0.68850479554541666"/>
        </c:manualLayout>
      </c:layout>
      <c:barChart>
        <c:barDir val="col"/>
        <c:grouping val="clustered"/>
        <c:varyColors val="0"/>
        <c:ser>
          <c:idx val="0"/>
          <c:order val="0"/>
          <c:tx>
            <c:strRef>
              <c:f>'time frame pivot tables'!$AL$22</c:f>
              <c:strCache>
                <c:ptCount val="1"/>
                <c:pt idx="0">
                  <c:v>Total revenue</c:v>
                </c:pt>
              </c:strCache>
            </c:strRef>
          </c:tx>
          <c:spPr>
            <a:solidFill>
              <a:srgbClr val="70C7E6"/>
            </a:solidFill>
            <a:ln>
              <a:noFill/>
            </a:ln>
            <a:effectLst/>
          </c:spPr>
          <c:invertIfNegative val="0"/>
          <c:dLbls>
            <c:dLbl>
              <c:idx val="0"/>
              <c:tx>
                <c:rich>
                  <a:bodyPr/>
                  <a:lstStyle/>
                  <a:p>
                    <a:fld id="{524FC33A-1495-4EFB-89FD-EB73CEDAA0F9}" type="CELLRANGE">
                      <a:rPr lang="en-US"/>
                      <a:pPr/>
                      <a:t>[CELLRANGE]</a:t>
                    </a:fld>
                    <a:endParaRPr lang="en-US" baseline="0"/>
                  </a:p>
                  <a:p>
                    <a:fld id="{C565208C-9318-4D89-90F1-92C7E03B277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3014-4566-B93C-F5200F5E319C}"/>
                </c:ext>
              </c:extLst>
            </c:dLbl>
            <c:dLbl>
              <c:idx val="1"/>
              <c:tx>
                <c:rich>
                  <a:bodyPr/>
                  <a:lstStyle/>
                  <a:p>
                    <a:fld id="{D0495C84-3226-4C76-8733-91F3B036B262}" type="CELLRANGE">
                      <a:rPr lang="en-US"/>
                      <a:pPr/>
                      <a:t>[CELLRANGE]</a:t>
                    </a:fld>
                    <a:endParaRPr lang="en-US" baseline="0"/>
                  </a:p>
                  <a:p>
                    <a:fld id="{6336F719-DF33-4DB1-A3BE-70D32B239FD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3014-4566-B93C-F5200F5E319C}"/>
                </c:ext>
              </c:extLst>
            </c:dLbl>
            <c:dLbl>
              <c:idx val="2"/>
              <c:tx>
                <c:rich>
                  <a:bodyPr/>
                  <a:lstStyle/>
                  <a:p>
                    <a:fld id="{33137E1B-A806-4753-917D-B32AEBE880F2}" type="CELLRANGE">
                      <a:rPr lang="en-US"/>
                      <a:pPr/>
                      <a:t>[CELLRANGE]</a:t>
                    </a:fld>
                    <a:endParaRPr lang="en-US" baseline="0"/>
                  </a:p>
                  <a:p>
                    <a:fld id="{B62A3F9F-7894-4F6F-AE83-5BEDD7055FC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3014-4566-B93C-F5200F5E319C}"/>
                </c:ext>
              </c:extLst>
            </c:dLbl>
            <c:dLbl>
              <c:idx val="3"/>
              <c:tx>
                <c:rich>
                  <a:bodyPr/>
                  <a:lstStyle/>
                  <a:p>
                    <a:fld id="{99795C07-0DD5-467C-BE39-E45895AC9988}" type="CELLRANGE">
                      <a:rPr lang="en-US"/>
                      <a:pPr/>
                      <a:t>[CELLRANGE]</a:t>
                    </a:fld>
                    <a:endParaRPr lang="en-US" baseline="0"/>
                  </a:p>
                  <a:p>
                    <a:fld id="{00E25567-97B6-488B-9375-E8291AC279D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3014-4566-B93C-F5200F5E319C}"/>
                </c:ext>
              </c:extLst>
            </c:dLbl>
            <c:dLbl>
              <c:idx val="4"/>
              <c:tx>
                <c:rich>
                  <a:bodyPr/>
                  <a:lstStyle/>
                  <a:p>
                    <a:fld id="{6F49CD32-C6BC-4CDC-91D3-70DC1C142FB6}" type="CELLRANGE">
                      <a:rPr lang="en-US"/>
                      <a:pPr/>
                      <a:t>[CELLRANGE]</a:t>
                    </a:fld>
                    <a:endParaRPr lang="en-US" baseline="0"/>
                  </a:p>
                  <a:p>
                    <a:fld id="{6DC09783-496C-4984-AB9B-83EA728952D4}"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EFA6-4137-BC24-6BEEE0D2D2AC}"/>
                </c:ext>
              </c:extLst>
            </c:dLbl>
            <c:dLbl>
              <c:idx val="5"/>
              <c:tx>
                <c:rich>
                  <a:bodyPr/>
                  <a:lstStyle/>
                  <a:p>
                    <a:fld id="{F670434B-A0D7-4752-83A0-7A990DDF989E}" type="CELLRANGE">
                      <a:rPr lang="en-US"/>
                      <a:pPr/>
                      <a:t>[CELLRANGE]</a:t>
                    </a:fld>
                    <a:endParaRPr lang="en-US" baseline="0"/>
                  </a:p>
                  <a:p>
                    <a:fld id="{FC0D735E-DD58-4B5D-93BA-6C6DA0F3126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EFA6-4137-BC24-6BEEE0D2D2AC}"/>
                </c:ext>
              </c:extLst>
            </c:dLbl>
            <c:dLbl>
              <c:idx val="6"/>
              <c:tx>
                <c:rich>
                  <a:bodyPr/>
                  <a:lstStyle/>
                  <a:p>
                    <a:fld id="{7D8FFA5A-F216-4CD2-80F4-67AB8721E0CC}" type="CELLRANGE">
                      <a:rPr lang="en-US"/>
                      <a:pPr/>
                      <a:t>[CELLRANGE]</a:t>
                    </a:fld>
                    <a:endParaRPr lang="en-US" baseline="0"/>
                  </a:p>
                  <a:p>
                    <a:fld id="{C95F2E12-CB45-4D71-A7D2-4E6543B6067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EFA6-4137-BC24-6BEEE0D2D2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'time frame pivot tables'!$AK$23:$AK$29</c:f>
              <c:strCache>
                <c:ptCount val="7"/>
                <c:pt idx="0">
                  <c:v>Sun</c:v>
                </c:pt>
                <c:pt idx="1">
                  <c:v>Mon</c:v>
                </c:pt>
                <c:pt idx="2">
                  <c:v>Tue</c:v>
                </c:pt>
                <c:pt idx="3">
                  <c:v>Wed</c:v>
                </c:pt>
                <c:pt idx="4">
                  <c:v>Thu</c:v>
                </c:pt>
                <c:pt idx="5">
                  <c:v>Fri</c:v>
                </c:pt>
                <c:pt idx="6">
                  <c:v>Sat</c:v>
                </c:pt>
              </c:strCache>
            </c:strRef>
          </c:cat>
          <c:val>
            <c:numRef>
              <c:f>'time frame pivot tables'!$AL$23:$AL$29</c:f>
              <c:numCache>
                <c:formatCode>[&gt;=1000000]"$"0,,"M";[&gt;=1000]"$"0,"K";0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'time frame pivot tables'!$AM$11:$AM$17</c15:f>
                <c15:dlblRangeCache>
                  <c:ptCount val="7"/>
                  <c:pt idx="1">
                    <c:v>3.08%</c:v>
                  </c:pt>
                  <c:pt idx="2">
                    <c:v>-2.19%</c:v>
                  </c:pt>
                  <c:pt idx="3">
                    <c:v>0.28%</c:v>
                  </c:pt>
                  <c:pt idx="4">
                    <c:v>2.80%</c:v>
                  </c:pt>
                  <c:pt idx="5">
                    <c:v>-4.23%</c:v>
                  </c:pt>
                  <c:pt idx="6">
                    <c:v>3.19%</c:v>
                  </c:pt>
                </c15:dlblRangeCache>
              </c15:datalabelsRange>
            </c:ext>
            <c:ext xmlns:c16="http://schemas.microsoft.com/office/drawing/2014/chart" uri="{C3380CC4-5D6E-409C-BE32-E72D297353CC}">
              <c16:uniqueId val="{00000005-3014-4566-B93C-F5200F5E319C}"/>
            </c:ext>
          </c:extLst>
        </c:ser>
        <c:ser>
          <c:idx val="1"/>
          <c:order val="1"/>
          <c:tx>
            <c:strRef>
              <c:f>'time frame pivot tables'!$AM$22</c:f>
              <c:strCache>
                <c:ptCount val="1"/>
                <c:pt idx="0">
                  <c:v>Highlight </c:v>
                </c:pt>
              </c:strCache>
            </c:strRef>
          </c:tx>
          <c:spPr>
            <a:solidFill>
              <a:srgbClr val="1F8CB3"/>
            </a:solidFill>
            <a:ln>
              <a:noFill/>
            </a:ln>
            <a:effectLst/>
          </c:spPr>
          <c:invertIfNegative val="0"/>
          <c:cat>
            <c:strRef>
              <c:f>'time frame pivot tables'!$AK$23:$AK$29</c:f>
              <c:strCache>
                <c:ptCount val="7"/>
                <c:pt idx="0">
                  <c:v>Sun</c:v>
                </c:pt>
                <c:pt idx="1">
                  <c:v>Mon</c:v>
                </c:pt>
                <c:pt idx="2">
                  <c:v>Tue</c:v>
                </c:pt>
                <c:pt idx="3">
                  <c:v>Wed</c:v>
                </c:pt>
                <c:pt idx="4">
                  <c:v>Thu</c:v>
                </c:pt>
                <c:pt idx="5">
                  <c:v>Fri</c:v>
                </c:pt>
                <c:pt idx="6">
                  <c:v>Sat</c:v>
                </c:pt>
              </c:strCache>
            </c:strRef>
          </c:cat>
          <c:val>
            <c:numRef>
              <c:f>'time frame pivot tables'!$AM$23:$AM$29</c:f>
              <c:numCache>
                <c:formatCode>General</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6-3014-4566-B93C-F5200F5E319C}"/>
            </c:ext>
          </c:extLst>
        </c:ser>
        <c:dLbls>
          <c:showLegendKey val="0"/>
          <c:showVal val="0"/>
          <c:showCatName val="0"/>
          <c:showSerName val="0"/>
          <c:showPercent val="0"/>
          <c:showBubbleSize val="0"/>
        </c:dLbls>
        <c:gapWidth val="114"/>
        <c:overlap val="100"/>
        <c:axId val="729527855"/>
        <c:axId val="729527375"/>
      </c:barChart>
      <c:lineChart>
        <c:grouping val="standard"/>
        <c:varyColors val="0"/>
        <c:ser>
          <c:idx val="2"/>
          <c:order val="2"/>
          <c:tx>
            <c:strRef>
              <c:f>'time frame pivot tables'!$AN$22</c:f>
              <c:strCache>
                <c:ptCount val="1"/>
                <c:pt idx="0">
                  <c:v>Average</c:v>
                </c:pt>
              </c:strCache>
            </c:strRef>
          </c:tx>
          <c:spPr>
            <a:ln w="15875" cap="rnd">
              <a:solidFill>
                <a:schemeClr val="bg2">
                  <a:lumMod val="50000"/>
                </a:schemeClr>
              </a:solidFill>
              <a:prstDash val="dash"/>
              <a:round/>
            </a:ln>
            <a:effectLst/>
          </c:spPr>
          <c:marker>
            <c:symbol val="none"/>
          </c:marker>
          <c:val>
            <c:numRef>
              <c:f>'time frame pivot tables'!$AN$23:$AN$29</c:f>
              <c:numCache>
                <c:formatCode>[&gt;=1000000]"$"0,,"M";[&gt;=1000]"$"0,"K";0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7-3014-4566-B93C-F5200F5E319C}"/>
            </c:ext>
          </c:extLst>
        </c:ser>
        <c:dLbls>
          <c:showLegendKey val="0"/>
          <c:showVal val="0"/>
          <c:showCatName val="0"/>
          <c:showSerName val="0"/>
          <c:showPercent val="0"/>
          <c:showBubbleSize val="0"/>
        </c:dLbls>
        <c:marker val="1"/>
        <c:smooth val="0"/>
        <c:axId val="729527855"/>
        <c:axId val="729527375"/>
      </c:lineChart>
      <c:catAx>
        <c:axId val="72952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29527375"/>
        <c:crosses val="autoZero"/>
        <c:auto val="1"/>
        <c:lblAlgn val="ctr"/>
        <c:lblOffset val="100"/>
        <c:noMultiLvlLbl val="0"/>
      </c:catAx>
      <c:valAx>
        <c:axId val="729527375"/>
        <c:scaling>
          <c:orientation val="minMax"/>
        </c:scaling>
        <c:delete val="1"/>
        <c:axPos val="l"/>
        <c:numFmt formatCode="[&gt;=1000000]&quot;$&quot;0,,&quot;M&quot;;[&gt;=1000]&quot;$&quot;0,&quot;K&quot;;0" sourceLinked="1"/>
        <c:majorTickMark val="none"/>
        <c:minorTickMark val="none"/>
        <c:tickLblPos val="nextTo"/>
        <c:crossAx val="729527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'profit pivot tables'!$S$29</c:f>
              <c:strCache>
                <c:ptCount val="1"/>
                <c:pt idx="0">
                  <c:v>Profit Margin</c:v>
                </c:pt>
              </c:strCache>
            </c:strRef>
          </c:tx>
          <c:spPr>
            <a:solidFill>
              <a:srgbClr val="1F8CB3"/>
            </a:solidFill>
            <a:ln>
              <a:solidFill>
                <a:srgbClr val="1F8CB3"/>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pivot tables'!$R$30:$R$34</c:f>
              <c:strCache>
                <c:ptCount val="5"/>
                <c:pt idx="0">
                  <c:v>John Brown</c:v>
                </c:pt>
                <c:pt idx="1">
                  <c:v>Paul Noble</c:v>
                </c:pt>
                <c:pt idx="2">
                  <c:v>Laura Gross</c:v>
                </c:pt>
                <c:pt idx="3">
                  <c:v>Judith Simmons</c:v>
                </c:pt>
                <c:pt idx="4">
                  <c:v>Kristine Barrett</c:v>
                </c:pt>
              </c:strCache>
            </c:strRef>
          </c:cat>
          <c:val>
            <c:numRef>
              <c:f>'profit pivot tables'!$S$30:$S$34</c:f>
              <c:numCache>
                <c:formatCode>[&gt;=1000000]"$"0.0,,"M";[&gt;=1000]"$"0.0,"K";0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70C0-4236-B785-7DFFA18E828D}"/>
            </c:ext>
          </c:extLst>
        </c:ser>
        <c:dLbls>
          <c:dLblPos val="outEnd"/>
          <c:showLegendKey val="0"/>
          <c:showVal val="1"/>
          <c:showCatName val="0"/>
          <c:showSerName val="0"/>
          <c:showPercent val="0"/>
          <c:showBubbleSize val="0"/>
        </c:dLbls>
        <c:gapWidth val="84"/>
        <c:overlap val="-27"/>
        <c:axId val="54648976"/>
        <c:axId val="791912655"/>
      </c:barChart>
      <c:catAx>
        <c:axId val="5464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912655"/>
        <c:crosses val="autoZero"/>
        <c:auto val="1"/>
        <c:lblAlgn val="ctr"/>
        <c:lblOffset val="100"/>
        <c:noMultiLvlLbl val="0"/>
      </c:catAx>
      <c:valAx>
        <c:axId val="791912655"/>
        <c:scaling>
          <c:orientation val="minMax"/>
        </c:scaling>
        <c:delete val="1"/>
        <c:axPos val="l"/>
        <c:numFmt formatCode="[&gt;=1000000]&quot;$&quot;0.0,,&quot;M&quot;;[&gt;=1000]&quot;$&quot;0.0,&quot;K&quot;;0" sourceLinked="1"/>
        <c:majorTickMark val="none"/>
        <c:minorTickMark val="none"/>
        <c:tickLblPos val="nextTo"/>
        <c:crossAx val="54648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Business Performance Dashboard.xlsm]profit pivot tables!Customer Age group</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231718898385564E-2"/>
          <c:y val="6.2761506276150625E-2"/>
          <c:w val="0.89553656220322886"/>
          <c:h val="0.77602323768106396"/>
        </c:manualLayout>
      </c:layout>
      <c:barChart>
        <c:barDir val="col"/>
        <c:grouping val="clustered"/>
        <c:varyColors val="0"/>
        <c:ser>
          <c:idx val="0"/>
          <c:order val="0"/>
          <c:tx>
            <c:strRef>
              <c:f>'profit pivot tables'!$AG$16</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pivot tables'!$AF$17:$AF$22</c:f>
              <c:strCache>
                <c:ptCount val="5"/>
                <c:pt idx="0">
                  <c:v>0-20</c:v>
                </c:pt>
                <c:pt idx="1">
                  <c:v>21-30</c:v>
                </c:pt>
                <c:pt idx="2">
                  <c:v>31-40</c:v>
                </c:pt>
                <c:pt idx="3">
                  <c:v>41-50</c:v>
                </c:pt>
                <c:pt idx="4">
                  <c:v>51 +</c:v>
                </c:pt>
              </c:strCache>
            </c:strRef>
          </c:cat>
          <c:val>
            <c:numRef>
              <c:f>'profit pivot tables'!$AG$17:$AG$22</c:f>
              <c:numCache>
                <c:formatCode>[&gt;=1000000]"$"0,,"M";[&gt;=1000]"$"0,"K";0</c:formatCode>
                <c:ptCount val="5"/>
                <c:pt idx="0">
                  <c:v>44806.009999999937</c:v>
                </c:pt>
                <c:pt idx="1">
                  <c:v>373573.05000000022</c:v>
                </c:pt>
                <c:pt idx="2">
                  <c:v>421280.5899999981</c:v>
                </c:pt>
                <c:pt idx="3">
                  <c:v>503800.50999999838</c:v>
                </c:pt>
                <c:pt idx="4">
                  <c:v>954051.89999999106</c:v>
                </c:pt>
              </c:numCache>
            </c:numRef>
          </c:val>
          <c:extLst>
            <c:ext xmlns:c16="http://schemas.microsoft.com/office/drawing/2014/chart" uri="{C3380CC4-5D6E-409C-BE32-E72D297353CC}">
              <c16:uniqueId val="{00000000-C68F-48F0-8022-6478463FCC6F}"/>
            </c:ext>
          </c:extLst>
        </c:ser>
        <c:dLbls>
          <c:dLblPos val="outEnd"/>
          <c:showLegendKey val="0"/>
          <c:showVal val="1"/>
          <c:showCatName val="0"/>
          <c:showSerName val="0"/>
          <c:showPercent val="0"/>
          <c:showBubbleSize val="0"/>
        </c:dLbls>
        <c:gapWidth val="85"/>
        <c:overlap val="-27"/>
        <c:axId val="1798001967"/>
        <c:axId val="1797994767"/>
      </c:barChart>
      <c:catAx>
        <c:axId val="17980019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994767"/>
        <c:crosses val="autoZero"/>
        <c:auto val="1"/>
        <c:lblAlgn val="ctr"/>
        <c:lblOffset val="100"/>
        <c:noMultiLvlLbl val="0"/>
      </c:catAx>
      <c:valAx>
        <c:axId val="1797994767"/>
        <c:scaling>
          <c:orientation val="minMax"/>
        </c:scaling>
        <c:delete val="1"/>
        <c:axPos val="l"/>
        <c:numFmt formatCode="[&gt;=1000000]&quot;$&quot;0,,&quot;M&quot;;[&gt;=1000]&quot;$&quot;0,&quot;K&quot;;0" sourceLinked="1"/>
        <c:majorTickMark val="out"/>
        <c:minorTickMark val="none"/>
        <c:tickLblPos val="nextTo"/>
        <c:crossAx val="1798001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676937441643323E-2"/>
          <c:y val="0.36419753086419754"/>
          <c:w val="0.94864612511671331"/>
          <c:h val="0.49309711286089247"/>
        </c:manualLayout>
      </c:layout>
      <c:areaChart>
        <c:grouping val="stacked"/>
        <c:varyColors val="0"/>
        <c:ser>
          <c:idx val="1"/>
          <c:order val="1"/>
          <c:tx>
            <c:strRef>
              <c:f>'profit pivot tables'!$BA$16</c:f>
              <c:strCache>
                <c:ptCount val="1"/>
                <c:pt idx="0">
                  <c:v>New Chart</c:v>
                </c:pt>
              </c:strCache>
            </c:strRef>
          </c:tx>
          <c:spPr>
            <a:gradFill flip="none" rotWithShape="1">
              <a:gsLst>
                <a:gs pos="78000">
                  <a:srgbClr val="1F8CB3">
                    <a:alpha val="10000"/>
                  </a:srgbClr>
                </a:gs>
                <a:gs pos="0">
                  <a:srgbClr val="1F8CB3">
                    <a:alpha val="30000"/>
                  </a:srgbClr>
                </a:gs>
                <a:gs pos="56000">
                  <a:srgbClr val="1F8CB3">
                    <a:alpha val="24000"/>
                  </a:srgbClr>
                </a:gs>
                <a:gs pos="100000">
                  <a:srgbClr val="1F8CB3">
                    <a:alpha val="5000"/>
                  </a:srgbClr>
                </a:gs>
              </a:gsLst>
              <a:path path="circle">
                <a:fillToRect l="50000" t="-80000" r="50000" b="180000"/>
              </a:path>
              <a:tileRect/>
            </a:gradFill>
            <a:ln>
              <a:noFill/>
            </a:ln>
            <a:effectLst/>
          </c:spPr>
          <c:val>
            <c:numRef>
              <c:f>'profit pivot tables'!$BA$17:$BA$28</c:f>
              <c:numCache>
                <c:formatCode>[&gt;=1000000]"$"0.0,,"M";[&gt;=1000]"$"0.0,"K";0.0</c:formatCode>
                <c:ptCount val="12"/>
                <c:pt idx="0">
                  <c:v>177715.38000000006</c:v>
                </c:pt>
                <c:pt idx="1">
                  <c:v>177756.57000000004</c:v>
                </c:pt>
                <c:pt idx="2">
                  <c:v>204515.86999999953</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C-DD80-4F67-80CC-AB0A877C6CBB}"/>
            </c:ext>
          </c:extLst>
        </c:ser>
        <c:dLbls>
          <c:showLegendKey val="0"/>
          <c:showVal val="0"/>
          <c:showCatName val="0"/>
          <c:showSerName val="0"/>
          <c:showPercent val="0"/>
          <c:showBubbleSize val="0"/>
        </c:dLbls>
        <c:axId val="80925728"/>
        <c:axId val="80921888"/>
      </c:areaChart>
      <c:lineChart>
        <c:grouping val="standard"/>
        <c:varyColors val="0"/>
        <c:ser>
          <c:idx val="0"/>
          <c:order val="0"/>
          <c:tx>
            <c:strRef>
              <c:f>'profit pivot tables'!$AZ$16</c:f>
              <c:strCache>
                <c:ptCount val="1"/>
                <c:pt idx="0">
                  <c:v>Profit Margin</c:v>
                </c:pt>
              </c:strCache>
            </c:strRef>
          </c:tx>
          <c:spPr>
            <a:ln w="28575" cap="rnd">
              <a:solidFill>
                <a:srgbClr val="1F8CB3"/>
              </a:solidFill>
              <a:round/>
            </a:ln>
            <a:effectLst/>
          </c:spPr>
          <c:marker>
            <c:symbol val="circle"/>
            <c:size val="5"/>
            <c:spPr>
              <a:solidFill>
                <a:srgbClr val="1F8CB3"/>
              </a:solidFill>
              <a:ln w="9525">
                <a:solidFill>
                  <a:schemeClr val="accent1"/>
                </a:solidFill>
              </a:ln>
              <a:effectLst/>
            </c:spPr>
          </c:marker>
          <c:dLbls>
            <c:dLbl>
              <c:idx val="0"/>
              <c:tx>
                <c:rich>
                  <a:bodyPr/>
                  <a:lstStyle/>
                  <a:p>
                    <a:fld id="{D39F3EC2-D2CA-4B0D-9F3F-3CFCC25F98B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DD80-4F67-80CC-AB0A877C6CBB}"/>
                </c:ext>
              </c:extLst>
            </c:dLbl>
            <c:dLbl>
              <c:idx val="1"/>
              <c:tx>
                <c:rich>
                  <a:bodyPr/>
                  <a:lstStyle/>
                  <a:p>
                    <a:fld id="{0A70F76A-ACA5-4A0B-B941-1D71C1FF695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D80-4F67-80CC-AB0A877C6CBB}"/>
                </c:ext>
              </c:extLst>
            </c:dLbl>
            <c:dLbl>
              <c:idx val="2"/>
              <c:tx>
                <c:rich>
                  <a:bodyPr/>
                  <a:lstStyle/>
                  <a:p>
                    <a:fld id="{94AD4176-1941-4C0D-AD97-E4B861638E1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D80-4F67-80CC-AB0A877C6CBB}"/>
                </c:ext>
              </c:extLst>
            </c:dLbl>
            <c:dLbl>
              <c:idx val="3"/>
              <c:tx>
                <c:rich>
                  <a:bodyPr/>
                  <a:lstStyle/>
                  <a:p>
                    <a:fld id="{38F0AB7D-A7E8-4A05-91C8-CED814139AC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D80-4F67-80CC-AB0A877C6CBB}"/>
                </c:ext>
              </c:extLst>
            </c:dLbl>
            <c:dLbl>
              <c:idx val="4"/>
              <c:tx>
                <c:rich>
                  <a:bodyPr/>
                  <a:lstStyle/>
                  <a:p>
                    <a:fld id="{CE7FBB1F-62A4-4D5F-BF21-A1028B49F5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D80-4F67-80CC-AB0A877C6CBB}"/>
                </c:ext>
              </c:extLst>
            </c:dLbl>
            <c:dLbl>
              <c:idx val="5"/>
              <c:tx>
                <c:rich>
                  <a:bodyPr/>
                  <a:lstStyle/>
                  <a:p>
                    <a:fld id="{B12F1AC3-4ED8-4DFF-BCD9-662C6697525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DD80-4F67-80CC-AB0A877C6CBB}"/>
                </c:ext>
              </c:extLst>
            </c:dLbl>
            <c:dLbl>
              <c:idx val="6"/>
              <c:tx>
                <c:rich>
                  <a:bodyPr/>
                  <a:lstStyle/>
                  <a:p>
                    <a:fld id="{02599FD5-731D-41DE-A8D4-27E1FFD9907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DD80-4F67-80CC-AB0A877C6CBB}"/>
                </c:ext>
              </c:extLst>
            </c:dLbl>
            <c:dLbl>
              <c:idx val="7"/>
              <c:tx>
                <c:rich>
                  <a:bodyPr/>
                  <a:lstStyle/>
                  <a:p>
                    <a:fld id="{9484C827-2CC9-4B4E-A2E7-3CD3809B3ED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DD80-4F67-80CC-AB0A877C6CBB}"/>
                </c:ext>
              </c:extLst>
            </c:dLbl>
            <c:dLbl>
              <c:idx val="8"/>
              <c:tx>
                <c:rich>
                  <a:bodyPr/>
                  <a:lstStyle/>
                  <a:p>
                    <a:fld id="{5E55896E-92E6-47B4-85EE-A18C0037906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DD80-4F67-80CC-AB0A877C6CBB}"/>
                </c:ext>
              </c:extLst>
            </c:dLbl>
            <c:dLbl>
              <c:idx val="9"/>
              <c:tx>
                <c:rich>
                  <a:bodyPr/>
                  <a:lstStyle/>
                  <a:p>
                    <a:fld id="{DC41D4E1-F665-4319-BDD6-1108A272058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DD80-4F67-80CC-AB0A877C6CBB}"/>
                </c:ext>
              </c:extLst>
            </c:dLbl>
            <c:dLbl>
              <c:idx val="10"/>
              <c:tx>
                <c:rich>
                  <a:bodyPr/>
                  <a:lstStyle/>
                  <a:p>
                    <a:fld id="{807829C8-4A1A-47A3-9CB9-455A44B3664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DD80-4F67-80CC-AB0A877C6CBB}"/>
                </c:ext>
              </c:extLst>
            </c:dLbl>
            <c:dLbl>
              <c:idx val="11"/>
              <c:tx>
                <c:rich>
                  <a:bodyPr/>
                  <a:lstStyle/>
                  <a:p>
                    <a:fld id="{5AE7F633-2E62-4DC4-BEF4-F6B0B6A38D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DD80-4F67-80CC-AB0A877C6C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'profit pivot tables'!$AY$17:$AY$28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pivot tables'!$AZ$17:$AZ$28</c:f>
              <c:numCache>
                <c:formatCode>[&gt;=1000000]"$"0.0,,"M";[&gt;=1000]"$"0.0,"K";0</c:formatCode>
                <c:ptCount val="12"/>
                <c:pt idx="0">
                  <c:v>177715.38000000006</c:v>
                </c:pt>
                <c:pt idx="1">
                  <c:v>177756.57000000004</c:v>
                </c:pt>
                <c:pt idx="2">
                  <c:v>204515.86999999953</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'profit pivot tables'!$AT$17:$AT$28</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DD80-4F67-80CC-AB0A877C6CBB}"/>
            </c:ext>
          </c:extLst>
        </c:ser>
        <c:dLbls>
          <c:showLegendKey val="0"/>
          <c:showVal val="0"/>
          <c:showCatName val="0"/>
          <c:showSerName val="0"/>
          <c:showPercent val="0"/>
          <c:showBubbleSize val="0"/>
        </c:dLbls>
        <c:marker val="1"/>
        <c:smooth val="0"/>
        <c:axId val="80925728"/>
        <c:axId val="80921888"/>
      </c:lineChart>
      <c:catAx>
        <c:axId val="8092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921888"/>
        <c:crosses val="autoZero"/>
        <c:auto val="1"/>
        <c:lblAlgn val="ctr"/>
        <c:lblOffset val="100"/>
        <c:noMultiLvlLbl val="0"/>
      </c:catAx>
      <c:valAx>
        <c:axId val="80921888"/>
        <c:scaling>
          <c:orientation val="minMax"/>
        </c:scaling>
        <c:delete val="1"/>
        <c:axPos val="l"/>
        <c:numFmt formatCode="[&gt;=1000000]&quot;$&quot;0.0,,&quot;M&quot;;[&gt;=1000]&quot;$&quot;0.0,&quot;K&quot;;0.0" sourceLinked="1"/>
        <c:majorTickMark val="none"/>
        <c:minorTickMark val="none"/>
        <c:tickLblPos val="nextTo"/>
        <c:crossAx val="80925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Business Performance Dashboard.xlsm]profit pivot tables!Weekday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pivot tables'!$BF$16</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pivot tables'!$BE$17:$BE$24</c:f>
              <c:strCache>
                <c:ptCount val="7"/>
                <c:pt idx="0">
                  <c:v>Sun</c:v>
                </c:pt>
                <c:pt idx="1">
                  <c:v>Mon</c:v>
                </c:pt>
                <c:pt idx="2">
                  <c:v>Tue</c:v>
                </c:pt>
                <c:pt idx="3">
                  <c:v>Wed</c:v>
                </c:pt>
                <c:pt idx="4">
                  <c:v>Thu</c:v>
                </c:pt>
                <c:pt idx="5">
                  <c:v>Fri</c:v>
                </c:pt>
                <c:pt idx="6">
                  <c:v>Sat</c:v>
                </c:pt>
              </c:strCache>
            </c:strRef>
          </c:cat>
          <c:val>
            <c:numRef>
              <c:f>'profit pivot tables'!$BF$17:$BF$24</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1D05-4CC8-92BE-A4A2B4233BD1}"/>
            </c:ext>
          </c:extLst>
        </c:ser>
        <c:dLbls>
          <c:dLblPos val="outEnd"/>
          <c:showLegendKey val="0"/>
          <c:showVal val="1"/>
          <c:showCatName val="0"/>
          <c:showSerName val="0"/>
          <c:showPercent val="0"/>
          <c:showBubbleSize val="0"/>
        </c:dLbls>
        <c:gapWidth val="84"/>
        <c:overlap val="-27"/>
        <c:axId val="1798047087"/>
        <c:axId val="1798043727"/>
      </c:barChart>
      <c:catAx>
        <c:axId val="179804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8043727"/>
        <c:crosses val="autoZero"/>
        <c:auto val="1"/>
        <c:lblAlgn val="ctr"/>
        <c:lblOffset val="100"/>
        <c:noMultiLvlLbl val="0"/>
      </c:catAx>
      <c:valAx>
        <c:axId val="1798043727"/>
        <c:scaling>
          <c:orientation val="minMax"/>
        </c:scaling>
        <c:delete val="1"/>
        <c:axPos val="l"/>
        <c:numFmt formatCode="[&gt;=1000000]&quot;$&quot;0,,&quot;M&quot;;[&gt;=1000]&quot;$&quot;0,&quot;K&quot;;0" sourceLinked="1"/>
        <c:majorTickMark val="none"/>
        <c:minorTickMark val="none"/>
        <c:tickLblPos val="nextTo"/>
        <c:crossAx val="1798047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60065739446123"/>
          <c:y val="7.5868856910127611E-2"/>
          <c:w val="0.57370226262700763"/>
          <c:h val="0.85307211059824417"/>
        </c:manualLayout>
      </c:layout>
      <c:barChart>
        <c:barDir val="bar"/>
        <c:grouping val="clustered"/>
        <c:varyColors val="0"/>
        <c:ser>
          <c:idx val="0"/>
          <c:order val="0"/>
          <c:tx>
            <c:strRef>
              <c:f>'profit pivot tables'!$BQ$26</c:f>
              <c:strCache>
                <c:ptCount val="1"/>
                <c:pt idx="0">
                  <c:v>Quantity</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9FE6FF"/>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pivot tables'!$BP$27:$BP$31</c:f>
              <c:strCache>
                <c:ptCount val="5"/>
                <c:pt idx="0">
                  <c:v>Begin Brew</c:v>
                </c:pt>
                <c:pt idx="1">
                  <c:v>Common Splash</c:v>
                </c:pt>
                <c:pt idx="2">
                  <c:v>Onto Dew</c:v>
                </c:pt>
                <c:pt idx="3">
                  <c:v>Eight Brew</c:v>
                </c:pt>
                <c:pt idx="4">
                  <c:v>Attorney Mist</c:v>
                </c:pt>
              </c:strCache>
            </c:strRef>
          </c:cat>
          <c:val>
            <c:numRef>
              <c:f>'profit pivot tables'!$BQ$27:$BQ$31</c:f>
              <c:numCache>
                <c:formatCode>[&gt;=1000000]"$"0,,"M";[&gt;=1000]"$"0,"K";0</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9B8D-4C65-8FC0-DC8F9CE3A810}"/>
            </c:ext>
          </c:extLst>
        </c:ser>
        <c:dLbls>
          <c:showLegendKey val="0"/>
          <c:showVal val="0"/>
          <c:showCatName val="0"/>
          <c:showSerName val="0"/>
          <c:showPercent val="0"/>
          <c:showBubbleSize val="0"/>
        </c:dLbls>
        <c:gapWidth val="34"/>
        <c:axId val="1404182159"/>
        <c:axId val="1404182639"/>
      </c:barChart>
      <c:catAx>
        <c:axId val="14041821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9FE6FF"/>
                </a:solidFill>
                <a:latin typeface="+mn-lt"/>
                <a:ea typeface="+mn-ea"/>
                <a:cs typeface="+mn-cs"/>
              </a:defRPr>
            </a:pPr>
            <a:endParaRPr lang="en-US"/>
          </a:p>
        </c:txPr>
        <c:crossAx val="1404182639"/>
        <c:crosses val="autoZero"/>
        <c:auto val="1"/>
        <c:lblAlgn val="ctr"/>
        <c:lblOffset val="100"/>
        <c:noMultiLvlLbl val="0"/>
      </c:catAx>
      <c:valAx>
        <c:axId val="1404182639"/>
        <c:scaling>
          <c:orientation val="minMax"/>
        </c:scaling>
        <c:delete val="1"/>
        <c:axPos val="t"/>
        <c:numFmt formatCode="[&gt;=1000000]&quot;$&quot;0,,&quot;M&quot;;[&gt;=1000]&quot;$&quot;0,&quot;K&quot;;0" sourceLinked="1"/>
        <c:majorTickMark val="none"/>
        <c:minorTickMark val="none"/>
        <c:tickLblPos val="nextTo"/>
        <c:crossAx val="140418215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[BIX Business Performance Dashboard.xlsm]profit pivot tables!category</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numFmt formatCode="[&gt;=1000000]&quot;$&quot;0,,&quot;M&quot;;[&gt;=1000]&quot;$&quot;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9FE6FF"/>
                  </a:solidFill>
                  <a:latin typeface="+mn-lt"/>
                  <a:ea typeface="+mn-ea"/>
                  <a:cs typeface="+mn-cs"/>
                </a:defRPr>
              </a:pPr>
              <a:endParaRPr lang="en-US"/>
            </a:p>
          </c:txPr>
          <c:dLblPos val="out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3"/>
        <c:spPr>
          <a:solidFill>
            <a:srgbClr val="9FE6FF"/>
          </a:solidFill>
          <a:ln>
            <a:noFill/>
          </a:ln>
          <a:effectLst/>
        </c:spPr>
        <c:dLbl>
          <c:idx val="0"/>
          <c:layout>
            <c:manualLayout>
              <c:x val="-3.2644081254549151E-2"/>
              <c:y val="7.3786960258286297E-3"/>
            </c:manualLayout>
          </c:layout>
          <c:tx>
            <c:rich>
              <a:bodyPr rot="0" spcFirstLastPara="1" vertOverflow="ellipsis" vert="horz" wrap="square" lIns="38100" tIns="19050" rIns="38100" bIns="19050" anchor="ctr" anchorCtr="1">
                <a:noAutofit/>
              </a:bodyPr>
              <a:lstStyle/>
              <a:p>
                <a:pPr>
                  <a:defRPr sz="900" b="0" i="0" u="none" strike="noStrike" kern="1200" baseline="0">
                    <a:solidFill>
                      <a:srgbClr val="9FE6FF"/>
                    </a:solidFill>
                    <a:latin typeface="+mn-lt"/>
                    <a:ea typeface="+mn-ea"/>
                    <a:cs typeface="+mn-cs"/>
                  </a:defRPr>
                </a:pPr>
                <a:fld id="{C99970BC-8485-4458-82BE-E383644DA0A4}" type="VALUE">
                  <a:rPr lang="en-US" sz="700"/>
                  <a:pPr>
                    <a:defRPr sz="900" b="0" i="0" u="none" strike="noStrike" kern="1200" baseline="0">
                      <a:solidFill>
                        <a:srgbClr val="9FE6FF"/>
                      </a:solidFill>
                      <a:latin typeface="+mn-lt"/>
                      <a:ea typeface="+mn-ea"/>
                      <a:cs typeface="+mn-cs"/>
                    </a:defRPr>
                  </a:pPr>
                  <a:t>[VALUE]</a:t>
                </a:fld>
                <a:endParaRPr lang="en-US"/>
              </a:p>
            </c:rich>
          </c:tx>
          <c:numFmt formatCode="[&gt;=1000000]&quot;$&quot;0,,&quot;M&quot;;[&gt;=1000]&quot;$&quot;0,&quot;K&quot;;0" sourceLinked="0"/>
          <c:spPr>
            <a:noFill/>
            <a:ln>
              <a:noFill/>
            </a:ln>
            <a:effectLst/>
          </c:sp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0"/>
            </c:ext>
          </c:extLst>
        </c:dLbl>
      </c:pivotFmt>
    </c:pivotFmts>
    <c:plotArea>
      <c:layout>
        <c:manualLayout>
          <c:layoutTarget val="inner"/>
          <c:xMode val="edge"/>
          <c:yMode val="edge"/>
          <c:x val="5.0895289032267206E-2"/>
          <c:y val="4.5579285996330106E-2"/>
          <c:w val="0.51227351352073358"/>
          <c:h val="0.91744013193041141"/>
        </c:manualLayout>
      </c:layout>
      <c:barChart>
        <c:barDir val="bar"/>
        <c:grouping val="clustered"/>
        <c:varyColors val="0"/>
        <c:ser>
          <c:idx val="0"/>
          <c:order val="0"/>
          <c:tx>
            <c:strRef>
              <c:f>'profit pivot tables'!$BZ$14</c:f>
              <c:strCache>
                <c:ptCount val="1"/>
                <c:pt idx="0">
                  <c:v>Total</c:v>
                </c:pt>
              </c:strCache>
            </c:strRef>
          </c:tx>
          <c:spPr>
            <a:solidFill>
              <a:srgbClr val="9FE6FF"/>
            </a:solidFill>
            <a:ln>
              <a:noFill/>
            </a:ln>
            <a:effectLst/>
          </c:spPr>
          <c:invertIfNegative val="0"/>
          <c:dPt>
            <c:idx val="0"/>
            <c:invertIfNegative val="0"/>
            <c:bubble3D val="0"/>
            <c:extLst>
              <c:ext xmlns:c16="http://schemas.microsoft.com/office/drawing/2014/chart" uri="{C3380CC4-5D6E-409C-BE32-E72D297353CC}">
                <c16:uniqueId val="{00000000-6EA7-4A39-8951-9E87CB84D393}"/>
              </c:ext>
            </c:extLst>
          </c:dPt>
          <c:dLbls>
            <c:dLbl>
              <c:idx val="0"/>
              <c:layout>
                <c:manualLayout>
                  <c:x val="-3.2644081254549151E-2"/>
                  <c:y val="7.3786960258286297E-3"/>
                </c:manualLayout>
              </c:layout>
              <c:tx>
                <c:rich>
                  <a:bodyPr rot="0" spcFirstLastPara="1" vertOverflow="ellipsis" vert="horz" wrap="square" lIns="38100" tIns="19050" rIns="38100" bIns="19050" anchor="ctr" anchorCtr="1">
                    <a:noAutofit/>
                  </a:bodyPr>
                  <a:lstStyle/>
                  <a:p>
                    <a:pPr>
                      <a:defRPr sz="900" b="0" i="0" u="none" strike="noStrike" kern="1200" baseline="0">
                        <a:solidFill>
                          <a:srgbClr val="9FE6FF"/>
                        </a:solidFill>
                        <a:latin typeface="+mn-lt"/>
                        <a:ea typeface="+mn-ea"/>
                        <a:cs typeface="+mn-cs"/>
                      </a:defRPr>
                    </a:pPr>
                    <a:fld id="{C99970BC-8485-4458-82BE-E383644DA0A4}" type="VALUE">
                      <a:rPr lang="en-US" sz="700"/>
                      <a:pPr>
                        <a:defRPr sz="900" b="0" i="0" u="none" strike="noStrike" kern="1200" baseline="0">
                          <a:solidFill>
                            <a:srgbClr val="9FE6FF"/>
                          </a:solidFill>
                          <a:latin typeface="+mn-lt"/>
                          <a:ea typeface="+mn-ea"/>
                          <a:cs typeface="+mn-cs"/>
                        </a:defRPr>
                      </a:pPr>
                      <a:t>[VALUE]</a:t>
                    </a:fld>
                    <a:endParaRPr lang="en-US"/>
                  </a:p>
                </c:rich>
              </c:tx>
              <c:numFmt formatCode="[&gt;=1000000]&quot;$&quot;0,,&quot;M&quot;;[&gt;=1000]&quot;$&quot;0,&quot;K&quot;;0" sourceLinked="0"/>
              <c:spPr>
                <a:noFill/>
                <a:ln>
                  <a:noFill/>
                </a:ln>
                <a:effectLst/>
              </c:spPr>
              <c:dLblPos val="outEnd"/>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dlblFieldTable/>
                  <c15:showDataLabelsRange val="0"/>
                </c:ext>
                <c:ext xmlns:c16="http://schemas.microsoft.com/office/drawing/2014/chart" uri="{C3380CC4-5D6E-409C-BE32-E72D297353CC}">
                  <c16:uniqueId val="{00000000-6EA7-4A39-8951-9E87CB84D393}"/>
                </c:ext>
              </c:extLst>
            </c:dLbl>
            <c:numFmt formatCode="[&gt;=1000000]&quot;$&quot;0,,&quot;M&quot;;[&gt;=1000]&quot;$&quot;0,&quot;K&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9FE6FF"/>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pivot tables'!$BY$15:$BY$23</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'profit pivot tables'!$BZ$15:$BZ$23</c:f>
              <c:numCache>
                <c:formatCode>[&gt;=1000000]"$"0,,"M";[&gt;=1000]"$"0,"K";0</c:formatCode>
                <c:ptCount val="8"/>
                <c:pt idx="0">
                  <c:v>718216.26999999932</c:v>
                </c:pt>
                <c:pt idx="1">
                  <c:v>417457.830000002</c:v>
                </c:pt>
                <c:pt idx="2">
                  <c:v>367414.25000000041</c:v>
                </c:pt>
                <c:pt idx="3">
                  <c:v>339210.4900000029</c:v>
                </c:pt>
                <c:pt idx="4">
                  <c:v>174072.76000000042</c:v>
                </c:pt>
                <c:pt idx="5">
                  <c:v>142236.05999999959</c:v>
                </c:pt>
                <c:pt idx="6">
                  <c:v>86449.160000000033</c:v>
                </c:pt>
                <c:pt idx="7">
                  <c:v>52455.239999999467</c:v>
                </c:pt>
              </c:numCache>
            </c:numRef>
          </c:val>
          <c:extLst>
            <c:ext xmlns:c16="http://schemas.microsoft.com/office/drawing/2014/chart" uri="{C3380CC4-5D6E-409C-BE32-E72D297353CC}">
              <c16:uniqueId val="{00000000-C5E8-4963-8F92-F16E4DA3C2D0}"/>
            </c:ext>
          </c:extLst>
        </c:ser>
        <c:dLbls>
          <c:dLblPos val="outEnd"/>
          <c:showLegendKey val="0"/>
          <c:showVal val="1"/>
          <c:showCatName val="0"/>
          <c:showSerName val="0"/>
          <c:showPercent val="0"/>
          <c:showBubbleSize val="0"/>
        </c:dLbls>
        <c:gapWidth val="67"/>
        <c:axId val="1404174959"/>
        <c:axId val="80972288"/>
      </c:barChart>
      <c:catAx>
        <c:axId val="1404174959"/>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9FE6FF"/>
                </a:solidFill>
                <a:latin typeface="+mn-lt"/>
                <a:ea typeface="+mn-ea"/>
                <a:cs typeface="+mn-cs"/>
              </a:defRPr>
            </a:pPr>
            <a:endParaRPr lang="en-US"/>
          </a:p>
        </c:txPr>
        <c:crossAx val="80972288"/>
        <c:crosses val="autoZero"/>
        <c:auto val="1"/>
        <c:lblAlgn val="ctr"/>
        <c:lblOffset val="100"/>
        <c:noMultiLvlLbl val="0"/>
      </c:catAx>
      <c:valAx>
        <c:axId val="80972288"/>
        <c:scaling>
          <c:orientation val="minMax"/>
        </c:scaling>
        <c:delete val="1"/>
        <c:axPos val="t"/>
        <c:numFmt formatCode="[&gt;=1000000]&quot;$&quot;0,,&quot;M&quot;;[&gt;=1000]&quot;$&quot;0,&quot;K&quot;;0" sourceLinked="1"/>
        <c:majorTickMark val="none"/>
        <c:minorTickMark val="none"/>
        <c:tickLblPos val="nextTo"/>
        <c:crossAx val="1404174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rofit pivot tables'!$H$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profit pivot tables'!$H$4" fmlaRange="'profit pivot tables'!$K$6:$K$7" noThreeD="1" sel="1" val="0"/>
</file>

<file path=xl/ctrlProps/ctrlProp4.xml><?xml version="1.0" encoding="utf-8"?>
<formControlPr xmlns="http://schemas.microsoft.com/office/spreadsheetml/2009/9/main" objectType="Radio" firstButton="1" fmlaLink="'profit pivot tables'!$BP$8"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hyperlink" Target="#'Time Frame'!A1"/><Relationship Id="rId3" Type="http://schemas.openxmlformats.org/officeDocument/2006/relationships/image" Target="../media/image1.emf"/><Relationship Id="rId7" Type="http://schemas.openxmlformats.org/officeDocument/2006/relationships/chart" Target="../charts/chart5.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4.xml"/><Relationship Id="rId5" Type="http://schemas.openxmlformats.org/officeDocument/2006/relationships/image" Target="../media/image3.emf"/><Relationship Id="rId10" Type="http://schemas.openxmlformats.org/officeDocument/2006/relationships/hyperlink" Target="#'Profit View'!A1"/><Relationship Id="rId4" Type="http://schemas.openxmlformats.org/officeDocument/2006/relationships/image" Target="../media/image2.emf"/><Relationship Id="rId9" Type="http://schemas.openxmlformats.org/officeDocument/2006/relationships/hyperlink" Target="#'Store 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6" Type="http://schemas.openxmlformats.org/officeDocument/2006/relationships/hyperlink" Target="#'Profit View'!A1"/><Relationship Id="rId5" Type="http://schemas.openxmlformats.org/officeDocument/2006/relationships/hyperlink" Target="#'Store dashboard'!A1"/><Relationship Id="rId4" Type="http://schemas.openxmlformats.org/officeDocument/2006/relationships/hyperlink" Target="#'Time Frame'!A1"/></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Store dashboard'!A1"/><Relationship Id="rId3" Type="http://schemas.openxmlformats.org/officeDocument/2006/relationships/image" Target="../media/image11.png"/><Relationship Id="rId7" Type="http://schemas.openxmlformats.org/officeDocument/2006/relationships/image" Target="../media/image14.emf"/><Relationship Id="rId12" Type="http://schemas.openxmlformats.org/officeDocument/2006/relationships/hyperlink" Target="#'Time Frame'!A1"/><Relationship Id="rId2" Type="http://schemas.openxmlformats.org/officeDocument/2006/relationships/image" Target="../media/image10.png"/><Relationship Id="rId1" Type="http://schemas.openxmlformats.org/officeDocument/2006/relationships/chart" Target="../charts/chart6.xml"/><Relationship Id="rId6" Type="http://schemas.openxmlformats.org/officeDocument/2006/relationships/chart" Target="../charts/chart7.xml"/><Relationship Id="rId11" Type="http://schemas.openxmlformats.org/officeDocument/2006/relationships/chart" Target="../charts/chart11.xml"/><Relationship Id="rId5" Type="http://schemas.openxmlformats.org/officeDocument/2006/relationships/image" Target="../media/image13.png"/><Relationship Id="rId10" Type="http://schemas.openxmlformats.org/officeDocument/2006/relationships/chart" Target="../charts/chart10.xml"/><Relationship Id="rId4" Type="http://schemas.openxmlformats.org/officeDocument/2006/relationships/image" Target="../media/image12.png"/><Relationship Id="rId9" Type="http://schemas.openxmlformats.org/officeDocument/2006/relationships/chart" Target="../charts/chart9.xml"/><Relationship Id="rId14" Type="http://schemas.openxmlformats.org/officeDocument/2006/relationships/hyperlink" Target="#'Profit View'!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11</xdr:col>
      <xdr:colOff>403860</xdr:colOff>
      <xdr:row>11</xdr:row>
      <xdr:rowOff>76200</xdr:rowOff>
    </xdr:from>
    <xdr:to>
      <xdr:col>14</xdr:col>
      <xdr:colOff>289560</xdr:colOff>
      <xdr:row>25</xdr:row>
      <xdr:rowOff>13335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66189259-2311-6F59-44A2-38CBC01B7E8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319260" y="208788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312420</xdr:colOff>
      <xdr:row>22</xdr:row>
      <xdr:rowOff>114300</xdr:rowOff>
    </xdr:from>
    <xdr:to>
      <xdr:col>6</xdr:col>
      <xdr:colOff>381000</xdr:colOff>
      <xdr:row>37</xdr:row>
      <xdr:rowOff>80010</xdr:rowOff>
    </xdr:to>
    <xdr:graphicFrame macro="">
      <xdr:nvGraphicFramePr>
        <xdr:cNvPr id="2" name="Chart 1">
          <a:extLst>
            <a:ext uri="{FF2B5EF4-FFF2-40B4-BE49-F238E27FC236}">
              <a16:creationId xmlns:a16="http://schemas.microsoft.com/office/drawing/2014/main" id="{B2392F59-3041-2A07-47B2-11CD6A805C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45720</xdr:colOff>
      <xdr:row>0</xdr:row>
      <xdr:rowOff>0</xdr:rowOff>
    </xdr:from>
    <xdr:to>
      <xdr:col>26</xdr:col>
      <xdr:colOff>295656</xdr:colOff>
      <xdr:row>42</xdr:row>
      <xdr:rowOff>9144</xdr:rowOff>
    </xdr:to>
    <xdr:sp macro="" textlink="">
      <xdr:nvSpPr>
        <xdr:cNvPr id="2" name="Moon 1">
          <a:extLst>
            <a:ext uri="{FF2B5EF4-FFF2-40B4-BE49-F238E27FC236}">
              <a16:creationId xmlns:a16="http://schemas.microsoft.com/office/drawing/2014/main" id="{726C81E2-076A-4578-8E2C-477A4BEFAD0F}"/>
            </a:ext>
          </a:extLst>
        </xdr:cNvPr>
        <xdr:cNvSpPr/>
      </xdr:nvSpPr>
      <xdr:spPr>
        <a:xfrm flipH="1">
          <a:off x="11628120" y="0"/>
          <a:ext cx="4517136" cy="7324344"/>
        </a:xfrm>
        <a:prstGeom prst="moon">
          <a:avLst>
            <a:gd name="adj" fmla="val 57422"/>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381000</xdr:colOff>
      <xdr:row>5</xdr:row>
      <xdr:rowOff>167640</xdr:rowOff>
    </xdr:from>
    <xdr:to>
      <xdr:col>20</xdr:col>
      <xdr:colOff>114300</xdr:colOff>
      <xdr:row>36</xdr:row>
      <xdr:rowOff>45720</xdr:rowOff>
    </xdr:to>
    <xdr:sp macro="" textlink="">
      <xdr:nvSpPr>
        <xdr:cNvPr id="3" name="Rectangle: Diagonal Corners Rounded 2">
          <a:extLst>
            <a:ext uri="{FF2B5EF4-FFF2-40B4-BE49-F238E27FC236}">
              <a16:creationId xmlns:a16="http://schemas.microsoft.com/office/drawing/2014/main" id="{DF904DB3-ACC6-48DF-A535-645B93388604}"/>
            </a:ext>
          </a:extLst>
        </xdr:cNvPr>
        <xdr:cNvSpPr/>
      </xdr:nvSpPr>
      <xdr:spPr>
        <a:xfrm>
          <a:off x="5867400" y="716280"/>
          <a:ext cx="6438900" cy="5547360"/>
        </a:xfrm>
        <a:prstGeom prst="round2DiagRect">
          <a:avLst>
            <a:gd name="adj1" fmla="val 589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editAs="absolute">
    <xdr:from>
      <xdr:col>19</xdr:col>
      <xdr:colOff>68580</xdr:colOff>
      <xdr:row>0</xdr:row>
      <xdr:rowOff>0</xdr:rowOff>
    </xdr:from>
    <xdr:to>
      <xdr:col>26</xdr:col>
      <xdr:colOff>327660</xdr:colOff>
      <xdr:row>42</xdr:row>
      <xdr:rowOff>9144</xdr:rowOff>
    </xdr:to>
    <xdr:sp macro="" textlink="">
      <xdr:nvSpPr>
        <xdr:cNvPr id="5" name="Moon 4">
          <a:extLst>
            <a:ext uri="{FF2B5EF4-FFF2-40B4-BE49-F238E27FC236}">
              <a16:creationId xmlns:a16="http://schemas.microsoft.com/office/drawing/2014/main" id="{DE655519-6A0F-47B5-8F4F-A21321642176}"/>
            </a:ext>
          </a:extLst>
        </xdr:cNvPr>
        <xdr:cNvSpPr/>
      </xdr:nvSpPr>
      <xdr:spPr>
        <a:xfrm flipH="1">
          <a:off x="11650980" y="0"/>
          <a:ext cx="4526280" cy="7324344"/>
        </a:xfrm>
        <a:prstGeom prst="moon">
          <a:avLst>
            <a:gd name="adj" fmla="val 57422"/>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220980</xdr:colOff>
      <xdr:row>0</xdr:row>
      <xdr:rowOff>0</xdr:rowOff>
    </xdr:from>
    <xdr:to>
      <xdr:col>25</xdr:col>
      <xdr:colOff>533400</xdr:colOff>
      <xdr:row>8</xdr:row>
      <xdr:rowOff>91440</xdr:rowOff>
    </xdr:to>
    <xdr:sp macro="" textlink="">
      <xdr:nvSpPr>
        <xdr:cNvPr id="6" name="Rectangle 5">
          <a:extLst>
            <a:ext uri="{FF2B5EF4-FFF2-40B4-BE49-F238E27FC236}">
              <a16:creationId xmlns:a16="http://schemas.microsoft.com/office/drawing/2014/main" id="{649C6C66-02A7-4CC0-B03C-C5285C39421B}"/>
            </a:ext>
          </a:extLst>
        </xdr:cNvPr>
        <xdr:cNvSpPr/>
      </xdr:nvSpPr>
      <xdr:spPr>
        <a:xfrm>
          <a:off x="13022580" y="0"/>
          <a:ext cx="2750820" cy="11887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358140</xdr:colOff>
      <xdr:row>0</xdr:row>
      <xdr:rowOff>0</xdr:rowOff>
    </xdr:from>
    <xdr:to>
      <xdr:col>22</xdr:col>
      <xdr:colOff>320040</xdr:colOff>
      <xdr:row>3</xdr:row>
      <xdr:rowOff>0</xdr:rowOff>
    </xdr:to>
    <xdr:sp macro="" textlink="">
      <xdr:nvSpPr>
        <xdr:cNvPr id="7" name="Rectangle 6">
          <a:extLst>
            <a:ext uri="{FF2B5EF4-FFF2-40B4-BE49-F238E27FC236}">
              <a16:creationId xmlns:a16="http://schemas.microsoft.com/office/drawing/2014/main" id="{AB0CB1FA-D58A-4912-95D6-FCA086DFE324}"/>
            </a:ext>
          </a:extLst>
        </xdr:cNvPr>
        <xdr:cNvSpPr/>
      </xdr:nvSpPr>
      <xdr:spPr>
        <a:xfrm>
          <a:off x="11940540" y="0"/>
          <a:ext cx="1790700" cy="18288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22860</xdr:rowOff>
    </xdr:from>
    <xdr:to>
      <xdr:col>19</xdr:col>
      <xdr:colOff>68580</xdr:colOff>
      <xdr:row>4</xdr:row>
      <xdr:rowOff>129540</xdr:rowOff>
    </xdr:to>
    <xdr:sp macro="" textlink="">
      <xdr:nvSpPr>
        <xdr:cNvPr id="8" name="Rectangle 7">
          <a:extLst>
            <a:ext uri="{FF2B5EF4-FFF2-40B4-BE49-F238E27FC236}">
              <a16:creationId xmlns:a16="http://schemas.microsoft.com/office/drawing/2014/main" id="{E3AB4A06-D3A3-4707-BF81-8D202313B273}"/>
            </a:ext>
          </a:extLst>
        </xdr:cNvPr>
        <xdr:cNvSpPr/>
      </xdr:nvSpPr>
      <xdr:spPr>
        <a:xfrm>
          <a:off x="0" y="22860"/>
          <a:ext cx="11650980" cy="472440"/>
        </a:xfrm>
        <a:prstGeom prst="rect">
          <a:avLst/>
        </a:prstGeom>
        <a:gradFill flip="none" rotWithShape="1">
          <a:gsLst>
            <a:gs pos="0">
              <a:schemeClr val="accent1">
                <a:lumMod val="5000"/>
                <a:lumOff val="95000"/>
              </a:schemeClr>
            </a:gs>
            <a:gs pos="0">
              <a:schemeClr val="bg1">
                <a:lumMod val="95000"/>
              </a:schemeClr>
            </a:gs>
            <a:gs pos="51000">
              <a:schemeClr val="bg1">
                <a:alpha val="55000"/>
              </a:schemeClr>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579120</xdr:colOff>
      <xdr:row>24</xdr:row>
      <xdr:rowOff>60960</xdr:rowOff>
    </xdr:from>
    <xdr:to>
      <xdr:col>19</xdr:col>
      <xdr:colOff>533400</xdr:colOff>
      <xdr:row>36</xdr:row>
      <xdr:rowOff>38100</xdr:rowOff>
    </xdr:to>
    <xdr:graphicFrame macro="">
      <xdr:nvGraphicFramePr>
        <xdr:cNvPr id="26" name="Chart 25">
          <a:extLst>
            <a:ext uri="{FF2B5EF4-FFF2-40B4-BE49-F238E27FC236}">
              <a16:creationId xmlns:a16="http://schemas.microsoft.com/office/drawing/2014/main" id="{707A1F86-96AE-4FB0-9000-41D94F8EA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259080</xdr:colOff>
      <xdr:row>14</xdr:row>
      <xdr:rowOff>76200</xdr:rowOff>
    </xdr:from>
    <xdr:to>
      <xdr:col>19</xdr:col>
      <xdr:colOff>525780</xdr:colOff>
      <xdr:row>24</xdr:row>
      <xdr:rowOff>0</xdr:rowOff>
    </xdr:to>
    <xdr:graphicFrame macro="">
      <xdr:nvGraphicFramePr>
        <xdr:cNvPr id="27" name="Chart 26">
          <a:extLst>
            <a:ext uri="{FF2B5EF4-FFF2-40B4-BE49-F238E27FC236}">
              <a16:creationId xmlns:a16="http://schemas.microsoft.com/office/drawing/2014/main" id="{16E59CE5-C219-40B0-95E3-5D5C3B55B7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68580</xdr:colOff>
      <xdr:row>12</xdr:row>
      <xdr:rowOff>60960</xdr:rowOff>
    </xdr:from>
    <xdr:to>
      <xdr:col>13</xdr:col>
      <xdr:colOff>419100</xdr:colOff>
      <xdr:row>14</xdr:row>
      <xdr:rowOff>0</xdr:rowOff>
    </xdr:to>
    <xdr:sp macro="" textlink="">
      <xdr:nvSpPr>
        <xdr:cNvPr id="28" name="TextBox 27">
          <a:extLst>
            <a:ext uri="{FF2B5EF4-FFF2-40B4-BE49-F238E27FC236}">
              <a16:creationId xmlns:a16="http://schemas.microsoft.com/office/drawing/2014/main" id="{4C44B85E-6601-7743-2E28-94546E52F2DD}"/>
            </a:ext>
          </a:extLst>
        </xdr:cNvPr>
        <xdr:cNvSpPr txBox="1"/>
      </xdr:nvSpPr>
      <xdr:spPr>
        <a:xfrm>
          <a:off x="6164580" y="1889760"/>
          <a:ext cx="217932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Revenue vs Target </a:t>
          </a:r>
          <a:r>
            <a:rPr lang="en-US" sz="1400" baseline="0"/>
            <a:t>by</a:t>
          </a:r>
          <a:r>
            <a:rPr lang="en-US" sz="1400"/>
            <a:t> Month</a:t>
          </a:r>
        </a:p>
      </xdr:txBody>
    </xdr:sp>
    <xdr:clientData/>
  </xdr:twoCellAnchor>
  <xdr:twoCellAnchor>
    <xdr:from>
      <xdr:col>10</xdr:col>
      <xdr:colOff>83820</xdr:colOff>
      <xdr:row>13</xdr:row>
      <xdr:rowOff>137160</xdr:rowOff>
    </xdr:from>
    <xdr:to>
      <xdr:col>12</xdr:col>
      <xdr:colOff>53340</xdr:colOff>
      <xdr:row>13</xdr:row>
      <xdr:rowOff>137160</xdr:rowOff>
    </xdr:to>
    <xdr:cxnSp macro="">
      <xdr:nvCxnSpPr>
        <xdr:cNvPr id="30" name="Straight Connector 29">
          <a:extLst>
            <a:ext uri="{FF2B5EF4-FFF2-40B4-BE49-F238E27FC236}">
              <a16:creationId xmlns:a16="http://schemas.microsoft.com/office/drawing/2014/main" id="{F5889CC5-7AC0-9136-8030-F64FF0168E2F}"/>
            </a:ext>
          </a:extLst>
        </xdr:cNvPr>
        <xdr:cNvCxnSpPr/>
      </xdr:nvCxnSpPr>
      <xdr:spPr>
        <a:xfrm>
          <a:off x="6179820" y="2148840"/>
          <a:ext cx="1188720" cy="0"/>
        </a:xfrm>
        <a:prstGeom prst="line">
          <a:avLst/>
        </a:prstGeom>
        <a:ln w="9525">
          <a:solidFill>
            <a:schemeClr val="bg1">
              <a:lumMod val="65000"/>
            </a:schemeClr>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17</xdr:col>
          <xdr:colOff>77183</xdr:colOff>
          <xdr:row>8</xdr:row>
          <xdr:rowOff>83821</xdr:rowOff>
        </xdr:from>
        <xdr:to>
          <xdr:col>18</xdr:col>
          <xdr:colOff>556260</xdr:colOff>
          <xdr:row>10</xdr:row>
          <xdr:rowOff>45721</xdr:rowOff>
        </xdr:to>
        <xdr:pic>
          <xdr:nvPicPr>
            <xdr:cNvPr id="33" name="Picture 32">
              <a:extLst>
                <a:ext uri="{FF2B5EF4-FFF2-40B4-BE49-F238E27FC236}">
                  <a16:creationId xmlns:a16="http://schemas.microsoft.com/office/drawing/2014/main" id="{971D1BA4-6B75-76D5-452E-C89BE1B8B791}"/>
                </a:ext>
              </a:extLst>
            </xdr:cNvPr>
            <xdr:cNvPicPr>
              <a:picLocks noChangeAspect="1" noChangeArrowheads="1"/>
              <a:extLst>
                <a:ext uri="{84589F7E-364E-4C9E-8A38-B11213B215E9}">
                  <a14:cameraTool cellRange="'time frame pivot tables'!$T$16" spid="_x0000_s14495"/>
                </a:ext>
              </a:extLst>
            </xdr:cNvPicPr>
          </xdr:nvPicPr>
          <xdr:blipFill>
            <a:blip xmlns:r="http://schemas.openxmlformats.org/officeDocument/2006/relationships" r:embed="rId3"/>
            <a:srcRect/>
            <a:stretch>
              <a:fillRect/>
            </a:stretch>
          </xdr:blipFill>
          <xdr:spPr bwMode="auto">
            <a:xfrm>
              <a:off x="10440383" y="1181101"/>
              <a:ext cx="1088677" cy="327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99060</xdr:colOff>
      <xdr:row>7</xdr:row>
      <xdr:rowOff>106680</xdr:rowOff>
    </xdr:from>
    <xdr:to>
      <xdr:col>12</xdr:col>
      <xdr:colOff>152400</xdr:colOff>
      <xdr:row>9</xdr:row>
      <xdr:rowOff>45720</xdr:rowOff>
    </xdr:to>
    <xdr:sp macro="" textlink="">
      <xdr:nvSpPr>
        <xdr:cNvPr id="34" name="TextBox 33">
          <a:extLst>
            <a:ext uri="{FF2B5EF4-FFF2-40B4-BE49-F238E27FC236}">
              <a16:creationId xmlns:a16="http://schemas.microsoft.com/office/drawing/2014/main" id="{906DFC24-769A-41C9-8EE5-8C4F88030D42}"/>
            </a:ext>
          </a:extLst>
        </xdr:cNvPr>
        <xdr:cNvSpPr txBox="1"/>
      </xdr:nvSpPr>
      <xdr:spPr>
        <a:xfrm>
          <a:off x="6195060" y="1021080"/>
          <a:ext cx="127254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Total</a:t>
          </a:r>
          <a:r>
            <a:rPr lang="en-US" sz="1400" baseline="0"/>
            <a:t> Revenue</a:t>
          </a:r>
          <a:endParaRPr lang="en-US" sz="1400"/>
        </a:p>
      </xdr:txBody>
    </xdr:sp>
    <xdr:clientData/>
  </xdr:twoCellAnchor>
  <xdr:twoCellAnchor>
    <xdr:from>
      <xdr:col>13</xdr:col>
      <xdr:colOff>377190</xdr:colOff>
      <xdr:row>7</xdr:row>
      <xdr:rowOff>99060</xdr:rowOff>
    </xdr:from>
    <xdr:to>
      <xdr:col>15</xdr:col>
      <xdr:colOff>430530</xdr:colOff>
      <xdr:row>9</xdr:row>
      <xdr:rowOff>38100</xdr:rowOff>
    </xdr:to>
    <xdr:sp macro="" textlink="">
      <xdr:nvSpPr>
        <xdr:cNvPr id="35" name="TextBox 34">
          <a:extLst>
            <a:ext uri="{FF2B5EF4-FFF2-40B4-BE49-F238E27FC236}">
              <a16:creationId xmlns:a16="http://schemas.microsoft.com/office/drawing/2014/main" id="{67389CED-2ACE-4A93-AE34-0A237743A268}"/>
            </a:ext>
          </a:extLst>
        </xdr:cNvPr>
        <xdr:cNvSpPr txBox="1"/>
      </xdr:nvSpPr>
      <xdr:spPr>
        <a:xfrm>
          <a:off x="8301990" y="1013460"/>
          <a:ext cx="1272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Total</a:t>
          </a:r>
          <a:r>
            <a:rPr lang="en-US" sz="1400" baseline="0"/>
            <a:t> Target</a:t>
          </a:r>
          <a:endParaRPr lang="en-US" sz="1400"/>
        </a:p>
      </xdr:txBody>
    </xdr:sp>
    <xdr:clientData/>
  </xdr:twoCellAnchor>
  <xdr:twoCellAnchor>
    <xdr:from>
      <xdr:col>17</xdr:col>
      <xdr:colOff>45720</xdr:colOff>
      <xdr:row>7</xdr:row>
      <xdr:rowOff>91440</xdr:rowOff>
    </xdr:from>
    <xdr:to>
      <xdr:col>18</xdr:col>
      <xdr:colOff>541020</xdr:colOff>
      <xdr:row>9</xdr:row>
      <xdr:rowOff>30480</xdr:rowOff>
    </xdr:to>
    <xdr:sp macro="" textlink="">
      <xdr:nvSpPr>
        <xdr:cNvPr id="36" name="TextBox 35">
          <a:extLst>
            <a:ext uri="{FF2B5EF4-FFF2-40B4-BE49-F238E27FC236}">
              <a16:creationId xmlns:a16="http://schemas.microsoft.com/office/drawing/2014/main" id="{E41F1C7F-43A7-436F-8CA5-9439FF92290F}"/>
            </a:ext>
          </a:extLst>
        </xdr:cNvPr>
        <xdr:cNvSpPr txBox="1"/>
      </xdr:nvSpPr>
      <xdr:spPr>
        <a:xfrm>
          <a:off x="10408920" y="1005840"/>
          <a:ext cx="1104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Variance</a:t>
          </a:r>
          <a:r>
            <a:rPr lang="en-US" sz="1400" baseline="0"/>
            <a:t> %</a:t>
          </a:r>
          <a:endParaRPr lang="en-US" sz="1400"/>
        </a:p>
      </xdr:txBody>
    </xdr:sp>
    <xdr:clientData/>
  </xdr:twoCellAnchor>
  <xdr:twoCellAnchor>
    <xdr:from>
      <xdr:col>10</xdr:col>
      <xdr:colOff>137160</xdr:colOff>
      <xdr:row>8</xdr:row>
      <xdr:rowOff>137160</xdr:rowOff>
    </xdr:from>
    <xdr:to>
      <xdr:col>12</xdr:col>
      <xdr:colOff>190500</xdr:colOff>
      <xdr:row>10</xdr:row>
      <xdr:rowOff>76200</xdr:rowOff>
    </xdr:to>
    <xdr:sp macro="" textlink="'time frame pivot tables'!R10">
      <xdr:nvSpPr>
        <xdr:cNvPr id="37" name="TextBox 36">
          <a:extLst>
            <a:ext uri="{FF2B5EF4-FFF2-40B4-BE49-F238E27FC236}">
              <a16:creationId xmlns:a16="http://schemas.microsoft.com/office/drawing/2014/main" id="{259AC304-A8DE-4B37-75A4-2FE7040EAA07}"/>
            </a:ext>
          </a:extLst>
        </xdr:cNvPr>
        <xdr:cNvSpPr txBox="1"/>
      </xdr:nvSpPr>
      <xdr:spPr>
        <a:xfrm>
          <a:off x="6233160" y="1234440"/>
          <a:ext cx="1272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9AF440-A095-428C-938D-AA362EAB2427}" type="TxLink">
            <a:rPr lang="en-US" sz="2400" b="0" i="0" u="none" strike="noStrike">
              <a:solidFill>
                <a:srgbClr val="1F8CB3"/>
              </a:solidFill>
              <a:latin typeface="Aptos Narrow"/>
            </a:rPr>
            <a:pPr algn="ctr"/>
            <a:t>$5M</a:t>
          </a:fld>
          <a:endParaRPr lang="en-US" sz="2400">
            <a:solidFill>
              <a:srgbClr val="1F8CB3"/>
            </a:solidFill>
          </a:endParaRPr>
        </a:p>
      </xdr:txBody>
    </xdr:sp>
    <xdr:clientData/>
  </xdr:twoCellAnchor>
  <xdr:twoCellAnchor>
    <xdr:from>
      <xdr:col>13</xdr:col>
      <xdr:colOff>415290</xdr:colOff>
      <xdr:row>8</xdr:row>
      <xdr:rowOff>129540</xdr:rowOff>
    </xdr:from>
    <xdr:to>
      <xdr:col>15</xdr:col>
      <xdr:colOff>468630</xdr:colOff>
      <xdr:row>10</xdr:row>
      <xdr:rowOff>68580</xdr:rowOff>
    </xdr:to>
    <xdr:sp macro="" textlink="'time frame pivot tables'!S10">
      <xdr:nvSpPr>
        <xdr:cNvPr id="38" name="TextBox 37">
          <a:extLst>
            <a:ext uri="{FF2B5EF4-FFF2-40B4-BE49-F238E27FC236}">
              <a16:creationId xmlns:a16="http://schemas.microsoft.com/office/drawing/2014/main" id="{938A5FD6-D5B3-BD49-F187-457C81FBC5B7}"/>
            </a:ext>
          </a:extLst>
        </xdr:cNvPr>
        <xdr:cNvSpPr txBox="1"/>
      </xdr:nvSpPr>
      <xdr:spPr>
        <a:xfrm>
          <a:off x="8340090" y="1226820"/>
          <a:ext cx="1272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276636-6439-485A-891C-3D5851EEFAB0}" type="TxLink">
            <a:rPr lang="en-US" sz="2400" b="0" i="0" u="none" strike="noStrike">
              <a:solidFill>
                <a:schemeClr val="tx1">
                  <a:lumMod val="50000"/>
                  <a:lumOff val="50000"/>
                </a:schemeClr>
              </a:solidFill>
              <a:latin typeface="Aptos Narrow"/>
            </a:rPr>
            <a:pPr algn="ctr"/>
            <a:t>$5M</a:t>
          </a:fld>
          <a:endParaRPr lang="en-US" sz="2400">
            <a:solidFill>
              <a:schemeClr val="tx1">
                <a:lumMod val="50000"/>
                <a:lumOff val="50000"/>
              </a:schemeClr>
            </a:solidFill>
          </a:endParaRPr>
        </a:p>
      </xdr:txBody>
    </xdr:sp>
    <xdr:clientData/>
  </xdr:twoCellAnchor>
  <xdr:twoCellAnchor>
    <xdr:from>
      <xdr:col>10</xdr:col>
      <xdr:colOff>167640</xdr:colOff>
      <xdr:row>8</xdr:row>
      <xdr:rowOff>15240</xdr:rowOff>
    </xdr:from>
    <xdr:to>
      <xdr:col>10</xdr:col>
      <xdr:colOff>213359</xdr:colOff>
      <xdr:row>10</xdr:row>
      <xdr:rowOff>76200</xdr:rowOff>
    </xdr:to>
    <xdr:sp macro="" textlink="">
      <xdr:nvSpPr>
        <xdr:cNvPr id="42" name="Rectangle 41">
          <a:extLst>
            <a:ext uri="{FF2B5EF4-FFF2-40B4-BE49-F238E27FC236}">
              <a16:creationId xmlns:a16="http://schemas.microsoft.com/office/drawing/2014/main" id="{8AF00D64-102D-645A-2C95-85FAF0C2601F}"/>
            </a:ext>
          </a:extLst>
        </xdr:cNvPr>
        <xdr:cNvSpPr/>
      </xdr:nvSpPr>
      <xdr:spPr>
        <a:xfrm>
          <a:off x="6263640" y="1112520"/>
          <a:ext cx="45719" cy="4267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533400</xdr:colOff>
      <xdr:row>8</xdr:row>
      <xdr:rowOff>7620</xdr:rowOff>
    </xdr:from>
    <xdr:to>
      <xdr:col>13</xdr:col>
      <xdr:colOff>579119</xdr:colOff>
      <xdr:row>10</xdr:row>
      <xdr:rowOff>68580</xdr:rowOff>
    </xdr:to>
    <xdr:sp macro="" textlink="">
      <xdr:nvSpPr>
        <xdr:cNvPr id="43" name="Rectangle 42">
          <a:extLst>
            <a:ext uri="{FF2B5EF4-FFF2-40B4-BE49-F238E27FC236}">
              <a16:creationId xmlns:a16="http://schemas.microsoft.com/office/drawing/2014/main" id="{9FB0B3C9-FA08-EA37-E43A-E2ED8AF02B7B}"/>
            </a:ext>
          </a:extLst>
        </xdr:cNvPr>
        <xdr:cNvSpPr/>
      </xdr:nvSpPr>
      <xdr:spPr>
        <a:xfrm>
          <a:off x="8458200" y="1104900"/>
          <a:ext cx="45719" cy="4267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60960</xdr:colOff>
      <xdr:row>7</xdr:row>
      <xdr:rowOff>152400</xdr:rowOff>
    </xdr:from>
    <xdr:to>
      <xdr:col>17</xdr:col>
      <xdr:colOff>106679</xdr:colOff>
      <xdr:row>10</xdr:row>
      <xdr:rowOff>30480</xdr:rowOff>
    </xdr:to>
    <xdr:sp macro="" textlink="">
      <xdr:nvSpPr>
        <xdr:cNvPr id="44" name="Rectangle 43">
          <a:extLst>
            <a:ext uri="{FF2B5EF4-FFF2-40B4-BE49-F238E27FC236}">
              <a16:creationId xmlns:a16="http://schemas.microsoft.com/office/drawing/2014/main" id="{2E31BB38-30C3-0ECA-D7EC-53AD7B4D1E26}"/>
            </a:ext>
          </a:extLst>
        </xdr:cNvPr>
        <xdr:cNvSpPr/>
      </xdr:nvSpPr>
      <xdr:spPr>
        <a:xfrm>
          <a:off x="10424160" y="1066800"/>
          <a:ext cx="45719" cy="42672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20</xdr:row>
      <xdr:rowOff>53340</xdr:rowOff>
    </xdr:from>
    <xdr:to>
      <xdr:col>0</xdr:col>
      <xdr:colOff>0</xdr:colOff>
      <xdr:row>34</xdr:row>
      <xdr:rowOff>172212</xdr:rowOff>
    </xdr:to>
    <xdr:sp macro="" textlink="">
      <xdr:nvSpPr>
        <xdr:cNvPr id="47" name="Rectangle: Diagonal Corners Rounded 46">
          <a:extLst>
            <a:ext uri="{FF2B5EF4-FFF2-40B4-BE49-F238E27FC236}">
              <a16:creationId xmlns:a16="http://schemas.microsoft.com/office/drawing/2014/main" id="{4E5A62B3-5CE5-C255-7DDD-58610DB5D4A4}"/>
            </a:ext>
          </a:extLst>
        </xdr:cNvPr>
        <xdr:cNvSpPr/>
      </xdr:nvSpPr>
      <xdr:spPr>
        <a:xfrm>
          <a:off x="0" y="3345180"/>
          <a:ext cx="0" cy="2679192"/>
        </a:xfrm>
        <a:prstGeom prst="round2DiagRect">
          <a:avLst>
            <a:gd name="adj1" fmla="val 589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4</xdr:col>
      <xdr:colOff>579120</xdr:colOff>
      <xdr:row>5</xdr:row>
      <xdr:rowOff>167640</xdr:rowOff>
    </xdr:from>
    <xdr:to>
      <xdr:col>9</xdr:col>
      <xdr:colOff>259080</xdr:colOff>
      <xdr:row>22</xdr:row>
      <xdr:rowOff>175260</xdr:rowOff>
    </xdr:to>
    <xdr:grpSp>
      <xdr:nvGrpSpPr>
        <xdr:cNvPr id="73" name="Group 72">
          <a:extLst>
            <a:ext uri="{FF2B5EF4-FFF2-40B4-BE49-F238E27FC236}">
              <a16:creationId xmlns:a16="http://schemas.microsoft.com/office/drawing/2014/main" id="{0AB7D640-359F-9269-FE4C-17ACAC3E0A8B}"/>
            </a:ext>
          </a:extLst>
        </xdr:cNvPr>
        <xdr:cNvGrpSpPr/>
      </xdr:nvGrpSpPr>
      <xdr:grpSpPr>
        <a:xfrm>
          <a:off x="3017520" y="716280"/>
          <a:ext cx="2727960" cy="3116580"/>
          <a:chOff x="3048000" y="868680"/>
          <a:chExt cx="2727960" cy="3116580"/>
        </a:xfrm>
      </xdr:grpSpPr>
      <xdr:sp macro="" textlink="">
        <xdr:nvSpPr>
          <xdr:cNvPr id="48" name="Rectangle: Diagonal Corners Rounded 47">
            <a:extLst>
              <a:ext uri="{FF2B5EF4-FFF2-40B4-BE49-F238E27FC236}">
                <a16:creationId xmlns:a16="http://schemas.microsoft.com/office/drawing/2014/main" id="{44B9C5D6-459A-AC4C-27E1-87C3ABADB608}"/>
              </a:ext>
            </a:extLst>
          </xdr:cNvPr>
          <xdr:cNvSpPr/>
        </xdr:nvSpPr>
        <xdr:spPr>
          <a:xfrm>
            <a:off x="3048000" y="868680"/>
            <a:ext cx="2674620" cy="3116580"/>
          </a:xfrm>
          <a:prstGeom prst="round2DiagRect">
            <a:avLst>
              <a:gd name="adj1" fmla="val 589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mc:AlternateContent xmlns:mc="http://schemas.openxmlformats.org/markup-compatibility/2006" xmlns:a14="http://schemas.microsoft.com/office/drawing/2010/main">
        <mc:Choice Requires="a14">
          <xdr:pic>
            <xdr:nvPicPr>
              <xdr:cNvPr id="52" name="Picture 51">
                <a:extLst>
                  <a:ext uri="{FF2B5EF4-FFF2-40B4-BE49-F238E27FC236}">
                    <a16:creationId xmlns:a16="http://schemas.microsoft.com/office/drawing/2014/main" id="{C9750413-4BF1-2E39-459D-7CD3D12F93BA}"/>
                  </a:ext>
                </a:extLst>
              </xdr:cNvPr>
              <xdr:cNvPicPr>
                <a:picLocks noChangeAspect="1" noChangeArrowheads="1"/>
                <a:extLst>
                  <a:ext uri="{84589F7E-364E-4C9E-8A38-B11213B215E9}">
                    <a14:cameraTool cellRange="'waffle chart'!$G$20:$P$29" spid="_x0000_s14496"/>
                  </a:ext>
                </a:extLst>
              </xdr:cNvPicPr>
            </xdr:nvPicPr>
            <xdr:blipFill>
              <a:blip xmlns:r="http://schemas.openxmlformats.org/officeDocument/2006/relationships" r:embed="rId4"/>
              <a:srcRect/>
              <a:stretch>
                <a:fillRect/>
              </a:stretch>
            </xdr:blipFill>
            <xdr:spPr bwMode="auto">
              <a:xfrm>
                <a:off x="3154680" y="1394461"/>
                <a:ext cx="1426464" cy="1005839"/>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55" name="Picture 54">
                <a:extLst>
                  <a:ext uri="{FF2B5EF4-FFF2-40B4-BE49-F238E27FC236}">
                    <a16:creationId xmlns:a16="http://schemas.microsoft.com/office/drawing/2014/main" id="{E20057CB-DD27-0650-E285-473FFB955795}"/>
                  </a:ext>
                </a:extLst>
              </xdr:cNvPr>
              <xdr:cNvPicPr>
                <a:picLocks noChangeAspect="1" noChangeArrowheads="1"/>
                <a:extLst>
                  <a:ext uri="{84589F7E-364E-4C9E-8A38-B11213B215E9}">
                    <a14:cameraTool cellRange="'waffle chart'!$G$35:$P$44" spid="_x0000_s14497"/>
                  </a:ext>
                </a:extLst>
              </xdr:cNvPicPr>
            </xdr:nvPicPr>
            <xdr:blipFill>
              <a:blip xmlns:r="http://schemas.openxmlformats.org/officeDocument/2006/relationships" r:embed="rId5"/>
              <a:srcRect/>
              <a:stretch>
                <a:fillRect/>
              </a:stretch>
            </xdr:blipFill>
            <xdr:spPr bwMode="auto">
              <a:xfrm>
                <a:off x="3154680" y="2887980"/>
                <a:ext cx="1426464" cy="1007053"/>
              </a:xfrm>
              <a:prstGeom prst="rect">
                <a:avLst/>
              </a:prstGeom>
              <a:noFill/>
              <a:extLst>
                <a:ext uri="{909E8E84-426E-40DD-AFC4-6F175D3DCCD1}">
                  <a14:hiddenFill>
                    <a:solidFill>
                      <a:srgbClr val="FFFFFF"/>
                    </a:solidFill>
                  </a14:hiddenFill>
                </a:ext>
              </a:extLst>
            </xdr:spPr>
          </xdr:pic>
        </mc:Choice>
        <mc:Fallback xmlns=""/>
      </mc:AlternateContent>
      <xdr:grpSp>
        <xdr:nvGrpSpPr>
          <xdr:cNvPr id="58" name="Group 57">
            <a:extLst>
              <a:ext uri="{FF2B5EF4-FFF2-40B4-BE49-F238E27FC236}">
                <a16:creationId xmlns:a16="http://schemas.microsoft.com/office/drawing/2014/main" id="{8581A902-6DA3-C785-54F5-78DAEB7E56FD}"/>
              </a:ext>
            </a:extLst>
          </xdr:cNvPr>
          <xdr:cNvGrpSpPr/>
        </xdr:nvGrpSpPr>
        <xdr:grpSpPr>
          <a:xfrm>
            <a:off x="3124200" y="937260"/>
            <a:ext cx="952500" cy="419100"/>
            <a:chOff x="3108960" y="617220"/>
            <a:chExt cx="952500" cy="419100"/>
          </a:xfrm>
        </xdr:grpSpPr>
        <xdr:sp macro="" textlink="">
          <xdr:nvSpPr>
            <xdr:cNvPr id="56" name="TextBox 55">
              <a:extLst>
                <a:ext uri="{FF2B5EF4-FFF2-40B4-BE49-F238E27FC236}">
                  <a16:creationId xmlns:a16="http://schemas.microsoft.com/office/drawing/2014/main" id="{5BEF87B0-FD7D-1398-166B-E32D341D7D98}"/>
                </a:ext>
              </a:extLst>
            </xdr:cNvPr>
            <xdr:cNvSpPr txBox="1"/>
          </xdr:nvSpPr>
          <xdr:spPr>
            <a:xfrm>
              <a:off x="3139440" y="617220"/>
              <a:ext cx="8229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Revenue</a:t>
              </a:r>
              <a:r>
                <a:rPr lang="en-US" sz="1400" baseline="0"/>
                <a:t> </a:t>
              </a:r>
              <a:endParaRPr lang="en-US" sz="1400"/>
            </a:p>
          </xdr:txBody>
        </xdr:sp>
        <xdr:sp macro="" textlink="">
          <xdr:nvSpPr>
            <xdr:cNvPr id="57" name="TextBox 56">
              <a:extLst>
                <a:ext uri="{FF2B5EF4-FFF2-40B4-BE49-F238E27FC236}">
                  <a16:creationId xmlns:a16="http://schemas.microsoft.com/office/drawing/2014/main" id="{81865BE5-5D17-5EF2-84A8-E52953ADF733}"/>
                </a:ext>
              </a:extLst>
            </xdr:cNvPr>
            <xdr:cNvSpPr txBox="1"/>
          </xdr:nvSpPr>
          <xdr:spPr>
            <a:xfrm>
              <a:off x="3108960" y="777240"/>
              <a:ext cx="9525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Generated </a:t>
              </a:r>
              <a:endParaRPr lang="en-US" sz="1400"/>
            </a:p>
          </xdr:txBody>
        </xdr:sp>
      </xdr:grpSp>
      <xdr:grpSp>
        <xdr:nvGrpSpPr>
          <xdr:cNvPr id="59" name="Group 58">
            <a:extLst>
              <a:ext uri="{FF2B5EF4-FFF2-40B4-BE49-F238E27FC236}">
                <a16:creationId xmlns:a16="http://schemas.microsoft.com/office/drawing/2014/main" id="{98E7443A-03F8-AA9F-CCBB-9AA381536067}"/>
              </a:ext>
            </a:extLst>
          </xdr:cNvPr>
          <xdr:cNvGrpSpPr/>
        </xdr:nvGrpSpPr>
        <xdr:grpSpPr>
          <a:xfrm>
            <a:off x="3108960" y="2461260"/>
            <a:ext cx="952500" cy="419100"/>
            <a:chOff x="3108960" y="617220"/>
            <a:chExt cx="952500" cy="419100"/>
          </a:xfrm>
        </xdr:grpSpPr>
        <xdr:sp macro="" textlink="">
          <xdr:nvSpPr>
            <xdr:cNvPr id="60" name="TextBox 59">
              <a:extLst>
                <a:ext uri="{FF2B5EF4-FFF2-40B4-BE49-F238E27FC236}">
                  <a16:creationId xmlns:a16="http://schemas.microsoft.com/office/drawing/2014/main" id="{ACBD4315-5DFB-0EE7-1679-C7F1A97363DA}"/>
                </a:ext>
              </a:extLst>
            </xdr:cNvPr>
            <xdr:cNvSpPr txBox="1"/>
          </xdr:nvSpPr>
          <xdr:spPr>
            <a:xfrm>
              <a:off x="3139440" y="617220"/>
              <a:ext cx="8229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Revenue</a:t>
              </a:r>
              <a:r>
                <a:rPr lang="en-US" sz="1400" baseline="0"/>
                <a:t> </a:t>
              </a:r>
              <a:endParaRPr lang="en-US" sz="1400"/>
            </a:p>
          </xdr:txBody>
        </xdr:sp>
        <xdr:sp macro="" textlink="">
          <xdr:nvSpPr>
            <xdr:cNvPr id="61" name="TextBox 60">
              <a:extLst>
                <a:ext uri="{FF2B5EF4-FFF2-40B4-BE49-F238E27FC236}">
                  <a16:creationId xmlns:a16="http://schemas.microsoft.com/office/drawing/2014/main" id="{561A0230-18FD-BEF9-FDD4-651C71ADD67A}"/>
                </a:ext>
              </a:extLst>
            </xdr:cNvPr>
            <xdr:cNvSpPr txBox="1"/>
          </xdr:nvSpPr>
          <xdr:spPr>
            <a:xfrm>
              <a:off x="3108960" y="777240"/>
              <a:ext cx="9525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Generated </a:t>
              </a:r>
              <a:endParaRPr lang="en-US" sz="1400"/>
            </a:p>
          </xdr:txBody>
        </xdr:sp>
      </xdr:grpSp>
      <xdr:grpSp>
        <xdr:nvGrpSpPr>
          <xdr:cNvPr id="62" name="Group 61">
            <a:extLst>
              <a:ext uri="{FF2B5EF4-FFF2-40B4-BE49-F238E27FC236}">
                <a16:creationId xmlns:a16="http://schemas.microsoft.com/office/drawing/2014/main" id="{364C47D8-436D-4462-7E87-9B081363553C}"/>
              </a:ext>
            </a:extLst>
          </xdr:cNvPr>
          <xdr:cNvGrpSpPr/>
        </xdr:nvGrpSpPr>
        <xdr:grpSpPr>
          <a:xfrm>
            <a:off x="4480560" y="1485900"/>
            <a:ext cx="1196340" cy="419100"/>
            <a:chOff x="3108960" y="617220"/>
            <a:chExt cx="1028700" cy="419100"/>
          </a:xfrm>
        </xdr:grpSpPr>
        <xdr:sp macro="" textlink="">
          <xdr:nvSpPr>
            <xdr:cNvPr id="63" name="TextBox 62">
              <a:extLst>
                <a:ext uri="{FF2B5EF4-FFF2-40B4-BE49-F238E27FC236}">
                  <a16:creationId xmlns:a16="http://schemas.microsoft.com/office/drawing/2014/main" id="{46F7EC8B-28DC-F471-583F-9B19860B5184}"/>
                </a:ext>
              </a:extLst>
            </xdr:cNvPr>
            <xdr:cNvSpPr txBox="1"/>
          </xdr:nvSpPr>
          <xdr:spPr>
            <a:xfrm>
              <a:off x="3139440" y="617220"/>
              <a:ext cx="9982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a:t>Revenue</a:t>
              </a:r>
              <a:r>
                <a:rPr lang="en-US" sz="1500" baseline="0"/>
                <a:t> by</a:t>
              </a:r>
              <a:endParaRPr lang="en-US" sz="1500"/>
            </a:p>
          </xdr:txBody>
        </xdr:sp>
        <xdr:sp macro="" textlink="">
          <xdr:nvSpPr>
            <xdr:cNvPr id="64" name="TextBox 63">
              <a:extLst>
                <a:ext uri="{FF2B5EF4-FFF2-40B4-BE49-F238E27FC236}">
                  <a16:creationId xmlns:a16="http://schemas.microsoft.com/office/drawing/2014/main" id="{D69CB580-51FC-F920-163D-C44C0E65D667}"/>
                </a:ext>
              </a:extLst>
            </xdr:cNvPr>
            <xdr:cNvSpPr txBox="1"/>
          </xdr:nvSpPr>
          <xdr:spPr>
            <a:xfrm>
              <a:off x="3108960" y="777240"/>
              <a:ext cx="10287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baseline="0">
                  <a:solidFill>
                    <a:srgbClr val="00B0F0"/>
                  </a:solidFill>
                </a:rPr>
                <a:t>Weekends</a:t>
              </a:r>
              <a:r>
                <a:rPr lang="en-US" sz="1500" baseline="0"/>
                <a:t> </a:t>
              </a:r>
              <a:endParaRPr lang="en-US" sz="1500"/>
            </a:p>
          </xdr:txBody>
        </xdr:sp>
      </xdr:grpSp>
      <xdr:grpSp>
        <xdr:nvGrpSpPr>
          <xdr:cNvPr id="65" name="Group 64">
            <a:extLst>
              <a:ext uri="{FF2B5EF4-FFF2-40B4-BE49-F238E27FC236}">
                <a16:creationId xmlns:a16="http://schemas.microsoft.com/office/drawing/2014/main" id="{449D3770-7365-EB9B-BB36-6DE921E296A8}"/>
              </a:ext>
            </a:extLst>
          </xdr:cNvPr>
          <xdr:cNvGrpSpPr/>
        </xdr:nvGrpSpPr>
        <xdr:grpSpPr>
          <a:xfrm>
            <a:off x="4511040" y="2994660"/>
            <a:ext cx="1196340" cy="419100"/>
            <a:chOff x="3108960" y="617220"/>
            <a:chExt cx="1028700" cy="419100"/>
          </a:xfrm>
        </xdr:grpSpPr>
        <xdr:sp macro="" textlink="">
          <xdr:nvSpPr>
            <xdr:cNvPr id="66" name="TextBox 65">
              <a:extLst>
                <a:ext uri="{FF2B5EF4-FFF2-40B4-BE49-F238E27FC236}">
                  <a16:creationId xmlns:a16="http://schemas.microsoft.com/office/drawing/2014/main" id="{31235619-3582-26EF-6E00-FE99D9B34310}"/>
                </a:ext>
              </a:extLst>
            </xdr:cNvPr>
            <xdr:cNvSpPr txBox="1"/>
          </xdr:nvSpPr>
          <xdr:spPr>
            <a:xfrm>
              <a:off x="3139440" y="617220"/>
              <a:ext cx="99822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a:t>Revenue</a:t>
              </a:r>
              <a:r>
                <a:rPr lang="en-US" sz="1500" baseline="0"/>
                <a:t> by</a:t>
              </a:r>
              <a:endParaRPr lang="en-US" sz="1500"/>
            </a:p>
          </xdr:txBody>
        </xdr:sp>
        <xdr:sp macro="" textlink="">
          <xdr:nvSpPr>
            <xdr:cNvPr id="67" name="TextBox 66">
              <a:extLst>
                <a:ext uri="{FF2B5EF4-FFF2-40B4-BE49-F238E27FC236}">
                  <a16:creationId xmlns:a16="http://schemas.microsoft.com/office/drawing/2014/main" id="{689BD5F5-10E7-CD98-20DC-FE3616DFCE2C}"/>
                </a:ext>
              </a:extLst>
            </xdr:cNvPr>
            <xdr:cNvSpPr txBox="1"/>
          </xdr:nvSpPr>
          <xdr:spPr>
            <a:xfrm>
              <a:off x="3108960" y="777240"/>
              <a:ext cx="10287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500" b="1" baseline="0">
                  <a:solidFill>
                    <a:schemeClr val="tx1">
                      <a:lumMod val="50000"/>
                      <a:lumOff val="50000"/>
                    </a:schemeClr>
                  </a:solidFill>
                </a:rPr>
                <a:t>Weekdays</a:t>
              </a:r>
              <a:r>
                <a:rPr lang="en-US" sz="1500" baseline="0"/>
                <a:t> </a:t>
              </a:r>
              <a:endParaRPr lang="en-US" sz="1500"/>
            </a:p>
          </xdr:txBody>
        </xdr:sp>
      </xdr:grpSp>
      <xdr:sp macro="" textlink="'waffle chart'!F14">
        <xdr:nvSpPr>
          <xdr:cNvPr id="71" name="TextBox 70">
            <a:extLst>
              <a:ext uri="{FF2B5EF4-FFF2-40B4-BE49-F238E27FC236}">
                <a16:creationId xmlns:a16="http://schemas.microsoft.com/office/drawing/2014/main" id="{86E24A36-DF45-0AA8-93B7-6D8B6CDA286C}"/>
              </a:ext>
            </a:extLst>
          </xdr:cNvPr>
          <xdr:cNvSpPr txBox="1"/>
        </xdr:nvSpPr>
        <xdr:spPr>
          <a:xfrm>
            <a:off x="4488180" y="1912620"/>
            <a:ext cx="1272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4A181B-31B0-4F85-BA0B-B4F105849256}" type="TxLink">
              <a:rPr lang="en-US" sz="2400" b="0" i="0" u="none" strike="noStrike">
                <a:solidFill>
                  <a:srgbClr val="00B0F0"/>
                </a:solidFill>
                <a:latin typeface="Aptos Narrow"/>
              </a:rPr>
              <a:pPr algn="ctr"/>
              <a:t>14%</a:t>
            </a:fld>
            <a:endParaRPr lang="en-US" sz="4800">
              <a:solidFill>
                <a:srgbClr val="00B0F0"/>
              </a:solidFill>
            </a:endParaRPr>
          </a:p>
        </xdr:txBody>
      </xdr:sp>
      <xdr:sp macro="" textlink="'waffle chart'!F15">
        <xdr:nvSpPr>
          <xdr:cNvPr id="72" name="TextBox 71">
            <a:extLst>
              <a:ext uri="{FF2B5EF4-FFF2-40B4-BE49-F238E27FC236}">
                <a16:creationId xmlns:a16="http://schemas.microsoft.com/office/drawing/2014/main" id="{58F4B101-CCF9-7A1D-F30C-0E21E947037B}"/>
              </a:ext>
            </a:extLst>
          </xdr:cNvPr>
          <xdr:cNvSpPr txBox="1"/>
        </xdr:nvSpPr>
        <xdr:spPr>
          <a:xfrm>
            <a:off x="4503420" y="3421380"/>
            <a:ext cx="1272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ED3418-1D3D-4D08-9A1C-8F81ABBC72D8}" type="TxLink">
              <a:rPr lang="en-US" sz="2400" b="0" i="0" u="none" strike="noStrike">
                <a:solidFill>
                  <a:schemeClr val="tx1">
                    <a:lumMod val="50000"/>
                    <a:lumOff val="50000"/>
                  </a:schemeClr>
                </a:solidFill>
                <a:latin typeface="Aptos Narrow"/>
              </a:rPr>
              <a:pPr algn="ctr"/>
              <a:t>86%</a:t>
            </a:fld>
            <a:endParaRPr lang="en-US" sz="2400">
              <a:solidFill>
                <a:schemeClr val="tx1">
                  <a:lumMod val="50000"/>
                  <a:lumOff val="50000"/>
                </a:schemeClr>
              </a:solidFill>
            </a:endParaRPr>
          </a:p>
        </xdr:txBody>
      </xdr:sp>
    </xdr:grpSp>
    <xdr:clientData/>
  </xdr:twoCellAnchor>
  <xdr:twoCellAnchor>
    <xdr:from>
      <xdr:col>6</xdr:col>
      <xdr:colOff>160020</xdr:colOff>
      <xdr:row>7</xdr:row>
      <xdr:rowOff>45720</xdr:rowOff>
    </xdr:from>
    <xdr:to>
      <xdr:col>7</xdr:col>
      <xdr:colOff>495300</xdr:colOff>
      <xdr:row>8</xdr:row>
      <xdr:rowOff>144780</xdr:rowOff>
    </xdr:to>
    <xdr:sp macro="" textlink="'time frame pivot tables'!W11">
      <xdr:nvSpPr>
        <xdr:cNvPr id="74" name="TextBox 73">
          <a:extLst>
            <a:ext uri="{FF2B5EF4-FFF2-40B4-BE49-F238E27FC236}">
              <a16:creationId xmlns:a16="http://schemas.microsoft.com/office/drawing/2014/main" id="{C073C04D-B291-61E9-3468-DA2E31B60F9F}"/>
            </a:ext>
          </a:extLst>
        </xdr:cNvPr>
        <xdr:cNvSpPr txBox="1"/>
      </xdr:nvSpPr>
      <xdr:spPr>
        <a:xfrm>
          <a:off x="3817620" y="960120"/>
          <a:ext cx="944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9784F6-887D-4F15-9E33-77954D684A9E}" type="TxLink">
            <a:rPr lang="en-US" sz="1400" b="0" i="0" u="none" strike="noStrike">
              <a:solidFill>
                <a:schemeClr val="tx1">
                  <a:lumMod val="85000"/>
                  <a:lumOff val="15000"/>
                </a:schemeClr>
              </a:solidFill>
              <a:latin typeface="Aptos Narrow"/>
            </a:rPr>
            <a:pPr algn="ctr"/>
            <a:t>$766K</a:t>
          </a:fld>
          <a:endParaRPr lang="en-US" sz="1400">
            <a:solidFill>
              <a:schemeClr val="tx1">
                <a:lumMod val="85000"/>
                <a:lumOff val="15000"/>
              </a:schemeClr>
            </a:solidFill>
          </a:endParaRPr>
        </a:p>
      </xdr:txBody>
    </xdr:sp>
    <xdr:clientData/>
  </xdr:twoCellAnchor>
  <xdr:twoCellAnchor>
    <xdr:from>
      <xdr:col>0</xdr:col>
      <xdr:colOff>167640</xdr:colOff>
      <xdr:row>5</xdr:row>
      <xdr:rowOff>167640</xdr:rowOff>
    </xdr:from>
    <xdr:to>
      <xdr:col>4</xdr:col>
      <xdr:colOff>454152</xdr:colOff>
      <xdr:row>22</xdr:row>
      <xdr:rowOff>176784</xdr:rowOff>
    </xdr:to>
    <xdr:sp macro="" textlink="">
      <xdr:nvSpPr>
        <xdr:cNvPr id="53" name="Rectangle: Diagonal Corners Rounded 52">
          <a:extLst>
            <a:ext uri="{FF2B5EF4-FFF2-40B4-BE49-F238E27FC236}">
              <a16:creationId xmlns:a16="http://schemas.microsoft.com/office/drawing/2014/main" id="{987628B7-3C2C-E5D6-3D3C-DC655481677C}"/>
            </a:ext>
          </a:extLst>
        </xdr:cNvPr>
        <xdr:cNvSpPr/>
      </xdr:nvSpPr>
      <xdr:spPr>
        <a:xfrm>
          <a:off x="167640" y="716280"/>
          <a:ext cx="2724912" cy="3118104"/>
        </a:xfrm>
        <a:prstGeom prst="round2DiagRect">
          <a:avLst>
            <a:gd name="adj1" fmla="val 589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0</xdr:col>
      <xdr:colOff>198120</xdr:colOff>
      <xdr:row>11</xdr:row>
      <xdr:rowOff>114300</xdr:rowOff>
    </xdr:from>
    <xdr:to>
      <xdr:col>4</xdr:col>
      <xdr:colOff>396240</xdr:colOff>
      <xdr:row>19</xdr:row>
      <xdr:rowOff>60960</xdr:rowOff>
    </xdr:to>
    <xdr:graphicFrame macro="">
      <xdr:nvGraphicFramePr>
        <xdr:cNvPr id="75" name="Chart 74">
          <a:extLst>
            <a:ext uri="{FF2B5EF4-FFF2-40B4-BE49-F238E27FC236}">
              <a16:creationId xmlns:a16="http://schemas.microsoft.com/office/drawing/2014/main" id="{F7F51875-9510-44ED-AD6E-9B93D7251B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236220</xdr:colOff>
      <xdr:row>6</xdr:row>
      <xdr:rowOff>22860</xdr:rowOff>
    </xdr:from>
    <xdr:to>
      <xdr:col>4</xdr:col>
      <xdr:colOff>38100</xdr:colOff>
      <xdr:row>9</xdr:row>
      <xdr:rowOff>38100</xdr:rowOff>
    </xdr:to>
    <xdr:sp macro="" textlink="">
      <xdr:nvSpPr>
        <xdr:cNvPr id="76" name="TextBox 75">
          <a:extLst>
            <a:ext uri="{FF2B5EF4-FFF2-40B4-BE49-F238E27FC236}">
              <a16:creationId xmlns:a16="http://schemas.microsoft.com/office/drawing/2014/main" id="{9FBE9A83-C2F6-F879-E954-F3EF86D9AC0A}"/>
            </a:ext>
          </a:extLst>
        </xdr:cNvPr>
        <xdr:cNvSpPr txBox="1"/>
      </xdr:nvSpPr>
      <xdr:spPr>
        <a:xfrm>
          <a:off x="236220" y="754380"/>
          <a:ext cx="2240280" cy="563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Revenue by Quarter vs Percentage</a:t>
          </a:r>
          <a:r>
            <a:rPr lang="en-US" sz="1400" b="1" baseline="0"/>
            <a:t> Change</a:t>
          </a:r>
          <a:endParaRPr lang="en-US" sz="1400" b="1"/>
        </a:p>
      </xdr:txBody>
    </xdr:sp>
    <xdr:clientData/>
  </xdr:twoCellAnchor>
  <xdr:twoCellAnchor>
    <xdr:from>
      <xdr:col>0</xdr:col>
      <xdr:colOff>236220</xdr:colOff>
      <xdr:row>8</xdr:row>
      <xdr:rowOff>137160</xdr:rowOff>
    </xdr:from>
    <xdr:to>
      <xdr:col>4</xdr:col>
      <xdr:colOff>22860</xdr:colOff>
      <xdr:row>11</xdr:row>
      <xdr:rowOff>129540</xdr:rowOff>
    </xdr:to>
    <xdr:sp macro="" textlink="'time frame pivot tables'!AD26">
      <xdr:nvSpPr>
        <xdr:cNvPr id="77" name="TextBox 76">
          <a:extLst>
            <a:ext uri="{FF2B5EF4-FFF2-40B4-BE49-F238E27FC236}">
              <a16:creationId xmlns:a16="http://schemas.microsoft.com/office/drawing/2014/main" id="{1CD59286-E10A-A45F-80EC-1764AD588D31}"/>
            </a:ext>
          </a:extLst>
        </xdr:cNvPr>
        <xdr:cNvSpPr txBox="1"/>
      </xdr:nvSpPr>
      <xdr:spPr>
        <a:xfrm>
          <a:off x="236220" y="1234440"/>
          <a:ext cx="222504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C95094-24E3-4A43-AE97-8E51D3C824CE}" type="TxLink">
            <a:rPr lang="en-US" sz="1200" b="1" i="1" u="none" strike="noStrike">
              <a:solidFill>
                <a:schemeClr val="tx1">
                  <a:lumMod val="65000"/>
                  <a:lumOff val="35000"/>
                </a:schemeClr>
              </a:solidFill>
              <a:latin typeface="Aptos Narrow"/>
            </a:rPr>
            <a:pPr/>
            <a:t>The line in the chart indicates $1,361,702 average Revenue</a:t>
          </a:fld>
          <a:endParaRPr lang="en-US" sz="1200" b="1" i="1">
            <a:solidFill>
              <a:schemeClr val="tx1">
                <a:lumMod val="65000"/>
                <a:lumOff val="35000"/>
              </a:schemeClr>
            </a:solidFill>
          </a:endParaRPr>
        </a:p>
      </xdr:txBody>
    </xdr:sp>
    <xdr:clientData/>
  </xdr:twoCellAnchor>
  <xdr:twoCellAnchor>
    <xdr:from>
      <xdr:col>0</xdr:col>
      <xdr:colOff>563880</xdr:colOff>
      <xdr:row>19</xdr:row>
      <xdr:rowOff>175260</xdr:rowOff>
    </xdr:from>
    <xdr:to>
      <xdr:col>4</xdr:col>
      <xdr:colOff>396240</xdr:colOff>
      <xdr:row>22</xdr:row>
      <xdr:rowOff>106680</xdr:rowOff>
    </xdr:to>
    <xdr:grpSp>
      <xdr:nvGrpSpPr>
        <xdr:cNvPr id="88" name="Group 87">
          <a:extLst>
            <a:ext uri="{FF2B5EF4-FFF2-40B4-BE49-F238E27FC236}">
              <a16:creationId xmlns:a16="http://schemas.microsoft.com/office/drawing/2014/main" id="{5D478F81-FA17-2D5E-F881-D680D43D69E7}"/>
            </a:ext>
          </a:extLst>
        </xdr:cNvPr>
        <xdr:cNvGrpSpPr/>
      </xdr:nvGrpSpPr>
      <xdr:grpSpPr>
        <a:xfrm>
          <a:off x="563880" y="3284220"/>
          <a:ext cx="2270760" cy="480060"/>
          <a:chOff x="594360" y="3268980"/>
          <a:chExt cx="2270760" cy="480060"/>
        </a:xfrm>
      </xdr:grpSpPr>
      <xdr:sp macro="" textlink="">
        <xdr:nvSpPr>
          <xdr:cNvPr id="82" name="TextBox 81">
            <a:extLst>
              <a:ext uri="{FF2B5EF4-FFF2-40B4-BE49-F238E27FC236}">
                <a16:creationId xmlns:a16="http://schemas.microsoft.com/office/drawing/2014/main" id="{29E6E2AF-F1DB-912F-AB39-1A263BA107AE}"/>
              </a:ext>
            </a:extLst>
          </xdr:cNvPr>
          <xdr:cNvSpPr txBox="1"/>
        </xdr:nvSpPr>
        <xdr:spPr>
          <a:xfrm>
            <a:off x="647700" y="3268980"/>
            <a:ext cx="1043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Below</a:t>
            </a:r>
            <a:r>
              <a:rPr lang="en-US" sz="1000" baseline="0"/>
              <a:t> Average</a:t>
            </a:r>
            <a:endParaRPr lang="en-US" sz="1000"/>
          </a:p>
        </xdr:txBody>
      </xdr:sp>
      <xdr:sp macro="" textlink="">
        <xdr:nvSpPr>
          <xdr:cNvPr id="83" name="TextBox 82">
            <a:extLst>
              <a:ext uri="{FF2B5EF4-FFF2-40B4-BE49-F238E27FC236}">
                <a16:creationId xmlns:a16="http://schemas.microsoft.com/office/drawing/2014/main" id="{E7490F04-121A-BD2A-F46B-182B52CAB3EF}"/>
              </a:ext>
            </a:extLst>
          </xdr:cNvPr>
          <xdr:cNvSpPr txBox="1"/>
        </xdr:nvSpPr>
        <xdr:spPr>
          <a:xfrm>
            <a:off x="647700" y="3444240"/>
            <a:ext cx="1043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aseline="0"/>
              <a:t>Above Average</a:t>
            </a:r>
            <a:endParaRPr lang="en-US" sz="1000"/>
          </a:p>
        </xdr:txBody>
      </xdr:sp>
      <xdr:sp macro="" textlink="">
        <xdr:nvSpPr>
          <xdr:cNvPr id="84" name="TextBox 83">
            <a:extLst>
              <a:ext uri="{FF2B5EF4-FFF2-40B4-BE49-F238E27FC236}">
                <a16:creationId xmlns:a16="http://schemas.microsoft.com/office/drawing/2014/main" id="{DA714248-8B8B-3299-DF57-34B04BF184E6}"/>
              </a:ext>
            </a:extLst>
          </xdr:cNvPr>
          <xdr:cNvSpPr txBox="1"/>
        </xdr:nvSpPr>
        <xdr:spPr>
          <a:xfrm>
            <a:off x="1943100" y="3345180"/>
            <a:ext cx="9220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50" baseline="0"/>
              <a:t> </a:t>
            </a:r>
            <a:r>
              <a:rPr lang="en-US" sz="1000" baseline="0"/>
              <a:t>Average line</a:t>
            </a:r>
            <a:endParaRPr lang="en-US" sz="1150"/>
          </a:p>
        </xdr:txBody>
      </xdr:sp>
      <xdr:cxnSp macro="">
        <xdr:nvCxnSpPr>
          <xdr:cNvPr id="86" name="Straight Connector 85">
            <a:extLst>
              <a:ext uri="{FF2B5EF4-FFF2-40B4-BE49-F238E27FC236}">
                <a16:creationId xmlns:a16="http://schemas.microsoft.com/office/drawing/2014/main" id="{424C6381-A5D8-F44F-69BA-577480875A69}"/>
              </a:ext>
            </a:extLst>
          </xdr:cNvPr>
          <xdr:cNvCxnSpPr/>
        </xdr:nvCxnSpPr>
        <xdr:spPr>
          <a:xfrm>
            <a:off x="2057400" y="3589020"/>
            <a:ext cx="655320" cy="0"/>
          </a:xfrm>
          <a:prstGeom prst="line">
            <a:avLst/>
          </a:prstGeom>
          <a:ln>
            <a:solidFill>
              <a:schemeClr val="tx1">
                <a:lumMod val="50000"/>
                <a:lumOff val="50000"/>
              </a:schemeClr>
            </a:solidFill>
            <a:prstDash val="dash"/>
          </a:ln>
        </xdr:spPr>
        <xdr:style>
          <a:lnRef idx="2">
            <a:schemeClr val="accent1"/>
          </a:lnRef>
          <a:fillRef idx="0">
            <a:schemeClr val="accent1"/>
          </a:fillRef>
          <a:effectRef idx="1">
            <a:schemeClr val="accent1"/>
          </a:effectRef>
          <a:fontRef idx="minor">
            <a:schemeClr val="tx1"/>
          </a:fontRef>
        </xdr:style>
      </xdr:cxnSp>
      <xdr:sp macro="" textlink="">
        <xdr:nvSpPr>
          <xdr:cNvPr id="87" name="Oval 86">
            <a:extLst>
              <a:ext uri="{FF2B5EF4-FFF2-40B4-BE49-F238E27FC236}">
                <a16:creationId xmlns:a16="http://schemas.microsoft.com/office/drawing/2014/main" id="{B816CFE2-E319-D435-611F-28D4274F3620}"/>
              </a:ext>
            </a:extLst>
          </xdr:cNvPr>
          <xdr:cNvSpPr/>
        </xdr:nvSpPr>
        <xdr:spPr>
          <a:xfrm>
            <a:off x="594360" y="3352800"/>
            <a:ext cx="91440" cy="9144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3" name="Oval 102">
            <a:extLst>
              <a:ext uri="{FF2B5EF4-FFF2-40B4-BE49-F238E27FC236}">
                <a16:creationId xmlns:a16="http://schemas.microsoft.com/office/drawing/2014/main" id="{A4DB39D7-E9A8-74DB-4146-1FAC23A54E94}"/>
              </a:ext>
            </a:extLst>
          </xdr:cNvPr>
          <xdr:cNvSpPr/>
        </xdr:nvSpPr>
        <xdr:spPr>
          <a:xfrm>
            <a:off x="594360" y="3528060"/>
            <a:ext cx="91440" cy="9144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23</xdr:row>
      <xdr:rowOff>137160</xdr:rowOff>
    </xdr:from>
    <xdr:to>
      <xdr:col>9</xdr:col>
      <xdr:colOff>243841</xdr:colOff>
      <xdr:row>36</xdr:row>
      <xdr:rowOff>68580</xdr:rowOff>
    </xdr:to>
    <xdr:grpSp>
      <xdr:nvGrpSpPr>
        <xdr:cNvPr id="90" name="Group 89">
          <a:extLst>
            <a:ext uri="{FF2B5EF4-FFF2-40B4-BE49-F238E27FC236}">
              <a16:creationId xmlns:a16="http://schemas.microsoft.com/office/drawing/2014/main" id="{43051167-5962-F357-5464-512BA7606A84}"/>
            </a:ext>
          </a:extLst>
        </xdr:cNvPr>
        <xdr:cNvGrpSpPr/>
      </xdr:nvGrpSpPr>
      <xdr:grpSpPr>
        <a:xfrm>
          <a:off x="0" y="3977640"/>
          <a:ext cx="5730241" cy="2308860"/>
          <a:chOff x="123157" y="853440"/>
          <a:chExt cx="2818617" cy="3118105"/>
        </a:xfrm>
      </xdr:grpSpPr>
      <xdr:sp macro="" textlink="">
        <xdr:nvSpPr>
          <xdr:cNvPr id="91" name="Rectangle: Diagonal Corners Rounded 90">
            <a:extLst>
              <a:ext uri="{FF2B5EF4-FFF2-40B4-BE49-F238E27FC236}">
                <a16:creationId xmlns:a16="http://schemas.microsoft.com/office/drawing/2014/main" id="{10F9A28E-079D-C62C-DBD0-E7A21503055A}"/>
              </a:ext>
            </a:extLst>
          </xdr:cNvPr>
          <xdr:cNvSpPr/>
        </xdr:nvSpPr>
        <xdr:spPr>
          <a:xfrm>
            <a:off x="198120" y="853440"/>
            <a:ext cx="2724912" cy="3118105"/>
          </a:xfrm>
          <a:prstGeom prst="round2DiagRect">
            <a:avLst>
              <a:gd name="adj1" fmla="val 589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graphicFrame macro="">
        <xdr:nvGraphicFramePr>
          <xdr:cNvPr id="92" name="Chart 91">
            <a:extLst>
              <a:ext uri="{FF2B5EF4-FFF2-40B4-BE49-F238E27FC236}">
                <a16:creationId xmlns:a16="http://schemas.microsoft.com/office/drawing/2014/main" id="{54C6AA9E-CD06-BB9E-1C63-F8821FD87AD1}"/>
              </a:ext>
            </a:extLst>
          </xdr:cNvPr>
          <xdr:cNvGraphicFramePr>
            <a:graphicFrameLocks/>
          </xdr:cNvGraphicFramePr>
        </xdr:nvGraphicFramePr>
        <xdr:xfrm>
          <a:off x="123157" y="1491468"/>
          <a:ext cx="2818617" cy="2161063"/>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93" name="TextBox 92">
            <a:extLst>
              <a:ext uri="{FF2B5EF4-FFF2-40B4-BE49-F238E27FC236}">
                <a16:creationId xmlns:a16="http://schemas.microsoft.com/office/drawing/2014/main" id="{AE17E353-7955-A21B-B5CF-9046864745A6}"/>
              </a:ext>
            </a:extLst>
          </xdr:cNvPr>
          <xdr:cNvSpPr txBox="1"/>
        </xdr:nvSpPr>
        <xdr:spPr>
          <a:xfrm>
            <a:off x="266700" y="891540"/>
            <a:ext cx="2240280" cy="563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Revenue by Quarter vs Percentage</a:t>
            </a:r>
            <a:r>
              <a:rPr lang="en-US" sz="1400" b="1" baseline="0"/>
              <a:t> Change</a:t>
            </a:r>
            <a:endParaRPr lang="en-US" sz="1400" b="1"/>
          </a:p>
        </xdr:txBody>
      </xdr:sp>
      <xdr:sp macro="" textlink="'time frame pivot tables'!AK32">
        <xdr:nvSpPr>
          <xdr:cNvPr id="94" name="TextBox 93">
            <a:extLst>
              <a:ext uri="{FF2B5EF4-FFF2-40B4-BE49-F238E27FC236}">
                <a16:creationId xmlns:a16="http://schemas.microsoft.com/office/drawing/2014/main" id="{9B4A629F-0E3B-9A4C-330C-85014C7EBC96}"/>
              </a:ext>
            </a:extLst>
          </xdr:cNvPr>
          <xdr:cNvSpPr txBox="1"/>
        </xdr:nvSpPr>
        <xdr:spPr>
          <a:xfrm>
            <a:off x="262952" y="1181810"/>
            <a:ext cx="1812996" cy="408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72F805-452B-4E0D-B6F9-F5E8901C31D8}" type="TxLink">
              <a:rPr lang="en-US" sz="1100" b="1" i="1" u="none" strike="noStrike">
                <a:solidFill>
                  <a:schemeClr val="tx1">
                    <a:lumMod val="65000"/>
                    <a:lumOff val="35000"/>
                  </a:schemeClr>
                </a:solidFill>
                <a:latin typeface="Aptos Narrow"/>
              </a:rPr>
              <a:pPr/>
              <a:t>The line in the chart indicates $778,116 average Revenue</a:t>
            </a:fld>
            <a:endParaRPr lang="en-US" sz="1200" b="1" i="1">
              <a:solidFill>
                <a:schemeClr val="tx1">
                  <a:lumMod val="65000"/>
                  <a:lumOff val="35000"/>
                </a:schemeClr>
              </a:solidFill>
            </a:endParaRPr>
          </a:p>
        </xdr:txBody>
      </xdr:sp>
    </xdr:grpSp>
    <xdr:clientData/>
  </xdr:twoCellAnchor>
  <xdr:twoCellAnchor>
    <xdr:from>
      <xdr:col>0</xdr:col>
      <xdr:colOff>502920</xdr:colOff>
      <xdr:row>34</xdr:row>
      <xdr:rowOff>160020</xdr:rowOff>
    </xdr:from>
    <xdr:to>
      <xdr:col>2</xdr:col>
      <xdr:colOff>327660</xdr:colOff>
      <xdr:row>36</xdr:row>
      <xdr:rowOff>99060</xdr:rowOff>
    </xdr:to>
    <xdr:sp macro="" textlink="">
      <xdr:nvSpPr>
        <xdr:cNvPr id="104" name="TextBox 103">
          <a:extLst>
            <a:ext uri="{FF2B5EF4-FFF2-40B4-BE49-F238E27FC236}">
              <a16:creationId xmlns:a16="http://schemas.microsoft.com/office/drawing/2014/main" id="{C854B978-D6C3-4DF3-A2CF-D6C8942F4548}"/>
            </a:ext>
          </a:extLst>
        </xdr:cNvPr>
        <xdr:cNvSpPr txBox="1"/>
      </xdr:nvSpPr>
      <xdr:spPr>
        <a:xfrm>
          <a:off x="502920" y="6012180"/>
          <a:ext cx="1043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Below</a:t>
          </a:r>
          <a:r>
            <a:rPr lang="en-US" sz="1000" baseline="0"/>
            <a:t> Average</a:t>
          </a:r>
          <a:endParaRPr lang="en-US" sz="1000"/>
        </a:p>
      </xdr:txBody>
    </xdr:sp>
    <xdr:clientData/>
  </xdr:twoCellAnchor>
  <xdr:twoCellAnchor>
    <xdr:from>
      <xdr:col>0</xdr:col>
      <xdr:colOff>449580</xdr:colOff>
      <xdr:row>35</xdr:row>
      <xdr:rowOff>60960</xdr:rowOff>
    </xdr:from>
    <xdr:to>
      <xdr:col>0</xdr:col>
      <xdr:colOff>541020</xdr:colOff>
      <xdr:row>35</xdr:row>
      <xdr:rowOff>152400</xdr:rowOff>
    </xdr:to>
    <xdr:sp macro="" textlink="">
      <xdr:nvSpPr>
        <xdr:cNvPr id="105" name="Oval 104">
          <a:extLst>
            <a:ext uri="{FF2B5EF4-FFF2-40B4-BE49-F238E27FC236}">
              <a16:creationId xmlns:a16="http://schemas.microsoft.com/office/drawing/2014/main" id="{8A3AC117-9C8C-4140-A20A-29D7B6968B86}"/>
            </a:ext>
          </a:extLst>
        </xdr:cNvPr>
        <xdr:cNvSpPr/>
      </xdr:nvSpPr>
      <xdr:spPr>
        <a:xfrm>
          <a:off x="449580" y="6096000"/>
          <a:ext cx="91440" cy="9144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525780</xdr:colOff>
      <xdr:row>34</xdr:row>
      <xdr:rowOff>175260</xdr:rowOff>
    </xdr:from>
    <xdr:to>
      <xdr:col>5</xdr:col>
      <xdr:colOff>350520</xdr:colOff>
      <xdr:row>36</xdr:row>
      <xdr:rowOff>114300</xdr:rowOff>
    </xdr:to>
    <xdr:sp macro="" textlink="">
      <xdr:nvSpPr>
        <xdr:cNvPr id="106" name="TextBox 105">
          <a:extLst>
            <a:ext uri="{FF2B5EF4-FFF2-40B4-BE49-F238E27FC236}">
              <a16:creationId xmlns:a16="http://schemas.microsoft.com/office/drawing/2014/main" id="{A72ECB3C-D315-4825-8B33-800724529786}"/>
            </a:ext>
          </a:extLst>
        </xdr:cNvPr>
        <xdr:cNvSpPr txBox="1"/>
      </xdr:nvSpPr>
      <xdr:spPr>
        <a:xfrm>
          <a:off x="2354580" y="6027420"/>
          <a:ext cx="10439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aseline="0"/>
            <a:t>Above Average</a:t>
          </a:r>
          <a:endParaRPr lang="en-US" sz="1000"/>
        </a:p>
      </xdr:txBody>
    </xdr:sp>
    <xdr:clientData/>
  </xdr:twoCellAnchor>
  <xdr:twoCellAnchor>
    <xdr:from>
      <xdr:col>3</xdr:col>
      <xdr:colOff>472440</xdr:colOff>
      <xdr:row>35</xdr:row>
      <xdr:rowOff>76200</xdr:rowOff>
    </xdr:from>
    <xdr:to>
      <xdr:col>3</xdr:col>
      <xdr:colOff>563880</xdr:colOff>
      <xdr:row>35</xdr:row>
      <xdr:rowOff>167640</xdr:rowOff>
    </xdr:to>
    <xdr:sp macro="" textlink="">
      <xdr:nvSpPr>
        <xdr:cNvPr id="107" name="Oval 106">
          <a:extLst>
            <a:ext uri="{FF2B5EF4-FFF2-40B4-BE49-F238E27FC236}">
              <a16:creationId xmlns:a16="http://schemas.microsoft.com/office/drawing/2014/main" id="{D2193C36-8754-40A2-B583-D716810112D9}"/>
            </a:ext>
          </a:extLst>
        </xdr:cNvPr>
        <xdr:cNvSpPr/>
      </xdr:nvSpPr>
      <xdr:spPr>
        <a:xfrm>
          <a:off x="2301240" y="6111240"/>
          <a:ext cx="91440" cy="9144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68580</xdr:colOff>
      <xdr:row>34</xdr:row>
      <xdr:rowOff>160020</xdr:rowOff>
    </xdr:from>
    <xdr:to>
      <xdr:col>7</xdr:col>
      <xdr:colOff>381000</xdr:colOff>
      <xdr:row>36</xdr:row>
      <xdr:rowOff>99060</xdr:rowOff>
    </xdr:to>
    <xdr:sp macro="" textlink="">
      <xdr:nvSpPr>
        <xdr:cNvPr id="108" name="TextBox 107">
          <a:extLst>
            <a:ext uri="{FF2B5EF4-FFF2-40B4-BE49-F238E27FC236}">
              <a16:creationId xmlns:a16="http://schemas.microsoft.com/office/drawing/2014/main" id="{79BBF64B-2FF1-4B2E-A110-D6B62EEF4695}"/>
            </a:ext>
          </a:extLst>
        </xdr:cNvPr>
        <xdr:cNvSpPr txBox="1"/>
      </xdr:nvSpPr>
      <xdr:spPr>
        <a:xfrm>
          <a:off x="3726180" y="6012180"/>
          <a:ext cx="9220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50" baseline="0"/>
            <a:t> </a:t>
          </a:r>
          <a:r>
            <a:rPr lang="en-US" sz="1000" baseline="0"/>
            <a:t>Average line</a:t>
          </a:r>
          <a:endParaRPr lang="en-US" sz="1150"/>
        </a:p>
      </xdr:txBody>
    </xdr:sp>
    <xdr:clientData/>
  </xdr:twoCellAnchor>
  <xdr:twoCellAnchor>
    <xdr:from>
      <xdr:col>7</xdr:col>
      <xdr:colOff>243840</xdr:colOff>
      <xdr:row>35</xdr:row>
      <xdr:rowOff>144780</xdr:rowOff>
    </xdr:from>
    <xdr:to>
      <xdr:col>8</xdr:col>
      <xdr:colOff>289560</xdr:colOff>
      <xdr:row>35</xdr:row>
      <xdr:rowOff>144780</xdr:rowOff>
    </xdr:to>
    <xdr:cxnSp macro="">
      <xdr:nvCxnSpPr>
        <xdr:cNvPr id="109" name="Straight Connector 108">
          <a:extLst>
            <a:ext uri="{FF2B5EF4-FFF2-40B4-BE49-F238E27FC236}">
              <a16:creationId xmlns:a16="http://schemas.microsoft.com/office/drawing/2014/main" id="{199F6FE9-5AD8-407E-A198-8F1F0FF697E2}"/>
            </a:ext>
          </a:extLst>
        </xdr:cNvPr>
        <xdr:cNvCxnSpPr/>
      </xdr:nvCxnSpPr>
      <xdr:spPr>
        <a:xfrm>
          <a:off x="4511040" y="6179820"/>
          <a:ext cx="655320" cy="0"/>
        </a:xfrm>
        <a:prstGeom prst="line">
          <a:avLst/>
        </a:prstGeom>
        <a:ln>
          <a:solidFill>
            <a:schemeClr val="tx1">
              <a:lumMod val="50000"/>
              <a:lumOff val="50000"/>
            </a:schemeClr>
          </a:solidFill>
          <a:prstDash val="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556260</xdr:colOff>
      <xdr:row>34</xdr:row>
      <xdr:rowOff>137160</xdr:rowOff>
    </xdr:from>
    <xdr:to>
      <xdr:col>26</xdr:col>
      <xdr:colOff>259080</xdr:colOff>
      <xdr:row>41</xdr:row>
      <xdr:rowOff>45720</xdr:rowOff>
    </xdr:to>
    <xdr:sp macro="" textlink="">
      <xdr:nvSpPr>
        <xdr:cNvPr id="110" name="Rectangle 109">
          <a:extLst>
            <a:ext uri="{FF2B5EF4-FFF2-40B4-BE49-F238E27FC236}">
              <a16:creationId xmlns:a16="http://schemas.microsoft.com/office/drawing/2014/main" id="{8B40475F-E48C-8C32-378B-0965EA9223CF}"/>
            </a:ext>
          </a:extLst>
        </xdr:cNvPr>
        <xdr:cNvSpPr/>
      </xdr:nvSpPr>
      <xdr:spPr>
        <a:xfrm>
          <a:off x="13357860" y="5989320"/>
          <a:ext cx="2750820" cy="11887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160020</xdr:colOff>
      <xdr:row>2</xdr:row>
      <xdr:rowOff>144780</xdr:rowOff>
    </xdr:from>
    <xdr:to>
      <xdr:col>4</xdr:col>
      <xdr:colOff>533400</xdr:colOff>
      <xdr:row>4</xdr:row>
      <xdr:rowOff>7620</xdr:rowOff>
    </xdr:to>
    <xdr:sp macro="" textlink="'profit pivot tables'!Y30">
      <xdr:nvSpPr>
        <xdr:cNvPr id="4" name="TextBox 3">
          <a:extLst>
            <a:ext uri="{FF2B5EF4-FFF2-40B4-BE49-F238E27FC236}">
              <a16:creationId xmlns:a16="http://schemas.microsoft.com/office/drawing/2014/main" id="{93416616-2164-4349-AA98-478D16F899EC}"/>
            </a:ext>
          </a:extLst>
        </xdr:cNvPr>
        <xdr:cNvSpPr txBox="1"/>
      </xdr:nvSpPr>
      <xdr:spPr>
        <a:xfrm>
          <a:off x="160020" y="144780"/>
          <a:ext cx="28117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a:gradFill>
                <a:gsLst>
                  <a:gs pos="0">
                    <a:srgbClr val="00B0F0"/>
                  </a:gs>
                  <a:gs pos="92000">
                    <a:srgbClr val="002060"/>
                  </a:gs>
                </a:gsLst>
                <a:lin ang="0" scaled="1"/>
              </a:gradFill>
            </a:rPr>
            <a:t>BIX</a:t>
          </a:r>
          <a:r>
            <a:rPr lang="en-US" sz="2000" baseline="0">
              <a:gradFill>
                <a:gsLst>
                  <a:gs pos="0">
                    <a:srgbClr val="00B0F0"/>
                  </a:gs>
                  <a:gs pos="92000">
                    <a:srgbClr val="002060"/>
                  </a:gs>
                </a:gsLst>
                <a:lin ang="0" scaled="1"/>
              </a:gradFill>
            </a:rPr>
            <a:t> Business Dashboard</a:t>
          </a:r>
          <a:endParaRPr lang="en-US" sz="2000">
            <a:gradFill>
              <a:gsLst>
                <a:gs pos="0">
                  <a:srgbClr val="00B0F0"/>
                </a:gs>
                <a:gs pos="92000">
                  <a:srgbClr val="002060"/>
                </a:gs>
              </a:gsLst>
              <a:lin ang="0" scaled="1"/>
            </a:gradFill>
          </a:endParaRPr>
        </a:p>
      </xdr:txBody>
    </xdr:sp>
    <xdr:clientData/>
  </xdr:twoCellAnchor>
  <xdr:twoCellAnchor>
    <xdr:from>
      <xdr:col>8</xdr:col>
      <xdr:colOff>251460</xdr:colOff>
      <xdr:row>2</xdr:row>
      <xdr:rowOff>144780</xdr:rowOff>
    </xdr:from>
    <xdr:to>
      <xdr:col>9</xdr:col>
      <xdr:colOff>586740</xdr:colOff>
      <xdr:row>4</xdr:row>
      <xdr:rowOff>38100</xdr:rowOff>
    </xdr:to>
    <xdr:sp macro="" textlink="">
      <xdr:nvSpPr>
        <xdr:cNvPr id="9" name="Rectangle: Diagonal Corners Rounded 8">
          <a:hlinkClick xmlns:r="http://schemas.openxmlformats.org/officeDocument/2006/relationships" r:id="rId8"/>
          <a:extLst>
            <a:ext uri="{FF2B5EF4-FFF2-40B4-BE49-F238E27FC236}">
              <a16:creationId xmlns:a16="http://schemas.microsoft.com/office/drawing/2014/main" id="{81B826FC-97DA-4AE6-A174-26D42F0CB0D9}"/>
            </a:ext>
          </a:extLst>
        </xdr:cNvPr>
        <xdr:cNvSpPr/>
      </xdr:nvSpPr>
      <xdr:spPr>
        <a:xfrm>
          <a:off x="5128260" y="144780"/>
          <a:ext cx="944880" cy="259080"/>
        </a:xfrm>
        <a:prstGeom prst="round2DiagRect">
          <a:avLst>
            <a:gd name="adj1" fmla="val 37255"/>
            <a:gd name="adj2" fmla="val 0"/>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lumMod val="95000"/>
                </a:schemeClr>
              </a:solidFill>
            </a:rPr>
            <a:t>Time Frame</a:t>
          </a:r>
        </a:p>
      </xdr:txBody>
    </xdr:sp>
    <xdr:clientData/>
  </xdr:twoCellAnchor>
  <xdr:twoCellAnchor>
    <xdr:from>
      <xdr:col>10</xdr:col>
      <xdr:colOff>495300</xdr:colOff>
      <xdr:row>2</xdr:row>
      <xdr:rowOff>144780</xdr:rowOff>
    </xdr:from>
    <xdr:to>
      <xdr:col>12</xdr:col>
      <xdr:colOff>220980</xdr:colOff>
      <xdr:row>4</xdr:row>
      <xdr:rowOff>38100</xdr:rowOff>
    </xdr:to>
    <xdr:sp macro="" textlink="">
      <xdr:nvSpPr>
        <xdr:cNvPr id="10" name="Rectangle: Diagonal Corners Rounded 9">
          <a:hlinkClick xmlns:r="http://schemas.openxmlformats.org/officeDocument/2006/relationships" r:id="rId9" tooltip="Go to Store"/>
          <a:extLst>
            <a:ext uri="{FF2B5EF4-FFF2-40B4-BE49-F238E27FC236}">
              <a16:creationId xmlns:a16="http://schemas.microsoft.com/office/drawing/2014/main" id="{04FF9F6A-7EDC-4367-BF3F-D2AD9261F1AA}"/>
            </a:ext>
          </a:extLst>
        </xdr:cNvPr>
        <xdr:cNvSpPr/>
      </xdr:nvSpPr>
      <xdr:spPr>
        <a:xfrm>
          <a:off x="6591300" y="144780"/>
          <a:ext cx="944880" cy="259080"/>
        </a:xfrm>
        <a:prstGeom prst="round2DiagRect">
          <a:avLst>
            <a:gd name="adj1" fmla="val 37255"/>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75000"/>
                  <a:lumOff val="25000"/>
                </a:schemeClr>
              </a:solidFill>
            </a:rPr>
            <a:t>Store</a:t>
          </a:r>
        </a:p>
      </xdr:txBody>
    </xdr:sp>
    <xdr:clientData/>
  </xdr:twoCellAnchor>
  <xdr:twoCellAnchor>
    <xdr:from>
      <xdr:col>13</xdr:col>
      <xdr:colOff>129540</xdr:colOff>
      <xdr:row>2</xdr:row>
      <xdr:rowOff>144780</xdr:rowOff>
    </xdr:from>
    <xdr:to>
      <xdr:col>14</xdr:col>
      <xdr:colOff>464820</xdr:colOff>
      <xdr:row>4</xdr:row>
      <xdr:rowOff>38100</xdr:rowOff>
    </xdr:to>
    <xdr:sp macro="" textlink="">
      <xdr:nvSpPr>
        <xdr:cNvPr id="11" name="Rectangle: Diagonal Corners Rounded 10">
          <a:hlinkClick xmlns:r="http://schemas.openxmlformats.org/officeDocument/2006/relationships" r:id="rId10" tooltip="Go to Profit View"/>
          <a:extLst>
            <a:ext uri="{FF2B5EF4-FFF2-40B4-BE49-F238E27FC236}">
              <a16:creationId xmlns:a16="http://schemas.microsoft.com/office/drawing/2014/main" id="{CE629E37-D55B-4F85-A67B-7EFA22CA4B4D}"/>
            </a:ext>
          </a:extLst>
        </xdr:cNvPr>
        <xdr:cNvSpPr/>
      </xdr:nvSpPr>
      <xdr:spPr>
        <a:xfrm>
          <a:off x="8054340" y="144780"/>
          <a:ext cx="944880" cy="259080"/>
        </a:xfrm>
        <a:prstGeom prst="round2DiagRect">
          <a:avLst>
            <a:gd name="adj1" fmla="val 37255"/>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75000"/>
                  <a:lumOff val="25000"/>
                </a:schemeClr>
              </a:solidFill>
              <a:latin typeface="+mn-lt"/>
              <a:ea typeface="+mn-ea"/>
              <a:cs typeface="+mn-cs"/>
            </a:rPr>
            <a:t>Profit View</a:t>
          </a:r>
        </a:p>
      </xdr:txBody>
    </xdr:sp>
    <xdr:clientData/>
  </xdr:twoCellAnchor>
  <xdr:twoCellAnchor>
    <xdr:from>
      <xdr:col>20</xdr:col>
      <xdr:colOff>7620</xdr:colOff>
      <xdr:row>3</xdr:row>
      <xdr:rowOff>7620</xdr:rowOff>
    </xdr:from>
    <xdr:to>
      <xdr:col>21</xdr:col>
      <xdr:colOff>243840</xdr:colOff>
      <xdr:row>4</xdr:row>
      <xdr:rowOff>53340</xdr:rowOff>
    </xdr:to>
    <xdr:sp macro="[0]!Hide_Show_Store" textlink="">
      <xdr:nvSpPr>
        <xdr:cNvPr id="12" name="Rectangle: Rounded Corners 11">
          <a:extLst>
            <a:ext uri="{FF2B5EF4-FFF2-40B4-BE49-F238E27FC236}">
              <a16:creationId xmlns:a16="http://schemas.microsoft.com/office/drawing/2014/main" id="{FED19B21-139C-5D9E-1C1E-11FB2015BF40}"/>
            </a:ext>
          </a:extLst>
        </xdr:cNvPr>
        <xdr:cNvSpPr/>
      </xdr:nvSpPr>
      <xdr:spPr>
        <a:xfrm>
          <a:off x="12199620" y="190500"/>
          <a:ext cx="845820" cy="228600"/>
        </a:xfrm>
        <a:prstGeom prst="round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 Filter</a:t>
          </a:r>
        </a:p>
      </xdr:txBody>
    </xdr:sp>
    <xdr:clientData/>
  </xdr:twoCellAnchor>
  <xdr:twoCellAnchor>
    <xdr:from>
      <xdr:col>19</xdr:col>
      <xdr:colOff>373380</xdr:colOff>
      <xdr:row>3</xdr:row>
      <xdr:rowOff>7620</xdr:rowOff>
    </xdr:from>
    <xdr:to>
      <xdr:col>22</xdr:col>
      <xdr:colOff>373380</xdr:colOff>
      <xdr:row>22</xdr:row>
      <xdr:rowOff>144780</xdr:rowOff>
    </xdr:to>
    <xdr:grpSp>
      <xdr:nvGrpSpPr>
        <xdr:cNvPr id="14" name="Group 13" hidden="1">
          <a:extLst>
            <a:ext uri="{FF2B5EF4-FFF2-40B4-BE49-F238E27FC236}">
              <a16:creationId xmlns:a16="http://schemas.microsoft.com/office/drawing/2014/main" id="{E2826FB3-DCE5-15B5-CB4A-167325F2CBCE}"/>
            </a:ext>
          </a:extLst>
        </xdr:cNvPr>
        <xdr:cNvGrpSpPr/>
      </xdr:nvGrpSpPr>
      <xdr:grpSpPr>
        <a:xfrm>
          <a:off x="11955780" y="190500"/>
          <a:ext cx="1828800" cy="3611880"/>
          <a:chOff x="11955780" y="190500"/>
          <a:chExt cx="1828800" cy="3611880"/>
        </a:xfrm>
      </xdr:grpSpPr>
      <mc:AlternateContent xmlns:mc="http://schemas.openxmlformats.org/markup-compatibility/2006" xmlns:a14="http://schemas.microsoft.com/office/drawing/2010/main">
        <mc:Choice Requires="a14">
          <xdr:graphicFrame macro="">
            <xdr:nvGraphicFramePr>
              <xdr:cNvPr id="31" name="Store Name" hidden="1">
                <a:extLst>
                  <a:ext uri="{FF2B5EF4-FFF2-40B4-BE49-F238E27FC236}">
                    <a16:creationId xmlns:a16="http://schemas.microsoft.com/office/drawing/2014/main" id="{D12D6E94-1E14-461E-92D6-27D4F6934F13}"/>
                  </a:ext>
                </a:extLst>
              </xdr:cNvPr>
              <xdr:cNvGraphicFramePr/>
            </xdr:nvGraphicFramePr>
            <xdr:xfrm>
              <a:off x="11955780" y="601980"/>
              <a:ext cx="1828800" cy="320040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1955780" y="601980"/>
                <a:ext cx="1828800" cy="3200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_Show_Store" textlink="">
        <xdr:nvSpPr>
          <xdr:cNvPr id="13" name="Rectangle: Rounded Corners 12" hidden="1">
            <a:extLst>
              <a:ext uri="{FF2B5EF4-FFF2-40B4-BE49-F238E27FC236}">
                <a16:creationId xmlns:a16="http://schemas.microsoft.com/office/drawing/2014/main" id="{D2AD0C86-1373-B0CF-097B-099F9DA34210}"/>
              </a:ext>
            </a:extLst>
          </xdr:cNvPr>
          <xdr:cNvSpPr/>
        </xdr:nvSpPr>
        <xdr:spPr>
          <a:xfrm>
            <a:off x="12207240" y="190500"/>
            <a:ext cx="845820" cy="22860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 Filter</a:t>
            </a:r>
          </a:p>
        </xdr:txBody>
      </xdr:sp>
    </xdr:grpSp>
    <xdr:clientData/>
  </xdr:twoCellAnchor>
  <xdr:twoCellAnchor>
    <xdr:from>
      <xdr:col>6</xdr:col>
      <xdr:colOff>114300</xdr:colOff>
      <xdr:row>15</xdr:row>
      <xdr:rowOff>91440</xdr:rowOff>
    </xdr:from>
    <xdr:to>
      <xdr:col>7</xdr:col>
      <xdr:colOff>449580</xdr:colOff>
      <xdr:row>17</xdr:row>
      <xdr:rowOff>7620</xdr:rowOff>
    </xdr:to>
    <xdr:sp macro="" textlink="'time frame pivot tables'!W10">
      <xdr:nvSpPr>
        <xdr:cNvPr id="15" name="TextBox 14">
          <a:extLst>
            <a:ext uri="{FF2B5EF4-FFF2-40B4-BE49-F238E27FC236}">
              <a16:creationId xmlns:a16="http://schemas.microsoft.com/office/drawing/2014/main" id="{AD2AE63B-BAB5-BD49-992E-3507C7247CA9}"/>
            </a:ext>
          </a:extLst>
        </xdr:cNvPr>
        <xdr:cNvSpPr txBox="1"/>
      </xdr:nvSpPr>
      <xdr:spPr>
        <a:xfrm>
          <a:off x="3771900" y="2468880"/>
          <a:ext cx="9448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8A85339-06C9-4C20-A11E-30F3D2D3F37C}" type="TxLink">
            <a:rPr lang="en-US" sz="1400" b="0" i="0" u="none" strike="noStrike">
              <a:solidFill>
                <a:schemeClr val="tx1">
                  <a:lumMod val="85000"/>
                  <a:lumOff val="15000"/>
                </a:schemeClr>
              </a:solidFill>
              <a:latin typeface="Aptos Narrow"/>
              <a:ea typeface="+mn-ea"/>
              <a:cs typeface="+mn-cs"/>
            </a:rPr>
            <a:pPr marL="0" indent="0" algn="ctr"/>
            <a:t>$5M</a:t>
          </a:fld>
          <a:endParaRPr lang="en-US" sz="1400" b="0" i="0" u="none" strike="noStrike">
            <a:solidFill>
              <a:schemeClr val="tx1">
                <a:lumMod val="85000"/>
                <a:lumOff val="15000"/>
              </a:schemeClr>
            </a:solidFill>
            <a:latin typeface="Aptos Narrow"/>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45720</xdr:colOff>
      <xdr:row>0</xdr:row>
      <xdr:rowOff>0</xdr:rowOff>
    </xdr:from>
    <xdr:to>
      <xdr:col>26</xdr:col>
      <xdr:colOff>295656</xdr:colOff>
      <xdr:row>42</xdr:row>
      <xdr:rowOff>9144</xdr:rowOff>
    </xdr:to>
    <xdr:sp macro="" textlink="">
      <xdr:nvSpPr>
        <xdr:cNvPr id="49" name="Moon 48">
          <a:extLst>
            <a:ext uri="{FF2B5EF4-FFF2-40B4-BE49-F238E27FC236}">
              <a16:creationId xmlns:a16="http://schemas.microsoft.com/office/drawing/2014/main" id="{91000282-FB65-A0B6-2136-CCE3DF630314}"/>
            </a:ext>
          </a:extLst>
        </xdr:cNvPr>
        <xdr:cNvSpPr/>
      </xdr:nvSpPr>
      <xdr:spPr>
        <a:xfrm flipH="1">
          <a:off x="11628120" y="0"/>
          <a:ext cx="4517136" cy="7324344"/>
        </a:xfrm>
        <a:prstGeom prst="moon">
          <a:avLst>
            <a:gd name="adj" fmla="val 57422"/>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236220</xdr:colOff>
      <xdr:row>5</xdr:row>
      <xdr:rowOff>129540</xdr:rowOff>
    </xdr:from>
    <xdr:to>
      <xdr:col>20</xdr:col>
      <xdr:colOff>30480</xdr:colOff>
      <xdr:row>36</xdr:row>
      <xdr:rowOff>7620</xdr:rowOff>
    </xdr:to>
    <xdr:sp macro="" textlink="">
      <xdr:nvSpPr>
        <xdr:cNvPr id="7" name="Rectangle: Diagonal Corners Rounded 6">
          <a:extLst>
            <a:ext uri="{FF2B5EF4-FFF2-40B4-BE49-F238E27FC236}">
              <a16:creationId xmlns:a16="http://schemas.microsoft.com/office/drawing/2014/main" id="{34790B7B-6CE6-0FD5-07BC-81CE51CDAAA3}"/>
            </a:ext>
          </a:extLst>
        </xdr:cNvPr>
        <xdr:cNvSpPr/>
      </xdr:nvSpPr>
      <xdr:spPr>
        <a:xfrm>
          <a:off x="236220" y="678180"/>
          <a:ext cx="11986260" cy="5547360"/>
        </a:xfrm>
        <a:prstGeom prst="round2DiagRect">
          <a:avLst>
            <a:gd name="adj1" fmla="val 5891"/>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5</xdr:col>
      <xdr:colOff>297180</xdr:colOff>
      <xdr:row>20</xdr:row>
      <xdr:rowOff>53340</xdr:rowOff>
    </xdr:to>
    <xdr:sp macro="" textlink="">
      <xdr:nvSpPr>
        <xdr:cNvPr id="9" name="Oval 8">
          <a:extLst>
            <a:ext uri="{FF2B5EF4-FFF2-40B4-BE49-F238E27FC236}">
              <a16:creationId xmlns:a16="http://schemas.microsoft.com/office/drawing/2014/main" id="{68DC10A0-60E3-3361-2908-BB76EE05C7B6}"/>
            </a:ext>
          </a:extLst>
        </xdr:cNvPr>
        <xdr:cNvSpPr/>
      </xdr:nvSpPr>
      <xdr:spPr>
        <a:xfrm>
          <a:off x="0" y="0"/>
          <a:ext cx="3345180" cy="33451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68580</xdr:colOff>
      <xdr:row>0</xdr:row>
      <xdr:rowOff>0</xdr:rowOff>
    </xdr:from>
    <xdr:to>
      <xdr:col>26</xdr:col>
      <xdr:colOff>318516</xdr:colOff>
      <xdr:row>42</xdr:row>
      <xdr:rowOff>9144</xdr:rowOff>
    </xdr:to>
    <xdr:sp macro="" textlink="">
      <xdr:nvSpPr>
        <xdr:cNvPr id="2" name="Moon 1">
          <a:extLst>
            <a:ext uri="{FF2B5EF4-FFF2-40B4-BE49-F238E27FC236}">
              <a16:creationId xmlns:a16="http://schemas.microsoft.com/office/drawing/2014/main" id="{544BB978-5B61-5171-CE1F-AE3A1E0D8A14}"/>
            </a:ext>
          </a:extLst>
        </xdr:cNvPr>
        <xdr:cNvSpPr/>
      </xdr:nvSpPr>
      <xdr:spPr>
        <a:xfrm flipH="1">
          <a:off x="11650980" y="0"/>
          <a:ext cx="4517136" cy="7324344"/>
        </a:xfrm>
        <a:prstGeom prst="moon">
          <a:avLst>
            <a:gd name="adj" fmla="val 57422"/>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220980</xdr:colOff>
      <xdr:row>0</xdr:row>
      <xdr:rowOff>0</xdr:rowOff>
    </xdr:from>
    <xdr:to>
      <xdr:col>25</xdr:col>
      <xdr:colOff>533400</xdr:colOff>
      <xdr:row>8</xdr:row>
      <xdr:rowOff>91440</xdr:rowOff>
    </xdr:to>
    <xdr:sp macro="" textlink="">
      <xdr:nvSpPr>
        <xdr:cNvPr id="3" name="Rectangle 2">
          <a:extLst>
            <a:ext uri="{FF2B5EF4-FFF2-40B4-BE49-F238E27FC236}">
              <a16:creationId xmlns:a16="http://schemas.microsoft.com/office/drawing/2014/main" id="{B0F752F1-832F-6DD4-98C3-E0DFEA4A85AC}"/>
            </a:ext>
          </a:extLst>
        </xdr:cNvPr>
        <xdr:cNvSpPr/>
      </xdr:nvSpPr>
      <xdr:spPr>
        <a:xfrm>
          <a:off x="13022580" y="0"/>
          <a:ext cx="2750820" cy="11887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358140</xdr:colOff>
      <xdr:row>0</xdr:row>
      <xdr:rowOff>0</xdr:rowOff>
    </xdr:from>
    <xdr:to>
      <xdr:col>22</xdr:col>
      <xdr:colOff>320040</xdr:colOff>
      <xdr:row>3</xdr:row>
      <xdr:rowOff>0</xdr:rowOff>
    </xdr:to>
    <xdr:sp macro="" textlink="">
      <xdr:nvSpPr>
        <xdr:cNvPr id="5" name="Rectangle 4">
          <a:extLst>
            <a:ext uri="{FF2B5EF4-FFF2-40B4-BE49-F238E27FC236}">
              <a16:creationId xmlns:a16="http://schemas.microsoft.com/office/drawing/2014/main" id="{76B22AC7-0D94-4361-BF06-4826DE692454}"/>
            </a:ext>
          </a:extLst>
        </xdr:cNvPr>
        <xdr:cNvSpPr/>
      </xdr:nvSpPr>
      <xdr:spPr>
        <a:xfrm>
          <a:off x="11940540" y="0"/>
          <a:ext cx="1790700" cy="18288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22860</xdr:rowOff>
    </xdr:from>
    <xdr:to>
      <xdr:col>19</xdr:col>
      <xdr:colOff>68580</xdr:colOff>
      <xdr:row>4</xdr:row>
      <xdr:rowOff>129540</xdr:rowOff>
    </xdr:to>
    <xdr:sp macro="" textlink="">
      <xdr:nvSpPr>
        <xdr:cNvPr id="6" name="Rectangle 5">
          <a:extLst>
            <a:ext uri="{FF2B5EF4-FFF2-40B4-BE49-F238E27FC236}">
              <a16:creationId xmlns:a16="http://schemas.microsoft.com/office/drawing/2014/main" id="{DDD3F5EA-611E-401E-8DF3-F9F4D0803A77}"/>
            </a:ext>
          </a:extLst>
        </xdr:cNvPr>
        <xdr:cNvSpPr/>
      </xdr:nvSpPr>
      <xdr:spPr>
        <a:xfrm>
          <a:off x="0" y="22860"/>
          <a:ext cx="11650980" cy="472440"/>
        </a:xfrm>
        <a:prstGeom prst="rect">
          <a:avLst/>
        </a:prstGeom>
        <a:gradFill flip="none" rotWithShape="1">
          <a:gsLst>
            <a:gs pos="0">
              <a:schemeClr val="accent1">
                <a:lumMod val="5000"/>
                <a:lumOff val="95000"/>
              </a:schemeClr>
            </a:gs>
            <a:gs pos="0">
              <a:schemeClr val="bg1">
                <a:lumMod val="95000"/>
              </a:schemeClr>
            </a:gs>
            <a:gs pos="51000">
              <a:schemeClr val="bg1">
                <a:alpha val="55000"/>
              </a:schemeClr>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144780</xdr:colOff>
      <xdr:row>6</xdr:row>
      <xdr:rowOff>76200</xdr:rowOff>
    </xdr:from>
    <xdr:to>
      <xdr:col>19</xdr:col>
      <xdr:colOff>396240</xdr:colOff>
      <xdr:row>35</xdr:row>
      <xdr:rowOff>22860</xdr:rowOff>
    </xdr:to>
    <xdr:sp macro="" textlink="">
      <xdr:nvSpPr>
        <xdr:cNvPr id="8" name="Rectangle: Diagonal Corners Rounded 7">
          <a:extLst>
            <a:ext uri="{FF2B5EF4-FFF2-40B4-BE49-F238E27FC236}">
              <a16:creationId xmlns:a16="http://schemas.microsoft.com/office/drawing/2014/main" id="{B1AB88A3-EFA7-5CE1-B000-C054C49419C6}"/>
            </a:ext>
          </a:extLst>
        </xdr:cNvPr>
        <xdr:cNvSpPr/>
      </xdr:nvSpPr>
      <xdr:spPr>
        <a:xfrm>
          <a:off x="754380" y="807720"/>
          <a:ext cx="11224260" cy="5250180"/>
        </a:xfrm>
        <a:prstGeom prst="round2DiagRect">
          <a:avLst>
            <a:gd name="adj1" fmla="val 5891"/>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350520</xdr:colOff>
      <xdr:row>6</xdr:row>
      <xdr:rowOff>160020</xdr:rowOff>
    </xdr:from>
    <xdr:to>
      <xdr:col>19</xdr:col>
      <xdr:colOff>251460</xdr:colOff>
      <xdr:row>34</xdr:row>
      <xdr:rowOff>91440</xdr:rowOff>
    </xdr:to>
    <xdr:sp macro="" textlink="">
      <xdr:nvSpPr>
        <xdr:cNvPr id="10" name="Rectangle: Diagonal Corners Rounded 9">
          <a:extLst>
            <a:ext uri="{FF2B5EF4-FFF2-40B4-BE49-F238E27FC236}">
              <a16:creationId xmlns:a16="http://schemas.microsoft.com/office/drawing/2014/main" id="{CB3E3F26-5B3E-4D6C-92C8-DF4E855E267E}"/>
            </a:ext>
          </a:extLst>
        </xdr:cNvPr>
        <xdr:cNvSpPr/>
      </xdr:nvSpPr>
      <xdr:spPr>
        <a:xfrm>
          <a:off x="4008120" y="891540"/>
          <a:ext cx="7825740" cy="5052060"/>
        </a:xfrm>
        <a:prstGeom prst="round2DiagRect">
          <a:avLst>
            <a:gd name="adj1" fmla="val 5891"/>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60960</xdr:colOff>
      <xdr:row>10</xdr:row>
      <xdr:rowOff>76200</xdr:rowOff>
    </xdr:from>
    <xdr:to>
      <xdr:col>19</xdr:col>
      <xdr:colOff>129540</xdr:colOff>
      <xdr:row>33</xdr:row>
      <xdr:rowOff>22860</xdr:rowOff>
    </xdr:to>
    <mc:AlternateContent xmlns:mc="http://schemas.openxmlformats.org/markup-compatibility/2006">
      <mc:Choice xmlns:we="http://schemas.microsoft.com/office/webextensions/webextension/2010/11" Requires="we">
        <xdr:graphicFrame macro="">
          <xdr:nvGraphicFramePr>
            <xdr:cNvPr id="13" name="Add-in 12" title="Zebra BI Tables for Office">
              <a:extLst>
                <a:ext uri="{FF2B5EF4-FFF2-40B4-BE49-F238E27FC236}">
                  <a16:creationId xmlns:a16="http://schemas.microsoft.com/office/drawing/2014/main" id="{782A1F49-E706-4B5B-B419-A31F387D4152}"/>
                </a:ext>
                <a:ext uri="{147F2762-F138-4A5C-976F-8EAC2B608ADB}">
                  <a16:predDERef xmlns:a16="http://schemas.microsoft.com/office/drawing/2014/main" pred="{CB3E3F26-5B3E-4D6C-92C8-DF4E855E267E}"/>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3" name="Add-in 12" title="Zebra BI Tables for Office">
              <a:extLst>
                <a:ext uri="{FF2B5EF4-FFF2-40B4-BE49-F238E27FC236}">
                  <a16:creationId xmlns:a16="http://schemas.microsoft.com/office/drawing/2014/main" id="{782A1F49-E706-4B5B-B419-A31F387D4152}"/>
                </a:ext>
                <a:ext uri="{147F2762-F138-4A5C-976F-8EAC2B608ADB}">
                  <a16:predDERef xmlns:a16="http://schemas.microsoft.com/office/drawing/2014/main" pred="{CB3E3F26-5B3E-4D6C-92C8-DF4E855E267E}"/>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7</xdr:col>
      <xdr:colOff>45720</xdr:colOff>
      <xdr:row>12</xdr:row>
      <xdr:rowOff>15240</xdr:rowOff>
    </xdr:from>
    <xdr:to>
      <xdr:col>8</xdr:col>
      <xdr:colOff>381000</xdr:colOff>
      <xdr:row>13</xdr:row>
      <xdr:rowOff>76200</xdr:rowOff>
    </xdr:to>
    <xdr:sp macro="" textlink="">
      <xdr:nvSpPr>
        <xdr:cNvPr id="14" name="TextBox 13">
          <a:extLst>
            <a:ext uri="{FF2B5EF4-FFF2-40B4-BE49-F238E27FC236}">
              <a16:creationId xmlns:a16="http://schemas.microsoft.com/office/drawing/2014/main" id="{D449CDEB-E4FD-7EFE-AC5F-BAF1EA1D472F}"/>
            </a:ext>
          </a:extLst>
        </xdr:cNvPr>
        <xdr:cNvSpPr txBox="1"/>
      </xdr:nvSpPr>
      <xdr:spPr>
        <a:xfrm>
          <a:off x="4312920" y="1844040"/>
          <a:ext cx="9448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Store</a:t>
          </a:r>
        </a:p>
      </xdr:txBody>
    </xdr:sp>
    <xdr:clientData/>
  </xdr:twoCellAnchor>
  <xdr:twoCellAnchor editAs="oneCell">
    <xdr:from>
      <xdr:col>1</xdr:col>
      <xdr:colOff>403860</xdr:colOff>
      <xdr:row>8</xdr:row>
      <xdr:rowOff>30480</xdr:rowOff>
    </xdr:from>
    <xdr:to>
      <xdr:col>5</xdr:col>
      <xdr:colOff>525780</xdr:colOff>
      <xdr:row>20</xdr:row>
      <xdr:rowOff>45720</xdr:rowOff>
    </xdr:to>
    <mc:AlternateContent xmlns:mc="http://schemas.openxmlformats.org/markup-compatibility/2006" xmlns:a14="http://schemas.microsoft.com/office/drawing/2010/main">
      <mc:Choice Requires="a14">
        <xdr:graphicFrame macro="">
          <xdr:nvGraphicFramePr>
            <xdr:cNvPr id="15" name="Month 1">
              <a:extLst>
                <a:ext uri="{FF2B5EF4-FFF2-40B4-BE49-F238E27FC236}">
                  <a16:creationId xmlns:a16="http://schemas.microsoft.com/office/drawing/2014/main" id="{CEE3C3A7-E762-4D74-AA17-B1F1C1AD28BA}"/>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13460" y="1127760"/>
              <a:ext cx="2560320" cy="2209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152400</xdr:colOff>
      <xdr:row>22</xdr:row>
      <xdr:rowOff>60960</xdr:rowOff>
    </xdr:from>
    <xdr:to>
      <xdr:col>5</xdr:col>
      <xdr:colOff>541020</xdr:colOff>
      <xdr:row>25</xdr:row>
      <xdr:rowOff>53340</xdr:rowOff>
    </xdr:to>
    <xdr:sp macro="" textlink="">
      <xdr:nvSpPr>
        <xdr:cNvPr id="16" name="Rectangle: Diagonal Corners Rounded 15">
          <a:extLst>
            <a:ext uri="{FF2B5EF4-FFF2-40B4-BE49-F238E27FC236}">
              <a16:creationId xmlns:a16="http://schemas.microsoft.com/office/drawing/2014/main" id="{FC966868-8301-CFB0-8619-A976355CDE69}"/>
            </a:ext>
          </a:extLst>
        </xdr:cNvPr>
        <xdr:cNvSpPr/>
      </xdr:nvSpPr>
      <xdr:spPr>
        <a:xfrm>
          <a:off x="762000" y="3718560"/>
          <a:ext cx="2827020" cy="541020"/>
        </a:xfrm>
        <a:prstGeom prst="round2DiagRect">
          <a:avLst>
            <a:gd name="adj1" fmla="val 5891"/>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30</xdr:row>
      <xdr:rowOff>76200</xdr:rowOff>
    </xdr:from>
    <xdr:to>
      <xdr:col>5</xdr:col>
      <xdr:colOff>541020</xdr:colOff>
      <xdr:row>33</xdr:row>
      <xdr:rowOff>68580</xdr:rowOff>
    </xdr:to>
    <xdr:sp macro="" textlink="">
      <xdr:nvSpPr>
        <xdr:cNvPr id="19" name="Rectangle: Diagonal Corners Rounded 18">
          <a:extLst>
            <a:ext uri="{FF2B5EF4-FFF2-40B4-BE49-F238E27FC236}">
              <a16:creationId xmlns:a16="http://schemas.microsoft.com/office/drawing/2014/main" id="{BBD2D67A-AEE3-4906-6341-92F488C7D116}"/>
            </a:ext>
          </a:extLst>
        </xdr:cNvPr>
        <xdr:cNvSpPr/>
      </xdr:nvSpPr>
      <xdr:spPr>
        <a:xfrm>
          <a:off x="762000" y="5196840"/>
          <a:ext cx="2827020" cy="541020"/>
        </a:xfrm>
        <a:prstGeom prst="round2DiagRect">
          <a:avLst>
            <a:gd name="adj1" fmla="val 5891"/>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152400</xdr:colOff>
      <xdr:row>26</xdr:row>
      <xdr:rowOff>68580</xdr:rowOff>
    </xdr:from>
    <xdr:to>
      <xdr:col>5</xdr:col>
      <xdr:colOff>541020</xdr:colOff>
      <xdr:row>29</xdr:row>
      <xdr:rowOff>60960</xdr:rowOff>
    </xdr:to>
    <xdr:sp macro="" textlink="">
      <xdr:nvSpPr>
        <xdr:cNvPr id="20" name="Rectangle: Diagonal Corners Rounded 19">
          <a:extLst>
            <a:ext uri="{FF2B5EF4-FFF2-40B4-BE49-F238E27FC236}">
              <a16:creationId xmlns:a16="http://schemas.microsoft.com/office/drawing/2014/main" id="{3CF254FE-CABE-DC2B-D1ED-6CAEE97FF6DC}"/>
            </a:ext>
          </a:extLst>
        </xdr:cNvPr>
        <xdr:cNvSpPr/>
      </xdr:nvSpPr>
      <xdr:spPr>
        <a:xfrm>
          <a:off x="762000" y="4457700"/>
          <a:ext cx="2827020" cy="541020"/>
        </a:xfrm>
        <a:prstGeom prst="round2DiagRect">
          <a:avLst>
            <a:gd name="adj1" fmla="val 5891"/>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312420</xdr:colOff>
      <xdr:row>23</xdr:row>
      <xdr:rowOff>49530</xdr:rowOff>
    </xdr:from>
    <xdr:to>
      <xdr:col>1</xdr:col>
      <xdr:colOff>510540</xdr:colOff>
      <xdr:row>24</xdr:row>
      <xdr:rowOff>64770</xdr:rowOff>
    </xdr:to>
    <xdr:sp macro="" textlink="">
      <xdr:nvSpPr>
        <xdr:cNvPr id="21" name="Oval 20">
          <a:extLst>
            <a:ext uri="{FF2B5EF4-FFF2-40B4-BE49-F238E27FC236}">
              <a16:creationId xmlns:a16="http://schemas.microsoft.com/office/drawing/2014/main" id="{F72452C2-E1DD-8B68-B886-C86C260639D3}"/>
            </a:ext>
          </a:extLst>
        </xdr:cNvPr>
        <xdr:cNvSpPr/>
      </xdr:nvSpPr>
      <xdr:spPr>
        <a:xfrm>
          <a:off x="922020" y="3890010"/>
          <a:ext cx="198120" cy="19812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312420</xdr:colOff>
      <xdr:row>31</xdr:row>
      <xdr:rowOff>64770</xdr:rowOff>
    </xdr:from>
    <xdr:to>
      <xdr:col>1</xdr:col>
      <xdr:colOff>510540</xdr:colOff>
      <xdr:row>32</xdr:row>
      <xdr:rowOff>80010</xdr:rowOff>
    </xdr:to>
    <xdr:sp macro="" textlink="">
      <xdr:nvSpPr>
        <xdr:cNvPr id="22" name="Oval 21">
          <a:extLst>
            <a:ext uri="{FF2B5EF4-FFF2-40B4-BE49-F238E27FC236}">
              <a16:creationId xmlns:a16="http://schemas.microsoft.com/office/drawing/2014/main" id="{40865B96-13B6-3262-4ACD-C45B73597663}"/>
            </a:ext>
          </a:extLst>
        </xdr:cNvPr>
        <xdr:cNvSpPr/>
      </xdr:nvSpPr>
      <xdr:spPr>
        <a:xfrm>
          <a:off x="922020" y="5368290"/>
          <a:ext cx="198120" cy="19812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312420</xdr:colOff>
      <xdr:row>27</xdr:row>
      <xdr:rowOff>57150</xdr:rowOff>
    </xdr:from>
    <xdr:to>
      <xdr:col>1</xdr:col>
      <xdr:colOff>510540</xdr:colOff>
      <xdr:row>28</xdr:row>
      <xdr:rowOff>72390</xdr:rowOff>
    </xdr:to>
    <xdr:sp macro="" textlink="">
      <xdr:nvSpPr>
        <xdr:cNvPr id="23" name="Oval 22">
          <a:extLst>
            <a:ext uri="{FF2B5EF4-FFF2-40B4-BE49-F238E27FC236}">
              <a16:creationId xmlns:a16="http://schemas.microsoft.com/office/drawing/2014/main" id="{01C55480-561B-0164-E258-90BF769E1365}"/>
            </a:ext>
          </a:extLst>
        </xdr:cNvPr>
        <xdr:cNvSpPr/>
      </xdr:nvSpPr>
      <xdr:spPr>
        <a:xfrm>
          <a:off x="922020" y="4629150"/>
          <a:ext cx="198120" cy="19812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556260</xdr:colOff>
      <xdr:row>22</xdr:row>
      <xdr:rowOff>175260</xdr:rowOff>
    </xdr:from>
    <xdr:to>
      <xdr:col>3</xdr:col>
      <xdr:colOff>281940</xdr:colOff>
      <xdr:row>24</xdr:row>
      <xdr:rowOff>53340</xdr:rowOff>
    </xdr:to>
    <xdr:sp macro="" textlink="">
      <xdr:nvSpPr>
        <xdr:cNvPr id="25" name="TextBox 24">
          <a:extLst>
            <a:ext uri="{FF2B5EF4-FFF2-40B4-BE49-F238E27FC236}">
              <a16:creationId xmlns:a16="http://schemas.microsoft.com/office/drawing/2014/main" id="{83015B45-3F40-4744-9222-51B17BB42662}"/>
            </a:ext>
          </a:extLst>
        </xdr:cNvPr>
        <xdr:cNvSpPr txBox="1"/>
      </xdr:nvSpPr>
      <xdr:spPr>
        <a:xfrm>
          <a:off x="1165860" y="3832860"/>
          <a:ext cx="9448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revenue</a:t>
          </a:r>
          <a:endParaRPr lang="en-US" sz="1100"/>
        </a:p>
      </xdr:txBody>
    </xdr:sp>
    <xdr:clientData/>
  </xdr:twoCellAnchor>
  <xdr:twoCellAnchor>
    <xdr:from>
      <xdr:col>1</xdr:col>
      <xdr:colOff>556260</xdr:colOff>
      <xdr:row>27</xdr:row>
      <xdr:rowOff>30480</xdr:rowOff>
    </xdr:from>
    <xdr:to>
      <xdr:col>3</xdr:col>
      <xdr:colOff>281940</xdr:colOff>
      <xdr:row>28</xdr:row>
      <xdr:rowOff>91440</xdr:rowOff>
    </xdr:to>
    <xdr:sp macro="" textlink="">
      <xdr:nvSpPr>
        <xdr:cNvPr id="26" name="TextBox 25">
          <a:extLst>
            <a:ext uri="{FF2B5EF4-FFF2-40B4-BE49-F238E27FC236}">
              <a16:creationId xmlns:a16="http://schemas.microsoft.com/office/drawing/2014/main" id="{9EE0A9E8-D4FD-42B7-8E22-46C34E6D3DD3}"/>
            </a:ext>
          </a:extLst>
        </xdr:cNvPr>
        <xdr:cNvSpPr txBox="1"/>
      </xdr:nvSpPr>
      <xdr:spPr>
        <a:xfrm>
          <a:off x="1165860" y="4602480"/>
          <a:ext cx="9448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 Target</a:t>
          </a:r>
        </a:p>
      </xdr:txBody>
    </xdr:sp>
    <xdr:clientData/>
  </xdr:twoCellAnchor>
  <xdr:twoCellAnchor>
    <xdr:from>
      <xdr:col>1</xdr:col>
      <xdr:colOff>541020</xdr:colOff>
      <xdr:row>31</xdr:row>
      <xdr:rowOff>30480</xdr:rowOff>
    </xdr:from>
    <xdr:to>
      <xdr:col>3</xdr:col>
      <xdr:colOff>266700</xdr:colOff>
      <xdr:row>32</xdr:row>
      <xdr:rowOff>91440</xdr:rowOff>
    </xdr:to>
    <xdr:sp macro="" textlink="">
      <xdr:nvSpPr>
        <xdr:cNvPr id="27" name="TextBox 26">
          <a:extLst>
            <a:ext uri="{FF2B5EF4-FFF2-40B4-BE49-F238E27FC236}">
              <a16:creationId xmlns:a16="http://schemas.microsoft.com/office/drawing/2014/main" id="{C12C663B-77BC-4979-A27B-477B5D1E32A0}"/>
            </a:ext>
          </a:extLst>
        </xdr:cNvPr>
        <xdr:cNvSpPr txBox="1"/>
      </xdr:nvSpPr>
      <xdr:spPr>
        <a:xfrm>
          <a:off x="1150620" y="5334000"/>
          <a:ext cx="9448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Variance %</a:t>
          </a:r>
          <a:r>
            <a:rPr lang="en-US" sz="1100" baseline="0"/>
            <a:t> </a:t>
          </a:r>
          <a:endParaRPr lang="en-US" sz="1100"/>
        </a:p>
      </xdr:txBody>
    </xdr:sp>
    <xdr:clientData/>
  </xdr:twoCellAnchor>
  <xdr:twoCellAnchor>
    <xdr:from>
      <xdr:col>3</xdr:col>
      <xdr:colOff>320040</xdr:colOff>
      <xdr:row>22</xdr:row>
      <xdr:rowOff>148590</xdr:rowOff>
    </xdr:from>
    <xdr:to>
      <xdr:col>5</xdr:col>
      <xdr:colOff>45720</xdr:colOff>
      <xdr:row>24</xdr:row>
      <xdr:rowOff>91440</xdr:rowOff>
    </xdr:to>
    <xdr:sp macro="" textlink="'store pivot tables'!B8">
      <xdr:nvSpPr>
        <xdr:cNvPr id="28" name="TextBox 27">
          <a:extLst>
            <a:ext uri="{FF2B5EF4-FFF2-40B4-BE49-F238E27FC236}">
              <a16:creationId xmlns:a16="http://schemas.microsoft.com/office/drawing/2014/main" id="{834A4B37-6F5C-FD03-C5BB-ED96FA4B9B97}"/>
            </a:ext>
          </a:extLst>
        </xdr:cNvPr>
        <xdr:cNvSpPr txBox="1"/>
      </xdr:nvSpPr>
      <xdr:spPr>
        <a:xfrm>
          <a:off x="2148840" y="3806190"/>
          <a:ext cx="944880" cy="308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55DB4F-63F3-45FD-8836-E13D5C98198E}" type="TxLink">
            <a:rPr lang="en-US" sz="16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$5.4M</a:t>
          </a:fld>
          <a:endParaRPr lang="en-US" sz="16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320040</xdr:colOff>
      <xdr:row>27</xdr:row>
      <xdr:rowOff>0</xdr:rowOff>
    </xdr:from>
    <xdr:to>
      <xdr:col>5</xdr:col>
      <xdr:colOff>45720</xdr:colOff>
      <xdr:row>28</xdr:row>
      <xdr:rowOff>121920</xdr:rowOff>
    </xdr:to>
    <xdr:sp macro="" textlink="'store pivot tables'!L8">
      <xdr:nvSpPr>
        <xdr:cNvPr id="29" name="TextBox 28">
          <a:extLst>
            <a:ext uri="{FF2B5EF4-FFF2-40B4-BE49-F238E27FC236}">
              <a16:creationId xmlns:a16="http://schemas.microsoft.com/office/drawing/2014/main" id="{21B0E3B3-03CF-4B7C-846D-9AE30FCB2347}"/>
            </a:ext>
          </a:extLst>
        </xdr:cNvPr>
        <xdr:cNvSpPr txBox="1"/>
      </xdr:nvSpPr>
      <xdr:spPr>
        <a:xfrm>
          <a:off x="2148840" y="4572000"/>
          <a:ext cx="9448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892649-3622-46B6-A9D5-A6E1F57EACB3}" type="TxLink">
            <a:rPr lang="en-US" sz="1600" b="0"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t>$5.3M</a:t>
          </a:fld>
          <a:endParaRPr lang="en-US" sz="1600">
            <a:latin typeface="Calibri" panose="020F0502020204030204" pitchFamily="34" charset="0"/>
            <a:ea typeface="Calibri" panose="020F0502020204030204" pitchFamily="34" charset="0"/>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297180</xdr:colOff>
          <xdr:row>31</xdr:row>
          <xdr:rowOff>15240</xdr:rowOff>
        </xdr:from>
        <xdr:to>
          <xdr:col>5</xdr:col>
          <xdr:colOff>7620</xdr:colOff>
          <xdr:row>32</xdr:row>
          <xdr:rowOff>106680</xdr:rowOff>
        </xdr:to>
        <xdr:pic>
          <xdr:nvPicPr>
            <xdr:cNvPr id="48" name="Picture 47">
              <a:extLst>
                <a:ext uri="{FF2B5EF4-FFF2-40B4-BE49-F238E27FC236}">
                  <a16:creationId xmlns:a16="http://schemas.microsoft.com/office/drawing/2014/main" id="{74A406C1-6CB3-B49A-99DF-E519D52BE5BB}"/>
                </a:ext>
              </a:extLst>
            </xdr:cNvPr>
            <xdr:cNvPicPr>
              <a:picLocks noChangeAspect="1" noChangeArrowheads="1"/>
              <a:extLst>
                <a:ext uri="{84589F7E-364E-4C9E-8A38-B11213B215E9}">
                  <a14:cameraTool cellRange="'store pivot tables'!$E$23" spid="_x0000_s1467"/>
                </a:ext>
              </a:extLst>
            </xdr:cNvPicPr>
          </xdr:nvPicPr>
          <xdr:blipFill>
            <a:blip xmlns:r="http://schemas.openxmlformats.org/officeDocument/2006/relationships" r:embed="rId3"/>
            <a:srcRect/>
            <a:stretch>
              <a:fillRect/>
            </a:stretch>
          </xdr:blipFill>
          <xdr:spPr bwMode="auto">
            <a:xfrm>
              <a:off x="2125980" y="5318760"/>
              <a:ext cx="929640" cy="2743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38100</xdr:colOff>
      <xdr:row>2</xdr:row>
      <xdr:rowOff>121920</xdr:rowOff>
    </xdr:from>
    <xdr:to>
      <xdr:col>5</xdr:col>
      <xdr:colOff>411480</xdr:colOff>
      <xdr:row>3</xdr:row>
      <xdr:rowOff>167640</xdr:rowOff>
    </xdr:to>
    <xdr:sp macro="" textlink="'profit pivot tables'!Y30">
      <xdr:nvSpPr>
        <xdr:cNvPr id="4" name="TextBox 3">
          <a:extLst>
            <a:ext uri="{FF2B5EF4-FFF2-40B4-BE49-F238E27FC236}">
              <a16:creationId xmlns:a16="http://schemas.microsoft.com/office/drawing/2014/main" id="{74358B1C-64F0-4EF3-9878-D799BC6A996D}"/>
            </a:ext>
          </a:extLst>
        </xdr:cNvPr>
        <xdr:cNvSpPr txBox="1"/>
      </xdr:nvSpPr>
      <xdr:spPr>
        <a:xfrm>
          <a:off x="647700" y="121920"/>
          <a:ext cx="28117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a:gradFill>
                <a:gsLst>
                  <a:gs pos="0">
                    <a:srgbClr val="00B0F0"/>
                  </a:gs>
                  <a:gs pos="92000">
                    <a:srgbClr val="002060"/>
                  </a:gs>
                </a:gsLst>
                <a:lin ang="0" scaled="1"/>
              </a:gradFill>
            </a:rPr>
            <a:t>BIX</a:t>
          </a:r>
          <a:r>
            <a:rPr lang="en-US" sz="2000" baseline="0">
              <a:gradFill>
                <a:gsLst>
                  <a:gs pos="0">
                    <a:srgbClr val="00B0F0"/>
                  </a:gs>
                  <a:gs pos="92000">
                    <a:srgbClr val="002060"/>
                  </a:gs>
                </a:gsLst>
                <a:lin ang="0" scaled="1"/>
              </a:gradFill>
            </a:rPr>
            <a:t> Business Dashboard</a:t>
          </a:r>
          <a:endParaRPr lang="en-US" sz="2000">
            <a:gradFill>
              <a:gsLst>
                <a:gs pos="0">
                  <a:srgbClr val="00B0F0"/>
                </a:gs>
                <a:gs pos="92000">
                  <a:srgbClr val="002060"/>
                </a:gs>
              </a:gsLst>
              <a:lin ang="0" scaled="1"/>
            </a:gradFill>
          </a:endParaRPr>
        </a:p>
      </xdr:txBody>
    </xdr:sp>
    <xdr:clientData/>
  </xdr:twoCellAnchor>
  <xdr:twoCellAnchor>
    <xdr:from>
      <xdr:col>8</xdr:col>
      <xdr:colOff>144780</xdr:colOff>
      <xdr:row>2</xdr:row>
      <xdr:rowOff>152400</xdr:rowOff>
    </xdr:from>
    <xdr:to>
      <xdr:col>9</xdr:col>
      <xdr:colOff>480060</xdr:colOff>
      <xdr:row>4</xdr:row>
      <xdr:rowOff>45720</xdr:rowOff>
    </xdr:to>
    <xdr:sp macro="" textlink="">
      <xdr:nvSpPr>
        <xdr:cNvPr id="11" name="Rectangle: Diagonal Corners Rounded 10">
          <a:hlinkClick xmlns:r="http://schemas.openxmlformats.org/officeDocument/2006/relationships" r:id="rId4"/>
          <a:extLst>
            <a:ext uri="{FF2B5EF4-FFF2-40B4-BE49-F238E27FC236}">
              <a16:creationId xmlns:a16="http://schemas.microsoft.com/office/drawing/2014/main" id="{B6BA9ED3-A047-4AB9-A6D6-51D05036C4AF}"/>
            </a:ext>
          </a:extLst>
        </xdr:cNvPr>
        <xdr:cNvSpPr/>
      </xdr:nvSpPr>
      <xdr:spPr>
        <a:xfrm>
          <a:off x="5021580" y="152400"/>
          <a:ext cx="944880" cy="259080"/>
        </a:xfrm>
        <a:prstGeom prst="round2DiagRect">
          <a:avLst>
            <a:gd name="adj1" fmla="val 37255"/>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75000"/>
                  <a:lumOff val="25000"/>
                </a:schemeClr>
              </a:solidFill>
            </a:rPr>
            <a:t>Time Frame</a:t>
          </a:r>
        </a:p>
      </xdr:txBody>
    </xdr:sp>
    <xdr:clientData/>
  </xdr:twoCellAnchor>
  <xdr:twoCellAnchor>
    <xdr:from>
      <xdr:col>10</xdr:col>
      <xdr:colOff>388620</xdr:colOff>
      <xdr:row>2</xdr:row>
      <xdr:rowOff>152400</xdr:rowOff>
    </xdr:from>
    <xdr:to>
      <xdr:col>12</xdr:col>
      <xdr:colOff>114300</xdr:colOff>
      <xdr:row>4</xdr:row>
      <xdr:rowOff>45720</xdr:rowOff>
    </xdr:to>
    <xdr:sp macro="" textlink="">
      <xdr:nvSpPr>
        <xdr:cNvPr id="12" name="Rectangle: Diagonal Corners Rounded 11">
          <a:hlinkClick xmlns:r="http://schemas.openxmlformats.org/officeDocument/2006/relationships" r:id="rId5"/>
          <a:extLst>
            <a:ext uri="{FF2B5EF4-FFF2-40B4-BE49-F238E27FC236}">
              <a16:creationId xmlns:a16="http://schemas.microsoft.com/office/drawing/2014/main" id="{6F29A85D-72B6-47D1-A160-431909102DCF}"/>
            </a:ext>
          </a:extLst>
        </xdr:cNvPr>
        <xdr:cNvSpPr/>
      </xdr:nvSpPr>
      <xdr:spPr>
        <a:xfrm>
          <a:off x="6484620" y="152400"/>
          <a:ext cx="944880" cy="259080"/>
        </a:xfrm>
        <a:prstGeom prst="round2DiagRect">
          <a:avLst>
            <a:gd name="adj1" fmla="val 37255"/>
            <a:gd name="adj2" fmla="val 0"/>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bg1"/>
              </a:solidFill>
              <a:latin typeface="+mn-lt"/>
              <a:ea typeface="+mn-ea"/>
              <a:cs typeface="+mn-cs"/>
            </a:rPr>
            <a:t>Store</a:t>
          </a:r>
        </a:p>
      </xdr:txBody>
    </xdr:sp>
    <xdr:clientData/>
  </xdr:twoCellAnchor>
  <xdr:twoCellAnchor>
    <xdr:from>
      <xdr:col>13</xdr:col>
      <xdr:colOff>22860</xdr:colOff>
      <xdr:row>2</xdr:row>
      <xdr:rowOff>152400</xdr:rowOff>
    </xdr:from>
    <xdr:to>
      <xdr:col>14</xdr:col>
      <xdr:colOff>358140</xdr:colOff>
      <xdr:row>4</xdr:row>
      <xdr:rowOff>45720</xdr:rowOff>
    </xdr:to>
    <xdr:sp macro="" textlink="">
      <xdr:nvSpPr>
        <xdr:cNvPr id="17" name="Rectangle: Diagonal Corners Rounded 16">
          <a:hlinkClick xmlns:r="http://schemas.openxmlformats.org/officeDocument/2006/relationships" r:id="rId6" tooltip="Go to Profit View"/>
          <a:extLst>
            <a:ext uri="{FF2B5EF4-FFF2-40B4-BE49-F238E27FC236}">
              <a16:creationId xmlns:a16="http://schemas.microsoft.com/office/drawing/2014/main" id="{4BE2FACA-DB95-43DB-AA24-61EECFA129BA}"/>
            </a:ext>
          </a:extLst>
        </xdr:cNvPr>
        <xdr:cNvSpPr/>
      </xdr:nvSpPr>
      <xdr:spPr>
        <a:xfrm>
          <a:off x="7947660" y="152400"/>
          <a:ext cx="944880" cy="259080"/>
        </a:xfrm>
        <a:prstGeom prst="round2DiagRect">
          <a:avLst>
            <a:gd name="adj1" fmla="val 37255"/>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75000"/>
                  <a:lumOff val="25000"/>
                </a:schemeClr>
              </a:solidFill>
              <a:latin typeface="+mn-lt"/>
              <a:ea typeface="+mn-ea"/>
              <a:cs typeface="+mn-cs"/>
            </a:rPr>
            <a:t>Profit View</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327660</xdr:colOff>
      <xdr:row>5</xdr:row>
      <xdr:rowOff>83820</xdr:rowOff>
    </xdr:from>
    <xdr:to>
      <xdr:col>21</xdr:col>
      <xdr:colOff>518160</xdr:colOff>
      <xdr:row>37</xdr:row>
      <xdr:rowOff>167640</xdr:rowOff>
    </xdr:to>
    <xdr:grpSp>
      <xdr:nvGrpSpPr>
        <xdr:cNvPr id="12" name="Group 11">
          <a:extLst>
            <a:ext uri="{FF2B5EF4-FFF2-40B4-BE49-F238E27FC236}">
              <a16:creationId xmlns:a16="http://schemas.microsoft.com/office/drawing/2014/main" id="{A7783242-E47F-4AFD-68A9-6235D8207DC9}"/>
            </a:ext>
          </a:extLst>
        </xdr:cNvPr>
        <xdr:cNvGrpSpPr/>
      </xdr:nvGrpSpPr>
      <xdr:grpSpPr>
        <a:xfrm>
          <a:off x="10081260" y="632460"/>
          <a:ext cx="3238500" cy="5935980"/>
          <a:chOff x="10081260" y="678180"/>
          <a:chExt cx="3238500" cy="5935980"/>
        </a:xfrm>
        <a:solidFill>
          <a:srgbClr val="005392"/>
        </a:solidFill>
      </xdr:grpSpPr>
      <xdr:grpSp>
        <xdr:nvGrpSpPr>
          <xdr:cNvPr id="10" name="Group 9">
            <a:extLst>
              <a:ext uri="{FF2B5EF4-FFF2-40B4-BE49-F238E27FC236}">
                <a16:creationId xmlns:a16="http://schemas.microsoft.com/office/drawing/2014/main" id="{9EB0D5B2-A791-E450-304A-1C4335E697E2}"/>
              </a:ext>
            </a:extLst>
          </xdr:cNvPr>
          <xdr:cNvGrpSpPr/>
        </xdr:nvGrpSpPr>
        <xdr:grpSpPr>
          <a:xfrm>
            <a:off x="10081260" y="678180"/>
            <a:ext cx="2819400" cy="5935980"/>
            <a:chOff x="10020300" y="678180"/>
            <a:chExt cx="2819400" cy="5935980"/>
          </a:xfrm>
          <a:grpFill/>
        </xdr:grpSpPr>
        <xdr:sp macro="" textlink="">
          <xdr:nvSpPr>
            <xdr:cNvPr id="10248" name="Rectangle: Diagonal Corners Rounded 10247">
              <a:extLst>
                <a:ext uri="{FF2B5EF4-FFF2-40B4-BE49-F238E27FC236}">
                  <a16:creationId xmlns:a16="http://schemas.microsoft.com/office/drawing/2014/main" id="{8A8FFCD4-53D5-DB9B-4FA3-AB116835FC41}"/>
                </a:ext>
              </a:extLst>
            </xdr:cNvPr>
            <xdr:cNvSpPr/>
          </xdr:nvSpPr>
          <xdr:spPr>
            <a:xfrm>
              <a:off x="10020300" y="678180"/>
              <a:ext cx="2148840" cy="5935980"/>
            </a:xfrm>
            <a:prstGeom prst="round2Diag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
          <xdr:nvSpPr>
            <xdr:cNvPr id="3" name="Rectangle 2">
              <a:extLst>
                <a:ext uri="{FF2B5EF4-FFF2-40B4-BE49-F238E27FC236}">
                  <a16:creationId xmlns:a16="http://schemas.microsoft.com/office/drawing/2014/main" id="{739E18E6-CB58-06F9-6FFB-0A72F4AE8503}"/>
                </a:ext>
              </a:extLst>
            </xdr:cNvPr>
            <xdr:cNvSpPr/>
          </xdr:nvSpPr>
          <xdr:spPr>
            <a:xfrm>
              <a:off x="11780520" y="982980"/>
              <a:ext cx="647700" cy="522732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
          <xdr:nvSpPr>
            <xdr:cNvPr id="4" name="Rectangle 3">
              <a:extLst>
                <a:ext uri="{FF2B5EF4-FFF2-40B4-BE49-F238E27FC236}">
                  <a16:creationId xmlns:a16="http://schemas.microsoft.com/office/drawing/2014/main" id="{F1C95637-CB70-C780-C7D3-05CE459EA9AE}"/>
                </a:ext>
              </a:extLst>
            </xdr:cNvPr>
            <xdr:cNvSpPr/>
          </xdr:nvSpPr>
          <xdr:spPr>
            <a:xfrm>
              <a:off x="11986260" y="1257300"/>
              <a:ext cx="647700" cy="46863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
          <xdr:nvSpPr>
            <xdr:cNvPr id="9" name="Rectangle 8">
              <a:extLst>
                <a:ext uri="{FF2B5EF4-FFF2-40B4-BE49-F238E27FC236}">
                  <a16:creationId xmlns:a16="http://schemas.microsoft.com/office/drawing/2014/main" id="{B0E6BD7E-5D3B-4BCA-C71F-4C2C63AFF369}"/>
                </a:ext>
              </a:extLst>
            </xdr:cNvPr>
            <xdr:cNvSpPr/>
          </xdr:nvSpPr>
          <xdr:spPr>
            <a:xfrm>
              <a:off x="12192000" y="1531620"/>
              <a:ext cx="647700" cy="414528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grpSp>
      <xdr:sp macro="" textlink="">
        <xdr:nvSpPr>
          <xdr:cNvPr id="11" name="Oval 10">
            <a:extLst>
              <a:ext uri="{FF2B5EF4-FFF2-40B4-BE49-F238E27FC236}">
                <a16:creationId xmlns:a16="http://schemas.microsoft.com/office/drawing/2014/main" id="{697BCB51-9BFF-634A-FEE2-D19B7828FD04}"/>
              </a:ext>
            </a:extLst>
          </xdr:cNvPr>
          <xdr:cNvSpPr/>
        </xdr:nvSpPr>
        <xdr:spPr>
          <a:xfrm>
            <a:off x="12161520" y="1950720"/>
            <a:ext cx="1158240" cy="326898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grpSp>
    <xdr:clientData/>
  </xdr:twoCellAnchor>
  <xdr:twoCellAnchor>
    <xdr:from>
      <xdr:col>19</xdr:col>
      <xdr:colOff>182880</xdr:colOff>
      <xdr:row>34</xdr:row>
      <xdr:rowOff>137160</xdr:rowOff>
    </xdr:from>
    <xdr:to>
      <xdr:col>20</xdr:col>
      <xdr:colOff>297180</xdr:colOff>
      <xdr:row>36</xdr:row>
      <xdr:rowOff>114300</xdr:rowOff>
    </xdr:to>
    <xdr:sp macro="" textlink="">
      <xdr:nvSpPr>
        <xdr:cNvPr id="10303" name="Rectangle: Rounded Corners 10302">
          <a:extLst>
            <a:ext uri="{FF2B5EF4-FFF2-40B4-BE49-F238E27FC236}">
              <a16:creationId xmlns:a16="http://schemas.microsoft.com/office/drawing/2014/main" id="{3EAFA06E-194F-A97E-9320-C600D7E3054F}"/>
            </a:ext>
          </a:extLst>
        </xdr:cNvPr>
        <xdr:cNvSpPr/>
      </xdr:nvSpPr>
      <xdr:spPr>
        <a:xfrm>
          <a:off x="11765280" y="5989320"/>
          <a:ext cx="723900" cy="342900"/>
        </a:xfrm>
        <a:prstGeom prst="round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167640</xdr:colOff>
      <xdr:row>11</xdr:row>
      <xdr:rowOff>60960</xdr:rowOff>
    </xdr:from>
    <xdr:to>
      <xdr:col>16</xdr:col>
      <xdr:colOff>160020</xdr:colOff>
      <xdr:row>25</xdr:row>
      <xdr:rowOff>51816</xdr:rowOff>
    </xdr:to>
    <xdr:sp macro="" textlink="">
      <xdr:nvSpPr>
        <xdr:cNvPr id="17" name="Rectangle 16">
          <a:extLst>
            <a:ext uri="{FF2B5EF4-FFF2-40B4-BE49-F238E27FC236}">
              <a16:creationId xmlns:a16="http://schemas.microsoft.com/office/drawing/2014/main" id="{D9B4EA35-2073-30CA-604F-87AE6709AAA3}"/>
            </a:ext>
          </a:extLst>
        </xdr:cNvPr>
        <xdr:cNvSpPr/>
      </xdr:nvSpPr>
      <xdr:spPr>
        <a:xfrm>
          <a:off x="5654040" y="1706880"/>
          <a:ext cx="4259580" cy="25511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563880</xdr:colOff>
      <xdr:row>11</xdr:row>
      <xdr:rowOff>53340</xdr:rowOff>
    </xdr:from>
    <xdr:to>
      <xdr:col>9</xdr:col>
      <xdr:colOff>7620</xdr:colOff>
      <xdr:row>25</xdr:row>
      <xdr:rowOff>53340</xdr:rowOff>
    </xdr:to>
    <xdr:sp macro="" textlink="">
      <xdr:nvSpPr>
        <xdr:cNvPr id="18" name="Rectangle 17">
          <a:extLst>
            <a:ext uri="{FF2B5EF4-FFF2-40B4-BE49-F238E27FC236}">
              <a16:creationId xmlns:a16="http://schemas.microsoft.com/office/drawing/2014/main" id="{267E63F3-7229-8C75-6684-87C1B20F159F}"/>
            </a:ext>
          </a:extLst>
        </xdr:cNvPr>
        <xdr:cNvSpPr/>
      </xdr:nvSpPr>
      <xdr:spPr>
        <a:xfrm>
          <a:off x="3002280" y="1699260"/>
          <a:ext cx="2491740" cy="25603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259080</xdr:colOff>
      <xdr:row>11</xdr:row>
      <xdr:rowOff>68580</xdr:rowOff>
    </xdr:from>
    <xdr:to>
      <xdr:col>4</xdr:col>
      <xdr:colOff>403860</xdr:colOff>
      <xdr:row>25</xdr:row>
      <xdr:rowOff>59436</xdr:rowOff>
    </xdr:to>
    <xdr:sp macro="" textlink="">
      <xdr:nvSpPr>
        <xdr:cNvPr id="19" name="Rectangle 18">
          <a:extLst>
            <a:ext uri="{FF2B5EF4-FFF2-40B4-BE49-F238E27FC236}">
              <a16:creationId xmlns:a16="http://schemas.microsoft.com/office/drawing/2014/main" id="{7FB32E08-2372-37BF-A75F-D4E63D7AFEE0}"/>
            </a:ext>
          </a:extLst>
        </xdr:cNvPr>
        <xdr:cNvSpPr/>
      </xdr:nvSpPr>
      <xdr:spPr>
        <a:xfrm>
          <a:off x="868680" y="1714500"/>
          <a:ext cx="1973580" cy="255117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236220</xdr:colOff>
      <xdr:row>26</xdr:row>
      <xdr:rowOff>7620</xdr:rowOff>
    </xdr:from>
    <xdr:to>
      <xdr:col>10</xdr:col>
      <xdr:colOff>35052</xdr:colOff>
      <xdr:row>37</xdr:row>
      <xdr:rowOff>175260</xdr:rowOff>
    </xdr:to>
    <xdr:sp macro="" textlink="">
      <xdr:nvSpPr>
        <xdr:cNvPr id="20" name="Rectangle 19">
          <a:extLst>
            <a:ext uri="{FF2B5EF4-FFF2-40B4-BE49-F238E27FC236}">
              <a16:creationId xmlns:a16="http://schemas.microsoft.com/office/drawing/2014/main" id="{03739891-EAB1-DA46-C5F1-E3D9C755C4B5}"/>
            </a:ext>
          </a:extLst>
        </xdr:cNvPr>
        <xdr:cNvSpPr/>
      </xdr:nvSpPr>
      <xdr:spPr>
        <a:xfrm>
          <a:off x="845820" y="4396740"/>
          <a:ext cx="5285232" cy="21793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220980</xdr:colOff>
      <xdr:row>26</xdr:row>
      <xdr:rowOff>7620</xdr:rowOff>
    </xdr:from>
    <xdr:to>
      <xdr:col>16</xdr:col>
      <xdr:colOff>160020</xdr:colOff>
      <xdr:row>37</xdr:row>
      <xdr:rowOff>175260</xdr:rowOff>
    </xdr:to>
    <xdr:sp macro="" textlink="">
      <xdr:nvSpPr>
        <xdr:cNvPr id="22" name="Rectangle 21">
          <a:extLst>
            <a:ext uri="{FF2B5EF4-FFF2-40B4-BE49-F238E27FC236}">
              <a16:creationId xmlns:a16="http://schemas.microsoft.com/office/drawing/2014/main" id="{A03D47CA-E588-9054-BC6B-3340303538CA}"/>
            </a:ext>
          </a:extLst>
        </xdr:cNvPr>
        <xdr:cNvSpPr/>
      </xdr:nvSpPr>
      <xdr:spPr>
        <a:xfrm>
          <a:off x="6316980" y="4396740"/>
          <a:ext cx="3596640" cy="217932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45720</xdr:colOff>
      <xdr:row>0</xdr:row>
      <xdr:rowOff>0</xdr:rowOff>
    </xdr:from>
    <xdr:to>
      <xdr:col>26</xdr:col>
      <xdr:colOff>295656</xdr:colOff>
      <xdr:row>42</xdr:row>
      <xdr:rowOff>9144</xdr:rowOff>
    </xdr:to>
    <xdr:sp macro="" textlink="">
      <xdr:nvSpPr>
        <xdr:cNvPr id="2" name="Moon 1">
          <a:extLst>
            <a:ext uri="{FF2B5EF4-FFF2-40B4-BE49-F238E27FC236}">
              <a16:creationId xmlns:a16="http://schemas.microsoft.com/office/drawing/2014/main" id="{6FAA7299-95BC-4112-8A7A-4AF8CEC87138}"/>
            </a:ext>
          </a:extLst>
        </xdr:cNvPr>
        <xdr:cNvSpPr/>
      </xdr:nvSpPr>
      <xdr:spPr>
        <a:xfrm flipH="1">
          <a:off x="11628120" y="0"/>
          <a:ext cx="4517136" cy="7324344"/>
        </a:xfrm>
        <a:prstGeom prst="moon">
          <a:avLst>
            <a:gd name="adj" fmla="val 57422"/>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19</xdr:col>
      <xdr:colOff>68580</xdr:colOff>
      <xdr:row>0</xdr:row>
      <xdr:rowOff>0</xdr:rowOff>
    </xdr:from>
    <xdr:to>
      <xdr:col>26</xdr:col>
      <xdr:colOff>318516</xdr:colOff>
      <xdr:row>42</xdr:row>
      <xdr:rowOff>9144</xdr:rowOff>
    </xdr:to>
    <xdr:sp macro="" textlink="">
      <xdr:nvSpPr>
        <xdr:cNvPr id="5" name="Moon 4">
          <a:extLst>
            <a:ext uri="{FF2B5EF4-FFF2-40B4-BE49-F238E27FC236}">
              <a16:creationId xmlns:a16="http://schemas.microsoft.com/office/drawing/2014/main" id="{4A9E3D69-4B74-4910-A4BC-6CBD3D1CDDB4}"/>
            </a:ext>
          </a:extLst>
        </xdr:cNvPr>
        <xdr:cNvSpPr/>
      </xdr:nvSpPr>
      <xdr:spPr>
        <a:xfrm flipH="1">
          <a:off x="11650980" y="0"/>
          <a:ext cx="4517136" cy="7324344"/>
        </a:xfrm>
        <a:prstGeom prst="moon">
          <a:avLst>
            <a:gd name="adj" fmla="val 57422"/>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220980</xdr:colOff>
      <xdr:row>0</xdr:row>
      <xdr:rowOff>0</xdr:rowOff>
    </xdr:from>
    <xdr:to>
      <xdr:col>25</xdr:col>
      <xdr:colOff>533400</xdr:colOff>
      <xdr:row>8</xdr:row>
      <xdr:rowOff>91440</xdr:rowOff>
    </xdr:to>
    <xdr:sp macro="" textlink="">
      <xdr:nvSpPr>
        <xdr:cNvPr id="6" name="Rectangle 5">
          <a:extLst>
            <a:ext uri="{FF2B5EF4-FFF2-40B4-BE49-F238E27FC236}">
              <a16:creationId xmlns:a16="http://schemas.microsoft.com/office/drawing/2014/main" id="{0A207D48-F453-4349-BF16-15B9117A7A92}"/>
            </a:ext>
          </a:extLst>
        </xdr:cNvPr>
        <xdr:cNvSpPr/>
      </xdr:nvSpPr>
      <xdr:spPr>
        <a:xfrm>
          <a:off x="13022580" y="0"/>
          <a:ext cx="2750820" cy="11887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358140</xdr:colOff>
      <xdr:row>0</xdr:row>
      <xdr:rowOff>0</xdr:rowOff>
    </xdr:from>
    <xdr:to>
      <xdr:col>22</xdr:col>
      <xdr:colOff>320040</xdr:colOff>
      <xdr:row>3</xdr:row>
      <xdr:rowOff>0</xdr:rowOff>
    </xdr:to>
    <xdr:sp macro="" textlink="">
      <xdr:nvSpPr>
        <xdr:cNvPr id="7" name="Rectangle 6">
          <a:extLst>
            <a:ext uri="{FF2B5EF4-FFF2-40B4-BE49-F238E27FC236}">
              <a16:creationId xmlns:a16="http://schemas.microsoft.com/office/drawing/2014/main" id="{FD0F29B0-4515-4653-B8CC-873171CCD403}"/>
            </a:ext>
          </a:extLst>
        </xdr:cNvPr>
        <xdr:cNvSpPr/>
      </xdr:nvSpPr>
      <xdr:spPr>
        <a:xfrm>
          <a:off x="11940540" y="0"/>
          <a:ext cx="1790700" cy="18288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15240</xdr:rowOff>
    </xdr:from>
    <xdr:to>
      <xdr:col>19</xdr:col>
      <xdr:colOff>68580</xdr:colOff>
      <xdr:row>4</xdr:row>
      <xdr:rowOff>121920</xdr:rowOff>
    </xdr:to>
    <xdr:sp macro="" textlink="">
      <xdr:nvSpPr>
        <xdr:cNvPr id="8" name="Rectangle 7">
          <a:extLst>
            <a:ext uri="{FF2B5EF4-FFF2-40B4-BE49-F238E27FC236}">
              <a16:creationId xmlns:a16="http://schemas.microsoft.com/office/drawing/2014/main" id="{5536AAE5-24B6-4E4B-BEA4-915DDDC17621}"/>
            </a:ext>
          </a:extLst>
        </xdr:cNvPr>
        <xdr:cNvSpPr/>
      </xdr:nvSpPr>
      <xdr:spPr>
        <a:xfrm>
          <a:off x="0" y="15240"/>
          <a:ext cx="11650980" cy="472440"/>
        </a:xfrm>
        <a:prstGeom prst="rect">
          <a:avLst/>
        </a:prstGeom>
        <a:gradFill flip="none" rotWithShape="1">
          <a:gsLst>
            <a:gs pos="0">
              <a:schemeClr val="accent1">
                <a:lumMod val="5000"/>
                <a:lumOff val="95000"/>
              </a:schemeClr>
            </a:gs>
            <a:gs pos="0">
              <a:schemeClr val="bg1">
                <a:lumMod val="95000"/>
              </a:schemeClr>
            </a:gs>
            <a:gs pos="51000">
              <a:schemeClr val="bg1">
                <a:alpha val="55000"/>
              </a:schemeClr>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426720</xdr:colOff>
          <xdr:row>11</xdr:row>
          <xdr:rowOff>160020</xdr:rowOff>
        </xdr:from>
        <xdr:to>
          <xdr:col>15</xdr:col>
          <xdr:colOff>518160</xdr:colOff>
          <xdr:row>13</xdr:row>
          <xdr:rowOff>15240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99060</xdr:colOff>
      <xdr:row>16</xdr:row>
      <xdr:rowOff>129540</xdr:rowOff>
    </xdr:from>
    <xdr:to>
      <xdr:col>16</xdr:col>
      <xdr:colOff>228600</xdr:colOff>
      <xdr:row>25</xdr:row>
      <xdr:rowOff>72390</xdr:rowOff>
    </xdr:to>
    <xdr:graphicFrame macro="">
      <xdr:nvGraphicFramePr>
        <xdr:cNvPr id="26" name="Chart 25">
          <a:extLst>
            <a:ext uri="{FF2B5EF4-FFF2-40B4-BE49-F238E27FC236}">
              <a16:creationId xmlns:a16="http://schemas.microsoft.com/office/drawing/2014/main" id="{AF0205F3-A70A-4E73-8A48-9641938091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198120</xdr:colOff>
      <xdr:row>5</xdr:row>
      <xdr:rowOff>152400</xdr:rowOff>
    </xdr:from>
    <xdr:to>
      <xdr:col>3</xdr:col>
      <xdr:colOff>143256</xdr:colOff>
      <xdr:row>9</xdr:row>
      <xdr:rowOff>160020</xdr:rowOff>
    </xdr:to>
    <xdr:grpSp>
      <xdr:nvGrpSpPr>
        <xdr:cNvPr id="10306" name="Group 10305">
          <a:extLst>
            <a:ext uri="{FF2B5EF4-FFF2-40B4-BE49-F238E27FC236}">
              <a16:creationId xmlns:a16="http://schemas.microsoft.com/office/drawing/2014/main" id="{47B883DC-33DF-564E-DAE0-BB5F228D33EA}"/>
            </a:ext>
          </a:extLst>
        </xdr:cNvPr>
        <xdr:cNvGrpSpPr/>
      </xdr:nvGrpSpPr>
      <xdr:grpSpPr>
        <a:xfrm>
          <a:off x="198120" y="701040"/>
          <a:ext cx="1773936" cy="739140"/>
          <a:chOff x="403860" y="701040"/>
          <a:chExt cx="1773936" cy="739140"/>
        </a:xfrm>
      </xdr:grpSpPr>
      <xdr:sp macro="" textlink="">
        <xdr:nvSpPr>
          <xdr:cNvPr id="27" name="Rectangle: Rounded Corners 26">
            <a:extLst>
              <a:ext uri="{FF2B5EF4-FFF2-40B4-BE49-F238E27FC236}">
                <a16:creationId xmlns:a16="http://schemas.microsoft.com/office/drawing/2014/main" id="{DD14EBD4-9406-8FF0-15AE-3C8A8CFFFFAF}"/>
              </a:ext>
            </a:extLst>
          </xdr:cNvPr>
          <xdr:cNvSpPr/>
        </xdr:nvSpPr>
        <xdr:spPr>
          <a:xfrm>
            <a:off x="403860" y="701040"/>
            <a:ext cx="1773936" cy="731520"/>
          </a:xfrm>
          <a:prstGeom prst="roundRect">
            <a:avLst/>
          </a:prstGeom>
          <a:gradFill flip="none" rotWithShape="1">
            <a:gsLst>
              <a:gs pos="0">
                <a:srgbClr val="00B0F0">
                  <a:alpha val="70000"/>
                </a:srgb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B6BDC3DB-3237-EF6D-18F2-4F958A7A7209}"/>
              </a:ext>
            </a:extLst>
          </xdr:cNvPr>
          <xdr:cNvSpPr/>
        </xdr:nvSpPr>
        <xdr:spPr>
          <a:xfrm>
            <a:off x="487680" y="803910"/>
            <a:ext cx="502920" cy="502920"/>
          </a:xfrm>
          <a:prstGeom prst="ellipse">
            <a:avLst/>
          </a:prstGeom>
          <a:solidFill>
            <a:srgbClr val="1F8CB3">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0" name="Picture 59">
            <a:extLst>
              <a:ext uri="{FF2B5EF4-FFF2-40B4-BE49-F238E27FC236}">
                <a16:creationId xmlns:a16="http://schemas.microsoft.com/office/drawing/2014/main" id="{760438D2-3F01-75DC-B5E2-C83C82D071E4}"/>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561900" y="876300"/>
            <a:ext cx="349221" cy="349221"/>
          </a:xfrm>
          <a:prstGeom prst="rect">
            <a:avLst/>
          </a:prstGeom>
        </xdr:spPr>
      </xdr:pic>
      <xdr:sp macro="" textlink="">
        <xdr:nvSpPr>
          <xdr:cNvPr id="61" name="TextBox 60">
            <a:extLst>
              <a:ext uri="{FF2B5EF4-FFF2-40B4-BE49-F238E27FC236}">
                <a16:creationId xmlns:a16="http://schemas.microsoft.com/office/drawing/2014/main" id="{D629229A-311A-2825-4683-1C79BD130EC9}"/>
              </a:ext>
            </a:extLst>
          </xdr:cNvPr>
          <xdr:cNvSpPr txBox="1"/>
        </xdr:nvSpPr>
        <xdr:spPr>
          <a:xfrm>
            <a:off x="1097280" y="1127760"/>
            <a:ext cx="6248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COGS</a:t>
            </a:r>
          </a:p>
        </xdr:txBody>
      </xdr:sp>
      <xdr:sp macro="" textlink="'profit pivot tables'!AA17">
        <xdr:nvSpPr>
          <xdr:cNvPr id="10244" name="TextBox 10243">
            <a:extLst>
              <a:ext uri="{FF2B5EF4-FFF2-40B4-BE49-F238E27FC236}">
                <a16:creationId xmlns:a16="http://schemas.microsoft.com/office/drawing/2014/main" id="{81699ED5-14BB-6344-E3B2-6E5D82CB4699}"/>
              </a:ext>
            </a:extLst>
          </xdr:cNvPr>
          <xdr:cNvSpPr txBox="1"/>
        </xdr:nvSpPr>
        <xdr:spPr>
          <a:xfrm>
            <a:off x="929640" y="891540"/>
            <a:ext cx="10820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01C99F-2807-4956-ACFE-CCC16F7CB001}" type="TxLink">
              <a:rPr lang="en-US" sz="2200" b="0" i="0" u="none" strike="noStrike">
                <a:solidFill>
                  <a:schemeClr val="bg1"/>
                </a:solidFill>
                <a:latin typeface="Aptos Narrow"/>
              </a:rPr>
              <a:pPr algn="ctr"/>
              <a:t>$3.1M</a:t>
            </a:fld>
            <a:endParaRPr lang="en-US" sz="2200">
              <a:solidFill>
                <a:schemeClr val="bg1"/>
              </a:solidFill>
            </a:endParaRPr>
          </a:p>
        </xdr:txBody>
      </xdr:sp>
    </xdr:grpSp>
    <xdr:clientData/>
  </xdr:twoCellAnchor>
  <xdr:twoCellAnchor>
    <xdr:from>
      <xdr:col>9</xdr:col>
      <xdr:colOff>152400</xdr:colOff>
      <xdr:row>11</xdr:row>
      <xdr:rowOff>91440</xdr:rowOff>
    </xdr:from>
    <xdr:to>
      <xdr:col>10</xdr:col>
      <xdr:colOff>137160</xdr:colOff>
      <xdr:row>13</xdr:row>
      <xdr:rowOff>0</xdr:rowOff>
    </xdr:to>
    <xdr:sp macro="" textlink="">
      <xdr:nvSpPr>
        <xdr:cNvPr id="23" name="TextBox 22">
          <a:extLst>
            <a:ext uri="{FF2B5EF4-FFF2-40B4-BE49-F238E27FC236}">
              <a16:creationId xmlns:a16="http://schemas.microsoft.com/office/drawing/2014/main" id="{543A73FB-E517-2719-2669-5A373A3D7705}"/>
            </a:ext>
          </a:extLst>
        </xdr:cNvPr>
        <xdr:cNvSpPr txBox="1"/>
      </xdr:nvSpPr>
      <xdr:spPr>
        <a:xfrm>
          <a:off x="5638800" y="1737360"/>
          <a:ext cx="5943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65000"/>
                </a:schemeClr>
              </a:solidFill>
            </a:rPr>
            <a:t>Top</a:t>
          </a:r>
          <a:endParaRPr lang="en-US" sz="1400">
            <a:solidFill>
              <a:schemeClr val="bg1">
                <a:lumMod val="65000"/>
              </a:schemeClr>
            </a:solidFill>
          </a:endParaRPr>
        </a:p>
      </xdr:txBody>
    </xdr:sp>
    <xdr:clientData/>
  </xdr:twoCellAnchor>
  <xdr:twoCellAnchor>
    <xdr:from>
      <xdr:col>13</xdr:col>
      <xdr:colOff>228600</xdr:colOff>
      <xdr:row>6</xdr:row>
      <xdr:rowOff>15240</xdr:rowOff>
    </xdr:from>
    <xdr:to>
      <xdr:col>16</xdr:col>
      <xdr:colOff>190500</xdr:colOff>
      <xdr:row>10</xdr:row>
      <xdr:rowOff>15240</xdr:rowOff>
    </xdr:to>
    <xdr:grpSp>
      <xdr:nvGrpSpPr>
        <xdr:cNvPr id="13" name="Group 12">
          <a:extLst>
            <a:ext uri="{FF2B5EF4-FFF2-40B4-BE49-F238E27FC236}">
              <a16:creationId xmlns:a16="http://schemas.microsoft.com/office/drawing/2014/main" id="{80F32BC3-7F91-D0A4-A5BE-014358D696F7}"/>
            </a:ext>
          </a:extLst>
        </xdr:cNvPr>
        <xdr:cNvGrpSpPr/>
      </xdr:nvGrpSpPr>
      <xdr:grpSpPr>
        <a:xfrm>
          <a:off x="8153400" y="746760"/>
          <a:ext cx="1790700" cy="731520"/>
          <a:chOff x="7543800" y="701040"/>
          <a:chExt cx="1790700" cy="731520"/>
        </a:xfrm>
      </xdr:grpSpPr>
      <xdr:sp macro="" textlink="">
        <xdr:nvSpPr>
          <xdr:cNvPr id="30" name="Rectangle: Rounded Corners 29">
            <a:extLst>
              <a:ext uri="{FF2B5EF4-FFF2-40B4-BE49-F238E27FC236}">
                <a16:creationId xmlns:a16="http://schemas.microsoft.com/office/drawing/2014/main" id="{013A14C2-9CAB-D9CB-56CE-41F8EC04D9E3}"/>
              </a:ext>
            </a:extLst>
          </xdr:cNvPr>
          <xdr:cNvSpPr/>
        </xdr:nvSpPr>
        <xdr:spPr>
          <a:xfrm>
            <a:off x="7543800" y="701040"/>
            <a:ext cx="1775460" cy="731520"/>
          </a:xfrm>
          <a:prstGeom prst="roundRect">
            <a:avLst/>
          </a:prstGeom>
          <a:gradFill flip="none" rotWithShape="1">
            <a:gsLst>
              <a:gs pos="0">
                <a:schemeClr val="accent1">
                  <a:lumMod val="40000"/>
                  <a:lumOff val="60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75A32E22-62D9-CA6C-5668-F453E270B7DE}"/>
              </a:ext>
            </a:extLst>
          </xdr:cNvPr>
          <xdr:cNvSpPr/>
        </xdr:nvSpPr>
        <xdr:spPr>
          <a:xfrm>
            <a:off x="7597140" y="803910"/>
            <a:ext cx="502920" cy="502920"/>
          </a:xfrm>
          <a:prstGeom prst="ellipse">
            <a:avLst/>
          </a:prstGeom>
          <a:solidFill>
            <a:schemeClr val="bg1">
              <a:lumMod val="8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4" name="Picture 53">
            <a:extLst>
              <a:ext uri="{FF2B5EF4-FFF2-40B4-BE49-F238E27FC236}">
                <a16:creationId xmlns:a16="http://schemas.microsoft.com/office/drawing/2014/main" id="{FE2F60BF-CFE4-704B-DFC1-A4927FB6BEDB}"/>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7688580" y="915584"/>
            <a:ext cx="301897" cy="301897"/>
          </a:xfrm>
          <a:prstGeom prst="rect">
            <a:avLst/>
          </a:prstGeom>
        </xdr:spPr>
      </xdr:pic>
      <xdr:sp macro="" textlink="">
        <xdr:nvSpPr>
          <xdr:cNvPr id="62" name="TextBox 61">
            <a:extLst>
              <a:ext uri="{FF2B5EF4-FFF2-40B4-BE49-F238E27FC236}">
                <a16:creationId xmlns:a16="http://schemas.microsoft.com/office/drawing/2014/main" id="{1FEBFF75-B0A6-25E7-EB20-F0A2078D9041}"/>
              </a:ext>
            </a:extLst>
          </xdr:cNvPr>
          <xdr:cNvSpPr txBox="1"/>
        </xdr:nvSpPr>
        <xdr:spPr>
          <a:xfrm>
            <a:off x="8069580" y="1104900"/>
            <a:ext cx="126492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Profit</a:t>
            </a:r>
            <a:r>
              <a:rPr lang="en-US" sz="1400" baseline="0">
                <a:solidFill>
                  <a:schemeClr val="bg1">
                    <a:lumMod val="85000"/>
                  </a:schemeClr>
                </a:solidFill>
              </a:rPr>
              <a:t> Margin %</a:t>
            </a:r>
            <a:endParaRPr lang="en-US" sz="1400">
              <a:solidFill>
                <a:schemeClr val="bg1">
                  <a:lumMod val="85000"/>
                </a:schemeClr>
              </a:solidFill>
            </a:endParaRPr>
          </a:p>
        </xdr:txBody>
      </xdr:sp>
      <xdr:sp macro="" textlink="'profit pivot tables'!AD17">
        <xdr:nvSpPr>
          <xdr:cNvPr id="10245" name="TextBox 10244">
            <a:extLst>
              <a:ext uri="{FF2B5EF4-FFF2-40B4-BE49-F238E27FC236}">
                <a16:creationId xmlns:a16="http://schemas.microsoft.com/office/drawing/2014/main" id="{14DEA1EB-BE60-368F-C462-E52162A10613}"/>
              </a:ext>
            </a:extLst>
          </xdr:cNvPr>
          <xdr:cNvSpPr txBox="1"/>
        </xdr:nvSpPr>
        <xdr:spPr>
          <a:xfrm>
            <a:off x="8107680" y="891540"/>
            <a:ext cx="11582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5FD1C1-5B79-4382-8A47-5463B74EB57D}" type="TxLink">
              <a:rPr lang="en-US" sz="2200" b="0" i="0" u="none" strike="noStrike">
                <a:solidFill>
                  <a:schemeClr val="bg1"/>
                </a:solidFill>
                <a:latin typeface="Aptos Narrow"/>
              </a:rPr>
              <a:pPr algn="ctr"/>
              <a:t>42.18%</a:t>
            </a:fld>
            <a:endParaRPr lang="en-US" sz="2200">
              <a:solidFill>
                <a:schemeClr val="bg1"/>
              </a:solidFill>
            </a:endParaRPr>
          </a:p>
        </xdr:txBody>
      </xdr:sp>
    </xdr:grpSp>
    <xdr:clientData/>
  </xdr:twoCellAnchor>
  <xdr:twoCellAnchor>
    <xdr:from>
      <xdr:col>9</xdr:col>
      <xdr:colOff>15240</xdr:colOff>
      <xdr:row>5</xdr:row>
      <xdr:rowOff>152400</xdr:rowOff>
    </xdr:from>
    <xdr:to>
      <xdr:col>11</xdr:col>
      <xdr:colOff>569976</xdr:colOff>
      <xdr:row>9</xdr:row>
      <xdr:rowOff>152400</xdr:rowOff>
    </xdr:to>
    <xdr:grpSp>
      <xdr:nvGrpSpPr>
        <xdr:cNvPr id="14" name="Group 13">
          <a:extLst>
            <a:ext uri="{FF2B5EF4-FFF2-40B4-BE49-F238E27FC236}">
              <a16:creationId xmlns:a16="http://schemas.microsoft.com/office/drawing/2014/main" id="{4385B293-9EFE-442B-49E5-DA580EC04638}"/>
            </a:ext>
          </a:extLst>
        </xdr:cNvPr>
        <xdr:cNvGrpSpPr/>
      </xdr:nvGrpSpPr>
      <xdr:grpSpPr>
        <a:xfrm>
          <a:off x="5501640" y="701040"/>
          <a:ext cx="1773936" cy="731520"/>
          <a:chOff x="5163820" y="701040"/>
          <a:chExt cx="1773936" cy="731520"/>
        </a:xfrm>
      </xdr:grpSpPr>
      <xdr:sp macro="" textlink="">
        <xdr:nvSpPr>
          <xdr:cNvPr id="29" name="Rectangle: Rounded Corners 28">
            <a:extLst>
              <a:ext uri="{FF2B5EF4-FFF2-40B4-BE49-F238E27FC236}">
                <a16:creationId xmlns:a16="http://schemas.microsoft.com/office/drawing/2014/main" id="{1B3A8EE8-72B0-8212-A24D-CD4AE13FDEFB}"/>
              </a:ext>
            </a:extLst>
          </xdr:cNvPr>
          <xdr:cNvSpPr/>
        </xdr:nvSpPr>
        <xdr:spPr>
          <a:xfrm>
            <a:off x="5163820" y="701040"/>
            <a:ext cx="1773936" cy="731520"/>
          </a:xfrm>
          <a:prstGeom prst="roundRect">
            <a:avLst/>
          </a:prstGeom>
          <a:gradFill flip="none" rotWithShape="1">
            <a:gsLst>
              <a:gs pos="0">
                <a:schemeClr val="accent2">
                  <a:lumMod val="60000"/>
                  <a:lumOff val="40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C854210F-2EE9-BFDE-8DDA-61E96CBA98AC}"/>
              </a:ext>
            </a:extLst>
          </xdr:cNvPr>
          <xdr:cNvSpPr/>
        </xdr:nvSpPr>
        <xdr:spPr>
          <a:xfrm>
            <a:off x="5242560" y="803910"/>
            <a:ext cx="502920" cy="502920"/>
          </a:xfrm>
          <a:prstGeom prst="ellipse">
            <a:avLst/>
          </a:prstGeom>
          <a:solidFill>
            <a:schemeClr val="accent2">
              <a:lumMod val="60000"/>
              <a:lumOff val="40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6" name="Picture 55">
            <a:extLst>
              <a:ext uri="{FF2B5EF4-FFF2-40B4-BE49-F238E27FC236}">
                <a16:creationId xmlns:a16="http://schemas.microsoft.com/office/drawing/2014/main" id="{3A366FB9-7961-28E3-A6B6-142D8ADC3D29}"/>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349240" y="907964"/>
            <a:ext cx="314737" cy="314737"/>
          </a:xfrm>
          <a:prstGeom prst="rect">
            <a:avLst/>
          </a:prstGeom>
        </xdr:spPr>
      </xdr:pic>
      <xdr:sp macro="" textlink="">
        <xdr:nvSpPr>
          <xdr:cNvPr id="63" name="TextBox 62">
            <a:extLst>
              <a:ext uri="{FF2B5EF4-FFF2-40B4-BE49-F238E27FC236}">
                <a16:creationId xmlns:a16="http://schemas.microsoft.com/office/drawing/2014/main" id="{C9EEE98B-4A16-94F0-A84B-AFC7F8BC112C}"/>
              </a:ext>
            </a:extLst>
          </xdr:cNvPr>
          <xdr:cNvSpPr txBox="1"/>
        </xdr:nvSpPr>
        <xdr:spPr>
          <a:xfrm>
            <a:off x="5715000" y="1104900"/>
            <a:ext cx="110490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Profit</a:t>
            </a:r>
            <a:r>
              <a:rPr lang="en-US" sz="1400" baseline="0">
                <a:solidFill>
                  <a:schemeClr val="bg1">
                    <a:lumMod val="85000"/>
                  </a:schemeClr>
                </a:solidFill>
              </a:rPr>
              <a:t> margin</a:t>
            </a:r>
            <a:endParaRPr lang="en-US" sz="1400">
              <a:solidFill>
                <a:schemeClr val="bg1">
                  <a:lumMod val="85000"/>
                </a:schemeClr>
              </a:solidFill>
            </a:endParaRPr>
          </a:p>
        </xdr:txBody>
      </xdr:sp>
      <xdr:sp macro="" textlink="'profit pivot tables'!AC17">
        <xdr:nvSpPr>
          <xdr:cNvPr id="10246" name="TextBox 10245">
            <a:extLst>
              <a:ext uri="{FF2B5EF4-FFF2-40B4-BE49-F238E27FC236}">
                <a16:creationId xmlns:a16="http://schemas.microsoft.com/office/drawing/2014/main" id="{FFAA736A-1CA9-2384-6388-C78D8B07DFFC}"/>
              </a:ext>
            </a:extLst>
          </xdr:cNvPr>
          <xdr:cNvSpPr txBox="1"/>
        </xdr:nvSpPr>
        <xdr:spPr>
          <a:xfrm>
            <a:off x="5676900" y="891540"/>
            <a:ext cx="11582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A2C28F-1EB9-4C6F-997E-C33F340C7314}" type="TxLink">
              <a:rPr lang="en-US" sz="2200" b="0" i="0" u="none" strike="noStrike">
                <a:solidFill>
                  <a:schemeClr val="bg1"/>
                </a:solidFill>
                <a:latin typeface="Aptos Narrow"/>
              </a:rPr>
              <a:pPr algn="ctr"/>
              <a:t>$2.3M</a:t>
            </a:fld>
            <a:endParaRPr lang="en-US" sz="2200">
              <a:solidFill>
                <a:schemeClr val="bg1"/>
              </a:solidFill>
            </a:endParaRPr>
          </a:p>
        </xdr:txBody>
      </xdr:sp>
    </xdr:grpSp>
    <xdr:clientData/>
  </xdr:twoCellAnchor>
  <xdr:twoCellAnchor>
    <xdr:from>
      <xdr:col>4</xdr:col>
      <xdr:colOff>411480</xdr:colOff>
      <xdr:row>5</xdr:row>
      <xdr:rowOff>152400</xdr:rowOff>
    </xdr:from>
    <xdr:to>
      <xdr:col>7</xdr:col>
      <xdr:colOff>356616</xdr:colOff>
      <xdr:row>9</xdr:row>
      <xdr:rowOff>152400</xdr:rowOff>
    </xdr:to>
    <xdr:grpSp>
      <xdr:nvGrpSpPr>
        <xdr:cNvPr id="10307" name="Group 10306">
          <a:extLst>
            <a:ext uri="{FF2B5EF4-FFF2-40B4-BE49-F238E27FC236}">
              <a16:creationId xmlns:a16="http://schemas.microsoft.com/office/drawing/2014/main" id="{4B4CAB34-71E1-31A6-3E0A-666EE2BB7463}"/>
            </a:ext>
          </a:extLst>
        </xdr:cNvPr>
        <xdr:cNvGrpSpPr/>
      </xdr:nvGrpSpPr>
      <xdr:grpSpPr>
        <a:xfrm>
          <a:off x="2849880" y="701040"/>
          <a:ext cx="1773936" cy="731520"/>
          <a:chOff x="2987040" y="701040"/>
          <a:chExt cx="1773936" cy="731520"/>
        </a:xfrm>
      </xdr:grpSpPr>
      <xdr:sp macro="" textlink="">
        <xdr:nvSpPr>
          <xdr:cNvPr id="28" name="Rectangle: Rounded Corners 27">
            <a:extLst>
              <a:ext uri="{FF2B5EF4-FFF2-40B4-BE49-F238E27FC236}">
                <a16:creationId xmlns:a16="http://schemas.microsoft.com/office/drawing/2014/main" id="{F5B5F4C4-615B-E22E-D5E8-C29BA6B5C224}"/>
              </a:ext>
            </a:extLst>
          </xdr:cNvPr>
          <xdr:cNvSpPr/>
        </xdr:nvSpPr>
        <xdr:spPr>
          <a:xfrm>
            <a:off x="2987040" y="701040"/>
            <a:ext cx="1773936" cy="731520"/>
          </a:xfrm>
          <a:prstGeom prst="roundRect">
            <a:avLst/>
          </a:prstGeom>
          <a:gradFill flip="none" rotWithShape="1">
            <a:gsLst>
              <a:gs pos="0">
                <a:schemeClr val="bg1">
                  <a:lumMod val="95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96F06541-8382-F1E3-4A09-DAFF062EA030}"/>
              </a:ext>
            </a:extLst>
          </xdr:cNvPr>
          <xdr:cNvSpPr/>
        </xdr:nvSpPr>
        <xdr:spPr>
          <a:xfrm>
            <a:off x="3022600" y="803910"/>
            <a:ext cx="502920" cy="502920"/>
          </a:xfrm>
          <a:prstGeom prst="ellipse">
            <a:avLst/>
          </a:prstGeom>
          <a:solidFill>
            <a:schemeClr val="bg1">
              <a:lumMod val="85000"/>
              <a:alpha val="2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8" name="Picture 57">
            <a:extLst>
              <a:ext uri="{FF2B5EF4-FFF2-40B4-BE49-F238E27FC236}">
                <a16:creationId xmlns:a16="http://schemas.microsoft.com/office/drawing/2014/main" id="{38E99621-24A1-91A5-5497-5A6131DEE846}"/>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3099221" y="900765"/>
            <a:ext cx="319619" cy="319619"/>
          </a:xfrm>
          <a:prstGeom prst="rect">
            <a:avLst/>
          </a:prstGeom>
        </xdr:spPr>
      </xdr:pic>
      <xdr:sp macro="" textlink="">
        <xdr:nvSpPr>
          <xdr:cNvPr id="10240" name="TextBox 10239">
            <a:extLst>
              <a:ext uri="{FF2B5EF4-FFF2-40B4-BE49-F238E27FC236}">
                <a16:creationId xmlns:a16="http://schemas.microsoft.com/office/drawing/2014/main" id="{2EC7E741-FC7D-0A3A-21C9-BFB3B326E263}"/>
              </a:ext>
            </a:extLst>
          </xdr:cNvPr>
          <xdr:cNvSpPr txBox="1"/>
        </xdr:nvSpPr>
        <xdr:spPr>
          <a:xfrm>
            <a:off x="3517900" y="1120140"/>
            <a:ext cx="115062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Total</a:t>
            </a:r>
            <a:r>
              <a:rPr lang="en-US" sz="1400" baseline="0">
                <a:solidFill>
                  <a:schemeClr val="bg1">
                    <a:lumMod val="85000"/>
                  </a:schemeClr>
                </a:solidFill>
              </a:rPr>
              <a:t> revenue</a:t>
            </a:r>
          </a:p>
        </xdr:txBody>
      </xdr:sp>
      <xdr:sp macro="" textlink="'profit pivot tables'!AB17">
        <xdr:nvSpPr>
          <xdr:cNvPr id="10247" name="TextBox 10246">
            <a:extLst>
              <a:ext uri="{FF2B5EF4-FFF2-40B4-BE49-F238E27FC236}">
                <a16:creationId xmlns:a16="http://schemas.microsoft.com/office/drawing/2014/main" id="{3DBD9577-1C24-D298-C22C-0E49FE6125E5}"/>
              </a:ext>
            </a:extLst>
          </xdr:cNvPr>
          <xdr:cNvSpPr txBox="1"/>
        </xdr:nvSpPr>
        <xdr:spPr>
          <a:xfrm>
            <a:off x="3487420" y="891540"/>
            <a:ext cx="11582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035E9E-1AE2-406E-B15F-28508F5035EC}" type="TxLink">
              <a:rPr lang="en-US" sz="2200" b="0" i="0" u="none" strike="noStrike">
                <a:solidFill>
                  <a:schemeClr val="bg1"/>
                </a:solidFill>
                <a:latin typeface="Aptos Narrow"/>
              </a:rPr>
              <a:pPr algn="ctr"/>
              <a:t>$5.4M</a:t>
            </a:fld>
            <a:endParaRPr lang="en-US" sz="2200">
              <a:solidFill>
                <a:schemeClr val="bg1"/>
              </a:solidFill>
            </a:endParaRPr>
          </a:p>
        </xdr:txBody>
      </xdr:sp>
    </xdr:grpSp>
    <xdr:clientData/>
  </xdr:twoCellAnchor>
  <xdr:twoCellAnchor>
    <xdr:from>
      <xdr:col>9</xdr:col>
      <xdr:colOff>294640</xdr:colOff>
      <xdr:row>13</xdr:row>
      <xdr:rowOff>118110</xdr:rowOff>
    </xdr:from>
    <xdr:to>
      <xdr:col>9</xdr:col>
      <xdr:colOff>456635</xdr:colOff>
      <xdr:row>14</xdr:row>
      <xdr:rowOff>91440</xdr:rowOff>
    </xdr:to>
    <xdr:sp macro="" textlink="">
      <xdr:nvSpPr>
        <xdr:cNvPr id="40" name="Oval 39">
          <a:extLst>
            <a:ext uri="{FF2B5EF4-FFF2-40B4-BE49-F238E27FC236}">
              <a16:creationId xmlns:a16="http://schemas.microsoft.com/office/drawing/2014/main" id="{40693F6F-FB3E-D81F-D999-75C6EABB7307}"/>
            </a:ext>
          </a:extLst>
        </xdr:cNvPr>
        <xdr:cNvSpPr/>
      </xdr:nvSpPr>
      <xdr:spPr>
        <a:xfrm>
          <a:off x="5781040" y="2129790"/>
          <a:ext cx="161995" cy="156210"/>
        </a:xfrm>
        <a:prstGeom prst="ellipse">
          <a:avLst/>
        </a:prstGeom>
        <a:solidFill>
          <a:srgbClr val="333F50">
            <a:alpha val="2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60960</xdr:colOff>
      <xdr:row>11</xdr:row>
      <xdr:rowOff>152400</xdr:rowOff>
    </xdr:from>
    <xdr:to>
      <xdr:col>12</xdr:col>
      <xdr:colOff>91440</xdr:colOff>
      <xdr:row>12</xdr:row>
      <xdr:rowOff>144780</xdr:rowOff>
    </xdr:to>
    <xdr:sp macro="" textlink="">
      <xdr:nvSpPr>
        <xdr:cNvPr id="24" name="TextBox 23">
          <a:extLst>
            <a:ext uri="{FF2B5EF4-FFF2-40B4-BE49-F238E27FC236}">
              <a16:creationId xmlns:a16="http://schemas.microsoft.com/office/drawing/2014/main" id="{82848697-AE07-E376-2AB3-00E8A65CADEB}"/>
            </a:ext>
          </a:extLst>
        </xdr:cNvPr>
        <xdr:cNvSpPr txBox="1"/>
      </xdr:nvSpPr>
      <xdr:spPr>
        <a:xfrm>
          <a:off x="6766560" y="1798320"/>
          <a:ext cx="640080" cy="17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65000"/>
                </a:schemeClr>
              </a:solidFill>
            </a:rPr>
            <a:t>Bottom</a:t>
          </a:r>
          <a:endParaRPr lang="en-US" sz="1400">
            <a:solidFill>
              <a:schemeClr val="bg1">
                <a:lumMod val="6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533400</xdr:colOff>
          <xdr:row>11</xdr:row>
          <xdr:rowOff>91440</xdr:rowOff>
        </xdr:from>
        <xdr:to>
          <xdr:col>10</xdr:col>
          <xdr:colOff>182880</xdr:colOff>
          <xdr:row>12</xdr:row>
          <xdr:rowOff>167640</xdr:rowOff>
        </xdr:to>
        <xdr:sp macro="" textlink="">
          <xdr:nvSpPr>
            <xdr:cNvPr id="10241" name="Option 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594360</xdr:colOff>
          <xdr:row>11</xdr:row>
          <xdr:rowOff>152400</xdr:rowOff>
        </xdr:from>
        <xdr:to>
          <xdr:col>12</xdr:col>
          <xdr:colOff>213360</xdr:colOff>
          <xdr:row>12</xdr:row>
          <xdr:rowOff>144780</xdr:rowOff>
        </xdr:to>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320040</xdr:colOff>
      <xdr:row>13</xdr:row>
      <xdr:rowOff>91440</xdr:rowOff>
    </xdr:from>
    <xdr:to>
      <xdr:col>13</xdr:col>
      <xdr:colOff>68580</xdr:colOff>
      <xdr:row>14</xdr:row>
      <xdr:rowOff>114300</xdr:rowOff>
    </xdr:to>
    <xdr:sp macro="" textlink="'profit pivot tables'!Y30">
      <xdr:nvSpPr>
        <xdr:cNvPr id="36" name="TextBox 35">
          <a:extLst>
            <a:ext uri="{FF2B5EF4-FFF2-40B4-BE49-F238E27FC236}">
              <a16:creationId xmlns:a16="http://schemas.microsoft.com/office/drawing/2014/main" id="{54ACF3B6-0650-5E08-E463-F14F28B4D121}"/>
            </a:ext>
          </a:extLst>
        </xdr:cNvPr>
        <xdr:cNvSpPr txBox="1"/>
      </xdr:nvSpPr>
      <xdr:spPr>
        <a:xfrm>
          <a:off x="5806440" y="2103120"/>
          <a:ext cx="21869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442641-A959-4D06-9B48-CD775CA79BE1}" type="TxLink">
            <a:rPr lang="en-US" sz="1400" b="0" i="0" u="none" strike="noStrike">
              <a:solidFill>
                <a:schemeClr val="tx1">
                  <a:lumMod val="75000"/>
                  <a:lumOff val="25000"/>
                </a:schemeClr>
              </a:solidFill>
              <a:latin typeface="Aptos Narrow"/>
            </a:rPr>
            <a:pPr algn="ctr"/>
            <a:t>Top-5 Profitable Customer</a:t>
          </a:fld>
          <a:endParaRPr lang="en-US" sz="1800">
            <a:solidFill>
              <a:schemeClr val="tx1">
                <a:lumMod val="75000"/>
                <a:lumOff val="25000"/>
              </a:schemeClr>
            </a:solidFill>
          </a:endParaRPr>
        </a:p>
      </xdr:txBody>
    </xdr:sp>
    <xdr:clientData/>
  </xdr:twoCellAnchor>
  <xdr:twoCellAnchor>
    <xdr:from>
      <xdr:col>10</xdr:col>
      <xdr:colOff>259080</xdr:colOff>
      <xdr:row>14</xdr:row>
      <xdr:rowOff>137160</xdr:rowOff>
    </xdr:from>
    <xdr:to>
      <xdr:col>12</xdr:col>
      <xdr:colOff>381000</xdr:colOff>
      <xdr:row>16</xdr:row>
      <xdr:rowOff>76200</xdr:rowOff>
    </xdr:to>
    <xdr:sp macro="" textlink="'profit pivot tables'!Y32">
      <xdr:nvSpPr>
        <xdr:cNvPr id="38" name="TextBox 37">
          <a:extLst>
            <a:ext uri="{FF2B5EF4-FFF2-40B4-BE49-F238E27FC236}">
              <a16:creationId xmlns:a16="http://schemas.microsoft.com/office/drawing/2014/main" id="{BB3BA01D-7300-A2CA-813E-551625929AC8}"/>
            </a:ext>
          </a:extLst>
        </xdr:cNvPr>
        <xdr:cNvSpPr txBox="1"/>
      </xdr:nvSpPr>
      <xdr:spPr>
        <a:xfrm>
          <a:off x="6355080" y="2331720"/>
          <a:ext cx="134112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9671B4C-8E96-4494-B42C-C331065679A0}" type="TxLink">
            <a:rPr lang="en-US" sz="2800" b="0" i="0" u="none" strike="noStrike">
              <a:solidFill>
                <a:srgbClr val="1F8CB3"/>
              </a:solidFill>
              <a:latin typeface="Aptos Narrow"/>
            </a:rPr>
            <a:pPr algn="ctr"/>
            <a:t>$3M</a:t>
          </a:fld>
          <a:endParaRPr lang="en-US" sz="2800">
            <a:solidFill>
              <a:srgbClr val="1F8CB3"/>
            </a:solidFill>
          </a:endParaRPr>
        </a:p>
      </xdr:txBody>
    </xdr:sp>
    <xdr:clientData/>
  </xdr:twoCellAnchor>
  <xdr:twoCellAnchor>
    <xdr:from>
      <xdr:col>9</xdr:col>
      <xdr:colOff>297180</xdr:colOff>
      <xdr:row>14</xdr:row>
      <xdr:rowOff>45720</xdr:rowOff>
    </xdr:from>
    <xdr:to>
      <xdr:col>11</xdr:col>
      <xdr:colOff>7620</xdr:colOff>
      <xdr:row>16</xdr:row>
      <xdr:rowOff>152400</xdr:rowOff>
    </xdr:to>
    <xdr:sp macro="" textlink="'profit pivot tables'!Y31">
      <xdr:nvSpPr>
        <xdr:cNvPr id="37" name="TextBox 36">
          <a:extLst>
            <a:ext uri="{FF2B5EF4-FFF2-40B4-BE49-F238E27FC236}">
              <a16:creationId xmlns:a16="http://schemas.microsoft.com/office/drawing/2014/main" id="{BE4CFB35-6113-351B-EE43-C1700B7C87E1}"/>
            </a:ext>
          </a:extLst>
        </xdr:cNvPr>
        <xdr:cNvSpPr txBox="1"/>
      </xdr:nvSpPr>
      <xdr:spPr>
        <a:xfrm>
          <a:off x="5783580" y="2240280"/>
          <a:ext cx="92964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D8382B-39BB-4464-9843-EB828DB9E97B}" type="TxLink">
            <a:rPr lang="en-US" sz="1100" b="0" i="0" u="none" strike="noStrike">
              <a:solidFill>
                <a:schemeClr val="tx1">
                  <a:lumMod val="75000"/>
                  <a:lumOff val="25000"/>
                </a:schemeClr>
              </a:solidFill>
              <a:latin typeface="Aptos Narrow"/>
            </a:rPr>
            <a:pPr algn="ctr"/>
            <a:t>Customer Overtime</a:t>
          </a:fld>
          <a:endParaRPr lang="en-US" sz="1400">
            <a:solidFill>
              <a:schemeClr val="tx1">
                <a:lumMod val="75000"/>
                <a:lumOff val="25000"/>
              </a:schemeClr>
            </a:solidFill>
          </a:endParaRPr>
        </a:p>
      </xdr:txBody>
    </xdr:sp>
    <xdr:clientData/>
  </xdr:twoCellAnchor>
  <xdr:twoCellAnchor>
    <xdr:from>
      <xdr:col>9</xdr:col>
      <xdr:colOff>373380</xdr:colOff>
      <xdr:row>14</xdr:row>
      <xdr:rowOff>144780</xdr:rowOff>
    </xdr:from>
    <xdr:to>
      <xdr:col>9</xdr:col>
      <xdr:colOff>419100</xdr:colOff>
      <xdr:row>16</xdr:row>
      <xdr:rowOff>60960</xdr:rowOff>
    </xdr:to>
    <xdr:sp macro="" textlink="">
      <xdr:nvSpPr>
        <xdr:cNvPr id="41" name="Rectangle 40">
          <a:extLst>
            <a:ext uri="{FF2B5EF4-FFF2-40B4-BE49-F238E27FC236}">
              <a16:creationId xmlns:a16="http://schemas.microsoft.com/office/drawing/2014/main" id="{C7F4BC2F-8542-3913-D61E-200A8F4D7818}"/>
            </a:ext>
          </a:extLst>
        </xdr:cNvPr>
        <xdr:cNvSpPr/>
      </xdr:nvSpPr>
      <xdr:spPr>
        <a:xfrm>
          <a:off x="5859780" y="2339340"/>
          <a:ext cx="45720" cy="281940"/>
        </a:xfrm>
        <a:prstGeom prst="rect">
          <a:avLst/>
        </a:prstGeom>
        <a:solidFill>
          <a:srgbClr val="1F8CB3">
            <a:alpha val="4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182880</xdr:colOff>
      <xdr:row>26</xdr:row>
      <xdr:rowOff>7620</xdr:rowOff>
    </xdr:from>
    <xdr:to>
      <xdr:col>1</xdr:col>
      <xdr:colOff>99060</xdr:colOff>
      <xdr:row>37</xdr:row>
      <xdr:rowOff>175260</xdr:rowOff>
    </xdr:to>
    <xdr:sp macro="" textlink="">
      <xdr:nvSpPr>
        <xdr:cNvPr id="44" name="Rectangle: Diagonal Corners Rounded 43">
          <a:extLst>
            <a:ext uri="{FF2B5EF4-FFF2-40B4-BE49-F238E27FC236}">
              <a16:creationId xmlns:a16="http://schemas.microsoft.com/office/drawing/2014/main" id="{2083325F-296B-3688-4776-23B739E4BFB7}"/>
            </a:ext>
          </a:extLst>
        </xdr:cNvPr>
        <xdr:cNvSpPr/>
      </xdr:nvSpPr>
      <xdr:spPr>
        <a:xfrm>
          <a:off x="182880" y="4396740"/>
          <a:ext cx="525780" cy="2179320"/>
        </a:xfrm>
        <a:prstGeom prst="round2DiagRect">
          <a:avLst/>
        </a:prstGeom>
        <a:gradFill>
          <a:gsLst>
            <a:gs pos="0">
              <a:schemeClr val="bg1">
                <a:lumMod val="95000"/>
              </a:schemeClr>
            </a:gs>
            <a:gs pos="28000">
              <a:srgbClr val="1F8CB3"/>
            </a:gs>
            <a:gs pos="100000">
              <a:srgbClr val="333F50"/>
            </a:gs>
          </a:gsLst>
          <a:path path="circle">
            <a:fillToRect l="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Time Frame</a:t>
          </a:r>
        </a:p>
      </xdr:txBody>
    </xdr:sp>
    <xdr:clientData/>
  </xdr:twoCellAnchor>
  <xdr:twoCellAnchor>
    <xdr:from>
      <xdr:col>0</xdr:col>
      <xdr:colOff>198120</xdr:colOff>
      <xdr:row>11</xdr:row>
      <xdr:rowOff>68580</xdr:rowOff>
    </xdr:from>
    <xdr:to>
      <xdr:col>1</xdr:col>
      <xdr:colOff>114300</xdr:colOff>
      <xdr:row>25</xdr:row>
      <xdr:rowOff>45720</xdr:rowOff>
    </xdr:to>
    <xdr:sp macro="" textlink="">
      <xdr:nvSpPr>
        <xdr:cNvPr id="45" name="Rectangle: Diagonal Corners Rounded 44">
          <a:extLst>
            <a:ext uri="{FF2B5EF4-FFF2-40B4-BE49-F238E27FC236}">
              <a16:creationId xmlns:a16="http://schemas.microsoft.com/office/drawing/2014/main" id="{2CDE02A3-38B3-81C7-8D81-C44ECC43EF9E}"/>
            </a:ext>
          </a:extLst>
        </xdr:cNvPr>
        <xdr:cNvSpPr/>
      </xdr:nvSpPr>
      <xdr:spPr>
        <a:xfrm>
          <a:off x="198120" y="1714500"/>
          <a:ext cx="525780" cy="2537460"/>
        </a:xfrm>
        <a:prstGeom prst="round2DiagRect">
          <a:avLst/>
        </a:prstGeom>
        <a:gradFill>
          <a:gsLst>
            <a:gs pos="0">
              <a:schemeClr val="bg1">
                <a:lumMod val="95000"/>
              </a:schemeClr>
            </a:gs>
            <a:gs pos="28000">
              <a:srgbClr val="1F8CB3"/>
            </a:gs>
            <a:gs pos="100000">
              <a:srgbClr val="333F50"/>
            </a:gs>
          </a:gsLst>
          <a:path path="circle">
            <a:fillToRect l="100000" b="10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a:t>Customer</a:t>
          </a:r>
          <a:r>
            <a:rPr lang="en-US" sz="2000" baseline="0"/>
            <a:t> Analysis</a:t>
          </a:r>
          <a:endParaRPr lang="en-US" sz="2000"/>
        </a:p>
      </xdr:txBody>
    </xdr:sp>
    <xdr:clientData/>
  </xdr:twoCellAnchor>
  <xdr:twoCellAnchor>
    <xdr:from>
      <xdr:col>4</xdr:col>
      <xdr:colOff>472440</xdr:colOff>
      <xdr:row>15</xdr:row>
      <xdr:rowOff>60960</xdr:rowOff>
    </xdr:from>
    <xdr:to>
      <xdr:col>9</xdr:col>
      <xdr:colOff>99060</xdr:colOff>
      <xdr:row>24</xdr:row>
      <xdr:rowOff>144780</xdr:rowOff>
    </xdr:to>
    <xdr:graphicFrame macro="">
      <xdr:nvGraphicFramePr>
        <xdr:cNvPr id="47" name="Chart 46">
          <a:extLst>
            <a:ext uri="{FF2B5EF4-FFF2-40B4-BE49-F238E27FC236}">
              <a16:creationId xmlns:a16="http://schemas.microsoft.com/office/drawing/2014/main" id="{8F1103DB-1EBD-4CA6-8851-56A8311A4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53340</xdr:colOff>
      <xdr:row>13</xdr:row>
      <xdr:rowOff>22860</xdr:rowOff>
    </xdr:from>
    <xdr:to>
      <xdr:col>6</xdr:col>
      <xdr:colOff>434340</xdr:colOff>
      <xdr:row>15</xdr:row>
      <xdr:rowOff>129540</xdr:rowOff>
    </xdr:to>
    <xdr:grpSp>
      <xdr:nvGrpSpPr>
        <xdr:cNvPr id="59" name="Group 58">
          <a:extLst>
            <a:ext uri="{FF2B5EF4-FFF2-40B4-BE49-F238E27FC236}">
              <a16:creationId xmlns:a16="http://schemas.microsoft.com/office/drawing/2014/main" id="{461ABB45-E3F6-C93B-2E47-A896B6A4CE05}"/>
            </a:ext>
          </a:extLst>
        </xdr:cNvPr>
        <xdr:cNvGrpSpPr/>
      </xdr:nvGrpSpPr>
      <xdr:grpSpPr>
        <a:xfrm>
          <a:off x="3101340" y="2034540"/>
          <a:ext cx="990600" cy="472440"/>
          <a:chOff x="3101340" y="2179320"/>
          <a:chExt cx="990600" cy="472440"/>
        </a:xfrm>
      </xdr:grpSpPr>
      <xdr:sp macro="" textlink="'profit pivot tables'!Y31">
        <xdr:nvSpPr>
          <xdr:cNvPr id="50" name="TextBox 49">
            <a:extLst>
              <a:ext uri="{FF2B5EF4-FFF2-40B4-BE49-F238E27FC236}">
                <a16:creationId xmlns:a16="http://schemas.microsoft.com/office/drawing/2014/main" id="{CDD9D58A-FC22-0B4F-A88F-35BEA7D4BAE2}"/>
              </a:ext>
            </a:extLst>
          </xdr:cNvPr>
          <xdr:cNvSpPr txBox="1"/>
        </xdr:nvSpPr>
        <xdr:spPr>
          <a:xfrm>
            <a:off x="3101340" y="2179320"/>
            <a:ext cx="99060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a:solidFill>
                  <a:schemeClr val="tx1">
                    <a:lumMod val="75000"/>
                    <a:lumOff val="25000"/>
                  </a:schemeClr>
                </a:solidFill>
              </a:rPr>
              <a:t>Average</a:t>
            </a:r>
            <a:r>
              <a:rPr lang="en-US" sz="1100" baseline="0">
                <a:solidFill>
                  <a:schemeClr val="tx1">
                    <a:lumMod val="75000"/>
                    <a:lumOff val="25000"/>
                  </a:schemeClr>
                </a:solidFill>
              </a:rPr>
              <a:t> Customer Age</a:t>
            </a:r>
            <a:endParaRPr lang="en-US" sz="1100">
              <a:solidFill>
                <a:schemeClr val="tx1">
                  <a:lumMod val="75000"/>
                  <a:lumOff val="25000"/>
                </a:schemeClr>
              </a:solidFill>
            </a:endParaRPr>
          </a:p>
        </xdr:txBody>
      </xdr:sp>
      <xdr:sp macro="" textlink="">
        <xdr:nvSpPr>
          <xdr:cNvPr id="51" name="Rectangle 50">
            <a:extLst>
              <a:ext uri="{FF2B5EF4-FFF2-40B4-BE49-F238E27FC236}">
                <a16:creationId xmlns:a16="http://schemas.microsoft.com/office/drawing/2014/main" id="{923F3ABC-F927-61E4-4FEA-F0CC6D5BF301}"/>
              </a:ext>
            </a:extLst>
          </xdr:cNvPr>
          <xdr:cNvSpPr/>
        </xdr:nvSpPr>
        <xdr:spPr>
          <a:xfrm>
            <a:off x="3101340" y="2278380"/>
            <a:ext cx="45720" cy="281940"/>
          </a:xfrm>
          <a:prstGeom prst="rect">
            <a:avLst/>
          </a:prstGeom>
          <a:solidFill>
            <a:srgbClr val="1F8CB3">
              <a:alpha val="4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83820</xdr:colOff>
      <xdr:row>12</xdr:row>
      <xdr:rowOff>60960</xdr:rowOff>
    </xdr:from>
    <xdr:to>
      <xdr:col>8</xdr:col>
      <xdr:colOff>441960</xdr:colOff>
      <xdr:row>13</xdr:row>
      <xdr:rowOff>83820</xdr:rowOff>
    </xdr:to>
    <xdr:sp macro="" textlink="'profit pivot tables'!Y30">
      <xdr:nvSpPr>
        <xdr:cNvPr id="55" name="TextBox 54">
          <a:extLst>
            <a:ext uri="{FF2B5EF4-FFF2-40B4-BE49-F238E27FC236}">
              <a16:creationId xmlns:a16="http://schemas.microsoft.com/office/drawing/2014/main" id="{EEDA2654-AF72-CEF6-52B4-6191A103DDC3}"/>
            </a:ext>
          </a:extLst>
        </xdr:cNvPr>
        <xdr:cNvSpPr txBox="1"/>
      </xdr:nvSpPr>
      <xdr:spPr>
        <a:xfrm>
          <a:off x="3131820" y="1889760"/>
          <a:ext cx="21869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Profit</a:t>
          </a:r>
          <a:r>
            <a:rPr lang="en-US" sz="1400" baseline="0">
              <a:solidFill>
                <a:schemeClr val="tx1">
                  <a:lumMod val="75000"/>
                  <a:lumOff val="25000"/>
                </a:schemeClr>
              </a:solidFill>
            </a:rPr>
            <a:t> by Customer Age</a:t>
          </a:r>
          <a:endParaRPr lang="en-US" sz="1400">
            <a:solidFill>
              <a:schemeClr val="tx1">
                <a:lumMod val="75000"/>
                <a:lumOff val="25000"/>
              </a:schemeClr>
            </a:solidFill>
          </a:endParaRPr>
        </a:p>
      </xdr:txBody>
    </xdr:sp>
    <xdr:clientData/>
  </xdr:twoCellAnchor>
  <xdr:twoCellAnchor>
    <xdr:from>
      <xdr:col>4</xdr:col>
      <xdr:colOff>599440</xdr:colOff>
      <xdr:row>12</xdr:row>
      <xdr:rowOff>95250</xdr:rowOff>
    </xdr:from>
    <xdr:to>
      <xdr:col>5</xdr:col>
      <xdr:colOff>151835</xdr:colOff>
      <xdr:row>13</xdr:row>
      <xdr:rowOff>68580</xdr:rowOff>
    </xdr:to>
    <xdr:sp macro="" textlink="">
      <xdr:nvSpPr>
        <xdr:cNvPr id="57" name="Oval 56">
          <a:extLst>
            <a:ext uri="{FF2B5EF4-FFF2-40B4-BE49-F238E27FC236}">
              <a16:creationId xmlns:a16="http://schemas.microsoft.com/office/drawing/2014/main" id="{4B08CF26-9CF4-C09D-6FBD-2F3E20AF6950}"/>
            </a:ext>
          </a:extLst>
        </xdr:cNvPr>
        <xdr:cNvSpPr/>
      </xdr:nvSpPr>
      <xdr:spPr>
        <a:xfrm>
          <a:off x="3037840" y="1924050"/>
          <a:ext cx="161995" cy="156210"/>
        </a:xfrm>
        <a:prstGeom prst="ellipse">
          <a:avLst/>
        </a:prstGeom>
        <a:solidFill>
          <a:srgbClr val="333F50">
            <a:alpha val="2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441960</xdr:colOff>
          <xdr:row>14</xdr:row>
          <xdr:rowOff>0</xdr:rowOff>
        </xdr:from>
        <xdr:to>
          <xdr:col>4</xdr:col>
          <xdr:colOff>213360</xdr:colOff>
          <xdr:row>22</xdr:row>
          <xdr:rowOff>60960</xdr:rowOff>
        </xdr:to>
        <xdr:pic>
          <xdr:nvPicPr>
            <xdr:cNvPr id="10250" name="Picture 10249">
              <a:extLst>
                <a:ext uri="{FF2B5EF4-FFF2-40B4-BE49-F238E27FC236}">
                  <a16:creationId xmlns:a16="http://schemas.microsoft.com/office/drawing/2014/main" id="{2F60DC09-DE1A-7473-7D87-1BDDF4B3B7BF}"/>
                </a:ext>
              </a:extLst>
            </xdr:cNvPr>
            <xdr:cNvPicPr>
              <a:picLocks noChangeAspect="1" noChangeArrowheads="1"/>
              <a:extLst>
                <a:ext uri="{84589F7E-364E-4C9E-8A38-B11213B215E9}">
                  <a14:cameraTool cellRange="'Gender Chart'!$F$17:$O$26" spid="_x0000_s10530"/>
                </a:ext>
              </a:extLst>
            </xdr:cNvPicPr>
          </xdr:nvPicPr>
          <xdr:blipFill>
            <a:blip xmlns:r="http://schemas.openxmlformats.org/officeDocument/2006/relationships" r:embed="rId7"/>
            <a:srcRect/>
            <a:stretch>
              <a:fillRect/>
            </a:stretch>
          </xdr:blipFill>
          <xdr:spPr bwMode="auto">
            <a:xfrm>
              <a:off x="1051560" y="2194560"/>
              <a:ext cx="1600200" cy="1524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480060</xdr:colOff>
      <xdr:row>12</xdr:row>
      <xdr:rowOff>15240</xdr:rowOff>
    </xdr:from>
    <xdr:to>
      <xdr:col>5</xdr:col>
      <xdr:colOff>228600</xdr:colOff>
      <xdr:row>13</xdr:row>
      <xdr:rowOff>38100</xdr:rowOff>
    </xdr:to>
    <xdr:sp macro="" textlink="'profit pivot tables'!Y30">
      <xdr:nvSpPr>
        <xdr:cNvPr id="10251" name="TextBox 10250">
          <a:extLst>
            <a:ext uri="{FF2B5EF4-FFF2-40B4-BE49-F238E27FC236}">
              <a16:creationId xmlns:a16="http://schemas.microsoft.com/office/drawing/2014/main" id="{FDEF4F06-6593-A7F7-AF8B-2F0B47BF5772}"/>
            </a:ext>
          </a:extLst>
        </xdr:cNvPr>
        <xdr:cNvSpPr txBox="1"/>
      </xdr:nvSpPr>
      <xdr:spPr>
        <a:xfrm>
          <a:off x="1089660" y="1844040"/>
          <a:ext cx="21869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Profit</a:t>
          </a:r>
          <a:r>
            <a:rPr lang="en-US" sz="1400" baseline="0">
              <a:solidFill>
                <a:schemeClr val="tx1">
                  <a:lumMod val="75000"/>
                  <a:lumOff val="25000"/>
                </a:schemeClr>
              </a:solidFill>
            </a:rPr>
            <a:t> by Gender</a:t>
          </a:r>
          <a:endParaRPr lang="en-US" sz="1400">
            <a:solidFill>
              <a:schemeClr val="tx1">
                <a:lumMod val="75000"/>
                <a:lumOff val="25000"/>
              </a:schemeClr>
            </a:solidFill>
          </a:endParaRPr>
        </a:p>
      </xdr:txBody>
    </xdr:sp>
    <xdr:clientData/>
  </xdr:twoCellAnchor>
  <xdr:twoCellAnchor>
    <xdr:from>
      <xdr:col>1</xdr:col>
      <xdr:colOff>386080</xdr:colOff>
      <xdr:row>12</xdr:row>
      <xdr:rowOff>49530</xdr:rowOff>
    </xdr:from>
    <xdr:to>
      <xdr:col>1</xdr:col>
      <xdr:colOff>548075</xdr:colOff>
      <xdr:row>13</xdr:row>
      <xdr:rowOff>22860</xdr:rowOff>
    </xdr:to>
    <xdr:sp macro="" textlink="">
      <xdr:nvSpPr>
        <xdr:cNvPr id="10252" name="Oval 10251">
          <a:extLst>
            <a:ext uri="{FF2B5EF4-FFF2-40B4-BE49-F238E27FC236}">
              <a16:creationId xmlns:a16="http://schemas.microsoft.com/office/drawing/2014/main" id="{BFD67BF9-6EFC-2CB4-FDEB-BBB2BC7DB9CB}"/>
            </a:ext>
          </a:extLst>
        </xdr:cNvPr>
        <xdr:cNvSpPr/>
      </xdr:nvSpPr>
      <xdr:spPr>
        <a:xfrm>
          <a:off x="995680" y="1878330"/>
          <a:ext cx="161995" cy="156210"/>
        </a:xfrm>
        <a:prstGeom prst="ellipse">
          <a:avLst/>
        </a:prstGeom>
        <a:solidFill>
          <a:srgbClr val="333F50">
            <a:alpha val="2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480060</xdr:colOff>
      <xdr:row>22</xdr:row>
      <xdr:rowOff>152400</xdr:rowOff>
    </xdr:from>
    <xdr:to>
      <xdr:col>2</xdr:col>
      <xdr:colOff>434340</xdr:colOff>
      <xdr:row>23</xdr:row>
      <xdr:rowOff>160020</xdr:rowOff>
    </xdr:to>
    <xdr:sp macro="" textlink="'profit pivot tables'!Y30">
      <xdr:nvSpPr>
        <xdr:cNvPr id="10253" name="TextBox 10252">
          <a:extLst>
            <a:ext uri="{FF2B5EF4-FFF2-40B4-BE49-F238E27FC236}">
              <a16:creationId xmlns:a16="http://schemas.microsoft.com/office/drawing/2014/main" id="{AA271F42-D3FF-698A-5CA6-435C09D15B0C}"/>
            </a:ext>
          </a:extLst>
        </xdr:cNvPr>
        <xdr:cNvSpPr txBox="1"/>
      </xdr:nvSpPr>
      <xdr:spPr>
        <a:xfrm>
          <a:off x="1089660" y="3810000"/>
          <a:ext cx="56388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a:solidFill>
                <a:schemeClr val="tx1">
                  <a:lumMod val="75000"/>
                  <a:lumOff val="25000"/>
                </a:schemeClr>
              </a:solidFill>
            </a:rPr>
            <a:t>Male</a:t>
          </a:r>
        </a:p>
      </xdr:txBody>
    </xdr:sp>
    <xdr:clientData/>
  </xdr:twoCellAnchor>
  <xdr:twoCellAnchor>
    <xdr:from>
      <xdr:col>1</xdr:col>
      <xdr:colOff>480060</xdr:colOff>
      <xdr:row>23</xdr:row>
      <xdr:rowOff>175260</xdr:rowOff>
    </xdr:from>
    <xdr:to>
      <xdr:col>2</xdr:col>
      <xdr:colOff>594360</xdr:colOff>
      <xdr:row>25</xdr:row>
      <xdr:rowOff>15240</xdr:rowOff>
    </xdr:to>
    <xdr:sp macro="" textlink="'profit pivot tables'!Y30">
      <xdr:nvSpPr>
        <xdr:cNvPr id="10255" name="TextBox 10254">
          <a:extLst>
            <a:ext uri="{FF2B5EF4-FFF2-40B4-BE49-F238E27FC236}">
              <a16:creationId xmlns:a16="http://schemas.microsoft.com/office/drawing/2014/main" id="{26D8AE23-BAC4-113B-FF2E-48E0AB4F8469}"/>
            </a:ext>
          </a:extLst>
        </xdr:cNvPr>
        <xdr:cNvSpPr txBox="1"/>
      </xdr:nvSpPr>
      <xdr:spPr>
        <a:xfrm>
          <a:off x="1089660" y="4015740"/>
          <a:ext cx="72390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00">
              <a:solidFill>
                <a:schemeClr val="tx1">
                  <a:lumMod val="75000"/>
                  <a:lumOff val="25000"/>
                </a:schemeClr>
              </a:solidFill>
            </a:rPr>
            <a:t>Female</a:t>
          </a:r>
        </a:p>
      </xdr:txBody>
    </xdr:sp>
    <xdr:clientData/>
  </xdr:twoCellAnchor>
  <xdr:twoCellAnchor>
    <xdr:from>
      <xdr:col>1</xdr:col>
      <xdr:colOff>378460</xdr:colOff>
      <xdr:row>22</xdr:row>
      <xdr:rowOff>171450</xdr:rowOff>
    </xdr:from>
    <xdr:to>
      <xdr:col>1</xdr:col>
      <xdr:colOff>524651</xdr:colOff>
      <xdr:row>23</xdr:row>
      <xdr:rowOff>129540</xdr:rowOff>
    </xdr:to>
    <xdr:sp macro="" textlink="">
      <xdr:nvSpPr>
        <xdr:cNvPr id="10256" name="Oval 10255">
          <a:extLst>
            <a:ext uri="{FF2B5EF4-FFF2-40B4-BE49-F238E27FC236}">
              <a16:creationId xmlns:a16="http://schemas.microsoft.com/office/drawing/2014/main" id="{515D9A13-364C-3F8C-DCC8-586A1ABED4EF}"/>
            </a:ext>
          </a:extLst>
        </xdr:cNvPr>
        <xdr:cNvSpPr/>
      </xdr:nvSpPr>
      <xdr:spPr>
        <a:xfrm>
          <a:off x="988060" y="3829050"/>
          <a:ext cx="146191" cy="14097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381000</xdr:colOff>
      <xdr:row>24</xdr:row>
      <xdr:rowOff>30480</xdr:rowOff>
    </xdr:from>
    <xdr:to>
      <xdr:col>1</xdr:col>
      <xdr:colOff>518160</xdr:colOff>
      <xdr:row>24</xdr:row>
      <xdr:rowOff>160020</xdr:rowOff>
    </xdr:to>
    <xdr:sp macro="" textlink="">
      <xdr:nvSpPr>
        <xdr:cNvPr id="10257" name="Rectangle 10256">
          <a:extLst>
            <a:ext uri="{FF2B5EF4-FFF2-40B4-BE49-F238E27FC236}">
              <a16:creationId xmlns:a16="http://schemas.microsoft.com/office/drawing/2014/main" id="{818A1BB4-B092-5F6D-1EB9-A3BAD44440AA}"/>
            </a:ext>
          </a:extLst>
        </xdr:cNvPr>
        <xdr:cNvSpPr/>
      </xdr:nvSpPr>
      <xdr:spPr>
        <a:xfrm>
          <a:off x="990600" y="4053840"/>
          <a:ext cx="137160" cy="12954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510540</xdr:colOff>
      <xdr:row>22</xdr:row>
      <xdr:rowOff>152400</xdr:rowOff>
    </xdr:from>
    <xdr:to>
      <xdr:col>4</xdr:col>
      <xdr:colOff>53340</xdr:colOff>
      <xdr:row>23</xdr:row>
      <xdr:rowOff>167640</xdr:rowOff>
    </xdr:to>
    <xdr:sp macro="" textlink="'Gender Chart'!S7">
      <xdr:nvSpPr>
        <xdr:cNvPr id="10258" name="TextBox 10257">
          <a:extLst>
            <a:ext uri="{FF2B5EF4-FFF2-40B4-BE49-F238E27FC236}">
              <a16:creationId xmlns:a16="http://schemas.microsoft.com/office/drawing/2014/main" id="{7629640E-2554-1C8E-134C-C1FFACD972A7}"/>
            </a:ext>
          </a:extLst>
        </xdr:cNvPr>
        <xdr:cNvSpPr txBox="1"/>
      </xdr:nvSpPr>
      <xdr:spPr>
        <a:xfrm>
          <a:off x="1729740" y="3810000"/>
          <a:ext cx="7620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C79B45B-23B7-4804-BCC6-EB0D921C39AA}" type="TxLink">
            <a:rPr lang="en-US" sz="1200" b="1" i="0" u="none" strike="noStrike">
              <a:solidFill>
                <a:srgbClr val="0070C0"/>
              </a:solidFill>
              <a:latin typeface="Aptos Narrow"/>
            </a:rPr>
            <a:pPr algn="l"/>
            <a:t>51.47%</a:t>
          </a:fld>
          <a:endParaRPr lang="en-US" sz="1200">
            <a:solidFill>
              <a:srgbClr val="0070C0"/>
            </a:solidFill>
          </a:endParaRPr>
        </a:p>
      </xdr:txBody>
    </xdr:sp>
    <xdr:clientData/>
  </xdr:twoCellAnchor>
  <xdr:twoCellAnchor>
    <xdr:from>
      <xdr:col>2</xdr:col>
      <xdr:colOff>510540</xdr:colOff>
      <xdr:row>23</xdr:row>
      <xdr:rowOff>175260</xdr:rowOff>
    </xdr:from>
    <xdr:to>
      <xdr:col>4</xdr:col>
      <xdr:colOff>15240</xdr:colOff>
      <xdr:row>25</xdr:row>
      <xdr:rowOff>15240</xdr:rowOff>
    </xdr:to>
    <xdr:sp macro="" textlink="'Gender Chart'!S8">
      <xdr:nvSpPr>
        <xdr:cNvPr id="10259" name="TextBox 10258">
          <a:extLst>
            <a:ext uri="{FF2B5EF4-FFF2-40B4-BE49-F238E27FC236}">
              <a16:creationId xmlns:a16="http://schemas.microsoft.com/office/drawing/2014/main" id="{80E05836-527F-32F2-7395-78E721EE1843}"/>
            </a:ext>
          </a:extLst>
        </xdr:cNvPr>
        <xdr:cNvSpPr txBox="1"/>
      </xdr:nvSpPr>
      <xdr:spPr>
        <a:xfrm>
          <a:off x="1729740" y="4015740"/>
          <a:ext cx="72390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FF02D51-DDBC-417E-B63B-65C970674CDB}" type="TxLink">
            <a:rPr lang="en-US" sz="1200" b="1" i="0" u="none" strike="noStrike">
              <a:solidFill>
                <a:srgbClr val="45B7DE"/>
              </a:solidFill>
              <a:latin typeface="Aptos Narrow"/>
            </a:rPr>
            <a:pPr algn="l"/>
            <a:t>48.53%</a:t>
          </a:fld>
          <a:endParaRPr lang="en-US" sz="1600" b="1">
            <a:solidFill>
              <a:srgbClr val="45B7DE"/>
            </a:solidFill>
          </a:endParaRPr>
        </a:p>
      </xdr:txBody>
    </xdr:sp>
    <xdr:clientData/>
  </xdr:twoCellAnchor>
  <xdr:twoCellAnchor>
    <xdr:from>
      <xdr:col>1</xdr:col>
      <xdr:colOff>152400</xdr:colOff>
      <xdr:row>26</xdr:row>
      <xdr:rowOff>144780</xdr:rowOff>
    </xdr:from>
    <xdr:to>
      <xdr:col>10</xdr:col>
      <xdr:colOff>106680</xdr:colOff>
      <xdr:row>38</xdr:row>
      <xdr:rowOff>7620</xdr:rowOff>
    </xdr:to>
    <xdr:graphicFrame macro="">
      <xdr:nvGraphicFramePr>
        <xdr:cNvPr id="10260" name="Chart 10259">
          <a:extLst>
            <a:ext uri="{FF2B5EF4-FFF2-40B4-BE49-F238E27FC236}">
              <a16:creationId xmlns:a16="http://schemas.microsoft.com/office/drawing/2014/main" id="{598AC9C2-2F29-4329-9799-94B0F3E64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480060</xdr:colOff>
      <xdr:row>26</xdr:row>
      <xdr:rowOff>106680</xdr:rowOff>
    </xdr:from>
    <xdr:to>
      <xdr:col>6</xdr:col>
      <xdr:colOff>38100</xdr:colOff>
      <xdr:row>27</xdr:row>
      <xdr:rowOff>152400</xdr:rowOff>
    </xdr:to>
    <xdr:sp macro="" textlink="'profit pivot tables'!Y30">
      <xdr:nvSpPr>
        <xdr:cNvPr id="10261" name="TextBox 10260">
          <a:extLst>
            <a:ext uri="{FF2B5EF4-FFF2-40B4-BE49-F238E27FC236}">
              <a16:creationId xmlns:a16="http://schemas.microsoft.com/office/drawing/2014/main" id="{82DFB58D-B84C-7BE6-EC7E-465D61AA78C3}"/>
            </a:ext>
          </a:extLst>
        </xdr:cNvPr>
        <xdr:cNvSpPr txBox="1"/>
      </xdr:nvSpPr>
      <xdr:spPr>
        <a:xfrm>
          <a:off x="1089660" y="4495800"/>
          <a:ext cx="2606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Profit</a:t>
          </a:r>
          <a:r>
            <a:rPr lang="en-US" sz="1400" baseline="0">
              <a:solidFill>
                <a:schemeClr val="tx1">
                  <a:lumMod val="75000"/>
                  <a:lumOff val="25000"/>
                </a:schemeClr>
              </a:solidFill>
            </a:rPr>
            <a:t> Trend &amp; </a:t>
          </a:r>
          <a:r>
            <a:rPr lang="en-US" sz="1400" b="1" baseline="0">
              <a:solidFill>
                <a:schemeClr val="tx1">
                  <a:lumMod val="75000"/>
                  <a:lumOff val="25000"/>
                </a:schemeClr>
              </a:solidFill>
            </a:rPr>
            <a:t> MoM Growth Rate</a:t>
          </a:r>
          <a:endParaRPr lang="en-US" sz="1400">
            <a:solidFill>
              <a:schemeClr val="tx1">
                <a:lumMod val="75000"/>
                <a:lumOff val="25000"/>
              </a:schemeClr>
            </a:solidFill>
          </a:endParaRPr>
        </a:p>
      </xdr:txBody>
    </xdr:sp>
    <xdr:clientData/>
  </xdr:twoCellAnchor>
  <xdr:twoCellAnchor>
    <xdr:from>
      <xdr:col>1</xdr:col>
      <xdr:colOff>386080</xdr:colOff>
      <xdr:row>26</xdr:row>
      <xdr:rowOff>142875</xdr:rowOff>
    </xdr:from>
    <xdr:to>
      <xdr:col>1</xdr:col>
      <xdr:colOff>548075</xdr:colOff>
      <xdr:row>27</xdr:row>
      <xdr:rowOff>116205</xdr:rowOff>
    </xdr:to>
    <xdr:sp macro="" textlink="">
      <xdr:nvSpPr>
        <xdr:cNvPr id="10262" name="Oval 10261">
          <a:extLst>
            <a:ext uri="{FF2B5EF4-FFF2-40B4-BE49-F238E27FC236}">
              <a16:creationId xmlns:a16="http://schemas.microsoft.com/office/drawing/2014/main" id="{8E8013FD-8FF8-834D-760E-B425B906BB69}"/>
            </a:ext>
          </a:extLst>
        </xdr:cNvPr>
        <xdr:cNvSpPr/>
      </xdr:nvSpPr>
      <xdr:spPr>
        <a:xfrm>
          <a:off x="995680" y="4531995"/>
          <a:ext cx="161995" cy="156210"/>
        </a:xfrm>
        <a:prstGeom prst="ellipse">
          <a:avLst/>
        </a:prstGeom>
        <a:solidFill>
          <a:srgbClr val="333F50">
            <a:alpha val="2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137160</xdr:colOff>
      <xdr:row>28</xdr:row>
      <xdr:rowOff>167640</xdr:rowOff>
    </xdr:from>
    <xdr:to>
      <xdr:col>16</xdr:col>
      <xdr:colOff>266700</xdr:colOff>
      <xdr:row>38</xdr:row>
      <xdr:rowOff>30480</xdr:rowOff>
    </xdr:to>
    <xdr:graphicFrame macro="">
      <xdr:nvGraphicFramePr>
        <xdr:cNvPr id="10263" name="Chart 10262">
          <a:extLst>
            <a:ext uri="{FF2B5EF4-FFF2-40B4-BE49-F238E27FC236}">
              <a16:creationId xmlns:a16="http://schemas.microsoft.com/office/drawing/2014/main" id="{8F1F8F1C-93E5-4A00-8518-DC1964C910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441960</xdr:colOff>
      <xdr:row>26</xdr:row>
      <xdr:rowOff>118110</xdr:rowOff>
    </xdr:from>
    <xdr:to>
      <xdr:col>14</xdr:col>
      <xdr:colOff>190500</xdr:colOff>
      <xdr:row>27</xdr:row>
      <xdr:rowOff>140970</xdr:rowOff>
    </xdr:to>
    <xdr:sp macro="" textlink="'profit pivot tables'!Y30">
      <xdr:nvSpPr>
        <xdr:cNvPr id="10264" name="TextBox 10263">
          <a:extLst>
            <a:ext uri="{FF2B5EF4-FFF2-40B4-BE49-F238E27FC236}">
              <a16:creationId xmlns:a16="http://schemas.microsoft.com/office/drawing/2014/main" id="{809A775A-1FFA-03BE-F36F-16CBE953ABA8}"/>
            </a:ext>
          </a:extLst>
        </xdr:cNvPr>
        <xdr:cNvSpPr txBox="1"/>
      </xdr:nvSpPr>
      <xdr:spPr>
        <a:xfrm>
          <a:off x="6537960" y="4507230"/>
          <a:ext cx="21869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lumMod val="75000"/>
                  <a:lumOff val="25000"/>
                </a:schemeClr>
              </a:solidFill>
            </a:rPr>
            <a:t>Profit</a:t>
          </a:r>
          <a:r>
            <a:rPr lang="en-US" sz="1400" baseline="0">
              <a:solidFill>
                <a:schemeClr val="tx1">
                  <a:lumMod val="75000"/>
                  <a:lumOff val="25000"/>
                </a:schemeClr>
              </a:solidFill>
            </a:rPr>
            <a:t> by  Weekday</a:t>
          </a:r>
          <a:endParaRPr lang="en-US" sz="1400">
            <a:solidFill>
              <a:schemeClr val="tx1">
                <a:lumMod val="75000"/>
                <a:lumOff val="25000"/>
              </a:schemeClr>
            </a:solidFill>
          </a:endParaRPr>
        </a:p>
      </xdr:txBody>
    </xdr:sp>
    <xdr:clientData/>
  </xdr:twoCellAnchor>
  <xdr:twoCellAnchor>
    <xdr:from>
      <xdr:col>10</xdr:col>
      <xdr:colOff>347980</xdr:colOff>
      <xdr:row>26</xdr:row>
      <xdr:rowOff>142875</xdr:rowOff>
    </xdr:from>
    <xdr:to>
      <xdr:col>10</xdr:col>
      <xdr:colOff>509975</xdr:colOff>
      <xdr:row>27</xdr:row>
      <xdr:rowOff>116205</xdr:rowOff>
    </xdr:to>
    <xdr:sp macro="" textlink="">
      <xdr:nvSpPr>
        <xdr:cNvPr id="10265" name="Oval 10264">
          <a:extLst>
            <a:ext uri="{FF2B5EF4-FFF2-40B4-BE49-F238E27FC236}">
              <a16:creationId xmlns:a16="http://schemas.microsoft.com/office/drawing/2014/main" id="{B08B622E-3A5D-45BB-A263-8610117422AC}"/>
            </a:ext>
          </a:extLst>
        </xdr:cNvPr>
        <xdr:cNvSpPr/>
      </xdr:nvSpPr>
      <xdr:spPr>
        <a:xfrm>
          <a:off x="6443980" y="4531995"/>
          <a:ext cx="161995" cy="156210"/>
        </a:xfrm>
        <a:prstGeom prst="ellipse">
          <a:avLst/>
        </a:prstGeom>
        <a:solidFill>
          <a:srgbClr val="333F50">
            <a:alpha val="2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439420</xdr:colOff>
      <xdr:row>6</xdr:row>
      <xdr:rowOff>110490</xdr:rowOff>
    </xdr:from>
    <xdr:to>
      <xdr:col>16</xdr:col>
      <xdr:colOff>601415</xdr:colOff>
      <xdr:row>7</xdr:row>
      <xdr:rowOff>83820</xdr:rowOff>
    </xdr:to>
    <xdr:sp macro="" textlink="">
      <xdr:nvSpPr>
        <xdr:cNvPr id="10269" name="Oval 10268">
          <a:extLst>
            <a:ext uri="{FF2B5EF4-FFF2-40B4-BE49-F238E27FC236}">
              <a16:creationId xmlns:a16="http://schemas.microsoft.com/office/drawing/2014/main" id="{5BD9DA6F-CEE5-2CAC-3D0B-AF343F1755E1}"/>
            </a:ext>
          </a:extLst>
        </xdr:cNvPr>
        <xdr:cNvSpPr/>
      </xdr:nvSpPr>
      <xdr:spPr>
        <a:xfrm>
          <a:off x="10193020" y="842010"/>
          <a:ext cx="161995" cy="156210"/>
        </a:xfrm>
        <a:prstGeom prst="ellipse">
          <a:avLst/>
        </a:prstGeom>
        <a:solidFill>
          <a:schemeClr val="bg1">
            <a:lumMod val="85000"/>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579120</xdr:colOff>
      <xdr:row>6</xdr:row>
      <xdr:rowOff>60960</xdr:rowOff>
    </xdr:from>
    <xdr:to>
      <xdr:col>18</xdr:col>
      <xdr:colOff>457200</xdr:colOff>
      <xdr:row>7</xdr:row>
      <xdr:rowOff>121920</xdr:rowOff>
    </xdr:to>
    <xdr:sp macro="" textlink="'profit pivot tables'!Y30">
      <xdr:nvSpPr>
        <xdr:cNvPr id="10270" name="TextBox 10269">
          <a:extLst>
            <a:ext uri="{FF2B5EF4-FFF2-40B4-BE49-F238E27FC236}">
              <a16:creationId xmlns:a16="http://schemas.microsoft.com/office/drawing/2014/main" id="{CEF7258B-3F08-BBFD-7BB3-D30BF99E6772}"/>
            </a:ext>
          </a:extLst>
        </xdr:cNvPr>
        <xdr:cNvSpPr txBox="1"/>
      </xdr:nvSpPr>
      <xdr:spPr>
        <a:xfrm>
          <a:off x="10332720" y="792480"/>
          <a:ext cx="109728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25">
              <a:solidFill>
                <a:srgbClr val="9FE6FF"/>
              </a:solidFill>
            </a:rPr>
            <a:t>Product sold</a:t>
          </a:r>
        </a:p>
      </xdr:txBody>
    </xdr:sp>
    <xdr:clientData/>
  </xdr:twoCellAnchor>
  <xdr:twoCellAnchor>
    <xdr:from>
      <xdr:col>16</xdr:col>
      <xdr:colOff>571500</xdr:colOff>
      <xdr:row>7</xdr:row>
      <xdr:rowOff>102870</xdr:rowOff>
    </xdr:from>
    <xdr:to>
      <xdr:col>18</xdr:col>
      <xdr:colOff>396240</xdr:colOff>
      <xdr:row>10</xdr:row>
      <xdr:rowOff>95250</xdr:rowOff>
    </xdr:to>
    <xdr:sp macro="" textlink="'profit pivot tables'!Y30">
      <xdr:nvSpPr>
        <xdr:cNvPr id="10271" name="TextBox 10270">
          <a:extLst>
            <a:ext uri="{FF2B5EF4-FFF2-40B4-BE49-F238E27FC236}">
              <a16:creationId xmlns:a16="http://schemas.microsoft.com/office/drawing/2014/main" id="{DAB19C28-02D2-A60D-1041-2C3BFF4BEC74}"/>
            </a:ext>
          </a:extLst>
        </xdr:cNvPr>
        <xdr:cNvSpPr txBox="1"/>
      </xdr:nvSpPr>
      <xdr:spPr>
        <a:xfrm>
          <a:off x="10325100" y="1017270"/>
          <a:ext cx="104394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325">
              <a:solidFill>
                <a:srgbClr val="9FE6FF"/>
              </a:solidFill>
            </a:rPr>
            <a:t>Product</a:t>
          </a:r>
          <a:r>
            <a:rPr lang="en-US" sz="1325" baseline="0">
              <a:solidFill>
                <a:srgbClr val="9FE6FF"/>
              </a:solidFill>
            </a:rPr>
            <a:t> Return Rate</a:t>
          </a:r>
          <a:endParaRPr lang="en-US" sz="1325">
            <a:solidFill>
              <a:srgbClr val="9FE6FF"/>
            </a:solidFill>
          </a:endParaRPr>
        </a:p>
      </xdr:txBody>
    </xdr:sp>
    <xdr:clientData/>
  </xdr:twoCellAnchor>
  <xdr:twoCellAnchor>
    <xdr:from>
      <xdr:col>16</xdr:col>
      <xdr:colOff>575310</xdr:colOff>
      <xdr:row>10</xdr:row>
      <xdr:rowOff>0</xdr:rowOff>
    </xdr:from>
    <xdr:to>
      <xdr:col>18</xdr:col>
      <xdr:colOff>422910</xdr:colOff>
      <xdr:row>13</xdr:row>
      <xdr:rowOff>0</xdr:rowOff>
    </xdr:to>
    <xdr:sp macro="" textlink="'profit pivot tables'!Y30">
      <xdr:nvSpPr>
        <xdr:cNvPr id="10272" name="TextBox 10271">
          <a:extLst>
            <a:ext uri="{FF2B5EF4-FFF2-40B4-BE49-F238E27FC236}">
              <a16:creationId xmlns:a16="http://schemas.microsoft.com/office/drawing/2014/main" id="{D2AC3602-A288-AD0B-540C-308D7629FB61}"/>
            </a:ext>
          </a:extLst>
        </xdr:cNvPr>
        <xdr:cNvSpPr txBox="1"/>
      </xdr:nvSpPr>
      <xdr:spPr>
        <a:xfrm>
          <a:off x="10328910" y="1463040"/>
          <a:ext cx="106680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325">
              <a:solidFill>
                <a:srgbClr val="9FE6FF"/>
              </a:solidFill>
              <a:latin typeface="+mn-lt"/>
              <a:ea typeface="+mn-ea"/>
              <a:cs typeface="+mn-cs"/>
            </a:rPr>
            <a:t>Product Refund Rate</a:t>
          </a:r>
        </a:p>
      </xdr:txBody>
    </xdr:sp>
    <xdr:clientData/>
  </xdr:twoCellAnchor>
  <xdr:twoCellAnchor>
    <xdr:from>
      <xdr:col>16</xdr:col>
      <xdr:colOff>548640</xdr:colOff>
      <xdr:row>8</xdr:row>
      <xdr:rowOff>60960</xdr:rowOff>
    </xdr:from>
    <xdr:to>
      <xdr:col>16</xdr:col>
      <xdr:colOff>594360</xdr:colOff>
      <xdr:row>9</xdr:row>
      <xdr:rowOff>160020</xdr:rowOff>
    </xdr:to>
    <xdr:sp macro="" textlink="">
      <xdr:nvSpPr>
        <xdr:cNvPr id="10273" name="Rectangle 10272">
          <a:extLst>
            <a:ext uri="{FF2B5EF4-FFF2-40B4-BE49-F238E27FC236}">
              <a16:creationId xmlns:a16="http://schemas.microsoft.com/office/drawing/2014/main" id="{A5D996A1-6248-4802-AD0C-078BF7982781}"/>
            </a:ext>
          </a:extLst>
        </xdr:cNvPr>
        <xdr:cNvSpPr/>
      </xdr:nvSpPr>
      <xdr:spPr>
        <a:xfrm>
          <a:off x="10302240" y="1158240"/>
          <a:ext cx="45720" cy="28194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548640</xdr:colOff>
      <xdr:row>10</xdr:row>
      <xdr:rowOff>129540</xdr:rowOff>
    </xdr:from>
    <xdr:to>
      <xdr:col>16</xdr:col>
      <xdr:colOff>594360</xdr:colOff>
      <xdr:row>12</xdr:row>
      <xdr:rowOff>45720</xdr:rowOff>
    </xdr:to>
    <xdr:sp macro="" textlink="">
      <xdr:nvSpPr>
        <xdr:cNvPr id="10274" name="Rectangle 10273">
          <a:extLst>
            <a:ext uri="{FF2B5EF4-FFF2-40B4-BE49-F238E27FC236}">
              <a16:creationId xmlns:a16="http://schemas.microsoft.com/office/drawing/2014/main" id="{25EE5469-DD2A-7F1D-C73D-B34DEB396A6E}"/>
            </a:ext>
          </a:extLst>
        </xdr:cNvPr>
        <xdr:cNvSpPr/>
      </xdr:nvSpPr>
      <xdr:spPr>
        <a:xfrm>
          <a:off x="10302240" y="1592580"/>
          <a:ext cx="45720" cy="28194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514350</xdr:colOff>
      <xdr:row>5</xdr:row>
      <xdr:rowOff>83820</xdr:rowOff>
    </xdr:from>
    <xdr:to>
      <xdr:col>19</xdr:col>
      <xdr:colOff>525780</xdr:colOff>
      <xdr:row>8</xdr:row>
      <xdr:rowOff>83820</xdr:rowOff>
    </xdr:to>
    <xdr:sp macro="" textlink="'profit pivot tables'!BK15">
      <xdr:nvSpPr>
        <xdr:cNvPr id="10275" name="TextBox 10274">
          <a:extLst>
            <a:ext uri="{FF2B5EF4-FFF2-40B4-BE49-F238E27FC236}">
              <a16:creationId xmlns:a16="http://schemas.microsoft.com/office/drawing/2014/main" id="{03CD068C-794D-A6F1-49F2-C1B4BB9331AE}"/>
            </a:ext>
          </a:extLst>
        </xdr:cNvPr>
        <xdr:cNvSpPr txBox="1"/>
      </xdr:nvSpPr>
      <xdr:spPr>
        <a:xfrm>
          <a:off x="11487150" y="632460"/>
          <a:ext cx="621030" cy="548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4987016-F07F-4AB9-9E7D-68EE9DA761BF}" type="TxLink">
            <a:rPr lang="en-US" sz="2200" b="0" i="0" u="none" strike="noStrike">
              <a:solidFill>
                <a:schemeClr val="bg1">
                  <a:lumMod val="85000"/>
                </a:schemeClr>
              </a:solidFill>
              <a:latin typeface="Aptos Narrow"/>
              <a:ea typeface="+mn-ea"/>
              <a:cs typeface="+mn-cs"/>
            </a:rPr>
            <a:pPr marL="0" indent="0" algn="l"/>
            <a:t>100</a:t>
          </a:fld>
          <a:endParaRPr lang="en-US" sz="2200">
            <a:solidFill>
              <a:schemeClr val="bg1">
                <a:lumMod val="85000"/>
              </a:schemeClr>
            </a:solidFill>
            <a:latin typeface="+mn-lt"/>
            <a:ea typeface="+mn-ea"/>
            <a:cs typeface="+mn-cs"/>
          </a:endParaRPr>
        </a:p>
      </xdr:txBody>
    </xdr:sp>
    <xdr:clientData/>
  </xdr:twoCellAnchor>
  <xdr:twoCellAnchor>
    <xdr:from>
      <xdr:col>18</xdr:col>
      <xdr:colOff>445770</xdr:colOff>
      <xdr:row>8</xdr:row>
      <xdr:rowOff>30480</xdr:rowOff>
    </xdr:from>
    <xdr:to>
      <xdr:col>20</xdr:col>
      <xdr:colOff>129540</xdr:colOff>
      <xdr:row>9</xdr:row>
      <xdr:rowOff>167640</xdr:rowOff>
    </xdr:to>
    <xdr:sp macro="" textlink="'profit pivot tables'!BL15">
      <xdr:nvSpPr>
        <xdr:cNvPr id="10276" name="TextBox 10275">
          <a:extLst>
            <a:ext uri="{FF2B5EF4-FFF2-40B4-BE49-F238E27FC236}">
              <a16:creationId xmlns:a16="http://schemas.microsoft.com/office/drawing/2014/main" id="{37DC747B-ED64-A22B-9CAB-83CA82532AB1}"/>
            </a:ext>
          </a:extLst>
        </xdr:cNvPr>
        <xdr:cNvSpPr txBox="1"/>
      </xdr:nvSpPr>
      <xdr:spPr>
        <a:xfrm>
          <a:off x="11418570" y="1127760"/>
          <a:ext cx="90297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07CF2B6-5466-4B7A-9E84-1E64650FE1DC}" type="TxLink">
            <a:rPr lang="en-US" sz="2200" b="0" i="0" u="none" strike="noStrike">
              <a:solidFill>
                <a:schemeClr val="bg1">
                  <a:lumMod val="85000"/>
                </a:schemeClr>
              </a:solidFill>
              <a:latin typeface="Aptos Narrow"/>
              <a:ea typeface="+mn-ea"/>
              <a:cs typeface="+mn-cs"/>
            </a:rPr>
            <a:pPr marL="0" indent="0" algn="l"/>
            <a:t>8.03%</a:t>
          </a:fld>
          <a:endParaRPr lang="en-US" sz="2200" b="0" i="0" u="none" strike="noStrike">
            <a:solidFill>
              <a:schemeClr val="bg1">
                <a:lumMod val="85000"/>
              </a:schemeClr>
            </a:solidFill>
            <a:latin typeface="Aptos Narrow"/>
            <a:ea typeface="+mn-ea"/>
            <a:cs typeface="+mn-cs"/>
          </a:endParaRPr>
        </a:p>
      </xdr:txBody>
    </xdr:sp>
    <xdr:clientData/>
  </xdr:twoCellAnchor>
  <xdr:twoCellAnchor>
    <xdr:from>
      <xdr:col>18</xdr:col>
      <xdr:colOff>461010</xdr:colOff>
      <xdr:row>10</xdr:row>
      <xdr:rowOff>91440</xdr:rowOff>
    </xdr:from>
    <xdr:to>
      <xdr:col>20</xdr:col>
      <xdr:colOff>144780</xdr:colOff>
      <xdr:row>12</xdr:row>
      <xdr:rowOff>38100</xdr:rowOff>
    </xdr:to>
    <xdr:sp macro="" textlink="'profit pivot tables'!BM15">
      <xdr:nvSpPr>
        <xdr:cNvPr id="10277" name="TextBox 10276">
          <a:extLst>
            <a:ext uri="{FF2B5EF4-FFF2-40B4-BE49-F238E27FC236}">
              <a16:creationId xmlns:a16="http://schemas.microsoft.com/office/drawing/2014/main" id="{D1A506E7-FF80-EE42-8510-602349BF752C}"/>
            </a:ext>
          </a:extLst>
        </xdr:cNvPr>
        <xdr:cNvSpPr txBox="1"/>
      </xdr:nvSpPr>
      <xdr:spPr>
        <a:xfrm>
          <a:off x="11433810" y="1554480"/>
          <a:ext cx="90297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31E14BE-1E49-47DB-9F07-F7A0DEA05848}" type="TxLink">
            <a:rPr lang="en-US" sz="2200" b="0" i="0" u="none" strike="noStrike">
              <a:solidFill>
                <a:schemeClr val="bg1">
                  <a:lumMod val="85000"/>
                </a:schemeClr>
              </a:solidFill>
              <a:latin typeface="Aptos Narrow"/>
              <a:ea typeface="+mn-ea"/>
              <a:cs typeface="+mn-cs"/>
            </a:rPr>
            <a:pPr marL="0" indent="0" algn="l"/>
            <a:t>8.05%</a:t>
          </a:fld>
          <a:endParaRPr lang="en-US" sz="2200" b="0" i="0" u="none" strike="noStrike">
            <a:solidFill>
              <a:schemeClr val="bg1">
                <a:lumMod val="85000"/>
              </a:schemeClr>
            </a:solidFill>
            <a:latin typeface="Aptos Narrow"/>
            <a:ea typeface="+mn-ea"/>
            <a:cs typeface="+mn-cs"/>
          </a:endParaRPr>
        </a:p>
      </xdr:txBody>
    </xdr:sp>
    <xdr:clientData/>
  </xdr:twoCellAnchor>
  <xdr:twoCellAnchor>
    <xdr:from>
      <xdr:col>16</xdr:col>
      <xdr:colOff>457200</xdr:colOff>
      <xdr:row>13</xdr:row>
      <xdr:rowOff>160020</xdr:rowOff>
    </xdr:from>
    <xdr:to>
      <xdr:col>17</xdr:col>
      <xdr:colOff>441960</xdr:colOff>
      <xdr:row>15</xdr:row>
      <xdr:rowOff>68580</xdr:rowOff>
    </xdr:to>
    <xdr:sp macro="" textlink="">
      <xdr:nvSpPr>
        <xdr:cNvPr id="10278" name="TextBox 10277">
          <a:extLst>
            <a:ext uri="{FF2B5EF4-FFF2-40B4-BE49-F238E27FC236}">
              <a16:creationId xmlns:a16="http://schemas.microsoft.com/office/drawing/2014/main" id="{8F88A1BF-ECF1-810E-2CBA-C6BB33410E31}"/>
            </a:ext>
          </a:extLst>
        </xdr:cNvPr>
        <xdr:cNvSpPr txBox="1"/>
      </xdr:nvSpPr>
      <xdr:spPr>
        <a:xfrm>
          <a:off x="10210800" y="2171700"/>
          <a:ext cx="5943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Profit</a:t>
          </a:r>
          <a:endParaRPr lang="en-US" sz="1400">
            <a:solidFill>
              <a:schemeClr val="bg1">
                <a:lumMod val="85000"/>
              </a:schemeClr>
            </a:solidFill>
          </a:endParaRPr>
        </a:p>
      </xdr:txBody>
    </xdr:sp>
    <xdr:clientData/>
  </xdr:twoCellAnchor>
  <xdr:twoCellAnchor>
    <xdr:from>
      <xdr:col>24</xdr:col>
      <xdr:colOff>152400</xdr:colOff>
      <xdr:row>18</xdr:row>
      <xdr:rowOff>76200</xdr:rowOff>
    </xdr:from>
    <xdr:to>
      <xdr:col>25</xdr:col>
      <xdr:colOff>137160</xdr:colOff>
      <xdr:row>19</xdr:row>
      <xdr:rowOff>167640</xdr:rowOff>
    </xdr:to>
    <xdr:sp macro="" textlink="">
      <xdr:nvSpPr>
        <xdr:cNvPr id="10279" name="TextBox 10278">
          <a:extLst>
            <a:ext uri="{FF2B5EF4-FFF2-40B4-BE49-F238E27FC236}">
              <a16:creationId xmlns:a16="http://schemas.microsoft.com/office/drawing/2014/main" id="{4213CA57-3528-8055-8D0D-EB04EFE55E3A}"/>
            </a:ext>
          </a:extLst>
        </xdr:cNvPr>
        <xdr:cNvSpPr txBox="1"/>
      </xdr:nvSpPr>
      <xdr:spPr>
        <a:xfrm>
          <a:off x="14782800" y="3002280"/>
          <a:ext cx="5943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65000"/>
                </a:schemeClr>
              </a:solidFill>
            </a:rPr>
            <a:t>Top</a:t>
          </a:r>
          <a:endParaRPr lang="en-US" sz="1400">
            <a:solidFill>
              <a:schemeClr val="bg1">
                <a:lumMod val="65000"/>
              </a:schemeClr>
            </a:solidFill>
          </a:endParaRPr>
        </a:p>
      </xdr:txBody>
    </xdr:sp>
    <xdr:clientData/>
  </xdr:twoCellAnchor>
  <xdr:twoCellAnchor>
    <xdr:from>
      <xdr:col>18</xdr:col>
      <xdr:colOff>198120</xdr:colOff>
      <xdr:row>13</xdr:row>
      <xdr:rowOff>160020</xdr:rowOff>
    </xdr:from>
    <xdr:to>
      <xdr:col>19</xdr:col>
      <xdr:colOff>304800</xdr:colOff>
      <xdr:row>15</xdr:row>
      <xdr:rowOff>68580</xdr:rowOff>
    </xdr:to>
    <xdr:sp macro="" textlink="">
      <xdr:nvSpPr>
        <xdr:cNvPr id="10280" name="TextBox 10279">
          <a:extLst>
            <a:ext uri="{FF2B5EF4-FFF2-40B4-BE49-F238E27FC236}">
              <a16:creationId xmlns:a16="http://schemas.microsoft.com/office/drawing/2014/main" id="{22D52F4E-3D95-2D96-E064-15B1DF5F482C}"/>
            </a:ext>
          </a:extLst>
        </xdr:cNvPr>
        <xdr:cNvSpPr txBox="1"/>
      </xdr:nvSpPr>
      <xdr:spPr>
        <a:xfrm>
          <a:off x="11170920" y="2171700"/>
          <a:ext cx="71628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85000"/>
                </a:schemeClr>
              </a:solidFill>
            </a:rPr>
            <a:t>Quantity</a:t>
          </a:r>
          <a:endParaRPr lang="en-US" sz="1400">
            <a:solidFill>
              <a:schemeClr val="bg1">
                <a:lumMod val="8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289560</xdr:colOff>
          <xdr:row>14</xdr:row>
          <xdr:rowOff>38100</xdr:rowOff>
        </xdr:from>
        <xdr:to>
          <xdr:col>17</xdr:col>
          <xdr:colOff>502920</xdr:colOff>
          <xdr:row>15</xdr:row>
          <xdr:rowOff>22860</xdr:rowOff>
        </xdr:to>
        <xdr:sp macro="" textlink="">
          <xdr:nvSpPr>
            <xdr:cNvPr id="15" name="Option Button 15" hidden="1">
              <a:extLst>
                <a:ext uri="{63B3BB69-23CF-44E3-9099-C40C66FF867C}">
                  <a14:compatExt spid="_x0000_s10255"/>
                </a:ext>
                <a:ext uri="{FF2B5EF4-FFF2-40B4-BE49-F238E27FC236}">
                  <a16:creationId xmlns:a16="http://schemas.microsoft.com/office/drawing/2014/main" id="{00000000-0008-0000-0700-00000F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205740</xdr:colOff>
          <xdr:row>14</xdr:row>
          <xdr:rowOff>38100</xdr:rowOff>
        </xdr:from>
        <xdr:to>
          <xdr:col>19</xdr:col>
          <xdr:colOff>419100</xdr:colOff>
          <xdr:row>15</xdr:row>
          <xdr:rowOff>22860</xdr:rowOff>
        </xdr:to>
        <xdr:sp macro="" textlink="">
          <xdr:nvSpPr>
            <xdr:cNvPr id="16" name="Option Button 16" hidden="1">
              <a:extLst>
                <a:ext uri="{63B3BB69-23CF-44E3-9099-C40C66FF867C}">
                  <a14:compatExt spid="_x0000_s10256"/>
                </a:ex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510540</xdr:colOff>
          <xdr:row>13</xdr:row>
          <xdr:rowOff>167640</xdr:rowOff>
        </xdr:from>
        <xdr:to>
          <xdr:col>19</xdr:col>
          <xdr:colOff>441960</xdr:colOff>
          <xdr:row>15</xdr:row>
          <xdr:rowOff>83820</xdr:rowOff>
        </xdr:to>
        <xdr:sp macro="" textlink="">
          <xdr:nvSpPr>
            <xdr:cNvPr id="21" name="Group Box 17" hidden="1">
              <a:extLst>
                <a:ext uri="{63B3BB69-23CF-44E3-9099-C40C66FF867C}">
                  <a14:compatExt spid="_x0000_s10257"/>
                </a:ext>
                <a:ext uri="{FF2B5EF4-FFF2-40B4-BE49-F238E27FC236}">
                  <a16:creationId xmlns:a16="http://schemas.microsoft.com/office/drawing/2014/main" id="{00000000-0008-0000-0700-000015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16</xdr:col>
      <xdr:colOff>525780</xdr:colOff>
      <xdr:row>14</xdr:row>
      <xdr:rowOff>0</xdr:rowOff>
    </xdr:from>
    <xdr:to>
      <xdr:col>19</xdr:col>
      <xdr:colOff>464820</xdr:colOff>
      <xdr:row>15</xdr:row>
      <xdr:rowOff>83820</xdr:rowOff>
    </xdr:to>
    <xdr:sp macro="" textlink="">
      <xdr:nvSpPr>
        <xdr:cNvPr id="10284" name="Rectangle 10283">
          <a:extLst>
            <a:ext uri="{FF2B5EF4-FFF2-40B4-BE49-F238E27FC236}">
              <a16:creationId xmlns:a16="http://schemas.microsoft.com/office/drawing/2014/main" id="{8EBD2321-311B-65F0-67FC-68D5E49CD908}"/>
            </a:ext>
          </a:extLst>
        </xdr:cNvPr>
        <xdr:cNvSpPr/>
      </xdr:nvSpPr>
      <xdr:spPr>
        <a:xfrm>
          <a:off x="10279380" y="2194560"/>
          <a:ext cx="1767840" cy="266700"/>
        </a:xfrm>
        <a:prstGeom prst="rect">
          <a:avLst/>
        </a:prstGeom>
        <a:noFill/>
        <a:ln w="53975">
          <a:solidFill>
            <a:srgbClr val="0053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373380</xdr:colOff>
      <xdr:row>13</xdr:row>
      <xdr:rowOff>53340</xdr:rowOff>
    </xdr:from>
    <xdr:to>
      <xdr:col>21</xdr:col>
      <xdr:colOff>137160</xdr:colOff>
      <xdr:row>13</xdr:row>
      <xdr:rowOff>68580</xdr:rowOff>
    </xdr:to>
    <xdr:cxnSp macro="">
      <xdr:nvCxnSpPr>
        <xdr:cNvPr id="10286" name="Straight Connector 10285">
          <a:extLst>
            <a:ext uri="{FF2B5EF4-FFF2-40B4-BE49-F238E27FC236}">
              <a16:creationId xmlns:a16="http://schemas.microsoft.com/office/drawing/2014/main" id="{74925274-2CE6-539C-7F75-B7D344592E91}"/>
            </a:ext>
          </a:extLst>
        </xdr:cNvPr>
        <xdr:cNvCxnSpPr/>
      </xdr:nvCxnSpPr>
      <xdr:spPr>
        <a:xfrm>
          <a:off x="10126980" y="2065020"/>
          <a:ext cx="2811780" cy="15240"/>
        </a:xfrm>
        <a:prstGeom prst="line">
          <a:avLst/>
        </a:prstGeom>
        <a:ln w="22225">
          <a:gradFill flip="none" rotWithShape="1">
            <a:gsLst>
              <a:gs pos="6000">
                <a:srgbClr val="005392"/>
              </a:gs>
              <a:gs pos="52000">
                <a:schemeClr val="bg1"/>
              </a:gs>
              <a:gs pos="92000">
                <a:srgbClr val="005392"/>
              </a:gs>
            </a:gsLst>
            <a:lin ang="0" scaled="1"/>
            <a:tileRect/>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434340</xdr:colOff>
      <xdr:row>16</xdr:row>
      <xdr:rowOff>137160</xdr:rowOff>
    </xdr:from>
    <xdr:to>
      <xdr:col>21</xdr:col>
      <xdr:colOff>541020</xdr:colOff>
      <xdr:row>26</xdr:row>
      <xdr:rowOff>76200</xdr:rowOff>
    </xdr:to>
    <xdr:graphicFrame macro="">
      <xdr:nvGraphicFramePr>
        <xdr:cNvPr id="10293" name="Chart 10292">
          <a:extLst>
            <a:ext uri="{FF2B5EF4-FFF2-40B4-BE49-F238E27FC236}">
              <a16:creationId xmlns:a16="http://schemas.microsoft.com/office/drawing/2014/main" id="{4F4E5AF1-1AB5-4067-9AF0-B8006744A2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548640</xdr:colOff>
      <xdr:row>15</xdr:row>
      <xdr:rowOff>99060</xdr:rowOff>
    </xdr:from>
    <xdr:to>
      <xdr:col>20</xdr:col>
      <xdr:colOff>304800</xdr:colOff>
      <xdr:row>17</xdr:row>
      <xdr:rowOff>15240</xdr:rowOff>
    </xdr:to>
    <xdr:sp macro="" textlink="'profit pivot tables'!BT9">
      <xdr:nvSpPr>
        <xdr:cNvPr id="10294" name="TextBox 10293">
          <a:extLst>
            <a:ext uri="{FF2B5EF4-FFF2-40B4-BE49-F238E27FC236}">
              <a16:creationId xmlns:a16="http://schemas.microsoft.com/office/drawing/2014/main" id="{593ECCEA-C2F3-03C4-EBAD-153F9548E708}"/>
            </a:ext>
          </a:extLst>
        </xdr:cNvPr>
        <xdr:cNvSpPr txBox="1"/>
      </xdr:nvSpPr>
      <xdr:spPr>
        <a:xfrm>
          <a:off x="10302240" y="2476500"/>
          <a:ext cx="2194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84BC82-F696-4E63-A57A-EE80FE6839BD}" type="TxLink">
            <a:rPr lang="en-US" sz="1300" b="0" i="0" u="none" strike="noStrike">
              <a:solidFill>
                <a:srgbClr val="9FE6FF"/>
              </a:solidFill>
              <a:latin typeface="Aptos Narrow"/>
            </a:rPr>
            <a:pPr algn="ctr"/>
            <a:t>Quantity Contributing to Profit</a:t>
          </a:fld>
          <a:endParaRPr lang="en-US" sz="1300">
            <a:solidFill>
              <a:srgbClr val="9FE6FF"/>
            </a:solidFill>
          </a:endParaRPr>
        </a:p>
      </xdr:txBody>
    </xdr:sp>
    <xdr:clientData/>
  </xdr:twoCellAnchor>
  <xdr:twoCellAnchor>
    <xdr:from>
      <xdr:col>16</xdr:col>
      <xdr:colOff>454660</xdr:colOff>
      <xdr:row>15</xdr:row>
      <xdr:rowOff>163830</xdr:rowOff>
    </xdr:from>
    <xdr:to>
      <xdr:col>17</xdr:col>
      <xdr:colOff>7055</xdr:colOff>
      <xdr:row>16</xdr:row>
      <xdr:rowOff>137160</xdr:rowOff>
    </xdr:to>
    <xdr:sp macro="" textlink="">
      <xdr:nvSpPr>
        <xdr:cNvPr id="10295" name="Oval 10294">
          <a:extLst>
            <a:ext uri="{FF2B5EF4-FFF2-40B4-BE49-F238E27FC236}">
              <a16:creationId xmlns:a16="http://schemas.microsoft.com/office/drawing/2014/main" id="{792F6831-3D8E-43E4-C373-4B705BCDC8A8}"/>
            </a:ext>
          </a:extLst>
        </xdr:cNvPr>
        <xdr:cNvSpPr/>
      </xdr:nvSpPr>
      <xdr:spPr>
        <a:xfrm>
          <a:off x="10208260" y="2541270"/>
          <a:ext cx="161995" cy="156210"/>
        </a:xfrm>
        <a:prstGeom prst="ellipse">
          <a:avLst/>
        </a:prstGeom>
        <a:solidFill>
          <a:schemeClr val="bg1">
            <a:lumMod val="85000"/>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419100</xdr:colOff>
      <xdr:row>26</xdr:row>
      <xdr:rowOff>99060</xdr:rowOff>
    </xdr:from>
    <xdr:to>
      <xdr:col>21</xdr:col>
      <xdr:colOff>182880</xdr:colOff>
      <xdr:row>26</xdr:row>
      <xdr:rowOff>114300</xdr:rowOff>
    </xdr:to>
    <xdr:cxnSp macro="">
      <xdr:nvCxnSpPr>
        <xdr:cNvPr id="10301" name="Straight Connector 10300">
          <a:extLst>
            <a:ext uri="{FF2B5EF4-FFF2-40B4-BE49-F238E27FC236}">
              <a16:creationId xmlns:a16="http://schemas.microsoft.com/office/drawing/2014/main" id="{49181EC1-5756-A907-2C10-FEAC1416619C}"/>
            </a:ext>
          </a:extLst>
        </xdr:cNvPr>
        <xdr:cNvCxnSpPr/>
      </xdr:nvCxnSpPr>
      <xdr:spPr>
        <a:xfrm>
          <a:off x="10172700" y="4488180"/>
          <a:ext cx="2811780" cy="15240"/>
        </a:xfrm>
        <a:prstGeom prst="line">
          <a:avLst/>
        </a:prstGeom>
        <a:ln w="22225">
          <a:gradFill flip="none" rotWithShape="1">
            <a:gsLst>
              <a:gs pos="6000">
                <a:srgbClr val="005392"/>
              </a:gs>
              <a:gs pos="52000">
                <a:schemeClr val="bg1"/>
              </a:gs>
              <a:gs pos="92000">
                <a:srgbClr val="005392"/>
              </a:gs>
            </a:gsLst>
            <a:lin ang="0" scaled="1"/>
            <a:tileRect/>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205740</xdr:colOff>
      <xdr:row>28</xdr:row>
      <xdr:rowOff>83820</xdr:rowOff>
    </xdr:from>
    <xdr:to>
      <xdr:col>20</xdr:col>
      <xdr:colOff>487680</xdr:colOff>
      <xdr:row>37</xdr:row>
      <xdr:rowOff>160020</xdr:rowOff>
    </xdr:to>
    <xdr:graphicFrame macro="">
      <xdr:nvGraphicFramePr>
        <xdr:cNvPr id="10302" name="Chart 10301">
          <a:extLst>
            <a:ext uri="{FF2B5EF4-FFF2-40B4-BE49-F238E27FC236}">
              <a16:creationId xmlns:a16="http://schemas.microsoft.com/office/drawing/2014/main" id="{00A48A60-14F8-4007-924C-E84C4A4FA7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548640</xdr:colOff>
      <xdr:row>27</xdr:row>
      <xdr:rowOff>0</xdr:rowOff>
    </xdr:from>
    <xdr:to>
      <xdr:col>20</xdr:col>
      <xdr:colOff>304800</xdr:colOff>
      <xdr:row>28</xdr:row>
      <xdr:rowOff>99060</xdr:rowOff>
    </xdr:to>
    <xdr:sp macro="" textlink="'profit pivot tables'!BT9">
      <xdr:nvSpPr>
        <xdr:cNvPr id="10304" name="TextBox 10303">
          <a:extLst>
            <a:ext uri="{FF2B5EF4-FFF2-40B4-BE49-F238E27FC236}">
              <a16:creationId xmlns:a16="http://schemas.microsoft.com/office/drawing/2014/main" id="{AE0C18A8-ACA1-360A-8F2C-9A237B4434EA}"/>
            </a:ext>
          </a:extLst>
        </xdr:cNvPr>
        <xdr:cNvSpPr txBox="1"/>
      </xdr:nvSpPr>
      <xdr:spPr>
        <a:xfrm>
          <a:off x="10302240" y="4572000"/>
          <a:ext cx="2194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00">
              <a:solidFill>
                <a:srgbClr val="9FE6FF"/>
              </a:solidFill>
            </a:rPr>
            <a:t>Profit</a:t>
          </a:r>
          <a:r>
            <a:rPr lang="en-US" sz="1300" baseline="0">
              <a:solidFill>
                <a:srgbClr val="9FE6FF"/>
              </a:solidFill>
            </a:rPr>
            <a:t> by Product Category</a:t>
          </a:r>
          <a:endParaRPr lang="en-US" sz="1300">
            <a:solidFill>
              <a:srgbClr val="9FE6FF"/>
            </a:solidFill>
          </a:endParaRPr>
        </a:p>
      </xdr:txBody>
    </xdr:sp>
    <xdr:clientData/>
  </xdr:twoCellAnchor>
  <xdr:twoCellAnchor>
    <xdr:from>
      <xdr:col>16</xdr:col>
      <xdr:colOff>454660</xdr:colOff>
      <xdr:row>27</xdr:row>
      <xdr:rowOff>64770</xdr:rowOff>
    </xdr:from>
    <xdr:to>
      <xdr:col>17</xdr:col>
      <xdr:colOff>7055</xdr:colOff>
      <xdr:row>28</xdr:row>
      <xdr:rowOff>38100</xdr:rowOff>
    </xdr:to>
    <xdr:sp macro="" textlink="">
      <xdr:nvSpPr>
        <xdr:cNvPr id="10305" name="Oval 10304">
          <a:extLst>
            <a:ext uri="{FF2B5EF4-FFF2-40B4-BE49-F238E27FC236}">
              <a16:creationId xmlns:a16="http://schemas.microsoft.com/office/drawing/2014/main" id="{ABE225E3-B2FD-0955-CBA8-127FBA2985F4}"/>
            </a:ext>
          </a:extLst>
        </xdr:cNvPr>
        <xdr:cNvSpPr/>
      </xdr:nvSpPr>
      <xdr:spPr>
        <a:xfrm>
          <a:off x="10208260" y="4636770"/>
          <a:ext cx="161995" cy="156210"/>
        </a:xfrm>
        <a:prstGeom prst="ellipse">
          <a:avLst/>
        </a:prstGeom>
        <a:solidFill>
          <a:schemeClr val="bg1">
            <a:lumMod val="85000"/>
            <a:alpha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91440</xdr:colOff>
      <xdr:row>2</xdr:row>
      <xdr:rowOff>137160</xdr:rowOff>
    </xdr:from>
    <xdr:to>
      <xdr:col>4</xdr:col>
      <xdr:colOff>464820</xdr:colOff>
      <xdr:row>4</xdr:row>
      <xdr:rowOff>0</xdr:rowOff>
    </xdr:to>
    <xdr:sp macro="" textlink="'profit pivot tables'!Y30">
      <xdr:nvSpPr>
        <xdr:cNvPr id="10308" name="TextBox 10307">
          <a:extLst>
            <a:ext uri="{FF2B5EF4-FFF2-40B4-BE49-F238E27FC236}">
              <a16:creationId xmlns:a16="http://schemas.microsoft.com/office/drawing/2014/main" id="{EAE6BCA6-3CAB-7048-000C-98A408456261}"/>
            </a:ext>
          </a:extLst>
        </xdr:cNvPr>
        <xdr:cNvSpPr txBox="1"/>
      </xdr:nvSpPr>
      <xdr:spPr>
        <a:xfrm>
          <a:off x="91440" y="137160"/>
          <a:ext cx="28117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a:gradFill>
                <a:gsLst>
                  <a:gs pos="0">
                    <a:srgbClr val="00B0F0"/>
                  </a:gs>
                  <a:gs pos="92000">
                    <a:srgbClr val="002060"/>
                  </a:gs>
                </a:gsLst>
                <a:lin ang="0" scaled="1"/>
              </a:gradFill>
            </a:rPr>
            <a:t>BIX</a:t>
          </a:r>
          <a:r>
            <a:rPr lang="en-US" sz="2000" baseline="0">
              <a:gradFill>
                <a:gsLst>
                  <a:gs pos="0">
                    <a:srgbClr val="00B0F0"/>
                  </a:gs>
                  <a:gs pos="92000">
                    <a:srgbClr val="002060"/>
                  </a:gs>
                </a:gsLst>
                <a:lin ang="0" scaled="1"/>
              </a:gradFill>
            </a:rPr>
            <a:t> Business Dashboard</a:t>
          </a:r>
          <a:endParaRPr lang="en-US" sz="2000">
            <a:gradFill>
              <a:gsLst>
                <a:gs pos="0">
                  <a:srgbClr val="00B0F0"/>
                </a:gs>
                <a:gs pos="92000">
                  <a:srgbClr val="002060"/>
                </a:gs>
              </a:gsLst>
              <a:lin ang="0" scaled="1"/>
            </a:gradFill>
          </a:endParaRPr>
        </a:p>
      </xdr:txBody>
    </xdr:sp>
    <xdr:clientData/>
  </xdr:twoCellAnchor>
  <xdr:twoCellAnchor>
    <xdr:from>
      <xdr:col>20</xdr:col>
      <xdr:colOff>68580</xdr:colOff>
      <xdr:row>2</xdr:row>
      <xdr:rowOff>175260</xdr:rowOff>
    </xdr:from>
    <xdr:to>
      <xdr:col>21</xdr:col>
      <xdr:colOff>304800</xdr:colOff>
      <xdr:row>4</xdr:row>
      <xdr:rowOff>68580</xdr:rowOff>
    </xdr:to>
    <xdr:sp macro="[0]!HideShow" textlink="">
      <xdr:nvSpPr>
        <xdr:cNvPr id="10312" name="Rectangle: Rounded Corners 10311">
          <a:extLst>
            <a:ext uri="{FF2B5EF4-FFF2-40B4-BE49-F238E27FC236}">
              <a16:creationId xmlns:a16="http://schemas.microsoft.com/office/drawing/2014/main" id="{0BBB1734-6523-3D6D-DC01-B50B4F7D75AC}"/>
            </a:ext>
          </a:extLst>
        </xdr:cNvPr>
        <xdr:cNvSpPr/>
      </xdr:nvSpPr>
      <xdr:spPr>
        <a:xfrm>
          <a:off x="12260580" y="175260"/>
          <a:ext cx="845820" cy="259080"/>
        </a:xfrm>
        <a:prstGeom prst="round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 Filter</a:t>
          </a:r>
        </a:p>
      </xdr:txBody>
    </xdr:sp>
    <xdr:clientData/>
  </xdr:twoCellAnchor>
  <xdr:twoCellAnchor>
    <xdr:from>
      <xdr:col>19</xdr:col>
      <xdr:colOff>175260</xdr:colOff>
      <xdr:row>2</xdr:row>
      <xdr:rowOff>175260</xdr:rowOff>
    </xdr:from>
    <xdr:to>
      <xdr:col>22</xdr:col>
      <xdr:colOff>426720</xdr:colOff>
      <xdr:row>37</xdr:row>
      <xdr:rowOff>167640</xdr:rowOff>
    </xdr:to>
    <xdr:grpSp>
      <xdr:nvGrpSpPr>
        <xdr:cNvPr id="10314" name="Group 10313" hidden="1">
          <a:extLst>
            <a:ext uri="{FF2B5EF4-FFF2-40B4-BE49-F238E27FC236}">
              <a16:creationId xmlns:a16="http://schemas.microsoft.com/office/drawing/2014/main" id="{F61DE04D-FC6F-B71D-54A2-032E40BFAC2D}"/>
            </a:ext>
          </a:extLst>
        </xdr:cNvPr>
        <xdr:cNvGrpSpPr/>
      </xdr:nvGrpSpPr>
      <xdr:grpSpPr>
        <a:xfrm>
          <a:off x="11757660" y="175260"/>
          <a:ext cx="2080260" cy="6393180"/>
          <a:chOff x="11757660" y="175260"/>
          <a:chExt cx="2080260" cy="6393180"/>
        </a:xfrm>
      </xdr:grpSpPr>
      <xdr:sp macro="" textlink="">
        <xdr:nvSpPr>
          <xdr:cNvPr id="10311" name="Rectangle: Diagonal Corners Rounded 10310" hidden="1">
            <a:extLst>
              <a:ext uri="{FF2B5EF4-FFF2-40B4-BE49-F238E27FC236}">
                <a16:creationId xmlns:a16="http://schemas.microsoft.com/office/drawing/2014/main" id="{3048ADB3-B3C1-2D2D-A1F7-40F0CC8CDFDD}"/>
              </a:ext>
            </a:extLst>
          </xdr:cNvPr>
          <xdr:cNvSpPr/>
        </xdr:nvSpPr>
        <xdr:spPr>
          <a:xfrm>
            <a:off x="11757660" y="632460"/>
            <a:ext cx="2080260" cy="5935980"/>
          </a:xfrm>
          <a:prstGeom prst="round2Diag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0309" name="Month 2" hidden="1">
                <a:extLst>
                  <a:ext uri="{FF2B5EF4-FFF2-40B4-BE49-F238E27FC236}">
                    <a16:creationId xmlns:a16="http://schemas.microsoft.com/office/drawing/2014/main" id="{5C6DFD09-C0DC-4D61-8FB2-F6993C59576A}"/>
                  </a:ext>
                </a:extLst>
              </xdr:cNvPr>
              <xdr:cNvGraphicFramePr/>
            </xdr:nvGraphicFramePr>
            <xdr:xfrm>
              <a:off x="11879580" y="1181101"/>
              <a:ext cx="1828800" cy="227838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1879580" y="1181101"/>
                <a:ext cx="1828800" cy="2278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310" name="Category" hidden="1">
                <a:extLst>
                  <a:ext uri="{FF2B5EF4-FFF2-40B4-BE49-F238E27FC236}">
                    <a16:creationId xmlns:a16="http://schemas.microsoft.com/office/drawing/2014/main" id="{75896D12-6EF6-4BFA-9AB9-53B3F52F26BF}"/>
                  </a:ext>
                </a:extLst>
              </xdr:cNvPr>
              <xdr:cNvGraphicFramePr/>
            </xdr:nvGraphicFramePr>
            <xdr:xfrm>
              <a:off x="11879580" y="3550920"/>
              <a:ext cx="1828800" cy="282702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79580" y="3550920"/>
                <a:ext cx="1828800" cy="2827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 textlink="">
        <xdr:nvSpPr>
          <xdr:cNvPr id="10313" name="Rectangle: Rounded Corners 10312" hidden="1">
            <a:extLst>
              <a:ext uri="{FF2B5EF4-FFF2-40B4-BE49-F238E27FC236}">
                <a16:creationId xmlns:a16="http://schemas.microsoft.com/office/drawing/2014/main" id="{878D2BC2-E4A9-C649-0D39-4608C2E0697B}"/>
              </a:ext>
            </a:extLst>
          </xdr:cNvPr>
          <xdr:cNvSpPr/>
        </xdr:nvSpPr>
        <xdr:spPr>
          <a:xfrm>
            <a:off x="12268200" y="175260"/>
            <a:ext cx="845820" cy="25908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 Filter</a:t>
            </a:r>
          </a:p>
        </xdr:txBody>
      </xdr:sp>
    </xdr:grpSp>
    <xdr:clientData/>
  </xdr:twoCellAnchor>
  <xdr:twoCellAnchor>
    <xdr:from>
      <xdr:col>7</xdr:col>
      <xdr:colOff>434340</xdr:colOff>
      <xdr:row>2</xdr:row>
      <xdr:rowOff>121920</xdr:rowOff>
    </xdr:from>
    <xdr:to>
      <xdr:col>9</xdr:col>
      <xdr:colOff>160020</xdr:colOff>
      <xdr:row>4</xdr:row>
      <xdr:rowOff>15240</xdr:rowOff>
    </xdr:to>
    <xdr:sp macro="" textlink="">
      <xdr:nvSpPr>
        <xdr:cNvPr id="10315" name="Rectangle: Diagonal Corners Rounded 10314">
          <a:hlinkClick xmlns:r="http://schemas.openxmlformats.org/officeDocument/2006/relationships" r:id="rId12"/>
          <a:extLst>
            <a:ext uri="{FF2B5EF4-FFF2-40B4-BE49-F238E27FC236}">
              <a16:creationId xmlns:a16="http://schemas.microsoft.com/office/drawing/2014/main" id="{2655BC35-6433-231E-92B4-96F88B6FF5E1}"/>
            </a:ext>
          </a:extLst>
        </xdr:cNvPr>
        <xdr:cNvSpPr/>
      </xdr:nvSpPr>
      <xdr:spPr>
        <a:xfrm>
          <a:off x="4701540" y="121920"/>
          <a:ext cx="944880" cy="259080"/>
        </a:xfrm>
        <a:prstGeom prst="round2DiagRect">
          <a:avLst>
            <a:gd name="adj1" fmla="val 37255"/>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75000"/>
                  <a:lumOff val="25000"/>
                </a:schemeClr>
              </a:solidFill>
            </a:rPr>
            <a:t>Time Frame</a:t>
          </a:r>
        </a:p>
      </xdr:txBody>
    </xdr:sp>
    <xdr:clientData/>
  </xdr:twoCellAnchor>
  <xdr:twoCellAnchor>
    <xdr:from>
      <xdr:col>10</xdr:col>
      <xdr:colOff>68580</xdr:colOff>
      <xdr:row>2</xdr:row>
      <xdr:rowOff>121920</xdr:rowOff>
    </xdr:from>
    <xdr:to>
      <xdr:col>11</xdr:col>
      <xdr:colOff>403860</xdr:colOff>
      <xdr:row>4</xdr:row>
      <xdr:rowOff>15240</xdr:rowOff>
    </xdr:to>
    <xdr:sp macro="" textlink="">
      <xdr:nvSpPr>
        <xdr:cNvPr id="10316" name="Rectangle: Diagonal Corners Rounded 10315">
          <a:hlinkClick xmlns:r="http://schemas.openxmlformats.org/officeDocument/2006/relationships" r:id="rId13" tooltip="Go to Profit View"/>
          <a:extLst>
            <a:ext uri="{FF2B5EF4-FFF2-40B4-BE49-F238E27FC236}">
              <a16:creationId xmlns:a16="http://schemas.microsoft.com/office/drawing/2014/main" id="{9C68AE82-2CC6-E56F-6E20-62631CFFA2CF}"/>
            </a:ext>
          </a:extLst>
        </xdr:cNvPr>
        <xdr:cNvSpPr/>
      </xdr:nvSpPr>
      <xdr:spPr>
        <a:xfrm>
          <a:off x="6164580" y="121920"/>
          <a:ext cx="944880" cy="259080"/>
        </a:xfrm>
        <a:prstGeom prst="round2DiagRect">
          <a:avLst>
            <a:gd name="adj1" fmla="val 37255"/>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75000"/>
                  <a:lumOff val="25000"/>
                </a:schemeClr>
              </a:solidFill>
            </a:rPr>
            <a:t>Store</a:t>
          </a:r>
        </a:p>
      </xdr:txBody>
    </xdr:sp>
    <xdr:clientData/>
  </xdr:twoCellAnchor>
  <xdr:twoCellAnchor>
    <xdr:from>
      <xdr:col>12</xdr:col>
      <xdr:colOff>312420</xdr:colOff>
      <xdr:row>2</xdr:row>
      <xdr:rowOff>121920</xdr:rowOff>
    </xdr:from>
    <xdr:to>
      <xdr:col>14</xdr:col>
      <xdr:colOff>38100</xdr:colOff>
      <xdr:row>4</xdr:row>
      <xdr:rowOff>15240</xdr:rowOff>
    </xdr:to>
    <xdr:sp macro="" textlink="">
      <xdr:nvSpPr>
        <xdr:cNvPr id="10317" name="Rectangle: Diagonal Corners Rounded 10316">
          <a:hlinkClick xmlns:r="http://schemas.openxmlformats.org/officeDocument/2006/relationships" r:id="rId14"/>
          <a:extLst>
            <a:ext uri="{FF2B5EF4-FFF2-40B4-BE49-F238E27FC236}">
              <a16:creationId xmlns:a16="http://schemas.microsoft.com/office/drawing/2014/main" id="{8A9B171B-D751-F60C-2878-83B92B4E3CAD}"/>
            </a:ext>
          </a:extLst>
        </xdr:cNvPr>
        <xdr:cNvSpPr/>
      </xdr:nvSpPr>
      <xdr:spPr>
        <a:xfrm>
          <a:off x="7627620" y="121920"/>
          <a:ext cx="944880" cy="259080"/>
        </a:xfrm>
        <a:prstGeom prst="round2DiagRect">
          <a:avLst>
            <a:gd name="adj1" fmla="val 37255"/>
            <a:gd name="adj2" fmla="val 0"/>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Profit</a:t>
          </a:r>
          <a:r>
            <a:rPr lang="en-US" sz="1100" baseline="0">
              <a:solidFill>
                <a:schemeClr val="bg1"/>
              </a:solidFill>
            </a:rPr>
            <a:t> View</a:t>
          </a:r>
          <a:endParaRPr lang="en-US" sz="1100">
            <a:solidFill>
              <a:schemeClr val="bg1"/>
            </a:solidFill>
          </a:endParaRPr>
        </a:p>
      </xdr:txBody>
    </xdr:sp>
    <xdr:clientData/>
  </xdr:twoCellAnchor>
</xdr:wsDr>
</file>

<file path=xl/drawings/drawing6.xml><?xml version="1.0" encoding="utf-8"?>
<c:userShapes xmlns:c="http://schemas.openxmlformats.org/drawingml/2006/chart">
  <cdr:relSizeAnchor xmlns:cdr="http://schemas.openxmlformats.org/drawingml/2006/chartDrawing">
    <cdr:from>
      <cdr:x>0.05121</cdr:x>
      <cdr:y>0.06637</cdr:y>
    </cdr:from>
    <cdr:to>
      <cdr:x>0.53221</cdr:x>
      <cdr:y>0.94248</cdr:y>
    </cdr:to>
    <cdr:grpSp>
      <cdr:nvGrpSpPr>
        <cdr:cNvPr id="13" name="Group 12">
          <a:extLst xmlns:a="http://schemas.openxmlformats.org/drawingml/2006/main">
            <a:ext uri="{FF2B5EF4-FFF2-40B4-BE49-F238E27FC236}">
              <a16:creationId xmlns:a16="http://schemas.microsoft.com/office/drawing/2014/main" id="{435DBCB0-2396-DC95-177D-DE70D2C2BE19}"/>
            </a:ext>
          </a:extLst>
        </cdr:cNvPr>
        <cdr:cNvGrpSpPr/>
      </cdr:nvGrpSpPr>
      <cdr:grpSpPr>
        <a:xfrm xmlns:a="http://schemas.openxmlformats.org/drawingml/2006/main">
          <a:off x="139309" y="114297"/>
          <a:ext cx="1308483" cy="1508767"/>
          <a:chOff x="144780" y="114300"/>
          <a:chExt cx="1379220" cy="1508760"/>
        </a:xfrm>
      </cdr:grpSpPr>
      <cdr:sp macro="" textlink="">
        <cdr:nvSpPr>
          <cdr:cNvPr id="6" name="Rectangle 5">
            <a:extLst xmlns:a="http://schemas.openxmlformats.org/drawingml/2006/main">
              <a:ext uri="{FF2B5EF4-FFF2-40B4-BE49-F238E27FC236}">
                <a16:creationId xmlns:a16="http://schemas.microsoft.com/office/drawing/2014/main" id="{1E139594-E34A-A6BC-FA9A-E87809242B59}"/>
              </a:ext>
            </a:extLst>
          </cdr:cNvPr>
          <cdr:cNvSpPr/>
        </cdr:nvSpPr>
        <cdr:spPr>
          <a:xfrm xmlns:a="http://schemas.openxmlformats.org/drawingml/2006/main">
            <a:off x="144780" y="30480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7" name="Rectangle 6">
            <a:extLst xmlns:a="http://schemas.openxmlformats.org/drawingml/2006/main">
              <a:ext uri="{FF2B5EF4-FFF2-40B4-BE49-F238E27FC236}">
                <a16:creationId xmlns:a16="http://schemas.microsoft.com/office/drawing/2014/main" id="{608FAF9A-AE72-2131-D36B-ADEA22C95807}"/>
              </a:ext>
            </a:extLst>
          </cdr:cNvPr>
          <cdr:cNvSpPr/>
        </cdr:nvSpPr>
        <cdr:spPr>
          <a:xfrm xmlns:a="http://schemas.openxmlformats.org/drawingml/2006/main">
            <a:off x="144780" y="50292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8" name="Rectangle 7">
            <a:extLst xmlns:a="http://schemas.openxmlformats.org/drawingml/2006/main">
              <a:ext uri="{FF2B5EF4-FFF2-40B4-BE49-F238E27FC236}">
                <a16:creationId xmlns:a16="http://schemas.microsoft.com/office/drawing/2014/main" id="{49874BF8-8D34-6CCE-E6B3-005919E5B268}"/>
              </a:ext>
            </a:extLst>
          </cdr:cNvPr>
          <cdr:cNvSpPr/>
        </cdr:nvSpPr>
        <cdr:spPr>
          <a:xfrm xmlns:a="http://schemas.openxmlformats.org/drawingml/2006/main">
            <a:off x="144780" y="70866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9" name="Rectangle 8">
            <a:extLst xmlns:a="http://schemas.openxmlformats.org/drawingml/2006/main">
              <a:ext uri="{FF2B5EF4-FFF2-40B4-BE49-F238E27FC236}">
                <a16:creationId xmlns:a16="http://schemas.microsoft.com/office/drawing/2014/main" id="{291E695F-48C5-9E6D-1C39-D3F76503762C}"/>
              </a:ext>
            </a:extLst>
          </cdr:cNvPr>
          <cdr:cNvSpPr/>
        </cdr:nvSpPr>
        <cdr:spPr>
          <a:xfrm xmlns:a="http://schemas.openxmlformats.org/drawingml/2006/main">
            <a:off x="144780" y="90678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10" name="Rectangle 9">
            <a:extLst xmlns:a="http://schemas.openxmlformats.org/drawingml/2006/main">
              <a:ext uri="{FF2B5EF4-FFF2-40B4-BE49-F238E27FC236}">
                <a16:creationId xmlns:a16="http://schemas.microsoft.com/office/drawing/2014/main" id="{BE5F54B0-318A-BC2E-C651-D9BA87FB2275}"/>
              </a:ext>
            </a:extLst>
          </cdr:cNvPr>
          <cdr:cNvSpPr/>
        </cdr:nvSpPr>
        <cdr:spPr>
          <a:xfrm xmlns:a="http://schemas.openxmlformats.org/drawingml/2006/main">
            <a:off x="144780" y="111252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11" name="Rectangle 10">
            <a:extLst xmlns:a="http://schemas.openxmlformats.org/drawingml/2006/main">
              <a:ext uri="{FF2B5EF4-FFF2-40B4-BE49-F238E27FC236}">
                <a16:creationId xmlns:a16="http://schemas.microsoft.com/office/drawing/2014/main" id="{39535BFA-C0BA-1192-4C18-E0B2925B127A}"/>
              </a:ext>
            </a:extLst>
          </cdr:cNvPr>
          <cdr:cNvSpPr/>
        </cdr:nvSpPr>
        <cdr:spPr>
          <a:xfrm xmlns:a="http://schemas.openxmlformats.org/drawingml/2006/main">
            <a:off x="144780" y="130302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12" name="Rectangle 11">
            <a:extLst xmlns:a="http://schemas.openxmlformats.org/drawingml/2006/main">
              <a:ext uri="{FF2B5EF4-FFF2-40B4-BE49-F238E27FC236}">
                <a16:creationId xmlns:a16="http://schemas.microsoft.com/office/drawing/2014/main" id="{8AFE312C-A713-8DB6-9EB8-B36A10A82D7B}"/>
              </a:ext>
            </a:extLst>
          </cdr:cNvPr>
          <cdr:cNvSpPr/>
        </cdr:nvSpPr>
        <cdr:spPr>
          <a:xfrm xmlns:a="http://schemas.openxmlformats.org/drawingml/2006/main">
            <a:off x="144780" y="150114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sp macro="" textlink="">
        <cdr:nvSpPr>
          <cdr:cNvPr id="2" name="Rectangle 1">
            <a:extLst xmlns:a="http://schemas.openxmlformats.org/drawingml/2006/main">
              <a:ext uri="{FF2B5EF4-FFF2-40B4-BE49-F238E27FC236}">
                <a16:creationId xmlns:a16="http://schemas.microsoft.com/office/drawing/2014/main" id="{BC4BCB94-936A-C856-697F-DCE3DA1CE284}"/>
              </a:ext>
            </a:extLst>
          </cdr:cNvPr>
          <cdr:cNvSpPr/>
        </cdr:nvSpPr>
        <cdr:spPr>
          <a:xfrm xmlns:a="http://schemas.openxmlformats.org/drawingml/2006/main">
            <a:off x="144780" y="114300"/>
            <a:ext cx="1379220" cy="121920"/>
          </a:xfrm>
          <a:prstGeom xmlns:a="http://schemas.openxmlformats.org/drawingml/2006/main" prst="rect">
            <a:avLst/>
          </a:prstGeom>
          <a:solidFill xmlns:a="http://schemas.openxmlformats.org/drawingml/2006/main">
            <a:srgbClr val="9FE6FF">
              <a:alpha val="29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kern="1200"/>
          </a:p>
        </cdr:txBody>
      </cdr:sp>
    </cdr:grp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242361113" createdVersion="8" refreshedVersion="8" minRefreshableVersion="3" recordCount="0" supportSubquery="1" supportAdvancedDrill="1" xr:uid="{2247E7D2-1859-496E-85E0-DF890A40551F}">
  <cacheSource type="external" connectionId="8"/>
  <cacheFields count="4">
    <cacheField name="[Measures].[Profit Margin]" caption="Profit Margin" numFmtId="0" hierarchy="38" level="32767"/>
    <cacheField name="[Dim_Products].[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Sold]" caption="Total Qty Sold" numFmtId="0" hierarchy="45" level="32767"/>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oneField="1">
      <fieldsUsage count="1">
        <fieldUsage x="2"/>
      </fieldsUsage>
    </cacheHierarchy>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250810187" createdVersion="8" refreshedVersion="8" minRefreshableVersion="3" recordCount="0" supportSubquery="1" supportAdvancedDrill="1" xr:uid="{CD6295A4-C98C-47F2-8F17-87493E1D0E0F}">
  <cacheSource type="external" connectionId="8"/>
  <cacheFields count="4">
    <cacheField name="[Measures].[Profit Margin]" caption="Profit Margin" numFmtId="0" hierarchy="38" level="32767"/>
    <cacheField name="[Dim_Products].[Product Name].[Product Name]" caption="Product Name" numFmtId="0" hierarchy="16" level="1">
      <sharedItems count="5">
        <s v="Attorney Mist"/>
        <s v="Begin Brew"/>
        <s v="Common Splash"/>
        <s v="Eight Brew"/>
        <s v="Onto Dew"/>
      </sharedItems>
    </cacheField>
    <cacheField name="[Dim_Products].[Category].[Category]" caption="Category" numFmtId="0" hierarchy="17" level="1">
      <sharedItems count="8">
        <s v="Alcoholic Beverage"/>
        <s v="Coffee"/>
        <s v="Energy Drink"/>
        <s v="Juice"/>
        <s v="Soft Drink"/>
        <s v="Sports Drink"/>
        <s v="Tea"/>
        <s v="Water"/>
      </sharedItems>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256828707" createdVersion="8" refreshedVersion="8" minRefreshableVersion="3" recordCount="0" supportSubquery="1" supportAdvancedDrill="1" xr:uid="{FF5A8077-A433-468C-9C61-7350C18F5D50}">
  <cacheSource type="external" connectionId="8"/>
  <cacheFields count="3">
    <cacheField name="[Dim_ Customer].[Customer Age Group].[Customer Age Group]" caption="Customer Age Group" numFmtId="0" hierarchy="14" level="1">
      <sharedItems count="5">
        <s v="0-20"/>
        <s v="21-30"/>
        <s v="31-40"/>
        <s v="41-50"/>
        <s v="51 +"/>
      </sharedItems>
    </cacheField>
    <cacheField name="[Measures].[Average of Customer Age]" caption="Average of Customer Age" numFmtId="0" hierarchy="35" level="32767"/>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2" memberValueDatatype="130" unbalanced="0">
      <fieldsUsage count="2">
        <fieldUsage x="-1"/>
        <fieldUsage x="0"/>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oneField="1">
      <fieldsUsage count="1">
        <fieldUsage x="1"/>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297569442" createdVersion="8" refreshedVersion="8" minRefreshableVersion="3" recordCount="0" supportSubquery="1" supportAdvancedDrill="1" xr:uid="{CF692A44-F2FD-4175-B2A2-C6FB2AD30B78}">
  <cacheSource type="external" connectionId="8"/>
  <cacheFields count="3">
    <cacheField name="[Measures].[Profit Margin]" caption="Profit Margin" numFmtId="0" hierarchy="38" level="32767"/>
    <cacheField name="[Dim_Products].[Product Name].[Product Name]" caption="Product Name" numFmtId="0" hierarchy="16" level="1">
      <sharedItems count="5">
        <s v="Attorney Mist"/>
        <s v="Begin Brew"/>
        <s v="Common Splash"/>
        <s v="Eight Brew"/>
        <s v="Onto Dew"/>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1"/>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00462966" createdVersion="8" refreshedVersion="8" minRefreshableVersion="3" recordCount="0" supportSubquery="1" supportAdvancedDrill="1" xr:uid="{105DE5DC-C3E4-45F8-A633-DDB461EAC6C8}">
  <cacheSource type="external" connectionId="8"/>
  <cacheFields count="3">
    <cacheField name="[Dim_ Customer].[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2" memberValueDatatype="130" unbalanced="0">
      <fieldsUsage count="2">
        <fieldUsage x="-1"/>
        <fieldUsage x="0"/>
      </fieldsUsage>
    </cacheHierarchy>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03009261" createdVersion="8" refreshedVersion="8" minRefreshableVersion="3" recordCount="0" supportSubquery="1" supportAdvancedDrill="1" xr:uid="{E3A76969-A251-4828-AD32-4FE5BFF9B335}">
  <cacheSource type="external" connectionId="8"/>
  <cacheFields count="4">
    <cacheField name="[Dim_ Customer].[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38" level="32767"/>
    <cacheField name="[Dim_ Customer].[Location].[Location]" caption="Location" numFmtId="0" hierarchy="12" level="1">
      <sharedItems count="5">
        <s v="Florida"/>
        <s v="Indiana"/>
        <s v="Maryland"/>
        <s v="New York"/>
        <s v="Wisconsin"/>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2" memberValueDatatype="130" unbalanced="0">
      <fieldsUsage count="2">
        <fieldUsage x="-1"/>
        <fieldUsage x="0"/>
      </fieldsUsage>
    </cacheHierarchy>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2" memberValueDatatype="130" unbalanced="0">
      <fieldsUsage count="2">
        <fieldUsage x="-1"/>
        <fieldUsage x="2"/>
      </fieldsUsage>
    </cacheHierarchy>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05555555" createdVersion="8" refreshedVersion="8" minRefreshableVersion="3" recordCount="0" supportSubquery="1" supportAdvancedDrill="1" xr:uid="{110D3099-96F9-4A0B-AC58-8CC9BD03C5C5}">
  <cacheSource type="external" connectionId="8"/>
  <cacheFields count="3">
    <cacheField name="[Dim_ Customer].[Customer Age Group].[Customer Age Group]" caption="Customer Age Group" numFmtId="0" hierarchy="14" level="1">
      <sharedItems count="5">
        <s v="0-20"/>
        <s v="21-30"/>
        <s v="31-40"/>
        <s v="41-50"/>
        <s v="51 +"/>
      </sharedItems>
    </cacheField>
    <cacheField name="[Measures].[Profit Margin]" caption="Profit 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2" memberValueDatatype="130" unbalanced="0">
      <fieldsUsage count="2">
        <fieldUsage x="-1"/>
        <fieldUsage x="0"/>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08333333" createdVersion="8" refreshedVersion="8" minRefreshableVersion="3" recordCount="0" supportSubquery="1" supportAdvancedDrill="1" xr:uid="{F0E9CFE5-68FF-4D80-B9A1-680AA0729F11}">
  <cacheSource type="external" connectionId="8"/>
  <cacheFields count="3">
    <cacheField name="[Dim_ Customer].[Gender].[Gender]" caption="Gender" numFmtId="0" hierarchy="11" level="1">
      <sharedItems count="2">
        <s v="Female"/>
        <s v="Male"/>
      </sharedItems>
    </cacheField>
    <cacheField name="[Measures].[Profit Margin]" caption="Profit 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2" memberValueDatatype="130" unbalanced="0">
      <fieldsUsage count="2">
        <fieldUsage x="-1"/>
        <fieldUsage x="0"/>
      </fieldsUsage>
    </cacheHierarchy>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10995374" createdVersion="8" refreshedVersion="8" minRefreshableVersion="3" recordCount="0" supportSubquery="1" supportAdvancedDrill="1" xr:uid="{C1E5E38A-CBC9-49D9-BEF0-FCA98679DB8A}">
  <cacheSource type="external" connectionId="8"/>
  <cacheFields count="3">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14467591" createdVersion="8" refreshedVersion="8" minRefreshableVersion="3" recordCount="0" supportSubquery="1" supportAdvancedDrill="1" xr:uid="{2CA07587-3621-4FE4-98A9-A26E20AFCD79}">
  <cacheSource type="external" connectionId="8"/>
  <cacheFields count="3">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17361109" createdVersion="8" refreshedVersion="8" minRefreshableVersion="3" recordCount="0" supportSubquery="1" supportAdvancedDrill="1" xr:uid="{CF305F76-C891-402F-91B6-8FED872C90C4}">
  <cacheSource type="external" connectionId="8"/>
  <cacheFields count="4">
    <cacheField name="[Measures].[# Products]" caption="# Products" numFmtId="0" hierarchy="43" level="32767"/>
    <cacheField name="[Measures].[Return Rate]" caption="Return Rate" numFmtId="0" hierarchy="50" level="32767"/>
    <cacheField name="[Measures].[Refund Rate]" caption="Refund Rate" numFmtId="0" hierarchy="42"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2"/>
      </fieldsUsage>
    </cacheHierarchy>
    <cacheHierarchy uniqueName="[Measures].[# Products]" caption="# Products" measure="1" displayFolder="" measureGroup="Calculations" count="0" oneField="1">
      <fieldsUsage count="1">
        <fieldUsage x="0"/>
      </fieldsUsage>
    </cacheHierarchy>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oneField="1">
      <fieldsUsage count="1">
        <fieldUsage x="1"/>
      </fieldsUsage>
    </cacheHierarchy>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20023149" createdVersion="8" refreshedVersion="8" minRefreshableVersion="3" recordCount="0" supportSubquery="1" supportAdvancedDrill="1" xr:uid="{28F852C9-D1ED-4130-AFDE-7F72C2BC3294}">
  <cacheSource type="external" connectionId="8"/>
  <cacheFields count="3">
    <cacheField name="[Measures].[Average of Customer Age]" caption="Average of Customer Age" numFmtId="0" hierarchy="35" level="32767"/>
    <cacheField name="[Measures].[Avg of Customer Age]" caption="Avg of Customer Age" numFmtId="0" hierarchy="49"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oneField="1">
      <fieldsUsage count="1">
        <fieldUsage x="0"/>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oneField="1">
      <fieldsUsage count="1">
        <fieldUsage x="1"/>
      </fieldsUsage>
    </cacheHierarchy>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22800928" createdVersion="8" refreshedVersion="8" minRefreshableVersion="3" recordCount="0" supportSubquery="1" supportAdvancedDrill="1" xr:uid="{A4F27871-6E86-48A3-8D79-B4D670852B49}">
  <cacheSource type="external" connectionId="8"/>
  <cacheFields count="9">
    <cacheField name="[Dim_ Customer].[Customer name].[Customer name]" caption="Customer name" numFmtId="0" hierarchy="10" level="1">
      <sharedItems count="5">
        <s v="Bobby Abbott"/>
        <s v="Christine Hawkins"/>
        <s v="Jeffery Powell"/>
        <s v="Lisa West"/>
        <s v="Travis Ewing"/>
      </sharedItems>
    </cacheField>
    <cacheField name="[Dim_ Customer].[Location].[Location]" caption="Location" numFmtId="0" hierarchy="12" level="1">
      <sharedItems count="5">
        <s v="Florida"/>
        <s v="Indiana"/>
        <s v="Maryland"/>
        <s v="New York"/>
        <s v="Wisconsin"/>
      </sharedItems>
    </cacheField>
    <cacheField name="[Measures].[# Customers]" caption="# Customers" numFmtId="0" hierarchy="47" level="32767"/>
    <cacheField name="[Measures].[# Locations]" caption="# Locations" numFmtId="0" hierarchy="48" level="32767"/>
    <cacheField name="[Measures].[COGS]" caption="COGS" numFmtId="0" hierarchy="37" level="32767"/>
    <cacheField name="[Measures].[Total revenue]" caption="Total revenue" numFmtId="0" hierarchy="36" level="32767"/>
    <cacheField name="[Measures].[Profit Margin]" caption="Profit Margin" numFmtId="0" hierarchy="38" level="32767"/>
    <cacheField name="[Measures].[% Profit Margin]" caption="% Profit Margin" numFmtId="0" hierarchy="39"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2" memberValueDatatype="130" unbalanced="0">
      <fieldsUsage count="2">
        <fieldUsage x="-1"/>
        <fieldUsage x="0"/>
      </fieldsUsage>
    </cacheHierarchy>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2" memberValueDatatype="130" unbalanced="0">
      <fieldsUsage count="2">
        <fieldUsage x="-1"/>
        <fieldUsage x="1"/>
      </fieldsUsage>
    </cacheHierarchy>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8"/>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5"/>
      </fieldsUsage>
    </cacheHierarchy>
    <cacheHierarchy uniqueName="[Measures].[COGS]" caption="COGS" measure="1" displayFolder="" measureGroup="Calculations" count="0" oneField="1">
      <fieldsUsage count="1">
        <fieldUsage x="4"/>
      </fieldsUsage>
    </cacheHierarchy>
    <cacheHierarchy uniqueName="[Measures].[Profit Margin]" caption="Profit Margin" measure="1" displayFolder="" measureGroup="Calculations" count="0" oneField="1">
      <fieldsUsage count="1">
        <fieldUsage x="6"/>
      </fieldsUsage>
    </cacheHierarchy>
    <cacheHierarchy uniqueName="[Measures].[% Profit Margin]" caption="% Profit Margin" measure="1" displayFolder="" measureGroup="Calculations" count="0" oneField="1">
      <fieldsUsage count="1">
        <fieldUsage x="7"/>
      </fieldsUsage>
    </cacheHierarchy>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s]" caption="# Locations" measure="1" displayFolder="" measureGroup="Calculations" count="0" oneField="1">
      <fieldsUsage count="1">
        <fieldUsage x="3"/>
      </fieldsUsage>
    </cacheHierarchy>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25578706" createdVersion="8" refreshedVersion="8" minRefreshableVersion="3" recordCount="0" supportSubquery="1" supportAdvancedDrill="1" xr:uid="{2627FBC2-F159-4DE3-885D-B65727790E83}">
  <cacheSource type="external" connectionId="8"/>
  <cacheFields count="3">
    <cacheField name="[Dim_ Customer].[Customer name].[Customer name]" caption="Customer name" numFmtId="0" hierarchy="10" level="1">
      <sharedItems count="5">
        <s v="John Brown"/>
        <s v="Judith Simmons"/>
        <s v="Kristine Barrett"/>
        <s v="Laura Gross"/>
        <s v="Paul Noble"/>
      </sharedItems>
    </cacheField>
    <cacheField name="[Measures].[Profit Margin]" caption="Profit Margin" numFmtId="0" hierarchy="38" level="32767"/>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2" memberValueDatatype="130" unbalanced="0">
      <fieldsUsage count="2">
        <fieldUsage x="-1"/>
        <fieldUsage x="0"/>
      </fieldsUsage>
    </cacheHierarchy>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28240739" createdVersion="8" refreshedVersion="8" minRefreshableVersion="3" recordCount="0" supportSubquery="1" supportAdvancedDrill="1" xr:uid="{F5B4A6B3-E5D3-4F94-B919-31619BE3D048}">
  <cacheSource type="external" connectionId="8"/>
  <cacheFields count="4">
    <cacheField name="[Dim_ Customer].[Customer name].[Customer name]" caption="Customer name" numFmtId="0" hierarchy="10" level="1">
      <sharedItems count="5">
        <s v="Bobby Abbott"/>
        <s v="Christine Hawkins"/>
        <s v="Jeffery Powell"/>
        <s v="Lisa West"/>
        <s v="Travis Ewing"/>
      </sharedItems>
    </cacheField>
    <cacheField name="[Measures].[Profit Margin]" caption="Profit Margin" numFmtId="0" hierarchy="38" level="32767"/>
    <cacheField name="[Dim_ Customer].[Location].[Location]" caption="Location" numFmtId="0" hierarchy="12" level="1">
      <sharedItems count="5">
        <s v="California"/>
        <s v="Michigan"/>
        <s v="Missouri"/>
        <s v="Virginia"/>
        <s v="Washington"/>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2" memberValueDatatype="130" unbalanced="0">
      <fieldsUsage count="2">
        <fieldUsage x="-1"/>
        <fieldUsage x="0"/>
      </fieldsUsage>
    </cacheHierarchy>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2" memberValueDatatype="130" unbalanced="0">
      <fieldsUsage count="2">
        <fieldUsage x="-1"/>
        <fieldUsage x="2"/>
      </fieldsUsage>
    </cacheHierarchy>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331018518" createdVersion="8" refreshedVersion="8" minRefreshableVersion="3" recordCount="0" supportSubquery="1" supportAdvancedDrill="1" xr:uid="{FAF48118-E6CD-460E-8584-CD35BFDA9514}">
  <cacheSource type="external" connectionId="8"/>
  <cacheFields count="3">
    <cacheField name="[Measures].[Profit Margin]" caption="Profit Margin" numFmtId="0" hierarchy="38" level="32767"/>
    <cacheField name="[Date].[Week Day].[Week Day]" caption="Week Day" numFmtId="0" hierarchy="5" level="1">
      <sharedItems count="7">
        <s v="Sun"/>
        <s v="Mon"/>
        <s v="Tue"/>
        <s v="Wed"/>
        <s v="Thu"/>
        <s v="Fri"/>
        <s v="Sat"/>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0"/>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683217591" createdVersion="8" refreshedVersion="8" minRefreshableVersion="3" recordCount="0" supportSubquery="1" supportAdvancedDrill="1" xr:uid="{8E4A248D-A837-4502-B96A-EF951878319B}">
  <cacheSource type="external" connectionId="8"/>
  <cacheFields count="4">
    <cacheField name="[Measures].[Total revenue]" caption="Total revenue" numFmtId="0" hierarchy="36" level="32767"/>
    <cacheField name="[Measures].[Total Target]" caption="Total Target" numFmtId="0" hierarchy="46" level="32767"/>
    <cacheField name="[Dim_sales_persons].[Store Name].[Store Name]" caption="Store Name" numFmtId="0" hierarchy="22"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685763892" createdVersion="8" refreshedVersion="8" minRefreshableVersion="3" recordCount="0" supportSubquery="1" supportAdvancedDrill="1" xr:uid="{C5BD55E3-5AA6-429B-AA80-808EB1252B50}">
  <cacheSource type="external" connectionId="8"/>
  <cacheFields count="3">
    <cacheField name="[Date].[Month].[Month]" caption="Month" numFmtId="0" hierarchy="3" level="1">
      <sharedItems count="12">
        <s v="Jan"/>
        <s v="Feb"/>
        <s v="Mar"/>
        <s v="Apr"/>
        <s v="May"/>
        <s v="Jun"/>
        <s v="Jul"/>
        <s v="Aug"/>
        <s v="Sep"/>
        <s v="Oct"/>
        <s v="Nov"/>
        <s v="Dec"/>
      </sharedItems>
    </cacheField>
    <cacheField name="[Measures].[Total revenue]" caption="Total revenue" numFmtId="0" hierarchy="36" level="32767"/>
    <cacheField name="[Dim_sales_persons].[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688194448" createdVersion="8" refreshedVersion="8" minRefreshableVersion="3" recordCount="0" supportSubquery="1" supportAdvancedDrill="1" xr:uid="{EDCC3440-6833-4FCE-A288-FE4E9A29908D}">
  <cacheSource type="external" connectionId="8"/>
  <cacheFields count="13">
    <cacheField name="[Measures].[Total revenue]" caption="Total revenue" numFmtId="0" hierarchy="36" level="32767"/>
    <cacheField name="[Measures].[COGS]" caption="COGS" numFmtId="0" hierarchy="37" level="32767"/>
    <cacheField name="[Measures].[Profit Margin]" caption="Profit Margin" numFmtId="0" hierarchy="38" level="32767"/>
    <cacheField name="[Measures].[% Profit Margin]" caption="% Profit Margin" numFmtId="0" hierarchy="39" level="32767"/>
    <cacheField name="[Measures].[# Transactions]" caption="# Transactions" numFmtId="0" hierarchy="40" level="32767"/>
    <cacheField name="[Measures].[Total refund]" caption="Total refund" numFmtId="0" hierarchy="41" level="32767"/>
    <cacheField name="[Measures].[Refund Rate]" caption="Refund Rate" numFmtId="0" hierarchy="42" level="32767"/>
    <cacheField name="[Measures].[# Products]" caption="# Products" numFmtId="0" hierarchy="43" level="32767"/>
    <cacheField name="[Measures].[Qty Returned]" caption="Qty Returned" numFmtId="0" hierarchy="44" level="32767"/>
    <cacheField name="[Measures].[Total Qty Sold]" caption="Total Qty Sold" numFmtId="0" hierarchy="45" level="32767"/>
    <cacheField name="[Measures].[Total Target]" caption="Total Target" numFmtId="0" hierarchy="46" level="32767"/>
    <cacheField name="[Date].[Month].[Month]" caption="Month" numFmtId="0" hierarchy="3" level="1">
      <sharedItems containsSemiMixedTypes="0" containsNonDate="0" containsString="0"/>
    </cacheField>
    <cacheField name="[Dim_sales_persons].[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12"/>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Qty Returned]" caption="Qty Returned" measure="1" displayFolder="" measureGroup="Calculations" count="0" oneField="1">
      <fieldsUsage count="1">
        <fieldUsage x="8"/>
      </fieldsUsage>
    </cacheHierarchy>
    <cacheHierarchy uniqueName="[Measures].[Total Qty Sold]" caption="Total Qty Sol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930092593" createdVersion="8" refreshedVersion="8" minRefreshableVersion="3" recordCount="0" supportSubquery="1" supportAdvancedDrill="1" xr:uid="{E33C68DA-34A5-40EE-94AE-E5B54FF5A00D}">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6" level="32767"/>
    <cacheField name="[Measures].[Total Target]" caption="Total Target" numFmtId="0" hierarchy="46" level="32767"/>
    <cacheField name="[Dim_sales_persons].[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3"/>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93240741" createdVersion="8" refreshedVersion="8" minRefreshableVersion="3" recordCount="0" supportSubquery="1" supportAdvancedDrill="1" xr:uid="{BD5CBE99-D457-4362-94A3-52D8AD215CCB}">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6" level="32767"/>
    <cacheField name="[Measures].[Total Target]" caption="Total Target" numFmtId="0" hierarchy="46" level="32767"/>
    <cacheField name="[Dim_sales_persons].[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3"/>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934606481" createdVersion="8" refreshedVersion="8" minRefreshableVersion="3" recordCount="0" supportSubquery="1" supportAdvancedDrill="1" xr:uid="{3F5DC00E-7900-48DE-820C-AFBAFADF60A0}">
  <cacheSource type="external" connectionId="8"/>
  <cacheFields count="3">
    <cacheField name="[Measures].[Total revenue]" caption="Total revenue" numFmtId="0" hierarchy="36" level="32767"/>
    <cacheField name="[Measures].[Total Target]" caption="Total Target" numFmtId="0" hierarchy="46" level="32767"/>
    <cacheField name="[Dim_sales_persons].[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936805552" createdVersion="8" refreshedVersion="8" minRefreshableVersion="3" recordCount="0" supportSubquery="1" supportAdvancedDrill="1" xr:uid="{8CDC84C0-03A7-4364-B948-BBD27415A080}">
  <cacheSource type="external" connectionId="8"/>
  <cacheFields count="4">
    <cacheField name="[Measures].[Total revenue]" caption="Total revenue" numFmtId="0" hierarchy="36" level="32767"/>
    <cacheField name="[Date].[Week type].[Week type]" caption="Week type" numFmtId="0" hierarchy="7" level="1">
      <sharedItems count="2">
        <s v="Weekday"/>
        <s v="Weekend"/>
      </sharedItems>
    </cacheField>
    <cacheField name="[Dim_sales_persons].[Store Name].[Store Name]" caption="Store Name" numFmtId="0" hierarchy="22"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93900463" createdVersion="8" refreshedVersion="8" minRefreshableVersion="3" recordCount="0" supportSubquery="1" supportAdvancedDrill="1" xr:uid="{846B25CA-F309-46EC-ACAA-01AAF18EA3B9}">
  <cacheSource type="external" connectionId="8"/>
  <cacheFields count="4">
    <cacheField name="[Measures].[Total revenue]" caption="Total revenue" numFmtId="0" hierarchy="36" level="32767"/>
    <cacheField name="[Date].[Quarter].[Quarter]" caption="Quarter" numFmtId="0" hierarchy="8" level="1">
      <sharedItems count="4">
        <s v="Q-1"/>
        <s v="Q-2"/>
        <s v="Q-3"/>
        <s v="Q-4"/>
      </sharedItems>
    </cacheField>
    <cacheField name="[Dim_sales_persons].[Store Name].[Store Name]" caption="Store Name" numFmtId="0" hierarchy="22"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6032.524941087962" createdVersion="8" refreshedVersion="8" minRefreshableVersion="3" recordCount="0" supportSubquery="1" supportAdvancedDrill="1" xr:uid="{AC1FD887-4070-4572-8A48-033815ED8477}">
  <cacheSource type="external" connectionId="8"/>
  <cacheFields count="4">
    <cacheField name="[Measures].[Total revenue]" caption="Total revenue" numFmtId="0" hierarchy="36" level="32767"/>
    <cacheField name="[Dim_sales_persons].[Store Name].[Store Name]" caption="Store Name" numFmtId="0" hierarchy="22" level="1">
      <sharedItems containsSemiMixedTypes="0" containsNonDate="0" containsString="0"/>
    </cacheField>
    <cacheField name="[Date].[Week Day].[Week Day]" caption="Week Day" numFmtId="0" hierarchy="5" level="1">
      <sharedItems count="7">
        <s v="Sun"/>
        <s v="Mon"/>
        <s v="Tue"/>
        <s v="Wed"/>
        <s v="Thu"/>
        <s v="Fri"/>
        <s v="Sat"/>
      </sharedItems>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2" memberValueDatatype="130" unbalanced="0">
      <fieldsUsage count="2">
        <fieldUsage x="-1"/>
        <fieldUsage x="2"/>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1"/>
      </fieldsUsage>
    </cacheHierarchy>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5996.842489351853" createdVersion="3" refreshedVersion="8" minRefreshableVersion="3" recordCount="0" supportSubquery="1" supportAdvancedDrill="1" xr:uid="{C1A88EB0-AABA-4150-B1FE-ACC595DFEDCE}">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licerData="1" pivotCacheId="175570458"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5996.842583333331" createdVersion="3" refreshedVersion="8" minRefreshableVersion="3" recordCount="0" supportSubquery="1" supportAdvancedDrill="1" xr:uid="{0FF75153-7009-4CDE-A5C2-942F9DCD02A0}">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licerData="1" pivotCacheId="1862829309"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ujeb alrahman" refreshedDate="45996.842614583336" createdVersion="3" refreshedVersion="8" minRefreshableVersion="3" recordCount="0" supportSubquery="1" supportAdvancedDrill="1" xr:uid="{2DA40B7C-7720-43AE-A8EE-8EA282B4E7B4}">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Week Day]" caption="Week Day" attribute="1" defaultMemberUniqueName="[Date].[Week Day].[All]" allUniqueName="[Date].[Week Day].[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 Customer].[Customer ID]" caption="Customer ID" attribute="1" defaultMemberUniqueName="[Dim_ Customer].[Customer ID].[All]" allUniqueName="[Dim_ Customer].[Customer ID].[All]" dimensionUniqueName="[Dim_ Customer]" displayFolder="" count="0" memberValueDatatype="20" unbalanced="0"/>
    <cacheHierarchy uniqueName="[Dim_ Customer].[Customer name]" caption="Customer name" attribute="1" defaultMemberUniqueName="[Dim_ Customer].[Customer name].[All]" allUniqueName="[Dim_ Customer].[Customer name].[All]" dimensionUniqueName="[Dim_ Customer]" displayFolder="" count="0" memberValueDatatype="130" unbalanced="0"/>
    <cacheHierarchy uniqueName="[Dim_ Customer].[Gender]" caption="Gender" attribute="1" defaultMemberUniqueName="[Dim_ Customer].[Gender].[All]" allUniqueName="[Dim_ Customer].[Gender].[All]" dimensionUniqueName="[Dim_ Customer]" displayFolder="" count="0" memberValueDatatype="130" unbalanced="0"/>
    <cacheHierarchy uniqueName="[Dim_ Customer].[Location]" caption="Location" attribute="1" defaultMemberUniqueName="[Dim_ Customer].[Location].[All]" allUniqueName="[Dim_ Customer].[Location].[All]" dimensionUniqueName="[Dim_ Customer]" displayFolder="" count="0" memberValueDatatype="130" unbalanced="0"/>
    <cacheHierarchy uniqueName="[Dim_ Customer].[Customer Age]" caption="Customer Age" attribute="1" defaultMemberUniqueName="[Dim_ Customer].[Customer Age].[All]" allUniqueName="[Dim_ Customer].[Customer Age].[All]" dimensionUniqueName="[Dim_ Customer]" displayFolder="" count="0" memberValueDatatype="20" unbalanced="0"/>
    <cacheHierarchy uniqueName="[Dim_ Customer].[Customer Age Group]" caption="Customer Age Group" attribute="1" defaultMemberUniqueName="[Dim_ Customer].[Customer Age Group].[All]" allUniqueName="[Dim_ Customer].[Customer Age Group].[All]" dimensionUniqueName="[Dim_ 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Age]" caption="Age" attribute="1" defaultMemberUniqueName="[Dim_sales_persons].[Age].[All]" allUniqueName="[Dim_sales_persons].[Age].[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 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 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Returned]" caption="Qty Returned" measure="1" displayFolder="" measureGroup="Calculations" count="0"/>
    <cacheHierarchy uniqueName="[Measures].[Total Qty Sold]" caption="Total Qty Sol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g of Customer Age]" caption="Avg of Customer Age" measure="1" displayFolder="" measureGroup="Dim_ Customer" count="0"/>
    <cacheHierarchy uniqueName="[Measures].[Return Rate]" caption="Return Rate" measure="1" displayFolder="" measureGroup="Calculations" count="0"/>
    <cacheHierarchy uniqueName="[Measures].[__XL_Count Dim_ Customer]" caption="__XL_Count Dim_ Customer" measure="1" displayFolder="" measureGroup="Dim_ 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 Customer" uniqueName="[Dim_ Customer]" caption="Dim_ Customer"/>
    <dimension name="Dim_Products" uniqueName="[Dim_Products]" caption="Dim_Products"/>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 Customer" caption="Dim_ Customer"/>
    <measureGroup name="Dim_Products" caption="Dim_Products"/>
    <measureGroup name="Dim_sales_persons" caption="Dim_sales_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licerData="1" pivotCacheId="84545949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29FC93-A5F8-49CF-8F29-C987B818C6DF}" name="PivotTable4" cacheId="204" applyNumberFormats="0" applyBorderFormats="0" applyFontFormats="0" applyPatternFormats="0" applyAlignmentFormats="0" applyWidthHeightFormats="1" dataCaption="Values" tag="946869e4-55e8-46fc-a2d4-79fb58ac1de8" updatedVersion="8" minRefreshableVersion="3" useAutoFormatting="1" itemPrintTitles="1" createdVersion="8" indent="0" outline="1" outlineData="1" multipleFieldFilters="0">
  <location ref="AB7:AC20"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Barron-Flem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 Customer]"/>
        <x15:activeTabTopLevelEntity name="[Dim_sales_pers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81F120D-9174-45D1-BFC2-D9EF5DF0E184}" name="Store revenue target" cacheId="201" applyNumberFormats="0" applyBorderFormats="0" applyFontFormats="0" applyPatternFormats="0" applyAlignmentFormats="0" applyWidthHeightFormats="1" dataCaption="Values" tag="ab340380-015e-4ae7-8e11-958af2f6d666" updatedVersion="8" minRefreshableVersion="3" useAutoFormatting="1" itemPrintTitles="1" createdVersion="8" indent="0" outline="1" outlineData="1" multipleFieldFilters="0" rowHeaderCaption=" ">
  <location ref="S7:U18" firstHeaderRow="0" firstDataRow="1" firstDataCol="1"/>
  <pivotFields count="4">
    <pivotField dataField="1" subtotalTop="0" showAll="0" defaultSubtotal="0"/>
    <pivotField dataField="1" subtotalTop="0" showAll="0" defaultSubtotal="0"/>
    <pivotField axis="axisRow" allDrilled="1" subtotalTop="0" showAll="0"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 Customer]"/>
        <x15:activeTabTopLevelEntity name="[Dim_sales_pers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CCFD15-91B5-4F88-BDBD-133A70FCF970}" name="KPI" cacheId="207" applyNumberFormats="0" applyBorderFormats="0" applyFontFormats="0" applyPatternFormats="0" applyAlignmentFormats="0" applyWidthHeightFormats="1" dataCaption="Values" tag="36ad3c0d-bf9e-45f4-911d-ee78acc291d3" updatedVersion="8" minRefreshableVersion="3" useAutoFormatting="1" itemPrintTitles="1" createdVersion="8" indent="0" outline="1" outlineData="1" multipleFieldFilters="0">
  <location ref="B7:L8" firstHeaderRow="0" firstDataRow="1" firstDataCol="0"/>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dataField fld="2" subtotal="count" baseField="0" baseItem="0" numFmtId="166"/>
    <dataField fld="3" subtotal="count" baseField="0" baseItem="0"/>
    <dataField fld="4" subtotal="count" baseField="0" baseItem="0" numFmtId="167"/>
    <dataField fld="5" subtotal="count" baseField="0" baseItem="0"/>
    <dataField fld="6" subtotal="count" baseField="0" baseItem="0"/>
    <dataField fld="7" subtotal="count" baseField="0" baseItem="0" numFmtId="167"/>
    <dataField fld="8" subtotal="count" baseField="0" baseItem="0" numFmtId="167"/>
    <dataField fld="9" subtotal="count" baseField="0" baseItem="0" numFmtId="167"/>
    <dataField fld="10" subtotal="count" baseField="0" baseItem="0" numFmtId="166"/>
  </dataFields>
  <formats count="7">
    <format dxfId="51">
      <pivotArea outline="0" collapsedLevelsAreSubtotals="1" fieldPosition="0">
        <references count="1">
          <reference field="4294967294" count="1" selected="0">
            <x v="0"/>
          </reference>
        </references>
      </pivotArea>
    </format>
    <format dxfId="50">
      <pivotArea outline="0" collapsedLevelsAreSubtotals="1" fieldPosition="0">
        <references count="1">
          <reference field="4294967294" count="1" selected="0">
            <x v="9"/>
          </reference>
        </references>
      </pivotArea>
    </format>
    <format dxfId="49">
      <pivotArea outline="0" collapsedLevelsAreSubtotals="1" fieldPosition="0">
        <references count="1">
          <reference field="4294967294" count="1" selected="0">
            <x v="8"/>
          </reference>
        </references>
      </pivotArea>
    </format>
    <format dxfId="48">
      <pivotArea outline="0" collapsedLevelsAreSubtotals="1" fieldPosition="0">
        <references count="1">
          <reference field="4294967294" count="1" selected="0">
            <x v="4"/>
          </reference>
        </references>
      </pivotArea>
    </format>
    <format dxfId="47">
      <pivotArea outline="0" collapsedLevelsAreSubtotals="1" fieldPosition="0">
        <references count="1">
          <reference field="4294967294" count="1" selected="0">
            <x v="7"/>
          </reference>
        </references>
      </pivotArea>
    </format>
    <format dxfId="46">
      <pivotArea outline="0" collapsedLevelsAreSubtotals="1" fieldPosition="0">
        <references count="1">
          <reference field="4294967294" count="1" selected="0">
            <x v="2"/>
          </reference>
        </references>
      </pivotArea>
    </format>
    <format dxfId="45">
      <pivotArea outline="0" collapsedLevelsAreSubtotals="1" fieldPosition="0">
        <references count="1">
          <reference field="4294967294" count="1" selected="0">
            <x v="10"/>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Store Name].&amp;[Barron-Flemin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 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A585AB-E9A8-41E1-BAE6-226589C2B27D}" name="PivotTable16" cacheId="240" applyNumberFormats="0" applyBorderFormats="0" applyFontFormats="0" applyPatternFormats="0" applyAlignmentFormats="0" applyWidthHeightFormats="1" dataCaption="Values" tag="8ec616d8-d5d1-4ff3-ad06-b82fc8551ff4" updatedVersion="8" minRefreshableVersion="3" useAutoFormatting="1" subtotalHiddenItems="1" rowGrandTotals="0" colGrandTotals="0" itemPrintTitles="1" createdVersion="8" indent="0" compact="0" compactData="0" multipleFieldFilters="0" chartFormat="1">
  <location ref="AD10:AF14"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1" baseItem="1048828" numFmtId="168">
      <extLst>
        <ext xmlns:x14="http://schemas.microsoft.com/office/spreadsheetml/2009/9/main" uri="{E15A36E0-9728-4e99-A89B-3F7291B0FE68}">
          <x14:dataField sourceField="0" uniqueName="[__Xl2].[Measures].[Total revenue]"/>
        </ext>
      </extLst>
    </dataField>
  </dataFields>
  <formats count="6">
    <format dxfId="16">
      <pivotArea type="all" dataOnly="0" outline="0" fieldPosition="0"/>
    </format>
    <format dxfId="15">
      <pivotArea outline="0" collapsedLevelsAreSubtotals="1" fieldPosition="0"/>
    </format>
    <format dxfId="14">
      <pivotArea dataOnly="0" labelOnly="1" outline="0" fieldPosition="0">
        <references count="1">
          <reference field="4294967294" count="1">
            <x v="0"/>
          </reference>
        </references>
      </pivotArea>
    </format>
    <format dxfId="13">
      <pivotArea outline="0" collapsedLevelsAreSubtotals="1" fieldPosition="0"/>
    </format>
    <format dxfId="12">
      <pivotArea outline="0" fieldPosition="0">
        <references count="1">
          <reference field="4294967294" count="1">
            <x v="1"/>
          </reference>
        </references>
      </pivotArea>
    </format>
    <format dxfId="11">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1CB175-50C1-42D1-8D28-3202CCB2DF73}" name="PivotTable15" cacheId="237" applyNumberFormats="0" applyBorderFormats="0" applyFontFormats="0" applyPatternFormats="0" applyAlignmentFormats="0" applyWidthHeightFormats="1" dataCaption="Values" tag="59f4df03-dc88-46ca-af91-82344da73914" updatedVersion="8" minRefreshableVersion="3" useAutoFormatting="1" subtotalHiddenItems="1" rowGrandTotals="0" colGrandTotals="0" itemPrintTitles="1" createdVersion="8" indent="0" compact="0" compactData="0" multipleFieldFilters="0" chartFormat="1">
  <location ref="V9:X11"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5">
    <format dxfId="21">
      <pivotArea type="all" dataOnly="0" outline="0" fieldPosition="0"/>
    </format>
    <format dxfId="20">
      <pivotArea outline="0" collapsedLevelsAreSubtotals="1" fieldPosition="0"/>
    </format>
    <format dxfId="19">
      <pivotArea dataOnly="0" labelOnly="1" outline="0" fieldPosition="0">
        <references count="1">
          <reference field="4294967294" count="1">
            <x v="0"/>
          </reference>
        </references>
      </pivotArea>
    </format>
    <format dxfId="18">
      <pivotArea outline="0" collapsedLevelsAreSubtotals="1" fieldPosition="0"/>
    </format>
    <format dxfId="17">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C4F54EF-BA73-4308-98D0-B550907B944F}" name="PivotTable14" cacheId="234" applyNumberFormats="0" applyBorderFormats="0" applyFontFormats="0" applyPatternFormats="0" applyAlignmentFormats="0" applyWidthHeightFormats="1" dataCaption="Values" tag="25540e1c-fa6e-4aec-9cd3-00e6a5952e8f" updatedVersion="8" minRefreshableVersion="3" useAutoFormatting="1" subtotalHiddenItems="1" rowGrandTotals="0" colGrandTotals="0" itemPrintTitles="1" createdVersion="8" indent="0" compact="0" compactData="0" multipleFieldFilters="0" chartFormat="1">
  <location ref="R9:S10"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25">
      <pivotArea type="all" dataOnly="0" outline="0" fieldPosition="0"/>
    </format>
    <format dxfId="24">
      <pivotArea outline="0" collapsedLevelsAreSubtotals="1" fieldPosition="0"/>
    </format>
    <format dxfId="23">
      <pivotArea dataOnly="0" labelOnly="1" outline="0" fieldPosition="0">
        <references count="1">
          <reference field="4294967294" count="2">
            <x v="0"/>
            <x v="1"/>
          </reference>
        </references>
      </pivotArea>
    </format>
    <format dxfId="2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8C64EC4-0EAC-463F-896F-62E5CDE79B2B}" name="PivotTable13" cacheId="231" applyNumberFormats="0" applyBorderFormats="0" applyFontFormats="0" applyPatternFormats="0" applyAlignmentFormats="0" applyWidthHeightFormats="1" dataCaption="Values" tag="d7d728ad-6fa2-4903-9c1f-b9859eb19d8d" updatedVersion="8" minRefreshableVersion="3" useAutoFormatting="1" subtotalHiddenItems="1" rowGrandTotals="0" colGrandTotals="0" itemPrintTitles="1" createdVersion="8" indent="0" compact="0" compactData="0" multipleFieldFilters="0" chartFormat="1">
  <location ref="G9:I21"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outline="0" fieldPosition="0">
        <references count="1">
          <reference field="0" count="0"/>
        </references>
      </pivotArea>
    </format>
    <format dxfId="27">
      <pivotArea dataOnly="0" labelOnly="1" outline="0" fieldPosition="0">
        <references count="1">
          <reference field="4294967294" count="2">
            <x v="0"/>
            <x v="1"/>
          </reference>
        </references>
      </pivotArea>
    </format>
    <format dxfId="2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B1A520-658C-477B-8D66-9D4080067065}" name="PivotTable5" cacheId="228" applyNumberFormats="0" applyBorderFormats="0" applyFontFormats="0" applyPatternFormats="0" applyAlignmentFormats="0" applyWidthHeightFormats="1" dataCaption="Values" tag="646c3cb6-4e06-4499-8ddd-000e94991b28" updatedVersion="8" minRefreshableVersion="3" useAutoFormatting="1" subtotalHiddenItems="1" rowGrandTotals="0" colGrandTotals="0" itemPrintTitles="1" createdVersion="8" indent="0" compact="0" compactData="0" multipleFieldFilters="0" chartFormat="1">
  <location ref="B9:D21"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outline="0" fieldPosition="0">
        <references count="1">
          <reference field="0" count="0"/>
        </references>
      </pivotArea>
    </format>
    <format dxfId="33">
      <pivotArea dataOnly="0" labelOnly="1" outline="0" fieldPosition="0">
        <references count="1">
          <reference field="4294967294" count="2">
            <x v="0"/>
            <x v="1"/>
          </reference>
        </references>
      </pivotArea>
    </format>
    <format dxfId="3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04DE4C2-AF5A-4A77-B410-C4D254FA64DD}" name="PivotTable18" cacheId="243" applyNumberFormats="0" applyBorderFormats="0" applyFontFormats="0" applyPatternFormats="0" applyAlignmentFormats="0" applyWidthHeightFormats="1" dataCaption="Values" tag="73be9c8a-e002-45ed-8c8b-99aa35ec442f" updatedVersion="8" minRefreshableVersion="3" useAutoFormatting="1" subtotalHiddenItems="1" rowGrandTotals="0" colGrandTotals="0" itemPrintTitles="1" createdVersion="8" indent="0" compact="0" compactData="0" multipleFieldFilters="0" chartFormat="1">
  <location ref="AK10:AM17"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2" baseItem="1048828" numFmtId="10">
      <extLst>
        <ext xmlns:x14="http://schemas.microsoft.com/office/spreadsheetml/2009/9/main" uri="{E15A36E0-9728-4e99-A89B-3F7291B0FE68}">
          <x14:dataField sourceField="0" uniqueName="[__Xl2].[Measures].[Total revenue]"/>
        </ext>
      </extLst>
    </dataField>
  </dataFields>
  <formats count="5">
    <format dxfId="42">
      <pivotArea type="all" dataOnly="0" outline="0" fieldPosition="0"/>
    </format>
    <format dxfId="41">
      <pivotArea outline="0" collapsedLevelsAreSubtotals="1" fieldPosition="0"/>
    </format>
    <format dxfId="40">
      <pivotArea dataOnly="0" labelOnly="1" outline="0" fieldPosition="0">
        <references count="1">
          <reference field="4294967294" count="1">
            <x v="0"/>
          </reference>
        </references>
      </pivotArea>
    </format>
    <format dxfId="39">
      <pivotArea outline="0" collapsedLevelsAreSubtotals="1" fieldPosition="0"/>
    </format>
    <format dxfId="38">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793FE9-FB0B-46E0-A9C3-85E646BE2E55}" name="Product KPI" cacheId="174" applyNumberFormats="0" applyBorderFormats="0" applyFontFormats="0" applyPatternFormats="0" applyAlignmentFormats="0" applyWidthHeightFormats="1" dataCaption="Values" tag="f7d1ba2d-31d7-45e9-8fa5-323136f79c31" updatedVersion="8" minRefreshableVersion="3" useAutoFormatting="1" itemPrintTitles="1" createdVersion="8" indent="0" outline="1" outlineData="1" multipleFieldFilters="0" chartFormat="5" rowHeaderCaption="Month">
  <location ref="BK14:BM15"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0E1F68D-8119-4E71-9244-9DFE15789AEF}" name="Top5products" cacheId="153" applyNumberFormats="0" applyBorderFormats="0" applyFontFormats="0" applyPatternFormats="0" applyAlignmentFormats="0" applyWidthHeightFormats="1" dataCaption="Values" tag="ae387198-b11c-4cff-a981-9d8db0a0826d" updatedVersion="8" minRefreshableVersion="3" useAutoFormatting="1" subtotalHiddenItems="1" itemPrintTitles="1" createdVersion="8" indent="0" outline="1" outlineData="1" multipleFieldFilters="0" chartFormat="5" rowHeaderCaption="Product name">
  <location ref="BP14:BQ20"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1"/>
    </i>
    <i>
      <x v="2"/>
    </i>
    <i>
      <x v="4"/>
    </i>
    <i>
      <x v="3"/>
    </i>
    <i>
      <x/>
    </i>
    <i t="grand">
      <x/>
    </i>
  </rowItems>
  <colItems count="1">
    <i/>
  </colItems>
  <dataFields count="1">
    <dataField fld="0" subtotal="count" baseField="0" baseItem="0"/>
  </dataFields>
  <formats count="1">
    <format dxfId="0">
      <pivotArea collapsedLevelsAreSubtotals="1" fieldPosition="0">
        <references count="1">
          <reference field="1" count="0"/>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EE02EB4-B752-4866-94E1-E81050D74B29}" name="Month 2" cacheId="171" applyNumberFormats="0" applyBorderFormats="0" applyFontFormats="0" applyPatternFormats="0" applyAlignmentFormats="0" applyWidthHeightFormats="1" dataCaption="Values" tag="b493ace8-c05c-4e2c-a4dc-c0d5f611ede1" updatedVersion="8" minRefreshableVersion="3" useAutoFormatting="1" itemPrintTitles="1" createdVersion="8" indent="0" outline="1" outlineData="1" multipleFieldFilters="0">
  <location ref="AS16:AT29"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showDataAs="percentDiff" baseField="1" baseItem="1048828" numFmtId="10"/>
  </dataFields>
  <formats count="1">
    <format dxfId="1">
      <pivotArea collapsedLevelsAreSubtotals="1" fieldPosition="0">
        <references count="1">
          <reference field="1" count="0"/>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D7C7EE6-EC2C-4431-B315-A67F39D26C66}" name="BT Location" cacheId="159" applyNumberFormats="0" applyBorderFormats="0" applyFontFormats="0" applyPatternFormats="0" applyAlignmentFormats="0" applyWidthHeightFormats="1" dataCaption="Values" tag="19c3ed25-1f43-4fb7-81a8-c5283daffd14" updatedVersion="8" minRefreshableVersion="3" useAutoFormatting="1" subtotalHiddenItems="1" rowGrandTotals="0" colGrandTotals="0" itemPrintTitles="1" createdVersion="8" indent="0" compact="0" compactData="0" multipleFieldFilters="0">
  <location ref="U16:V21"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8">
      <autoFilter ref="A1">
        <filterColumn colId="0">
          <top10 top="0" val="5" filterVal="5"/>
        </filterColumn>
      </autoFilter>
    </filter>
    <filter fld="0" type="count" id="2" iMeasureHier="38">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107DEBC-B016-4CA8-83A6-42146EC93A80}" name="Product KPI 3" cacheId="180" applyNumberFormats="0" applyBorderFormats="0" applyFontFormats="0" applyPatternFormats="0" applyAlignmentFormats="0" applyWidthHeightFormats="1" dataCaption="Values" tag="e8561601-c933-4931-b88f-ef5dd9a1fb10" updatedVersion="8" minRefreshableVersion="3" useAutoFormatting="1" subtotalHiddenItems="1" rowGrandTotals="0" colGrandTotals="0" itemPrintTitles="1" createdVersion="8" indent="0" compact="0" compactData="0" multipleFieldFilters="0">
  <location ref="Y16:AD17"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numFmtId="1"/>
    <dataField fld="4" subtotal="count" baseField="0" baseItem="0" numFmtId="171"/>
    <dataField fld="5" subtotal="count" baseField="0" baseItem="0" numFmtId="171"/>
    <dataField fld="6" subtotal="count" baseField="0" baseItem="0" numFmtId="171"/>
    <dataField fld="7" subtotal="count" baseField="0" baseItem="0"/>
  </dataFields>
  <formats count="2">
    <format dxfId="3">
      <pivotArea outline="0" fieldPosition="0">
        <references count="1">
          <reference field="4294967294" count="3" selected="0">
            <x v="2"/>
            <x v="3"/>
            <x v="4"/>
          </reference>
        </references>
      </pivotArea>
    </format>
    <format dxfId="2">
      <pivotArea outline="0" fieldPosition="0">
        <references count="1">
          <reference field="4294967294" count="1" selected="0">
            <x v="1"/>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C6A3094-1FD8-4A4B-BA8A-A5D0DF5EA19F}" name="Customer Gender" cacheId="165" applyNumberFormats="0" applyBorderFormats="0" applyFontFormats="0" applyPatternFormats="0" applyAlignmentFormats="0" applyWidthHeightFormats="1" dataCaption="Values" tag="7aa93c98-04b3-4c7a-9ce0-6e501efce4bf" updatedVersion="8" minRefreshableVersion="3" useAutoFormatting="1" itemPrintTitles="1" createdVersion="8" indent="0" outline="1" outlineData="1" multipleFieldFilters="0">
  <location ref="AI23:AJ2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30DCA9D-C5B2-425B-8A0A-23EBF1D24F38}" name="Customer Age Grp Avg" cacheId="129" applyNumberFormats="0" applyBorderFormats="0" applyFontFormats="0" applyPatternFormats="0" applyAlignmentFormats="0" applyWidthHeightFormats="1" dataCaption="Values" tag="4366f413-461d-4de0-9aa4-55abf78df538" updatedVersion="8" minRefreshableVersion="3" useAutoFormatting="1" itemPrintTitles="1" createdVersion="8" indent="0" outline="1" outlineData="1" multipleFieldFilters="0">
  <location ref="AL16:AM22"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Average of Customer Age" fld="1" subtotal="average" baseField="0" baseItem="0" numFmtId="1"/>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56E9624-DB59-439D-8F59-6107D49CCFAB}" name="Customer Age group" cacheId="162" applyNumberFormats="0" applyBorderFormats="0" applyFontFormats="0" applyPatternFormats="0" applyAlignmentFormats="0" applyWidthHeightFormats="1" dataCaption="Values" tag="848aeb50-0509-419d-9a58-7a6a569da766" updatedVersion="8" minRefreshableVersion="3" useAutoFormatting="1" itemPrintTitles="1" createdVersion="8" indent="0" outline="1" outlineData="1" multipleFieldFilters="0" chartFormat="9" rowHeaderCaption="Customer Age Group">
  <location ref="AF16:AG22" firstHeaderRow="1" firstDataRow="1" firstDataCol="1"/>
  <pivotFields count="3">
    <pivotField axis="axisRow" allDrilled="1" subtotalTop="0" showAll="0"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formats count="3">
    <format dxfId="6">
      <pivotArea collapsedLevelsAreSubtotals="1" fieldPosition="0">
        <references count="1">
          <reference field="0" count="1">
            <x v="0"/>
          </reference>
        </references>
      </pivotArea>
    </format>
    <format dxfId="5">
      <pivotArea collapsedLevelsAreSubtotals="1" fieldPosition="0">
        <references count="1">
          <reference field="0" count="4">
            <x v="1"/>
            <x v="2"/>
            <x v="3"/>
            <x v="4"/>
          </reference>
        </references>
      </pivotArea>
    </format>
    <format dxfId="4">
      <pivotArea grandRow="1"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784F495-1DCE-4274-8DAF-9F39698051DA}" name="BT Customer" cacheId="156" applyNumberFormats="0" applyBorderFormats="0" applyFontFormats="0" applyPatternFormats="0" applyAlignmentFormats="0" applyWidthHeightFormats="1" dataCaption="Values" tag="504ef853-c207-4382-9e51-a48f54edad05" updatedVersion="8" minRefreshableVersion="3" useAutoFormatting="1" subtotalHiddenItems="1" rowGrandTotals="0" colGrandTotals="0" itemPrintTitles="1" createdVersion="8" indent="0" compact="0" compactData="0" multipleFieldFilters="0">
  <location ref="M16:N21"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4E213F0-B20B-43BF-9E27-600B92861A79}" name="Product KPI 2" cacheId="177" applyNumberFormats="0" applyBorderFormats="0" applyFontFormats="0" applyPatternFormats="0" applyAlignmentFormats="0" applyWidthHeightFormats="1" dataCaption="Values" tag="aa9f57fa-7265-470d-b9a9-50998ef25cd9" updatedVersion="8" minRefreshableVersion="3" useAutoFormatting="1" itemPrintTitles="1" createdVersion="8" indent="0" outline="1" outlineData="1" multipleFieldFilters="0">
  <location ref="AI16:AJ17"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Average of Customer Age" fld="0" subtotal="average" baseField="0" baseItem="0" numFmtId="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5FBE8A0-5789-40D2-92E9-3B56C9334998}" name="TP Customer" cacheId="183" applyNumberFormats="0" applyBorderFormats="0" applyFontFormats="0" applyPatternFormats="0" applyAlignmentFormats="0" applyWidthHeightFormats="1" dataCaption="Values" tag="bf1dcc49-f925-4496-97a4-e2f20dbbb07d" updatedVersion="8" minRefreshableVersion="3" useAutoFormatting="1" subtotalHiddenItems="1" rowGrandTotals="0" colGrandTotals="0" itemPrintTitles="1" createdVersion="8" indent="0" compact="0" compactData="0" multipleFieldFilters="0">
  <location ref="H16:I21"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F176D3F-E6CD-4B23-8E81-B9FD510C3652}" name="All products" cacheId="114" applyNumberFormats="0" applyBorderFormats="0" applyFontFormats="0" applyPatternFormats="0" applyAlignmentFormats="0" applyWidthHeightFormats="1" dataCaption="Values" tag="91b7cc9b-8b81-4fee-8525-9868c8274241" updatedVersion="8" minRefreshableVersion="3" useAutoFormatting="1" itemPrintTitles="1" createdVersion="8" indent="0" outline="1" outlineData="1" multipleFieldFilters="0" chartFormat="6" rowHeaderCaption="Month">
  <location ref="BT14:BV115" firstHeaderRow="0" firstDataRow="1" firstDataCol="1"/>
  <pivotFields count="4">
    <pivotField dataField="1" subtotalTop="0" showAll="0" defaultSubtotal="0"/>
    <pivotField axis="axisRow" allDrilled="1" subtotalTop="0" showAll="0" defaultSubtotal="0" defaultAttributeDrillState="1">
      <items count="100">
        <item x="8"/>
        <item x="11"/>
        <item x="18"/>
        <item x="27"/>
        <item x="58"/>
        <item x="0"/>
        <item x="1"/>
        <item x="2"/>
        <item x="3"/>
        <item x="4"/>
        <item x="5"/>
        <item x="6"/>
        <item x="7"/>
        <item x="9"/>
        <item x="10"/>
        <item x="12"/>
        <item x="13"/>
        <item x="14"/>
        <item x="15"/>
        <item x="16"/>
        <item x="17"/>
        <item x="19"/>
        <item x="20"/>
        <item x="21"/>
        <item x="22"/>
        <item x="23"/>
        <item x="24"/>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allDrilled="1" subtotalTop="0" showAll="0" dataSourceSort="1" defaultSubtotal="0" defaultAttributeDrillState="1"/>
  </pivotFields>
  <rowFields count="1">
    <field x="1"/>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fld="0" subtotal="count" baseField="0" baseItem="0"/>
    <dataField fld="2" subtotal="count" baseField="0" baseItem="0" numFmtId="170"/>
  </dataFields>
  <formats count="2">
    <format dxfId="8">
      <pivotArea collapsedLevelsAreSubtotals="1" fieldPosition="0">
        <references count="2">
          <reference field="4294967294" count="1" selected="0">
            <x v="0"/>
          </reference>
          <reference field="1" count="0"/>
        </references>
      </pivotArea>
    </format>
    <format dxfId="7">
      <pivotArea outline="0" collapsedLevelsAreSubtotals="1" fieldPosition="0">
        <references count="1">
          <reference field="4294967294" count="1" selected="0">
            <x v="1"/>
          </reference>
        </references>
      </pivotArea>
    </format>
  </formats>
  <chartFormats count="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E550AEBF-BB8B-4DFC-B237-F738B43193B2}" name="Month" cacheId="168" applyNumberFormats="0" applyBorderFormats="0" applyFontFormats="0" applyPatternFormats="0" applyAlignmentFormats="0" applyWidthHeightFormats="1" dataCaption="Values" tag="004a46da-fa05-4e42-93a4-2a19058181e7" updatedVersion="8" minRefreshableVersion="3" useAutoFormatting="1" itemPrintTitles="1" createdVersion="8" indent="0" outline="1" outlineData="1" multipleFieldFilters="0" rowHeaderCaption="Month">
  <location ref="AV16:AW29"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2A7389D-74C1-4444-B867-77D7355757E3}" name="TP Location" cacheId="186" applyNumberFormats="0" applyBorderFormats="0" applyFontFormats="0" applyPatternFormats="0" applyAlignmentFormats="0" applyWidthHeightFormats="1" dataCaption="Values" tag="b88dc26a-3107-4a3f-8579-5bb623979653" updatedVersion="8" minRefreshableVersion="3" useAutoFormatting="1" subtotalHiddenItems="1" rowGrandTotals="0" colGrandTotals="0" itemPrintTitles="1" createdVersion="8" indent="0" compact="0" compactData="0" multipleFieldFilters="0">
  <location ref="Q16:R21"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2" type="count" id="3"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7E3AEAC6-0111-4DAF-92F6-1B02D671931A}" name="Weekday" cacheId="189" applyNumberFormats="0" applyBorderFormats="0" applyFontFormats="0" applyPatternFormats="0" applyAlignmentFormats="0" applyWidthHeightFormats="1" dataCaption="Values" tag="3e90fd89-c30a-417e-9d82-063a55c12bef" updatedVersion="8" minRefreshableVersion="3" useAutoFormatting="1" itemPrintTitles="1" createdVersion="8" indent="0" outline="1" outlineData="1" multipleFieldFilters="0" chartFormat="5" rowHeaderCaption="Month">
  <location ref="BE16:BF24"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formats count="1">
    <format dxfId="9">
      <pivotArea collapsedLevelsAreSubtotals="1" fieldPosition="0">
        <references count="1">
          <reference field="1" count="0"/>
        </references>
      </pivotArea>
    </format>
  </formats>
  <chartFormats count="1">
    <chartFormat chart="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85440A5-9976-4A1A-9FEC-B094EC026753}" name="category" cacheId="123" applyNumberFormats="0" applyBorderFormats="0" applyFontFormats="0" applyPatternFormats="0" applyAlignmentFormats="0" applyWidthHeightFormats="1" dataCaption="Values" tag="54ff4953-b8b3-4fb6-9050-fc67f727e7ae" updatedVersion="8" minRefreshableVersion="3" useAutoFormatting="1" subtotalHiddenItems="1" itemPrintTitles="1" createdVersion="8" indent="0" outline="1" outlineData="1" multipleFieldFilters="0" chartFormat="11" rowHeaderCaption="Product Categorry">
  <location ref="BY14:BZ23" firstHeaderRow="1" firstDataRow="1" firstDataCol="1"/>
  <pivotFields count="4">
    <pivotField dataField="1" subtotalTop="0" showAll="0" defaultSubtotal="0"/>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4"/>
    </i>
    <i>
      <x v="5"/>
    </i>
    <i>
      <x v="6"/>
    </i>
    <i>
      <x v="7"/>
    </i>
    <i>
      <x v="2"/>
    </i>
    <i>
      <x v="1"/>
    </i>
    <i>
      <x/>
    </i>
    <i>
      <x v="3"/>
    </i>
    <i t="grand">
      <x/>
    </i>
  </rowItems>
  <colItems count="1">
    <i/>
  </colItems>
  <dataFields count="1">
    <dataField fld="0" subtotal="count" baseField="0" baseItem="0"/>
  </dataFields>
  <formats count="1">
    <format dxfId="10">
      <pivotArea collapsedLevelsAreSubtotals="1" fieldPosition="0">
        <references count="1">
          <reference field="2" count="0"/>
        </references>
      </pivotArea>
    </format>
  </formats>
  <chartFormats count="2">
    <chartFormat chart="10" format="2" series="1">
      <pivotArea type="data" outline="0" fieldPosition="0">
        <references count="1">
          <reference field="4294967294" count="1" selected="0">
            <x v="0"/>
          </reference>
        </references>
      </pivotArea>
    </chartFormat>
    <chartFormat chart="10" format="3">
      <pivotArea type="data" outline="0" fieldPosition="0">
        <references count="2">
          <reference field="4294967294" count="1" selected="0">
            <x v="0"/>
          </reference>
          <reference field="2" count="1" selected="0">
            <x v="4"/>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38">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 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59CFBE8-1CBC-4D54-AC16-EF2AF9B75F20}" sourceName="[Date].[Month]">
  <pivotTables>
    <pivotTable tabId="2" name="Store revenue target"/>
    <pivotTable tabId="2" name="PivotTable4"/>
    <pivotTable tabId="2" name="KPI"/>
  </pivotTables>
  <data>
    <olap pivotCacheId="845459499">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0502160F-41D4-407E-93C1-71BC88CAA4A4}" sourceName="[Dim_sales_persons].[Store Name]">
  <pivotTables>
    <pivotTable tabId="9" name="PivotTable5"/>
    <pivotTable tabId="9" name="PivotTable13"/>
    <pivotTable tabId="9" name="PivotTable14"/>
    <pivotTable tabId="9" name="PivotTable15"/>
    <pivotTable tabId="9" name="PivotTable16"/>
    <pivotTable tabId="9" name="PivotTable18"/>
  </pivotTables>
  <data>
    <olap pivotCacheId="1862829309">
      <levels count="2">
        <level uniqueName="[Dim_sales_persons].[Store Name].[(All)]" sourceCaption="(All)" count="0"/>
        <level uniqueName="[Dim_sales_persons].[Store Name].[Store Name]" sourceCaption="Store Name" count="10">
          <ranges>
            <range startItem="0">
              <i n="[Dim_sales_persons].[Store Name].&amp;[Barron-Fleming]" c="Barron-Fleming"/>
              <i n="[Dim_sales_persons].[Store Name].&amp;[Berg-Trujillo]" c="Berg-Trujillo"/>
              <i n="[Dim_sales_persons].[Store Name].&amp;[Lee-Myers]" c="Lee-Myers"/>
              <i n="[Dim_sales_persons].[Store Name].&amp;[Lopez]" c="Lopez"/>
              <i n="[Dim_sales_persons].[Store Name].&amp;[Martinez]" c="Martinez"/>
              <i n="[Dim_sales_persons].[Store Name].&amp;[Miller]" c="Miller"/>
              <i n="[Dim_sales_persons].[Store Name].&amp;[Myers-Lopez]" c="Myers-Lopez"/>
              <i n="[Dim_sales_persons].[Store Name].&amp;[Novak PLC]" c="Novak PLC"/>
              <i n="[Dim_sales_persons].[Store Name].&amp;[Thomas]" c="Thomas"/>
              <i n="[Dim_sales_persons].[Store Name].&amp;[Valdez]" c="Valdez"/>
            </range>
          </ranges>
        </level>
      </levels>
      <selections count="1">
        <selection n="[Dim_sales_persons].[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228BD90D-509D-4518-BF82-E12C77CA20B3}" sourceName="[Date].[Month]">
  <pivotTables>
    <pivotTable tabId="12" name="Top5products"/>
    <pivotTable tabId="12" name="All products"/>
    <pivotTable tabId="12" name="BT Customer"/>
    <pivotTable tabId="12" name="BT Location"/>
    <pivotTable tabId="12" name="category"/>
    <pivotTable tabId="12" name="Customer Age group"/>
    <pivotTable tabId="12" name="Customer Age Grp Avg"/>
    <pivotTable tabId="12" name="Customer Gender"/>
    <pivotTable tabId="12" name="Product KPI"/>
    <pivotTable tabId="12" name="Product KPI 2"/>
    <pivotTable tabId="12" name="Product KPI 3"/>
    <pivotTable tabId="12" name="TP Customer"/>
    <pivotTable tabId="12" name="TP Location"/>
    <pivotTable tabId="12" name="Weekday"/>
  </pivotTables>
  <data>
    <olap pivotCacheId="175570458">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BF0EE2E-6ED8-45CF-90B2-E4F180FA7B20}" sourceName="[Dim_Products].[Category]">
  <pivotTables>
    <pivotTable tabId="12" name="Top5products"/>
    <pivotTable tabId="12" name="BT Customer"/>
    <pivotTable tabId="12" name="BT Location"/>
    <pivotTable tabId="12" name="Customer Age group"/>
    <pivotTable tabId="12" name="Customer Gender"/>
    <pivotTable tabId="12" name="Month"/>
    <pivotTable tabId="12" name="Month 2"/>
    <pivotTable tabId="12" name="Product KPI"/>
    <pivotTable tabId="12" name="Product KPI 2"/>
    <pivotTable tabId="12" name="Product KPI 3"/>
    <pivotTable tabId="12" name="TP Customer"/>
    <pivotTable tabId="12" name="TP Location"/>
    <pivotTable tabId="12" name="Weekday"/>
  </pivotTables>
  <data>
    <olap pivotCacheId="175570458">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6F6181C-5BE6-4912-8EBC-1764FCD81C9C}" cache="Slicer_Month" caption="Month"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919943ED-7237-45B8-89CA-FC199D8E8A3F}" cache="Slicer_Store_Name" caption="Store Name" level="1" style="SlicerStyleLight1 2 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A0CDDBAD-CA92-4C9F-A4F9-34046C74E3F4}" cache="Slicer_Month" caption="Filter by Month" columnCount="3" level="1" style="SlicerStyleLight1 2" rowHeight="41148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4D7C80B9-4ED0-4752-86A2-5B47D5B6D6AD}" cache="Slicer_Month1" caption="Month" columnCount="2" level="1" style="SlicerStyleLight1 2 2" rowHeight="247650"/>
  <slicer name="Category" xr10:uid="{7FFF23D6-9FEB-4749-964D-B28AE2474A72}" cache="Slicer_Category" caption="Category" level="1" style="SlicerStyleLight1 2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782A1F49-E706-4B5B-B419-A31F387D4152}">
  <we:reference id="wa200004689" version="1.0.0.0" store="en-US" storeType="OMEX"/>
  <we:alternateReferences>
    <we:reference id="WA200004689" version="1.0.0.0" store="WA200004689" storeType="OMEX"/>
  </we:alternateReferences>
  <we:properties>
    <we:property name="SourceData" value="{&quot;pivotTable&quot;:&quot;Store revenue target&quot;,&quot;worksheetId&quot;:&quot;{36FA3319-92D4-4A06-84CF-309C803B544C}&quot;}"/>
    <we:property name="ZBILicenseSettings" value="{&quot;userInfo&quot;:{&quot;name&quot;:&quot;mujeb alrahman&quot;,&quot;email&quot;:&quot;mujeb.9@outlook.com&quot;,&quot;userId&quot;:&quot;00000000-0000-0000-5e43-3f7ebe9fde37&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quot;FC&quot;,&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false,&quot;showTitle&quot;:true,&quot;titleWrap&quot;:true,&quot;titleAlignment&quot;:&quot;left&quot;,&quot;titleFontSize&quot;:15,&quot;titleFontColor&quot;:&quot;#3E5377&quot;,&quot;titleText&quot;:&quot;Total revenue vs Total Target by Store &quot;,&quot;titleFontFamily&quot;:&quot;Arial&quot;,&quot;titleFontWeight&quot;:&quot;normal&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selectedOrganizationStyleId&quot;:370,&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BC9C5D7C-C7FE-4BD0-9111-82CFA50B9DF7}"/>
  </we:bindings>
  <we:snapshot xmlns:r="http://schemas.openxmlformats.org/officeDocument/2006/relationships" r:embed="rId1"/>
</we:webextension>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7"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7.xml"/><Relationship Id="rId13" Type="http://schemas.openxmlformats.org/officeDocument/2006/relationships/pivotTable" Target="../pivotTables/pivotTable22.xml"/><Relationship Id="rId3" Type="http://schemas.openxmlformats.org/officeDocument/2006/relationships/pivotTable" Target="../pivotTables/pivotTable12.xml"/><Relationship Id="rId7" Type="http://schemas.openxmlformats.org/officeDocument/2006/relationships/pivotTable" Target="../pivotTables/pivotTable16.xml"/><Relationship Id="rId12" Type="http://schemas.openxmlformats.org/officeDocument/2006/relationships/pivotTable" Target="../pivotTables/pivotTable21.xml"/><Relationship Id="rId2" Type="http://schemas.openxmlformats.org/officeDocument/2006/relationships/pivotTable" Target="../pivotTables/pivotTable11.xml"/><Relationship Id="rId16" Type="http://schemas.openxmlformats.org/officeDocument/2006/relationships/pivotTable" Target="../pivotTables/pivotTable25.xml"/><Relationship Id="rId1" Type="http://schemas.openxmlformats.org/officeDocument/2006/relationships/pivotTable" Target="../pivotTables/pivotTable10.xml"/><Relationship Id="rId6" Type="http://schemas.openxmlformats.org/officeDocument/2006/relationships/pivotTable" Target="../pivotTables/pivotTable15.xml"/><Relationship Id="rId11" Type="http://schemas.openxmlformats.org/officeDocument/2006/relationships/pivotTable" Target="../pivotTables/pivotTable20.xml"/><Relationship Id="rId5" Type="http://schemas.openxmlformats.org/officeDocument/2006/relationships/pivotTable" Target="../pivotTables/pivotTable14.xml"/><Relationship Id="rId15" Type="http://schemas.openxmlformats.org/officeDocument/2006/relationships/pivotTable" Target="../pivotTables/pivotTable24.xml"/><Relationship Id="rId10" Type="http://schemas.openxmlformats.org/officeDocument/2006/relationships/pivotTable" Target="../pivotTables/pivotTable19.xml"/><Relationship Id="rId4" Type="http://schemas.openxmlformats.org/officeDocument/2006/relationships/pivotTable" Target="../pivotTables/pivotTable13.xml"/><Relationship Id="rId9" Type="http://schemas.openxmlformats.org/officeDocument/2006/relationships/pivotTable" Target="../pivotTables/pivotTable18.xml"/><Relationship Id="rId14" Type="http://schemas.openxmlformats.org/officeDocument/2006/relationships/pivotTable" Target="../pivotTables/pivotTable23.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CB61-C1CC-40F1-B963-C13B67043F8F}">
  <sheetPr codeName="Sheet2"/>
  <dimension ref="E14:P44"/>
  <sheetViews>
    <sheetView topLeftCell="A20" workbookViewId="0">
      <selection activeCell="G26" sqref="G26"/>
    </sheetView>
  </sheetViews>
  <sheetFormatPr defaultRowHeight="14.4" x14ac:dyDescent="0.3"/>
  <cols>
    <col min="6" max="6" width="13.5546875" customWidth="1"/>
    <col min="7" max="16" width="3.33203125" customWidth="1"/>
  </cols>
  <sheetData>
    <row r="14" spans="5:6" x14ac:dyDescent="0.3">
      <c r="E14" t="s">
        <v>52</v>
      </c>
      <c r="F14" s="33">
        <f>'time frame pivot tables'!X11</f>
        <v>0.14060860476546028</v>
      </c>
    </row>
    <row r="15" spans="5:6" x14ac:dyDescent="0.3">
      <c r="E15" t="s">
        <v>53</v>
      </c>
      <c r="F15" s="33">
        <f>'time frame pivot tables'!X10</f>
        <v>0.85939139523453689</v>
      </c>
    </row>
    <row r="19" spans="5:16" x14ac:dyDescent="0.3">
      <c r="E19" t="s">
        <v>52</v>
      </c>
    </row>
    <row r="20" spans="5:16" ht="15" customHeight="1" thickBot="1" x14ac:dyDescent="0.35">
      <c r="G20" s="24">
        <f t="shared" ref="G20:G27" si="0">G21+10</f>
        <v>91</v>
      </c>
      <c r="H20" s="25">
        <f t="shared" ref="H20:H27" si="1">H21+10</f>
        <v>92</v>
      </c>
      <c r="I20" s="25">
        <f t="shared" ref="I20:I27" si="2">I21+10</f>
        <v>93</v>
      </c>
      <c r="J20" s="25">
        <f t="shared" ref="J20:J27" si="3">J21+10</f>
        <v>94</v>
      </c>
      <c r="K20" s="25">
        <f t="shared" ref="K20:K27" si="4">K21+10</f>
        <v>95</v>
      </c>
      <c r="L20" s="25">
        <f t="shared" ref="L20:L27" si="5">L21+10</f>
        <v>96</v>
      </c>
      <c r="M20" s="25">
        <f t="shared" ref="M20:M27" si="6">M21+10</f>
        <v>97</v>
      </c>
      <c r="N20" s="25">
        <f t="shared" ref="N20:N27" si="7">N21+10</f>
        <v>98</v>
      </c>
      <c r="O20" s="25">
        <f t="shared" ref="O20:O27" si="8">O21+10</f>
        <v>99</v>
      </c>
      <c r="P20" s="26">
        <f t="shared" ref="P20:P27" si="9">P21+10</f>
        <v>100</v>
      </c>
    </row>
    <row r="21" spans="5:16" ht="15" customHeight="1" thickBot="1" x14ac:dyDescent="0.35">
      <c r="G21" s="27">
        <f t="shared" si="0"/>
        <v>81</v>
      </c>
      <c r="H21" s="28">
        <f t="shared" si="1"/>
        <v>82</v>
      </c>
      <c r="I21" s="28">
        <f t="shared" si="2"/>
        <v>83</v>
      </c>
      <c r="J21" s="28">
        <f t="shared" si="3"/>
        <v>84</v>
      </c>
      <c r="K21" s="28">
        <f t="shared" si="4"/>
        <v>85</v>
      </c>
      <c r="L21" s="28">
        <f t="shared" si="5"/>
        <v>86</v>
      </c>
      <c r="M21" s="28">
        <f t="shared" si="6"/>
        <v>87</v>
      </c>
      <c r="N21" s="28">
        <f t="shared" si="7"/>
        <v>88</v>
      </c>
      <c r="O21" s="28">
        <f t="shared" si="8"/>
        <v>89</v>
      </c>
      <c r="P21" s="29">
        <f t="shared" si="9"/>
        <v>90</v>
      </c>
    </row>
    <row r="22" spans="5:16" ht="15" customHeight="1" thickBot="1" x14ac:dyDescent="0.35">
      <c r="G22" s="27">
        <f t="shared" si="0"/>
        <v>71</v>
      </c>
      <c r="H22" s="28">
        <f t="shared" si="1"/>
        <v>72</v>
      </c>
      <c r="I22" s="28">
        <f t="shared" si="2"/>
        <v>73</v>
      </c>
      <c r="J22" s="28">
        <f t="shared" si="3"/>
        <v>74</v>
      </c>
      <c r="K22" s="28">
        <f t="shared" si="4"/>
        <v>75</v>
      </c>
      <c r="L22" s="28">
        <f t="shared" si="5"/>
        <v>76</v>
      </c>
      <c r="M22" s="28">
        <f t="shared" si="6"/>
        <v>77</v>
      </c>
      <c r="N22" s="28">
        <f t="shared" si="7"/>
        <v>78</v>
      </c>
      <c r="O22" s="28">
        <f t="shared" si="8"/>
        <v>79</v>
      </c>
      <c r="P22" s="29">
        <f t="shared" si="9"/>
        <v>80</v>
      </c>
    </row>
    <row r="23" spans="5:16" ht="15" customHeight="1" thickBot="1" x14ac:dyDescent="0.35">
      <c r="G23" s="27">
        <f t="shared" si="0"/>
        <v>61</v>
      </c>
      <c r="H23" s="28">
        <f t="shared" si="1"/>
        <v>62</v>
      </c>
      <c r="I23" s="28">
        <f t="shared" si="2"/>
        <v>63</v>
      </c>
      <c r="J23" s="28">
        <f t="shared" si="3"/>
        <v>64</v>
      </c>
      <c r="K23" s="28">
        <f t="shared" si="4"/>
        <v>65</v>
      </c>
      <c r="L23" s="28">
        <f t="shared" si="5"/>
        <v>66</v>
      </c>
      <c r="M23" s="28">
        <f t="shared" si="6"/>
        <v>67</v>
      </c>
      <c r="N23" s="28">
        <f t="shared" si="7"/>
        <v>68</v>
      </c>
      <c r="O23" s="28">
        <f t="shared" si="8"/>
        <v>69</v>
      </c>
      <c r="P23" s="29">
        <f t="shared" si="9"/>
        <v>70</v>
      </c>
    </row>
    <row r="24" spans="5:16" ht="15" customHeight="1" thickBot="1" x14ac:dyDescent="0.35">
      <c r="G24" s="27">
        <f t="shared" si="0"/>
        <v>51</v>
      </c>
      <c r="H24" s="28">
        <f t="shared" si="1"/>
        <v>52</v>
      </c>
      <c r="I24" s="28">
        <f t="shared" si="2"/>
        <v>53</v>
      </c>
      <c r="J24" s="28">
        <f t="shared" si="3"/>
        <v>54</v>
      </c>
      <c r="K24" s="28">
        <f t="shared" si="4"/>
        <v>55</v>
      </c>
      <c r="L24" s="28">
        <f t="shared" si="5"/>
        <v>56</v>
      </c>
      <c r="M24" s="28">
        <f t="shared" si="6"/>
        <v>57</v>
      </c>
      <c r="N24" s="28">
        <f t="shared" si="7"/>
        <v>58</v>
      </c>
      <c r="O24" s="28">
        <f t="shared" si="8"/>
        <v>59</v>
      </c>
      <c r="P24" s="29">
        <f t="shared" si="9"/>
        <v>60</v>
      </c>
    </row>
    <row r="25" spans="5:16" ht="15" customHeight="1" thickBot="1" x14ac:dyDescent="0.35">
      <c r="G25" s="27">
        <f t="shared" si="0"/>
        <v>41</v>
      </c>
      <c r="H25" s="28">
        <f t="shared" si="1"/>
        <v>42</v>
      </c>
      <c r="I25" s="28">
        <f t="shared" si="2"/>
        <v>43</v>
      </c>
      <c r="J25" s="28">
        <f t="shared" si="3"/>
        <v>44</v>
      </c>
      <c r="K25" s="28">
        <f t="shared" si="4"/>
        <v>45</v>
      </c>
      <c r="L25" s="28">
        <f t="shared" si="5"/>
        <v>46</v>
      </c>
      <c r="M25" s="28">
        <f t="shared" si="6"/>
        <v>47</v>
      </c>
      <c r="N25" s="28">
        <f t="shared" si="7"/>
        <v>48</v>
      </c>
      <c r="O25" s="28">
        <f t="shared" si="8"/>
        <v>49</v>
      </c>
      <c r="P25" s="29">
        <f t="shared" si="9"/>
        <v>50</v>
      </c>
    </row>
    <row r="26" spans="5:16" ht="15" customHeight="1" thickBot="1" x14ac:dyDescent="0.35">
      <c r="G26" s="27">
        <f t="shared" si="0"/>
        <v>31</v>
      </c>
      <c r="H26" s="28">
        <f t="shared" si="1"/>
        <v>32</v>
      </c>
      <c r="I26" s="28">
        <f t="shared" si="2"/>
        <v>33</v>
      </c>
      <c r="J26" s="28">
        <f t="shared" si="3"/>
        <v>34</v>
      </c>
      <c r="K26" s="28">
        <f t="shared" si="4"/>
        <v>35</v>
      </c>
      <c r="L26" s="28">
        <f t="shared" si="5"/>
        <v>36</v>
      </c>
      <c r="M26" s="28">
        <f t="shared" si="6"/>
        <v>37</v>
      </c>
      <c r="N26" s="28">
        <f t="shared" si="7"/>
        <v>38</v>
      </c>
      <c r="O26" s="28">
        <f t="shared" si="8"/>
        <v>39</v>
      </c>
      <c r="P26" s="29">
        <f t="shared" si="9"/>
        <v>40</v>
      </c>
    </row>
    <row r="27" spans="5:16" ht="15" customHeight="1" thickBot="1" x14ac:dyDescent="0.35">
      <c r="G27" s="27">
        <f t="shared" si="0"/>
        <v>21</v>
      </c>
      <c r="H27" s="28">
        <f t="shared" si="1"/>
        <v>22</v>
      </c>
      <c r="I27" s="28">
        <f t="shared" si="2"/>
        <v>23</v>
      </c>
      <c r="J27" s="28">
        <f t="shared" si="3"/>
        <v>24</v>
      </c>
      <c r="K27" s="28">
        <f t="shared" si="4"/>
        <v>25</v>
      </c>
      <c r="L27" s="28">
        <f t="shared" si="5"/>
        <v>26</v>
      </c>
      <c r="M27" s="28">
        <f t="shared" si="6"/>
        <v>27</v>
      </c>
      <c r="N27" s="28">
        <f t="shared" si="7"/>
        <v>28</v>
      </c>
      <c r="O27" s="28">
        <f t="shared" si="8"/>
        <v>29</v>
      </c>
      <c r="P27" s="29">
        <f t="shared" si="9"/>
        <v>30</v>
      </c>
    </row>
    <row r="28" spans="5:16" ht="15" customHeight="1" thickBot="1" x14ac:dyDescent="0.35">
      <c r="G28" s="27">
        <f>G29+10</f>
        <v>11</v>
      </c>
      <c r="H28" s="28">
        <f t="shared" ref="H28:P28" si="10">H29+10</f>
        <v>12</v>
      </c>
      <c r="I28" s="28">
        <f t="shared" si="10"/>
        <v>13</v>
      </c>
      <c r="J28" s="28">
        <f t="shared" si="10"/>
        <v>14</v>
      </c>
      <c r="K28" s="28">
        <f t="shared" si="10"/>
        <v>15</v>
      </c>
      <c r="L28" s="28">
        <f t="shared" si="10"/>
        <v>16</v>
      </c>
      <c r="M28" s="28">
        <f t="shared" si="10"/>
        <v>17</v>
      </c>
      <c r="N28" s="28">
        <f t="shared" si="10"/>
        <v>18</v>
      </c>
      <c r="O28" s="28">
        <f t="shared" si="10"/>
        <v>19</v>
      </c>
      <c r="P28" s="29">
        <f t="shared" si="10"/>
        <v>20</v>
      </c>
    </row>
    <row r="29" spans="5:16" ht="15" customHeight="1" x14ac:dyDescent="0.3">
      <c r="G29" s="30">
        <v>1</v>
      </c>
      <c r="H29" s="31">
        <f>G29+1</f>
        <v>2</v>
      </c>
      <c r="I29" s="31">
        <f t="shared" ref="I29:P29" si="11">H29+1</f>
        <v>3</v>
      </c>
      <c r="J29" s="31">
        <f t="shared" si="11"/>
        <v>4</v>
      </c>
      <c r="K29" s="31">
        <f t="shared" si="11"/>
        <v>5</v>
      </c>
      <c r="L29" s="31">
        <f t="shared" si="11"/>
        <v>6</v>
      </c>
      <c r="M29" s="31">
        <f t="shared" si="11"/>
        <v>7</v>
      </c>
      <c r="N29" s="31">
        <f t="shared" si="11"/>
        <v>8</v>
      </c>
      <c r="O29" s="31">
        <f t="shared" si="11"/>
        <v>9</v>
      </c>
      <c r="P29" s="32">
        <f t="shared" si="11"/>
        <v>10</v>
      </c>
    </row>
    <row r="34" spans="5:16" x14ac:dyDescent="0.3">
      <c r="E34" t="s">
        <v>53</v>
      </c>
    </row>
    <row r="35" spans="5:16" ht="15" thickBot="1" x14ac:dyDescent="0.35">
      <c r="G35" s="24">
        <f t="shared" ref="G35:G42" si="12">G36+10</f>
        <v>91</v>
      </c>
      <c r="H35" s="25">
        <f t="shared" ref="H35:H43" si="13">H36+10</f>
        <v>92</v>
      </c>
      <c r="I35" s="25">
        <f t="shared" ref="I35:I43" si="14">I36+10</f>
        <v>93</v>
      </c>
      <c r="J35" s="25">
        <f t="shared" ref="J35:J43" si="15">J36+10</f>
        <v>94</v>
      </c>
      <c r="K35" s="25">
        <f t="shared" ref="K35:K43" si="16">K36+10</f>
        <v>95</v>
      </c>
      <c r="L35" s="25">
        <f t="shared" ref="L35:L43" si="17">L36+10</f>
        <v>96</v>
      </c>
      <c r="M35" s="25">
        <f t="shared" ref="M35:M43" si="18">M36+10</f>
        <v>97</v>
      </c>
      <c r="N35" s="25">
        <f t="shared" ref="N35:N43" si="19">N36+10</f>
        <v>98</v>
      </c>
      <c r="O35" s="25">
        <f t="shared" ref="O35:O43" si="20">O36+10</f>
        <v>99</v>
      </c>
      <c r="P35" s="26">
        <f t="shared" ref="P35:P43" si="21">P36+10</f>
        <v>100</v>
      </c>
    </row>
    <row r="36" spans="5:16" ht="15" thickBot="1" x14ac:dyDescent="0.35">
      <c r="G36" s="27">
        <f t="shared" si="12"/>
        <v>81</v>
      </c>
      <c r="H36" s="28">
        <f t="shared" si="13"/>
        <v>82</v>
      </c>
      <c r="I36" s="28">
        <f t="shared" si="14"/>
        <v>83</v>
      </c>
      <c r="J36" s="28">
        <f t="shared" si="15"/>
        <v>84</v>
      </c>
      <c r="K36" s="28">
        <f t="shared" si="16"/>
        <v>85</v>
      </c>
      <c r="L36" s="28">
        <f t="shared" si="17"/>
        <v>86</v>
      </c>
      <c r="M36" s="28">
        <f t="shared" si="18"/>
        <v>87</v>
      </c>
      <c r="N36" s="28">
        <f t="shared" si="19"/>
        <v>88</v>
      </c>
      <c r="O36" s="28">
        <f t="shared" si="20"/>
        <v>89</v>
      </c>
      <c r="P36" s="29">
        <f t="shared" si="21"/>
        <v>90</v>
      </c>
    </row>
    <row r="37" spans="5:16" ht="15" thickBot="1" x14ac:dyDescent="0.35">
      <c r="G37" s="27">
        <f t="shared" si="12"/>
        <v>71</v>
      </c>
      <c r="H37" s="28">
        <f t="shared" si="13"/>
        <v>72</v>
      </c>
      <c r="I37" s="28">
        <f t="shared" si="14"/>
        <v>73</v>
      </c>
      <c r="J37" s="28">
        <f t="shared" si="15"/>
        <v>74</v>
      </c>
      <c r="K37" s="28">
        <f t="shared" si="16"/>
        <v>75</v>
      </c>
      <c r="L37" s="28">
        <f t="shared" si="17"/>
        <v>76</v>
      </c>
      <c r="M37" s="28">
        <f t="shared" si="18"/>
        <v>77</v>
      </c>
      <c r="N37" s="28">
        <f t="shared" si="19"/>
        <v>78</v>
      </c>
      <c r="O37" s="28">
        <f t="shared" si="20"/>
        <v>79</v>
      </c>
      <c r="P37" s="29">
        <f t="shared" si="21"/>
        <v>80</v>
      </c>
    </row>
    <row r="38" spans="5:16" ht="15" thickBot="1" x14ac:dyDescent="0.35">
      <c r="G38" s="27">
        <f t="shared" si="12"/>
        <v>61</v>
      </c>
      <c r="H38" s="28">
        <f t="shared" si="13"/>
        <v>62</v>
      </c>
      <c r="I38" s="28">
        <f t="shared" si="14"/>
        <v>63</v>
      </c>
      <c r="J38" s="28">
        <f t="shared" si="15"/>
        <v>64</v>
      </c>
      <c r="K38" s="28">
        <f t="shared" si="16"/>
        <v>65</v>
      </c>
      <c r="L38" s="28">
        <f t="shared" si="17"/>
        <v>66</v>
      </c>
      <c r="M38" s="28">
        <f t="shared" si="18"/>
        <v>67</v>
      </c>
      <c r="N38" s="28">
        <f t="shared" si="19"/>
        <v>68</v>
      </c>
      <c r="O38" s="28">
        <f t="shared" si="20"/>
        <v>69</v>
      </c>
      <c r="P38" s="29">
        <f t="shared" si="21"/>
        <v>70</v>
      </c>
    </row>
    <row r="39" spans="5:16" ht="15" thickBot="1" x14ac:dyDescent="0.35">
      <c r="G39" s="27">
        <f t="shared" si="12"/>
        <v>51</v>
      </c>
      <c r="H39" s="28">
        <f t="shared" si="13"/>
        <v>52</v>
      </c>
      <c r="I39" s="28">
        <f t="shared" si="14"/>
        <v>53</v>
      </c>
      <c r="J39" s="28">
        <f t="shared" si="15"/>
        <v>54</v>
      </c>
      <c r="K39" s="28">
        <f t="shared" si="16"/>
        <v>55</v>
      </c>
      <c r="L39" s="28">
        <f t="shared" si="17"/>
        <v>56</v>
      </c>
      <c r="M39" s="28">
        <f t="shared" si="18"/>
        <v>57</v>
      </c>
      <c r="N39" s="28">
        <f t="shared" si="19"/>
        <v>58</v>
      </c>
      <c r="O39" s="28">
        <f t="shared" si="20"/>
        <v>59</v>
      </c>
      <c r="P39" s="29">
        <f t="shared" si="21"/>
        <v>60</v>
      </c>
    </row>
    <row r="40" spans="5:16" ht="15" thickBot="1" x14ac:dyDescent="0.35">
      <c r="G40" s="27">
        <f t="shared" si="12"/>
        <v>41</v>
      </c>
      <c r="H40" s="28">
        <f t="shared" si="13"/>
        <v>42</v>
      </c>
      <c r="I40" s="28">
        <f t="shared" si="14"/>
        <v>43</v>
      </c>
      <c r="J40" s="28">
        <f t="shared" si="15"/>
        <v>44</v>
      </c>
      <c r="K40" s="28">
        <f t="shared" si="16"/>
        <v>45</v>
      </c>
      <c r="L40" s="28">
        <f t="shared" si="17"/>
        <v>46</v>
      </c>
      <c r="M40" s="28">
        <f t="shared" si="18"/>
        <v>47</v>
      </c>
      <c r="N40" s="28">
        <f t="shared" si="19"/>
        <v>48</v>
      </c>
      <c r="O40" s="28">
        <f t="shared" si="20"/>
        <v>49</v>
      </c>
      <c r="P40" s="29">
        <f t="shared" si="21"/>
        <v>50</v>
      </c>
    </row>
    <row r="41" spans="5:16" ht="15" thickBot="1" x14ac:dyDescent="0.35">
      <c r="G41" s="27">
        <f t="shared" si="12"/>
        <v>31</v>
      </c>
      <c r="H41" s="28">
        <f t="shared" si="13"/>
        <v>32</v>
      </c>
      <c r="I41" s="28">
        <f t="shared" si="14"/>
        <v>33</v>
      </c>
      <c r="J41" s="28">
        <f t="shared" si="15"/>
        <v>34</v>
      </c>
      <c r="K41" s="28">
        <f t="shared" si="16"/>
        <v>35</v>
      </c>
      <c r="L41" s="28">
        <f t="shared" si="17"/>
        <v>36</v>
      </c>
      <c r="M41" s="28">
        <f t="shared" si="18"/>
        <v>37</v>
      </c>
      <c r="N41" s="28">
        <f t="shared" si="19"/>
        <v>38</v>
      </c>
      <c r="O41" s="28">
        <f t="shared" si="20"/>
        <v>39</v>
      </c>
      <c r="P41" s="29">
        <f t="shared" si="21"/>
        <v>40</v>
      </c>
    </row>
    <row r="42" spans="5:16" ht="15" thickBot="1" x14ac:dyDescent="0.35">
      <c r="G42" s="27">
        <f t="shared" si="12"/>
        <v>21</v>
      </c>
      <c r="H42" s="28">
        <f t="shared" si="13"/>
        <v>22</v>
      </c>
      <c r="I42" s="28">
        <f t="shared" si="14"/>
        <v>23</v>
      </c>
      <c r="J42" s="28">
        <f t="shared" si="15"/>
        <v>24</v>
      </c>
      <c r="K42" s="28">
        <f t="shared" si="16"/>
        <v>25</v>
      </c>
      <c r="L42" s="28">
        <f t="shared" si="17"/>
        <v>26</v>
      </c>
      <c r="M42" s="28">
        <f t="shared" si="18"/>
        <v>27</v>
      </c>
      <c r="N42" s="28">
        <f t="shared" si="19"/>
        <v>28</v>
      </c>
      <c r="O42" s="28">
        <f t="shared" si="20"/>
        <v>29</v>
      </c>
      <c r="P42" s="29">
        <f t="shared" si="21"/>
        <v>30</v>
      </c>
    </row>
    <row r="43" spans="5:16" ht="15" thickBot="1" x14ac:dyDescent="0.35">
      <c r="G43" s="27">
        <f>G44+10</f>
        <v>11</v>
      </c>
      <c r="H43" s="28">
        <f t="shared" si="13"/>
        <v>12</v>
      </c>
      <c r="I43" s="28">
        <f t="shared" si="14"/>
        <v>13</v>
      </c>
      <c r="J43" s="28">
        <f t="shared" si="15"/>
        <v>14</v>
      </c>
      <c r="K43" s="28">
        <f t="shared" si="16"/>
        <v>15</v>
      </c>
      <c r="L43" s="28">
        <f t="shared" si="17"/>
        <v>16</v>
      </c>
      <c r="M43" s="28">
        <f t="shared" si="18"/>
        <v>17</v>
      </c>
      <c r="N43" s="28">
        <f t="shared" si="19"/>
        <v>18</v>
      </c>
      <c r="O43" s="28">
        <f t="shared" si="20"/>
        <v>19</v>
      </c>
      <c r="P43" s="29">
        <f t="shared" si="21"/>
        <v>20</v>
      </c>
    </row>
    <row r="44" spans="5:16" x14ac:dyDescent="0.3">
      <c r="G44" s="30">
        <v>1</v>
      </c>
      <c r="H44" s="31">
        <f>G44+1</f>
        <v>2</v>
      </c>
      <c r="I44" s="31">
        <f t="shared" ref="I44:P44" si="22">H44+1</f>
        <v>3</v>
      </c>
      <c r="J44" s="31">
        <f t="shared" si="22"/>
        <v>4</v>
      </c>
      <c r="K44" s="31">
        <f t="shared" si="22"/>
        <v>5</v>
      </c>
      <c r="L44" s="31">
        <f t="shared" si="22"/>
        <v>6</v>
      </c>
      <c r="M44" s="31">
        <f t="shared" si="22"/>
        <v>7</v>
      </c>
      <c r="N44" s="31">
        <f t="shared" si="22"/>
        <v>8</v>
      </c>
      <c r="O44" s="31">
        <f t="shared" si="22"/>
        <v>9</v>
      </c>
      <c r="P44" s="32">
        <f t="shared" si="22"/>
        <v>10</v>
      </c>
    </row>
  </sheetData>
  <conditionalFormatting sqref="G20:P29">
    <cfRule type="cellIs" dxfId="58" priority="3" operator="lessThanOrEqual">
      <formula>$F$14*100</formula>
    </cfRule>
    <cfRule type="cellIs" dxfId="57" priority="4" operator="lessThanOrEqual">
      <formula>$F$14*100</formula>
    </cfRule>
  </conditionalFormatting>
  <conditionalFormatting sqref="G35:P44">
    <cfRule type="cellIs" dxfId="56" priority="1" operator="lessThanOrEqual">
      <formula>$F$15*100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3B0B3-6E83-4F04-B502-65F8331FC9F0}">
  <sheetPr codeName="Sheet7"/>
  <dimension ref="F7:S26"/>
  <sheetViews>
    <sheetView showGridLines="0" topLeftCell="Q1" workbookViewId="0">
      <selection activeCell="R15" sqref="R15"/>
    </sheetView>
  </sheetViews>
  <sheetFormatPr defaultRowHeight="14.4" x14ac:dyDescent="0.3"/>
  <cols>
    <col min="6" max="15" width="2.33203125" customWidth="1"/>
  </cols>
  <sheetData>
    <row r="7" spans="18:19" ht="18" x14ac:dyDescent="0.35">
      <c r="R7" t="s">
        <v>95</v>
      </c>
      <c r="S7" s="39">
        <f>'profit pivot tables'!AJ25</f>
        <v>0.51472343958010647</v>
      </c>
    </row>
    <row r="8" spans="18:19" x14ac:dyDescent="0.3">
      <c r="R8" t="s">
        <v>94</v>
      </c>
      <c r="S8" s="11">
        <f>'profit pivot tables'!AJ24</f>
        <v>0.48527656041986861</v>
      </c>
    </row>
    <row r="12" spans="18:19" x14ac:dyDescent="0.3">
      <c r="R12" t="s">
        <v>96</v>
      </c>
    </row>
    <row r="14" spans="18:19" ht="23.4" x14ac:dyDescent="0.45">
      <c r="R14" t="s">
        <v>94</v>
      </c>
      <c r="S14" s="41" t="s">
        <v>98</v>
      </c>
    </row>
    <row r="15" spans="18:19" x14ac:dyDescent="0.3">
      <c r="R15" t="s">
        <v>95</v>
      </c>
      <c r="S15" t="s">
        <v>97</v>
      </c>
    </row>
    <row r="17" spans="6:15" ht="12" customHeight="1" x14ac:dyDescent="0.35">
      <c r="F17" s="40" t="str" cm="1">
        <f t="array" ref="F17:O26">IF(_xlfn._xlws.SORT(_xlfn.SEQUENCE(10,10),,-1)/100&gt;S7,S14,S15)</f>
        <v>■</v>
      </c>
      <c r="G17" s="40" t="str">
        <v>■</v>
      </c>
      <c r="H17" s="40" t="str">
        <v>■</v>
      </c>
      <c r="I17" s="40" t="str">
        <v>■</v>
      </c>
      <c r="J17" s="40" t="str">
        <v>■</v>
      </c>
      <c r="K17" s="40" t="str">
        <v>■</v>
      </c>
      <c r="L17" s="40" t="str">
        <v>■</v>
      </c>
      <c r="M17" s="40" t="str">
        <v>■</v>
      </c>
      <c r="N17" s="40" t="str">
        <v>■</v>
      </c>
      <c r="O17" s="40" t="str">
        <v>■</v>
      </c>
    </row>
    <row r="18" spans="6:15" ht="12" customHeight="1" x14ac:dyDescent="0.35">
      <c r="F18" s="40" t="str">
        <v>■</v>
      </c>
      <c r="G18" s="40" t="str">
        <v>■</v>
      </c>
      <c r="H18" s="40" t="str">
        <v>■</v>
      </c>
      <c r="I18" s="40" t="str">
        <v>■</v>
      </c>
      <c r="J18" s="40" t="str">
        <v>■</v>
      </c>
      <c r="K18" s="40" t="str">
        <v>■</v>
      </c>
      <c r="L18" s="40" t="str">
        <v>■</v>
      </c>
      <c r="M18" s="40" t="str">
        <v>■</v>
      </c>
      <c r="N18" s="40" t="str">
        <v>■</v>
      </c>
      <c r="O18" s="40" t="str">
        <v>■</v>
      </c>
    </row>
    <row r="19" spans="6:15" ht="12" customHeight="1" x14ac:dyDescent="0.35">
      <c r="F19" s="40" t="str">
        <v>■</v>
      </c>
      <c r="G19" s="40" t="str">
        <v>■</v>
      </c>
      <c r="H19" s="40" t="str">
        <v>■</v>
      </c>
      <c r="I19" s="40" t="str">
        <v>■</v>
      </c>
      <c r="J19" s="40" t="str">
        <v>■</v>
      </c>
      <c r="K19" s="40" t="str">
        <v>■</v>
      </c>
      <c r="L19" s="40" t="str">
        <v>■</v>
      </c>
      <c r="M19" s="40" t="str">
        <v>■</v>
      </c>
      <c r="N19" s="40" t="str">
        <v>■</v>
      </c>
      <c r="O19" s="40" t="str">
        <v>■</v>
      </c>
    </row>
    <row r="20" spans="6:15" ht="12" customHeight="1" x14ac:dyDescent="0.35">
      <c r="F20" s="40" t="str">
        <v>■</v>
      </c>
      <c r="G20" s="40" t="str">
        <v>■</v>
      </c>
      <c r="H20" s="40" t="str">
        <v>■</v>
      </c>
      <c r="I20" s="40" t="str">
        <v>■</v>
      </c>
      <c r="J20" s="40" t="str">
        <v>■</v>
      </c>
      <c r="K20" s="40" t="str">
        <v>■</v>
      </c>
      <c r="L20" s="40" t="str">
        <v>■</v>
      </c>
      <c r="M20" s="40" t="str">
        <v>■</v>
      </c>
      <c r="N20" s="40" t="str">
        <v>■</v>
      </c>
      <c r="O20" s="40" t="str">
        <v>■</v>
      </c>
    </row>
    <row r="21" spans="6:15" ht="12" customHeight="1" x14ac:dyDescent="0.35">
      <c r="F21" s="40" t="str">
        <v>●</v>
      </c>
      <c r="G21" s="40" t="str">
        <v>■</v>
      </c>
      <c r="H21" s="40" t="str">
        <v>■</v>
      </c>
      <c r="I21" s="40" t="str">
        <v>■</v>
      </c>
      <c r="J21" s="40" t="str">
        <v>■</v>
      </c>
      <c r="K21" s="40" t="str">
        <v>■</v>
      </c>
      <c r="L21" s="40" t="str">
        <v>■</v>
      </c>
      <c r="M21" s="40" t="str">
        <v>■</v>
      </c>
      <c r="N21" s="40" t="str">
        <v>■</v>
      </c>
      <c r="O21" s="40" t="str">
        <v>■</v>
      </c>
    </row>
    <row r="22" spans="6:15" ht="12" customHeight="1" x14ac:dyDescent="0.35">
      <c r="F22" s="40" t="str">
        <v>●</v>
      </c>
      <c r="G22" s="40" t="str">
        <v>●</v>
      </c>
      <c r="H22" s="40" t="str">
        <v>●</v>
      </c>
      <c r="I22" s="40" t="str">
        <v>●</v>
      </c>
      <c r="J22" s="40" t="str">
        <v>●</v>
      </c>
      <c r="K22" s="40" t="str">
        <v>●</v>
      </c>
      <c r="L22" s="40" t="str">
        <v>●</v>
      </c>
      <c r="M22" s="40" t="str">
        <v>●</v>
      </c>
      <c r="N22" s="40" t="str">
        <v>●</v>
      </c>
      <c r="O22" s="40" t="str">
        <v>●</v>
      </c>
    </row>
    <row r="23" spans="6:15" ht="12" customHeight="1" x14ac:dyDescent="0.35">
      <c r="F23" s="40" t="str">
        <v>●</v>
      </c>
      <c r="G23" s="40" t="str">
        <v>●</v>
      </c>
      <c r="H23" s="40" t="str">
        <v>●</v>
      </c>
      <c r="I23" s="40" t="str">
        <v>●</v>
      </c>
      <c r="J23" s="40" t="str">
        <v>●</v>
      </c>
      <c r="K23" s="40" t="str">
        <v>●</v>
      </c>
      <c r="L23" s="40" t="str">
        <v>●</v>
      </c>
      <c r="M23" s="40" t="str">
        <v>●</v>
      </c>
      <c r="N23" s="40" t="str">
        <v>●</v>
      </c>
      <c r="O23" s="40" t="str">
        <v>●</v>
      </c>
    </row>
    <row r="24" spans="6:15" ht="12" customHeight="1" x14ac:dyDescent="0.35">
      <c r="F24" s="40" t="str">
        <v>●</v>
      </c>
      <c r="G24" s="40" t="str">
        <v>●</v>
      </c>
      <c r="H24" s="40" t="str">
        <v>●</v>
      </c>
      <c r="I24" s="40" t="str">
        <v>●</v>
      </c>
      <c r="J24" s="40" t="str">
        <v>●</v>
      </c>
      <c r="K24" s="40" t="str">
        <v>●</v>
      </c>
      <c r="L24" s="40" t="str">
        <v>●</v>
      </c>
      <c r="M24" s="40" t="str">
        <v>●</v>
      </c>
      <c r="N24" s="40" t="str">
        <v>●</v>
      </c>
      <c r="O24" s="40" t="str">
        <v>●</v>
      </c>
    </row>
    <row r="25" spans="6:15" ht="12" customHeight="1" x14ac:dyDescent="0.35">
      <c r="F25" s="40" t="str">
        <v>●</v>
      </c>
      <c r="G25" s="40" t="str">
        <v>●</v>
      </c>
      <c r="H25" s="40" t="str">
        <v>●</v>
      </c>
      <c r="I25" s="40" t="str">
        <v>●</v>
      </c>
      <c r="J25" s="40" t="str">
        <v>●</v>
      </c>
      <c r="K25" s="40" t="str">
        <v>●</v>
      </c>
      <c r="L25" s="40" t="str">
        <v>●</v>
      </c>
      <c r="M25" s="40" t="str">
        <v>●</v>
      </c>
      <c r="N25" s="40" t="str">
        <v>●</v>
      </c>
      <c r="O25" s="40" t="str">
        <v>●</v>
      </c>
    </row>
    <row r="26" spans="6:15" ht="12" customHeight="1" x14ac:dyDescent="0.35">
      <c r="F26" s="40" t="str">
        <v>●</v>
      </c>
      <c r="G26" s="40" t="str">
        <v>●</v>
      </c>
      <c r="H26" s="40" t="str">
        <v>●</v>
      </c>
      <c r="I26" s="40" t="str">
        <v>●</v>
      </c>
      <c r="J26" s="40" t="str">
        <v>●</v>
      </c>
      <c r="K26" s="40" t="str">
        <v>●</v>
      </c>
      <c r="L26" s="40" t="str">
        <v>●</v>
      </c>
      <c r="M26" s="40" t="str">
        <v>●</v>
      </c>
      <c r="N26" s="40" t="str">
        <v>●</v>
      </c>
      <c r="O26" s="40" t="str">
        <v>●</v>
      </c>
    </row>
  </sheetData>
  <conditionalFormatting sqref="F17:O26">
    <cfRule type="expression" dxfId="55" priority="1">
      <formula>F17&lt;&gt;$S$15</formula>
    </cfRule>
    <cfRule type="expression" dxfId="54" priority="2">
      <formula>F17&lt;&gt;$S$14</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A3319-92D4-4A06-84CF-309C803B544C}">
  <sheetPr codeName="Sheet1"/>
  <dimension ref="B7:AC23"/>
  <sheetViews>
    <sheetView showGridLines="0" workbookViewId="0">
      <selection activeCell="E23" sqref="E23"/>
    </sheetView>
  </sheetViews>
  <sheetFormatPr defaultRowHeight="14.4" x14ac:dyDescent="0.3"/>
  <cols>
    <col min="1" max="1" width="16" bestFit="1" customWidth="1"/>
    <col min="2" max="2" width="12" bestFit="1" customWidth="1"/>
    <col min="3" max="3" width="10.109375" bestFit="1" customWidth="1"/>
    <col min="4" max="4" width="11.44140625" bestFit="1" customWidth="1"/>
    <col min="5" max="5" width="13.44140625" bestFit="1" customWidth="1"/>
    <col min="6" max="6" width="12.88671875" bestFit="1" customWidth="1"/>
    <col min="7" max="7" width="10.77734375" bestFit="1" customWidth="1"/>
    <col min="8" max="8" width="10.88671875" bestFit="1" customWidth="1"/>
    <col min="9" max="9" width="9.77734375" bestFit="1" customWidth="1"/>
    <col min="10" max="10" width="11.77734375" bestFit="1" customWidth="1"/>
    <col min="11" max="11" width="12.44140625" bestFit="1" customWidth="1"/>
    <col min="12" max="12" width="10.5546875" bestFit="1" customWidth="1"/>
    <col min="19" max="19" width="13.5546875" bestFit="1" customWidth="1"/>
    <col min="20" max="20" width="12" bestFit="1" customWidth="1"/>
    <col min="21" max="27" width="10.5546875" bestFit="1" customWidth="1"/>
    <col min="28" max="28" width="12.44140625" bestFit="1" customWidth="1"/>
    <col min="29" max="29" width="12" bestFit="1" customWidth="1"/>
  </cols>
  <sheetData>
    <row r="7" spans="2:29" x14ac:dyDescent="0.3">
      <c r="B7" t="s">
        <v>0</v>
      </c>
      <c r="C7" t="s">
        <v>1</v>
      </c>
      <c r="D7" t="s">
        <v>2</v>
      </c>
      <c r="E7" t="s">
        <v>3</v>
      </c>
      <c r="F7" t="s">
        <v>4</v>
      </c>
      <c r="G7" t="s">
        <v>5</v>
      </c>
      <c r="H7" t="s">
        <v>6</v>
      </c>
      <c r="I7" t="s">
        <v>7</v>
      </c>
      <c r="J7" t="s">
        <v>8</v>
      </c>
      <c r="K7" t="s">
        <v>9</v>
      </c>
      <c r="L7" t="s">
        <v>10</v>
      </c>
      <c r="S7" s="5" t="s">
        <v>40</v>
      </c>
      <c r="T7" t="s">
        <v>0</v>
      </c>
      <c r="U7" t="s">
        <v>10</v>
      </c>
      <c r="W7" t="s">
        <v>36</v>
      </c>
      <c r="X7" t="s">
        <v>0</v>
      </c>
      <c r="Y7" t="s">
        <v>10</v>
      </c>
      <c r="AB7" s="5" t="s">
        <v>11</v>
      </c>
      <c r="AC7" t="s">
        <v>0</v>
      </c>
    </row>
    <row r="8" spans="2:29" x14ac:dyDescent="0.3">
      <c r="B8" s="9">
        <v>5446809.4700000202</v>
      </c>
      <c r="C8" s="1">
        <v>3149297.4099999927</v>
      </c>
      <c r="D8" s="9">
        <v>2297512.0600000275</v>
      </c>
      <c r="E8" s="2">
        <v>0.42180878047126164</v>
      </c>
      <c r="F8" s="10">
        <v>20000</v>
      </c>
      <c r="G8" s="1">
        <v>438297.51000000123</v>
      </c>
      <c r="H8" s="2">
        <v>8.0468669303389667E-2</v>
      </c>
      <c r="I8" s="10">
        <v>100</v>
      </c>
      <c r="J8" s="10">
        <v>48662</v>
      </c>
      <c r="K8" s="10">
        <v>606148</v>
      </c>
      <c r="L8" s="9">
        <v>5254990</v>
      </c>
      <c r="S8" s="7" t="s">
        <v>12</v>
      </c>
      <c r="T8" s="1">
        <v>546574.63</v>
      </c>
      <c r="U8" s="1">
        <v>422011</v>
      </c>
      <c r="W8" t="s">
        <v>12</v>
      </c>
      <c r="X8">
        <v>546574.63</v>
      </c>
      <c r="Y8">
        <v>422011</v>
      </c>
      <c r="AB8" s="7" t="s">
        <v>28</v>
      </c>
      <c r="AC8" s="1">
        <v>444162.52000000014</v>
      </c>
    </row>
    <row r="9" spans="2:29" x14ac:dyDescent="0.3">
      <c r="S9" s="7" t="s">
        <v>13</v>
      </c>
      <c r="T9" s="1">
        <v>526187</v>
      </c>
      <c r="U9" s="1">
        <v>600510</v>
      </c>
      <c r="W9" t="s">
        <v>13</v>
      </c>
      <c r="X9">
        <v>526187</v>
      </c>
      <c r="Y9">
        <v>600510</v>
      </c>
      <c r="AB9" s="7" t="s">
        <v>27</v>
      </c>
      <c r="AC9" s="1">
        <v>423741.52000000037</v>
      </c>
    </row>
    <row r="10" spans="2:29" x14ac:dyDescent="0.3">
      <c r="S10" s="7" t="s">
        <v>14</v>
      </c>
      <c r="T10" s="1">
        <v>548423.81999999995</v>
      </c>
      <c r="U10" s="1">
        <v>418186</v>
      </c>
      <c r="W10" t="s">
        <v>14</v>
      </c>
      <c r="X10">
        <v>548423.81999999995</v>
      </c>
      <c r="Y10">
        <v>418186</v>
      </c>
      <c r="AB10" s="7" t="s">
        <v>31</v>
      </c>
      <c r="AC10" s="1">
        <v>468344.26999999955</v>
      </c>
    </row>
    <row r="11" spans="2:29" x14ac:dyDescent="0.3">
      <c r="S11" s="7" t="s">
        <v>15</v>
      </c>
      <c r="T11" s="1">
        <v>545095.25999999989</v>
      </c>
      <c r="U11" s="1">
        <v>419431</v>
      </c>
      <c r="W11" t="s">
        <v>15</v>
      </c>
      <c r="X11">
        <v>545095.25999999989</v>
      </c>
      <c r="Y11">
        <v>419431</v>
      </c>
      <c r="AB11" s="7" t="s">
        <v>24</v>
      </c>
      <c r="AC11" s="1">
        <v>448652.76000000007</v>
      </c>
    </row>
    <row r="12" spans="2:29" x14ac:dyDescent="0.3">
      <c r="S12" s="7" t="s">
        <v>16</v>
      </c>
      <c r="T12" s="1">
        <v>536475.9</v>
      </c>
      <c r="U12" s="1">
        <v>601307</v>
      </c>
      <c r="W12" t="s">
        <v>16</v>
      </c>
      <c r="X12">
        <v>536475.9</v>
      </c>
      <c r="Y12">
        <v>601307</v>
      </c>
      <c r="AB12" s="7" t="s">
        <v>32</v>
      </c>
      <c r="AC12" s="1">
        <v>480720.64000000013</v>
      </c>
    </row>
    <row r="13" spans="2:29" x14ac:dyDescent="0.3">
      <c r="S13" s="7" t="s">
        <v>17</v>
      </c>
      <c r="T13" s="1">
        <v>547475.30000000005</v>
      </c>
      <c r="U13" s="1">
        <v>646080</v>
      </c>
      <c r="W13" t="s">
        <v>17</v>
      </c>
      <c r="X13">
        <v>547475.30000000005</v>
      </c>
      <c r="Y13">
        <v>646080</v>
      </c>
      <c r="AB13" s="7" t="s">
        <v>30</v>
      </c>
      <c r="AC13" s="1">
        <v>455501.13999999996</v>
      </c>
    </row>
    <row r="14" spans="2:29" x14ac:dyDescent="0.3">
      <c r="S14" s="7" t="s">
        <v>18</v>
      </c>
      <c r="T14" s="1">
        <v>565168.15000000014</v>
      </c>
      <c r="U14" s="1">
        <v>445958</v>
      </c>
      <c r="W14" t="s">
        <v>18</v>
      </c>
      <c r="X14">
        <v>565168.15000000014</v>
      </c>
      <c r="Y14">
        <v>445958</v>
      </c>
      <c r="AB14" s="7" t="s">
        <v>29</v>
      </c>
      <c r="AC14" s="1">
        <v>433725.86000000045</v>
      </c>
    </row>
    <row r="15" spans="2:29" x14ac:dyDescent="0.3">
      <c r="S15" s="7" t="s">
        <v>19</v>
      </c>
      <c r="T15" s="1">
        <v>536180.92999999993</v>
      </c>
      <c r="U15" s="1">
        <v>711271</v>
      </c>
      <c r="W15" t="s">
        <v>19</v>
      </c>
      <c r="X15">
        <v>536180.92999999993</v>
      </c>
      <c r="Y15">
        <v>711271</v>
      </c>
      <c r="AB15" s="7" t="s">
        <v>25</v>
      </c>
      <c r="AC15" s="1">
        <v>485766.24999999977</v>
      </c>
    </row>
    <row r="16" spans="2:29" x14ac:dyDescent="0.3">
      <c r="E16" s="6" t="s">
        <v>37</v>
      </c>
      <c r="F16" s="6" t="s">
        <v>38</v>
      </c>
      <c r="H16" s="6" t="s">
        <v>41</v>
      </c>
      <c r="S16" s="7" t="s">
        <v>20</v>
      </c>
      <c r="T16" s="1">
        <v>537047.05999999982</v>
      </c>
      <c r="U16" s="1">
        <v>485684</v>
      </c>
      <c r="W16" t="s">
        <v>20</v>
      </c>
      <c r="X16">
        <v>537047.05999999982</v>
      </c>
      <c r="Y16">
        <v>485684</v>
      </c>
      <c r="AB16" s="7" t="s">
        <v>35</v>
      </c>
      <c r="AC16" s="1">
        <v>443447.4300000004</v>
      </c>
    </row>
    <row r="17" spans="5:29" x14ac:dyDescent="0.3">
      <c r="E17" s="9">
        <f>B8</f>
        <v>5446809.4700000202</v>
      </c>
      <c r="F17" s="9">
        <f>L8</f>
        <v>5254990</v>
      </c>
      <c r="H17" s="13">
        <f>(E17-F17)/F17</f>
        <v>3.6502347292767488E-2</v>
      </c>
      <c r="S17" s="7" t="s">
        <v>21</v>
      </c>
      <c r="T17" s="1">
        <v>558181.42000000004</v>
      </c>
      <c r="U17" s="1">
        <v>504552</v>
      </c>
      <c r="W17" t="s">
        <v>21</v>
      </c>
      <c r="X17">
        <v>558181.42000000004</v>
      </c>
      <c r="Y17">
        <v>504552</v>
      </c>
      <c r="AB17" s="7" t="s">
        <v>34</v>
      </c>
      <c r="AC17" s="1">
        <v>458984.37999999971</v>
      </c>
    </row>
    <row r="18" spans="5:29" x14ac:dyDescent="0.3">
      <c r="G18" s="11"/>
      <c r="S18" s="7" t="s">
        <v>22</v>
      </c>
      <c r="T18" s="1">
        <v>5446809.4700000202</v>
      </c>
      <c r="U18" s="1">
        <v>5254990</v>
      </c>
      <c r="AB18" s="7" t="s">
        <v>33</v>
      </c>
      <c r="AC18" s="1">
        <v>462537.40999999939</v>
      </c>
    </row>
    <row r="19" spans="5:29" x14ac:dyDescent="0.3">
      <c r="AB19" s="7" t="s">
        <v>26</v>
      </c>
      <c r="AC19" s="1">
        <v>441225.2900000001</v>
      </c>
    </row>
    <row r="20" spans="5:29" x14ac:dyDescent="0.3">
      <c r="AB20" s="7" t="s">
        <v>22</v>
      </c>
      <c r="AC20" s="1">
        <v>5446809.4700000202</v>
      </c>
    </row>
    <row r="22" spans="5:29" x14ac:dyDescent="0.3">
      <c r="E22" s="6" t="s">
        <v>39</v>
      </c>
    </row>
    <row r="23" spans="5:29" ht="21" x14ac:dyDescent="0.4">
      <c r="E23" s="14" t="str">
        <f>IF((E17-F17)/F17&gt;0,"▲"&amp;TEXT((E17-F17)/F17,"+0.0%;-0.0%"),"▼"&amp;TEXT((E17-F17)/F17,"+0.0%;-0.0%"))</f>
        <v>▲+3.7%</v>
      </c>
    </row>
  </sheetData>
  <conditionalFormatting sqref="E23">
    <cfRule type="expression" dxfId="53" priority="1">
      <formula>$H$17&gt;0</formula>
    </cfRule>
    <cfRule type="expression" dxfId="52" priority="2">
      <formula>$H$17&lt;0</formula>
    </cfRule>
  </conditionalFormatting>
  <pageMargins left="0.7" right="0.7" top="0.75" bottom="0.75" header="0.3" footer="0.3"/>
  <drawing r:id="rId4"/>
  <extLst>
    <ext xmlns:x14="http://schemas.microsoft.com/office/spreadsheetml/2009/9/main" uri="{A8765BA9-456A-4dab-B4F3-ACF838C121DE}">
      <x14:slicerList>
        <x14:slicer r:id="rId5"/>
      </x14:slicerList>
    </ext>
    <ext xmlns:x15="http://schemas.microsoft.com/office/spreadsheetml/2010/11/main" uri="{F7C9EE02-42E1-4005-9D12-6889AFFD525C}">
      <x15:webExtensions xmlns:xm="http://schemas.microsoft.com/office/excel/2006/main">
        <x15:webExtension appRef="{BC9C5D7C-C7FE-4BD0-9111-82CFA50B9DF7}">
          <xm:f>'store pivot tables'!$S$7:$U$18</xm:f>
        </x15:webExtension>
      </x15:webExtens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3FA6-B8AC-496B-86B3-0904196C3445}">
  <sheetPr codeName="Sheet3"/>
  <dimension ref="B6:AN32"/>
  <sheetViews>
    <sheetView showGridLines="0" topLeftCell="F1" zoomScale="89" zoomScaleNormal="130" workbookViewId="0">
      <selection activeCell="AG19" sqref="AG19"/>
    </sheetView>
  </sheetViews>
  <sheetFormatPr defaultRowHeight="14.4" x14ac:dyDescent="0.3"/>
  <cols>
    <col min="2" max="2" width="8.44140625" bestFit="1" customWidth="1"/>
    <col min="3" max="3" width="12" bestFit="1" customWidth="1"/>
    <col min="4" max="4" width="10.5546875" bestFit="1" customWidth="1"/>
    <col min="7" max="7" width="8.44140625" bestFit="1" customWidth="1"/>
    <col min="8" max="8" width="12" bestFit="1" customWidth="1"/>
    <col min="9" max="9" width="10.5546875" bestFit="1" customWidth="1"/>
    <col min="10" max="10" width="18.77734375" customWidth="1"/>
    <col min="12" max="12" width="10.88671875" customWidth="1"/>
    <col min="16" max="16" width="8.88671875" style="21"/>
    <col min="18" max="18" width="12" bestFit="1" customWidth="1"/>
    <col min="19" max="19" width="10.5546875" bestFit="1" customWidth="1"/>
    <col min="20" max="20" width="11.33203125" customWidth="1"/>
    <col min="22" max="22" width="11.88671875" bestFit="1" customWidth="1"/>
    <col min="23" max="23" width="12" bestFit="1" customWidth="1"/>
    <col min="24" max="24" width="13.109375" bestFit="1" customWidth="1"/>
    <col min="28" max="28" width="8.88671875" style="34"/>
    <col min="30" max="30" width="9.5546875" bestFit="1" customWidth="1"/>
    <col min="31" max="31" width="12" bestFit="1" customWidth="1"/>
    <col min="32" max="32" width="13.109375" bestFit="1" customWidth="1"/>
    <col min="35" max="35" width="11.33203125" bestFit="1" customWidth="1"/>
    <col min="36" max="36" width="12.33203125" bestFit="1" customWidth="1"/>
    <col min="37" max="37" width="11.44140625" bestFit="1" customWidth="1"/>
    <col min="38" max="38" width="12" bestFit="1" customWidth="1"/>
    <col min="39" max="39" width="13.109375" bestFit="1" customWidth="1"/>
    <col min="40" max="40" width="13.44140625" bestFit="1" customWidth="1"/>
  </cols>
  <sheetData>
    <row r="6" spans="2:39" x14ac:dyDescent="0.3">
      <c r="AF6" t="s">
        <v>47</v>
      </c>
    </row>
    <row r="7" spans="2:39" x14ac:dyDescent="0.3">
      <c r="L7" t="s">
        <v>47</v>
      </c>
    </row>
    <row r="8" spans="2:39" x14ac:dyDescent="0.3">
      <c r="AF8" s="11"/>
    </row>
    <row r="9" spans="2:39" x14ac:dyDescent="0.3">
      <c r="B9" s="15" t="s">
        <v>42</v>
      </c>
      <c r="C9" s="16" t="s">
        <v>0</v>
      </c>
      <c r="D9" s="16" t="s">
        <v>10</v>
      </c>
      <c r="G9" s="15" t="s">
        <v>42</v>
      </c>
      <c r="H9" s="16" t="s">
        <v>0</v>
      </c>
      <c r="I9" s="16" t="s">
        <v>10</v>
      </c>
      <c r="J9" s="19" t="s">
        <v>43</v>
      </c>
      <c r="L9" s="18" t="s">
        <v>42</v>
      </c>
      <c r="M9" s="18" t="s">
        <v>46</v>
      </c>
      <c r="R9" s="16" t="s">
        <v>0</v>
      </c>
      <c r="S9" s="16" t="s">
        <v>10</v>
      </c>
      <c r="T9" t="s">
        <v>39</v>
      </c>
      <c r="V9" s="15" t="s">
        <v>48</v>
      </c>
      <c r="W9" s="16" t="s">
        <v>0</v>
      </c>
      <c r="X9" s="16" t="s">
        <v>51</v>
      </c>
    </row>
    <row r="10" spans="2:39" x14ac:dyDescent="0.3">
      <c r="B10" s="16" t="s">
        <v>28</v>
      </c>
      <c r="C10" s="17">
        <v>444162.52000000014</v>
      </c>
      <c r="D10" s="17">
        <v>439042</v>
      </c>
      <c r="G10" s="16" t="s">
        <v>28</v>
      </c>
      <c r="H10" s="17">
        <v>444162.52000000014</v>
      </c>
      <c r="I10" s="17">
        <v>439042</v>
      </c>
      <c r="J10" s="17" t="str">
        <f t="shared" ref="J10:J21" si="0">IF(H10=Large_1,H10,IF(H10=Large_2,H10,""))</f>
        <v/>
      </c>
      <c r="L10" s="16" t="s">
        <v>28</v>
      </c>
      <c r="M10" s="20">
        <f>(H10-I10)/I10</f>
        <v>1.1662938853230749E-2</v>
      </c>
      <c r="R10" s="17">
        <v>5446809.4700000202</v>
      </c>
      <c r="S10" s="17">
        <v>5254990</v>
      </c>
      <c r="T10" s="11">
        <f>(R10-S10)/S10</f>
        <v>3.6502347292767488E-2</v>
      </c>
      <c r="V10" s="16" t="s">
        <v>49</v>
      </c>
      <c r="W10" s="17">
        <v>4680941.190000006</v>
      </c>
      <c r="X10" s="23">
        <v>0.85939139523453689</v>
      </c>
      <c r="AD10" s="15" t="s">
        <v>54</v>
      </c>
      <c r="AE10" s="16" t="s">
        <v>0</v>
      </c>
      <c r="AF10" s="16" t="s">
        <v>51</v>
      </c>
      <c r="AK10" s="15" t="s">
        <v>61</v>
      </c>
      <c r="AL10" s="16" t="s">
        <v>0</v>
      </c>
      <c r="AM10" s="16" t="s">
        <v>51</v>
      </c>
    </row>
    <row r="11" spans="2:39" x14ac:dyDescent="0.3">
      <c r="B11" s="16" t="s">
        <v>27</v>
      </c>
      <c r="C11" s="17">
        <v>423741.52000000037</v>
      </c>
      <c r="D11" s="17">
        <v>431279</v>
      </c>
      <c r="G11" s="16" t="s">
        <v>27</v>
      </c>
      <c r="H11" s="17">
        <v>423741.52000000037</v>
      </c>
      <c r="I11" s="17">
        <v>431279</v>
      </c>
      <c r="J11" s="17" t="str">
        <f t="shared" si="0"/>
        <v/>
      </c>
      <c r="L11" s="16" t="s">
        <v>27</v>
      </c>
      <c r="M11" s="20">
        <f t="shared" ref="M11:M21" si="1">(H11-I11)/I11</f>
        <v>-1.7477039225187483E-2</v>
      </c>
      <c r="V11" s="16" t="s">
        <v>50</v>
      </c>
      <c r="W11" s="17">
        <v>765868.27999999898</v>
      </c>
      <c r="X11" s="23">
        <v>0.14060860476546028</v>
      </c>
      <c r="AD11" s="16" t="s">
        <v>55</v>
      </c>
      <c r="AE11" s="17">
        <v>1336248.3099999984</v>
      </c>
      <c r="AF11" s="20"/>
      <c r="AK11" s="16" t="s">
        <v>62</v>
      </c>
      <c r="AL11" s="17">
        <v>765868.27999999898</v>
      </c>
      <c r="AM11" s="23"/>
    </row>
    <row r="12" spans="2:39" x14ac:dyDescent="0.3">
      <c r="B12" s="16" t="s">
        <v>31</v>
      </c>
      <c r="C12" s="17">
        <v>468344.26999999955</v>
      </c>
      <c r="D12" s="17">
        <v>445591</v>
      </c>
      <c r="G12" s="16" t="s">
        <v>31</v>
      </c>
      <c r="H12" s="17">
        <v>468344.26999999955</v>
      </c>
      <c r="I12" s="17">
        <v>445591</v>
      </c>
      <c r="J12" s="17" t="str">
        <f t="shared" si="0"/>
        <v/>
      </c>
      <c r="L12" s="16" t="s">
        <v>31</v>
      </c>
      <c r="M12" s="20">
        <f t="shared" si="1"/>
        <v>5.1063127397096335E-2</v>
      </c>
      <c r="AD12" s="16" t="s">
        <v>56</v>
      </c>
      <c r="AE12" s="17">
        <v>1384874.5400000024</v>
      </c>
      <c r="AF12" s="20">
        <v>3.6390115247370451E-2</v>
      </c>
      <c r="AK12" s="16" t="s">
        <v>63</v>
      </c>
      <c r="AL12" s="17">
        <v>789470.8800000028</v>
      </c>
      <c r="AM12" s="23">
        <v>3.0818093158269787E-2</v>
      </c>
    </row>
    <row r="13" spans="2:39" x14ac:dyDescent="0.3">
      <c r="B13" s="16" t="s">
        <v>24</v>
      </c>
      <c r="C13" s="17">
        <v>448652.76000000007</v>
      </c>
      <c r="D13" s="17">
        <v>453071</v>
      </c>
      <c r="G13" s="16" t="s">
        <v>24</v>
      </c>
      <c r="H13" s="17">
        <v>448652.76000000007</v>
      </c>
      <c r="I13" s="17">
        <v>453071</v>
      </c>
      <c r="J13" s="17" t="str">
        <f t="shared" si="0"/>
        <v/>
      </c>
      <c r="L13" s="16" t="s">
        <v>24</v>
      </c>
      <c r="M13" s="20">
        <f t="shared" si="1"/>
        <v>-9.7517607615581932E-3</v>
      </c>
      <c r="AD13" s="16" t="s">
        <v>57</v>
      </c>
      <c r="AE13" s="17">
        <v>1362939.5400000014</v>
      </c>
      <c r="AF13" s="20">
        <v>-1.5838979897775357E-2</v>
      </c>
      <c r="AK13" s="16" t="s">
        <v>64</v>
      </c>
      <c r="AL13" s="17">
        <v>772166.82999999914</v>
      </c>
      <c r="AM13" s="23">
        <v>-2.1918541187996184E-2</v>
      </c>
    </row>
    <row r="14" spans="2:39" x14ac:dyDescent="0.3">
      <c r="B14" s="16" t="s">
        <v>32</v>
      </c>
      <c r="C14" s="17">
        <v>480720.64000000013</v>
      </c>
      <c r="D14" s="17">
        <v>444167</v>
      </c>
      <c r="G14" s="16" t="s">
        <v>32</v>
      </c>
      <c r="H14" s="17">
        <v>480720.64000000013</v>
      </c>
      <c r="I14" s="17">
        <v>444167</v>
      </c>
      <c r="J14" s="17">
        <f t="shared" si="0"/>
        <v>480720.64000000013</v>
      </c>
      <c r="L14" s="16" t="s">
        <v>32</v>
      </c>
      <c r="M14" s="20">
        <f t="shared" si="1"/>
        <v>8.2297063942166196E-2</v>
      </c>
      <c r="AD14" s="16" t="s">
        <v>58</v>
      </c>
      <c r="AE14" s="17">
        <v>1362747.0800000008</v>
      </c>
      <c r="AF14" s="20">
        <v>-1.4120949194904202E-4</v>
      </c>
      <c r="AK14" s="16" t="s">
        <v>65</v>
      </c>
      <c r="AL14" s="17">
        <v>774303.62999999756</v>
      </c>
      <c r="AM14" s="23">
        <v>2.7672776361015393E-3</v>
      </c>
    </row>
    <row r="15" spans="2:39" x14ac:dyDescent="0.3">
      <c r="B15" s="16" t="s">
        <v>30</v>
      </c>
      <c r="C15" s="17">
        <v>455501.13999999996</v>
      </c>
      <c r="D15" s="17">
        <v>421979</v>
      </c>
      <c r="G15" s="16" t="s">
        <v>30</v>
      </c>
      <c r="H15" s="17">
        <v>455501.13999999996</v>
      </c>
      <c r="I15" s="17">
        <v>421979</v>
      </c>
      <c r="J15" s="17" t="str">
        <f t="shared" si="0"/>
        <v/>
      </c>
      <c r="L15" s="16" t="s">
        <v>30</v>
      </c>
      <c r="M15" s="20">
        <f t="shared" si="1"/>
        <v>7.9440303901378878E-2</v>
      </c>
      <c r="AK15" s="16" t="s">
        <v>66</v>
      </c>
      <c r="AL15" s="17">
        <v>795985.00999999966</v>
      </c>
      <c r="AM15" s="23">
        <v>2.8001134387039057E-2</v>
      </c>
    </row>
    <row r="16" spans="2:39" ht="18" x14ac:dyDescent="0.35">
      <c r="B16" s="16" t="s">
        <v>29</v>
      </c>
      <c r="C16" s="17">
        <v>433725.86000000045</v>
      </c>
      <c r="D16" s="17">
        <v>456718</v>
      </c>
      <c r="G16" s="16" t="s">
        <v>29</v>
      </c>
      <c r="H16" s="17">
        <v>433725.86000000045</v>
      </c>
      <c r="I16" s="17">
        <v>456718</v>
      </c>
      <c r="J16" s="17" t="str">
        <f t="shared" si="0"/>
        <v/>
      </c>
      <c r="L16" s="16" t="s">
        <v>29</v>
      </c>
      <c r="M16" s="20">
        <f t="shared" si="1"/>
        <v>-5.0342092932618265E-2</v>
      </c>
      <c r="T16" s="22" t="str">
        <f>IF((R10-S10)/S10&gt;0,"▲"&amp;TEXT((R10-S10)/S10,"+0.0%;-0.0%"),"▼"&amp;TEXT((R10-S10)/S10,"+0.0%;-0.0%"))</f>
        <v>▲+3.7%</v>
      </c>
      <c r="AK16" s="16" t="s">
        <v>67</v>
      </c>
      <c r="AL16" s="17">
        <v>762351.78000000084</v>
      </c>
      <c r="AM16" s="23">
        <v>-4.225359721284052E-2</v>
      </c>
    </row>
    <row r="17" spans="2:40" x14ac:dyDescent="0.3">
      <c r="B17" s="16" t="s">
        <v>25</v>
      </c>
      <c r="C17" s="17">
        <v>485766.24999999977</v>
      </c>
      <c r="D17" s="17">
        <v>431727</v>
      </c>
      <c r="G17" s="16" t="s">
        <v>25</v>
      </c>
      <c r="H17" s="17">
        <v>485766.24999999977</v>
      </c>
      <c r="I17" s="17">
        <v>431727</v>
      </c>
      <c r="J17" s="17">
        <f t="shared" si="0"/>
        <v>485766.24999999977</v>
      </c>
      <c r="L17" s="16" t="s">
        <v>25</v>
      </c>
      <c r="M17" s="20">
        <f t="shared" si="1"/>
        <v>0.12516995694038077</v>
      </c>
      <c r="AK17" s="16" t="s">
        <v>68</v>
      </c>
      <c r="AL17" s="17">
        <v>786663.06000000041</v>
      </c>
      <c r="AM17" s="23">
        <v>3.1889844869253843E-2</v>
      </c>
    </row>
    <row r="18" spans="2:40" x14ac:dyDescent="0.3">
      <c r="B18" s="16" t="s">
        <v>35</v>
      </c>
      <c r="C18" s="17">
        <v>443447.4300000004</v>
      </c>
      <c r="D18" s="17">
        <v>446912</v>
      </c>
      <c r="G18" s="16" t="s">
        <v>35</v>
      </c>
      <c r="H18" s="17">
        <v>443447.4300000004</v>
      </c>
      <c r="I18" s="17">
        <v>446912</v>
      </c>
      <c r="J18" s="17" t="str">
        <f t="shared" si="0"/>
        <v/>
      </c>
      <c r="L18" s="16" t="s">
        <v>35</v>
      </c>
      <c r="M18" s="20">
        <f t="shared" si="1"/>
        <v>-7.7522420521256973E-3</v>
      </c>
      <c r="AD18" s="16" t="str">
        <f>AD10</f>
        <v>Quarter</v>
      </c>
      <c r="AE18" s="16" t="str">
        <f>AE10</f>
        <v>Total revenue</v>
      </c>
      <c r="AF18" s="16" t="s">
        <v>43</v>
      </c>
      <c r="AG18" s="16" t="s">
        <v>59</v>
      </c>
    </row>
    <row r="19" spans="2:40" x14ac:dyDescent="0.3">
      <c r="B19" s="16" t="s">
        <v>34</v>
      </c>
      <c r="C19" s="17">
        <v>458984.37999999971</v>
      </c>
      <c r="D19" s="17">
        <v>414360</v>
      </c>
      <c r="G19" s="16" t="s">
        <v>34</v>
      </c>
      <c r="H19" s="17">
        <v>458984.37999999971</v>
      </c>
      <c r="I19" s="17">
        <v>414360</v>
      </c>
      <c r="J19" s="17" t="str">
        <f t="shared" si="0"/>
        <v/>
      </c>
      <c r="L19" s="16" t="s">
        <v>34</v>
      </c>
      <c r="M19" s="20">
        <f t="shared" si="1"/>
        <v>0.10769470991408368</v>
      </c>
      <c r="AD19" s="16" t="str">
        <f t="shared" ref="AD19:AE22" si="2">AD11</f>
        <v>Q-1</v>
      </c>
      <c r="AE19" s="17">
        <f t="shared" si="2"/>
        <v>1336248.3099999984</v>
      </c>
      <c r="AF19" s="16" t="str">
        <f>IF(AE19&gt;AG19,AE19,"")</f>
        <v/>
      </c>
      <c r="AG19" s="17">
        <f>AVERAGE($AE$19:$AE$22)</f>
        <v>1361702.3675000006</v>
      </c>
    </row>
    <row r="20" spans="2:40" x14ac:dyDescent="0.3">
      <c r="B20" s="16" t="s">
        <v>33</v>
      </c>
      <c r="C20" s="17">
        <v>462537.40999999939</v>
      </c>
      <c r="D20" s="17">
        <v>413371</v>
      </c>
      <c r="G20" s="16" t="s">
        <v>33</v>
      </c>
      <c r="H20" s="17">
        <v>462537.40999999939</v>
      </c>
      <c r="I20" s="17">
        <v>413371</v>
      </c>
      <c r="J20" s="17" t="str">
        <f t="shared" si="0"/>
        <v/>
      </c>
      <c r="L20" s="16" t="s">
        <v>33</v>
      </c>
      <c r="M20" s="20">
        <f t="shared" si="1"/>
        <v>0.11894015303443975</v>
      </c>
      <c r="AD20" s="16" t="str">
        <f t="shared" si="2"/>
        <v>Q-2</v>
      </c>
      <c r="AE20" s="17">
        <f t="shared" si="2"/>
        <v>1384874.5400000024</v>
      </c>
      <c r="AF20" s="16">
        <f t="shared" ref="AF20:AF22" si="3">IF(AE20&gt;AG20,AE20,"")</f>
        <v>1384874.5400000024</v>
      </c>
      <c r="AG20" s="17">
        <f t="shared" ref="AG20:AG22" si="4">AVERAGE($AE$19:$AE$22)</f>
        <v>1361702.3675000006</v>
      </c>
    </row>
    <row r="21" spans="2:40" x14ac:dyDescent="0.3">
      <c r="B21" s="16" t="s">
        <v>26</v>
      </c>
      <c r="C21" s="17">
        <v>441225.2900000001</v>
      </c>
      <c r="D21" s="17">
        <v>456773</v>
      </c>
      <c r="G21" s="16" t="s">
        <v>26</v>
      </c>
      <c r="H21" s="17">
        <v>441225.2900000001</v>
      </c>
      <c r="I21" s="17">
        <v>456773</v>
      </c>
      <c r="J21" s="17" t="str">
        <f t="shared" si="0"/>
        <v/>
      </c>
      <c r="L21" s="16" t="s">
        <v>26</v>
      </c>
      <c r="M21" s="20">
        <f t="shared" si="1"/>
        <v>-3.4038154619471607E-2</v>
      </c>
      <c r="AD21" s="16" t="str">
        <f t="shared" si="2"/>
        <v>Q-3</v>
      </c>
      <c r="AE21" s="17">
        <f t="shared" si="2"/>
        <v>1362939.5400000014</v>
      </c>
      <c r="AF21" s="16">
        <f t="shared" si="3"/>
        <v>1362939.5400000014</v>
      </c>
      <c r="AG21" s="17">
        <f t="shared" si="4"/>
        <v>1361702.3675000006</v>
      </c>
    </row>
    <row r="22" spans="2:40" x14ac:dyDescent="0.3">
      <c r="AD22" s="16" t="str">
        <f t="shared" si="2"/>
        <v>Q-4</v>
      </c>
      <c r="AE22" s="17">
        <f t="shared" si="2"/>
        <v>1362747.0800000008</v>
      </c>
      <c r="AF22" s="16">
        <f t="shared" si="3"/>
        <v>1362747.0800000008</v>
      </c>
      <c r="AG22" s="17">
        <f t="shared" si="4"/>
        <v>1361702.3675000006</v>
      </c>
      <c r="AK22" s="16" t="str">
        <f>AK10</f>
        <v>Week Day</v>
      </c>
      <c r="AL22" s="16" t="str">
        <f>AL10</f>
        <v>Total revenue</v>
      </c>
      <c r="AM22" s="16" t="s">
        <v>69</v>
      </c>
      <c r="AN22" s="16" t="s">
        <v>59</v>
      </c>
    </row>
    <row r="23" spans="2:40" x14ac:dyDescent="0.3">
      <c r="L23" s="12"/>
      <c r="AK23" s="16" t="str">
        <f t="shared" ref="AK23" si="5">AK11</f>
        <v>Sun</v>
      </c>
      <c r="AL23" s="17">
        <f>AL11</f>
        <v>765868.27999999898</v>
      </c>
      <c r="AM23" s="16" t="str">
        <f>IF(AL23&gt;AN23,AL23,"")</f>
        <v/>
      </c>
      <c r="AN23" s="17">
        <f>AVERAGE($AL$23:$AL$29)</f>
        <v>778115.63857142848</v>
      </c>
    </row>
    <row r="24" spans="2:40" x14ac:dyDescent="0.3">
      <c r="AK24" s="16" t="str">
        <f t="shared" ref="AK24:AL24" si="6">AK12</f>
        <v>Mon</v>
      </c>
      <c r="AL24" s="17">
        <f t="shared" si="6"/>
        <v>789470.8800000028</v>
      </c>
      <c r="AM24" s="16">
        <f t="shared" ref="AM24:AM29" si="7">IF(AL24&gt;AN24,AL24,"")</f>
        <v>789470.8800000028</v>
      </c>
      <c r="AN24" s="17">
        <f t="shared" ref="AN24:AN29" si="8">AVERAGE($AL$23:$AL$29)</f>
        <v>778115.63857142848</v>
      </c>
    </row>
    <row r="25" spans="2:40" x14ac:dyDescent="0.3">
      <c r="I25">
        <v>1</v>
      </c>
      <c r="J25" s="17">
        <f>LARGE(H10:H21,I25)</f>
        <v>485766.24999999977</v>
      </c>
      <c r="K25" t="s">
        <v>44</v>
      </c>
      <c r="AD25" t="s">
        <v>60</v>
      </c>
      <c r="AK25" s="16" t="str">
        <f t="shared" ref="AK25:AL25" si="9">AK13</f>
        <v>Tue</v>
      </c>
      <c r="AL25" s="17">
        <f t="shared" si="9"/>
        <v>772166.82999999914</v>
      </c>
      <c r="AM25" s="16" t="str">
        <f t="shared" si="7"/>
        <v/>
      </c>
      <c r="AN25" s="17">
        <f t="shared" si="8"/>
        <v>778115.63857142848</v>
      </c>
    </row>
    <row r="26" spans="2:40" x14ac:dyDescent="0.3">
      <c r="I26">
        <v>2</v>
      </c>
      <c r="J26" s="17">
        <f>LARGE(H11:H22,I26)</f>
        <v>480720.64000000013</v>
      </c>
      <c r="K26" t="s">
        <v>45</v>
      </c>
      <c r="AD26" t="str">
        <f>_xlfn.TEXTJOIN(" ",,"The line in the chart indicates",TEXT(AG19,"$#,#"),"average Revenue")</f>
        <v>The line in the chart indicates $1,361,702 average Revenue</v>
      </c>
      <c r="AK26" s="16" t="str">
        <f t="shared" ref="AK26:AL26" si="10">AK14</f>
        <v>Wed</v>
      </c>
      <c r="AL26" s="17">
        <f t="shared" si="10"/>
        <v>774303.62999999756</v>
      </c>
      <c r="AM26" s="16" t="str">
        <f t="shared" si="7"/>
        <v/>
      </c>
      <c r="AN26" s="17">
        <f t="shared" si="8"/>
        <v>778115.63857142848</v>
      </c>
    </row>
    <row r="27" spans="2:40" x14ac:dyDescent="0.3">
      <c r="AK27" s="16" t="str">
        <f t="shared" ref="AK27:AL27" si="11">AK15</f>
        <v>Thu</v>
      </c>
      <c r="AL27" s="17">
        <f t="shared" si="11"/>
        <v>795985.00999999966</v>
      </c>
      <c r="AM27" s="16">
        <f t="shared" si="7"/>
        <v>795985.00999999966</v>
      </c>
      <c r="AN27" s="17">
        <f t="shared" si="8"/>
        <v>778115.63857142848</v>
      </c>
    </row>
    <row r="28" spans="2:40" x14ac:dyDescent="0.3">
      <c r="AK28" s="16" t="str">
        <f t="shared" ref="AK28:AL28" si="12">AK16</f>
        <v>Fri</v>
      </c>
      <c r="AL28" s="17">
        <f t="shared" si="12"/>
        <v>762351.78000000084</v>
      </c>
      <c r="AM28" s="16" t="str">
        <f t="shared" si="7"/>
        <v/>
      </c>
      <c r="AN28" s="17">
        <f t="shared" si="8"/>
        <v>778115.63857142848</v>
      </c>
    </row>
    <row r="29" spans="2:40" x14ac:dyDescent="0.3">
      <c r="AK29" s="16" t="str">
        <f t="shared" ref="AK29:AL29" si="13">AK17</f>
        <v>Sat</v>
      </c>
      <c r="AL29" s="17">
        <f t="shared" si="13"/>
        <v>786663.06000000041</v>
      </c>
      <c r="AM29" s="16">
        <f t="shared" si="7"/>
        <v>786663.06000000041</v>
      </c>
      <c r="AN29" s="17">
        <f t="shared" si="8"/>
        <v>778115.63857142848</v>
      </c>
    </row>
    <row r="31" spans="2:40" x14ac:dyDescent="0.3">
      <c r="AK31" t="s">
        <v>60</v>
      </c>
    </row>
    <row r="32" spans="2:40" x14ac:dyDescent="0.3">
      <c r="AK32" t="str">
        <f>_xlfn.TEXTJOIN(" ",,"The line in the chart indicates",TEXT(AN23,"$#,#"),"average Revenue")</f>
        <v>The line in the chart indicates $778,116 average Revenue</v>
      </c>
    </row>
  </sheetData>
  <conditionalFormatting sqref="T16">
    <cfRule type="expression" dxfId="44" priority="1">
      <formula>$T$10&lt;0</formula>
    </cfRule>
    <cfRule type="expression" dxfId="43" priority="2">
      <formula>$T$10&gt;0</formula>
    </cfRule>
  </conditionalFormatting>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DE8F-25FB-461C-814D-7053BF87E5A0}">
  <sheetPr codeName="Sheet6"/>
  <dimension ref="G3:BZ115"/>
  <sheetViews>
    <sheetView topLeftCell="M1" zoomScale="89" workbookViewId="0">
      <selection activeCell="Y30" sqref="Y30"/>
    </sheetView>
  </sheetViews>
  <sheetFormatPr defaultRowHeight="14.4" x14ac:dyDescent="0.3"/>
  <cols>
    <col min="7" max="7" width="15.109375" customWidth="1"/>
    <col min="8" max="8" width="16.44140625" bestFit="1" customWidth="1"/>
    <col min="9" max="9" width="11.44140625" bestFit="1" customWidth="1"/>
    <col min="11" max="11" width="11.6640625" customWidth="1"/>
    <col min="13" max="13" width="16.44140625" bestFit="1" customWidth="1"/>
    <col min="14" max="14" width="11.44140625" bestFit="1" customWidth="1"/>
    <col min="15" max="15" width="12.6640625" customWidth="1"/>
    <col min="17" max="17" width="10.44140625" bestFit="1" customWidth="1"/>
    <col min="18" max="18" width="11.44140625" bestFit="1" customWidth="1"/>
    <col min="21" max="21" width="10.33203125" bestFit="1" customWidth="1"/>
    <col min="22" max="22" width="11.44140625" bestFit="1" customWidth="1"/>
    <col min="25" max="25" width="11.33203125" bestFit="1" customWidth="1"/>
    <col min="26" max="26" width="10.33203125" bestFit="1" customWidth="1"/>
    <col min="27" max="27" width="6" bestFit="1" customWidth="1"/>
    <col min="28" max="28" width="12" bestFit="1" customWidth="1"/>
    <col min="29" max="29" width="11.44140625" bestFit="1" customWidth="1"/>
    <col min="30" max="30" width="13.44140625" bestFit="1" customWidth="1"/>
    <col min="31" max="31" width="8.88671875" style="42"/>
    <col min="32" max="32" width="20.33203125" bestFit="1" customWidth="1"/>
    <col min="33" max="33" width="11.44140625" bestFit="1" customWidth="1"/>
    <col min="35" max="35" width="21.5546875" bestFit="1" customWidth="1"/>
    <col min="36" max="37" width="17.77734375" bestFit="1" customWidth="1"/>
    <col min="38" max="38" width="12.44140625" bestFit="1" customWidth="1"/>
    <col min="39" max="39" width="21.5546875" bestFit="1" customWidth="1"/>
    <col min="42" max="42" width="8.88671875" style="42"/>
    <col min="45" max="45" width="12.44140625" bestFit="1" customWidth="1"/>
    <col min="46" max="46" width="11.44140625" bestFit="1" customWidth="1"/>
    <col min="48" max="48" width="10.5546875" bestFit="1" customWidth="1"/>
    <col min="49" max="49" width="11.44140625" bestFit="1" customWidth="1"/>
    <col min="52" max="52" width="12.33203125" customWidth="1"/>
    <col min="55" max="55" width="8.88671875" style="42"/>
    <col min="57" max="57" width="10.5546875" bestFit="1" customWidth="1"/>
    <col min="58" max="58" width="11.44140625" bestFit="1" customWidth="1"/>
    <col min="61" max="61" width="8.88671875" style="42"/>
    <col min="63" max="63" width="9.77734375" bestFit="1" customWidth="1"/>
    <col min="64" max="64" width="10.5546875" bestFit="1" customWidth="1"/>
    <col min="65" max="65" width="10.88671875" bestFit="1" customWidth="1"/>
    <col min="68" max="68" width="14.77734375" bestFit="1" customWidth="1"/>
    <col min="69" max="69" width="11.44140625" bestFit="1" customWidth="1"/>
    <col min="72" max="72" width="18.88671875" bestFit="1" customWidth="1"/>
    <col min="73" max="73" width="11.44140625" bestFit="1" customWidth="1"/>
    <col min="74" max="74" width="12.44140625" bestFit="1" customWidth="1"/>
    <col min="77" max="77" width="18.21875" bestFit="1" customWidth="1"/>
    <col min="78" max="78" width="11.44140625" bestFit="1" customWidth="1"/>
  </cols>
  <sheetData>
    <row r="3" spans="7:78" x14ac:dyDescent="0.3">
      <c r="G3" s="6" t="s">
        <v>70</v>
      </c>
      <c r="H3" s="35">
        <v>1</v>
      </c>
    </row>
    <row r="4" spans="7:78" x14ac:dyDescent="0.3">
      <c r="G4" s="6" t="s">
        <v>71</v>
      </c>
      <c r="H4" s="35">
        <v>1</v>
      </c>
      <c r="BN4" t="s">
        <v>101</v>
      </c>
    </row>
    <row r="5" spans="7:78" x14ac:dyDescent="0.3">
      <c r="BN5" t="s">
        <v>6</v>
      </c>
    </row>
    <row r="6" spans="7:78" x14ac:dyDescent="0.3">
      <c r="K6" s="36" t="s">
        <v>72</v>
      </c>
    </row>
    <row r="7" spans="7:78" x14ac:dyDescent="0.3">
      <c r="K7" s="36" t="s">
        <v>73</v>
      </c>
    </row>
    <row r="8" spans="7:78" x14ac:dyDescent="0.3">
      <c r="BO8" s="43" t="s">
        <v>70</v>
      </c>
      <c r="BP8" s="44">
        <v>2</v>
      </c>
    </row>
    <row r="9" spans="7:78" x14ac:dyDescent="0.3">
      <c r="BT9" t="str">
        <f>_xlfn.TEXTJOIN(" ",,IF(BP8=1,"Top-5 Profitable Products","Quantity Contributing to Profit"))</f>
        <v>Quantity Contributing to Profit</v>
      </c>
    </row>
    <row r="14" spans="7:78" x14ac:dyDescent="0.3">
      <c r="BK14" t="s">
        <v>7</v>
      </c>
      <c r="BL14" t="s">
        <v>100</v>
      </c>
      <c r="BM14" t="s">
        <v>6</v>
      </c>
      <c r="BP14" s="5" t="s">
        <v>203</v>
      </c>
      <c r="BQ14" t="s">
        <v>2</v>
      </c>
      <c r="BR14" t="s">
        <v>202</v>
      </c>
      <c r="BT14" s="5" t="s">
        <v>42</v>
      </c>
      <c r="BU14" t="s">
        <v>2</v>
      </c>
      <c r="BV14" t="s">
        <v>9</v>
      </c>
      <c r="BY14" s="5" t="s">
        <v>212</v>
      </c>
      <c r="BZ14" t="s">
        <v>2</v>
      </c>
    </row>
    <row r="15" spans="7:78" x14ac:dyDescent="0.3">
      <c r="H15" s="6" t="s">
        <v>75</v>
      </c>
      <c r="M15" s="6" t="s">
        <v>76</v>
      </c>
      <c r="Q15" s="6" t="s">
        <v>81</v>
      </c>
      <c r="U15" s="6" t="s">
        <v>82</v>
      </c>
      <c r="BK15" s="3">
        <v>100</v>
      </c>
      <c r="BL15" s="2">
        <v>8.0280723519668459E-2</v>
      </c>
      <c r="BM15" s="2">
        <v>8.0468669303389667E-2</v>
      </c>
      <c r="BP15" s="7" t="s">
        <v>113</v>
      </c>
      <c r="BQ15" s="38">
        <v>95024.850000000035</v>
      </c>
      <c r="BR15">
        <f>_xlfn.XLOOKUP(BP15,$BT$15:$BT$114,$BV$15:$BV$114,0,0)</f>
        <v>6861</v>
      </c>
      <c r="BT15" s="7" t="s">
        <v>110</v>
      </c>
      <c r="BU15" s="38">
        <v>78081.849999999962</v>
      </c>
      <c r="BV15" s="38">
        <v>6545</v>
      </c>
      <c r="BY15" s="7" t="s">
        <v>208</v>
      </c>
      <c r="BZ15" s="38">
        <v>718216.26999999932</v>
      </c>
    </row>
    <row r="16" spans="7:78" x14ac:dyDescent="0.3">
      <c r="H16" s="5" t="s">
        <v>74</v>
      </c>
      <c r="I16" t="s">
        <v>2</v>
      </c>
      <c r="M16" s="5" t="s">
        <v>74</v>
      </c>
      <c r="N16" t="s">
        <v>2</v>
      </c>
      <c r="Q16" s="5" t="s">
        <v>73</v>
      </c>
      <c r="R16" t="s">
        <v>2</v>
      </c>
      <c r="U16" s="5" t="s">
        <v>73</v>
      </c>
      <c r="V16" t="s">
        <v>2</v>
      </c>
      <c r="Y16" t="s">
        <v>83</v>
      </c>
      <c r="Z16" t="s">
        <v>84</v>
      </c>
      <c r="AA16" t="s">
        <v>1</v>
      </c>
      <c r="AB16" t="s">
        <v>0</v>
      </c>
      <c r="AC16" t="s">
        <v>2</v>
      </c>
      <c r="AD16" t="s">
        <v>3</v>
      </c>
      <c r="AF16" s="5" t="s">
        <v>93</v>
      </c>
      <c r="AG16" t="s">
        <v>2</v>
      </c>
      <c r="AI16" t="s">
        <v>91</v>
      </c>
      <c r="AJ16" t="s">
        <v>92</v>
      </c>
      <c r="AL16" s="5" t="s">
        <v>11</v>
      </c>
      <c r="AM16" t="s">
        <v>91</v>
      </c>
      <c r="AS16" s="5" t="s">
        <v>11</v>
      </c>
      <c r="AT16" t="s">
        <v>2</v>
      </c>
      <c r="AV16" s="5" t="s">
        <v>42</v>
      </c>
      <c r="AW16" t="s">
        <v>2</v>
      </c>
      <c r="AY16" t="str">
        <f>AV16</f>
        <v>Month</v>
      </c>
      <c r="AZ16" t="str">
        <f>AW16</f>
        <v>Profit Margin</v>
      </c>
      <c r="BA16" t="s">
        <v>99</v>
      </c>
      <c r="BE16" s="5" t="s">
        <v>42</v>
      </c>
      <c r="BF16" t="s">
        <v>2</v>
      </c>
      <c r="BP16" s="7" t="s">
        <v>120</v>
      </c>
      <c r="BQ16" s="38">
        <v>84506.489999999932</v>
      </c>
      <c r="BR16">
        <f t="shared" ref="BR16:BR19" si="0">_xlfn.XLOOKUP(BP16,$BT$15:$BT$114,$BV$15:$BV$114,0,0)</f>
        <v>6137</v>
      </c>
      <c r="BT16" s="7" t="s">
        <v>113</v>
      </c>
      <c r="BU16" s="38">
        <v>95024.850000000035</v>
      </c>
      <c r="BV16" s="38">
        <v>6861</v>
      </c>
      <c r="BY16" s="7" t="s">
        <v>209</v>
      </c>
      <c r="BZ16" s="38">
        <v>417457.830000002</v>
      </c>
    </row>
    <row r="17" spans="8:78" x14ac:dyDescent="0.3">
      <c r="H17" t="s">
        <v>228</v>
      </c>
      <c r="I17" s="1">
        <v>8477.4799999999977</v>
      </c>
      <c r="M17" t="s">
        <v>223</v>
      </c>
      <c r="N17" s="1">
        <v>130.20000000000073</v>
      </c>
      <c r="Q17" t="s">
        <v>216</v>
      </c>
      <c r="R17" s="1">
        <v>134907.56</v>
      </c>
      <c r="U17" t="s">
        <v>218</v>
      </c>
      <c r="V17" s="1">
        <v>86589.619999999952</v>
      </c>
      <c r="Y17" s="45">
        <v>600</v>
      </c>
      <c r="Z17" s="3">
        <v>20</v>
      </c>
      <c r="AA17" s="37">
        <v>3149297.4099999927</v>
      </c>
      <c r="AB17" s="37">
        <v>5446809.4700000202</v>
      </c>
      <c r="AC17" s="37">
        <v>2297512.0600000275</v>
      </c>
      <c r="AD17" s="2">
        <v>0.42180878047126164</v>
      </c>
      <c r="AF17" s="7" t="s">
        <v>86</v>
      </c>
      <c r="AG17" s="38">
        <v>44806.009999999937</v>
      </c>
      <c r="AI17" s="3">
        <v>46.733333333333334</v>
      </c>
      <c r="AJ17" s="3">
        <v>46.733333333333334</v>
      </c>
      <c r="AL17" s="7" t="s">
        <v>86</v>
      </c>
      <c r="AM17" s="3">
        <v>20</v>
      </c>
      <c r="AS17" s="7" t="s">
        <v>28</v>
      </c>
      <c r="AT17" s="12"/>
      <c r="AV17" s="7" t="s">
        <v>28</v>
      </c>
      <c r="AW17" s="1">
        <v>177715.38000000006</v>
      </c>
      <c r="AY17" t="str">
        <f t="shared" ref="AY17:AZ29" si="1">AV17</f>
        <v>Jan</v>
      </c>
      <c r="AZ17" s="9">
        <f t="shared" si="1"/>
        <v>177715.38000000006</v>
      </c>
      <c r="BA17" s="37">
        <f t="shared" ref="BA17:BA29" si="2">AZ17</f>
        <v>177715.38000000006</v>
      </c>
      <c r="BE17" s="7" t="s">
        <v>62</v>
      </c>
      <c r="BF17" s="38">
        <v>313403.34999999951</v>
      </c>
      <c r="BP17" s="7" t="s">
        <v>160</v>
      </c>
      <c r="BQ17" s="38">
        <v>83284.599999999977</v>
      </c>
      <c r="BR17">
        <f t="shared" si="0"/>
        <v>6262</v>
      </c>
      <c r="BT17" s="7" t="s">
        <v>120</v>
      </c>
      <c r="BU17" s="38">
        <v>84506.489999999932</v>
      </c>
      <c r="BV17" s="38">
        <v>6137</v>
      </c>
      <c r="BY17" s="7" t="s">
        <v>210</v>
      </c>
      <c r="BZ17" s="38">
        <v>367414.25000000041</v>
      </c>
    </row>
    <row r="18" spans="8:78" x14ac:dyDescent="0.3">
      <c r="H18" t="s">
        <v>229</v>
      </c>
      <c r="I18" s="1">
        <v>7569.0199999999959</v>
      </c>
      <c r="M18" t="s">
        <v>224</v>
      </c>
      <c r="N18" s="1">
        <v>912.82000000000062</v>
      </c>
      <c r="Q18" t="s">
        <v>77</v>
      </c>
      <c r="R18" s="1">
        <v>132555.79000000024</v>
      </c>
      <c r="U18" t="s">
        <v>219</v>
      </c>
      <c r="V18" s="1">
        <v>91811.079999999856</v>
      </c>
      <c r="AF18" s="7" t="s">
        <v>87</v>
      </c>
      <c r="AG18" s="38">
        <v>373573.05000000022</v>
      </c>
      <c r="AL18" s="7" t="s">
        <v>87</v>
      </c>
      <c r="AM18" s="3">
        <v>25.92</v>
      </c>
      <c r="AS18" s="7" t="s">
        <v>27</v>
      </c>
      <c r="AT18" s="12">
        <v>2.3177510016281769E-4</v>
      </c>
      <c r="AV18" s="7" t="s">
        <v>27</v>
      </c>
      <c r="AW18" s="1">
        <v>177756.57000000004</v>
      </c>
      <c r="AY18" t="str">
        <f t="shared" si="1"/>
        <v>Feb</v>
      </c>
      <c r="AZ18" s="9">
        <f t="shared" si="1"/>
        <v>177756.57000000004</v>
      </c>
      <c r="BA18" s="37">
        <f t="shared" si="2"/>
        <v>177756.57000000004</v>
      </c>
      <c r="BE18" s="7" t="s">
        <v>63</v>
      </c>
      <c r="BF18" s="38">
        <v>342889.85000000324</v>
      </c>
      <c r="BP18" s="7" t="s">
        <v>129</v>
      </c>
      <c r="BQ18" s="38">
        <v>82987.239999999991</v>
      </c>
      <c r="BR18">
        <f t="shared" si="0"/>
        <v>6671</v>
      </c>
      <c r="BT18" s="7" t="s">
        <v>129</v>
      </c>
      <c r="BU18" s="38">
        <v>82987.239999999991</v>
      </c>
      <c r="BV18" s="38">
        <v>6671</v>
      </c>
      <c r="BY18" s="7" t="s">
        <v>211</v>
      </c>
      <c r="BZ18" s="38">
        <v>339210.4900000029</v>
      </c>
    </row>
    <row r="19" spans="8:78" x14ac:dyDescent="0.3">
      <c r="H19" t="s">
        <v>230</v>
      </c>
      <c r="I19" s="1">
        <v>7236.9200000000019</v>
      </c>
      <c r="M19" t="s">
        <v>225</v>
      </c>
      <c r="N19" s="1">
        <v>992.27999999999975</v>
      </c>
      <c r="Q19" t="s">
        <v>222</v>
      </c>
      <c r="R19" s="1">
        <v>132061.01999999973</v>
      </c>
      <c r="U19" t="s">
        <v>215</v>
      </c>
      <c r="V19" s="1">
        <v>96221.15</v>
      </c>
      <c r="AF19" s="7" t="s">
        <v>88</v>
      </c>
      <c r="AG19" s="38">
        <v>421280.5899999981</v>
      </c>
      <c r="AL19" s="7" t="s">
        <v>88</v>
      </c>
      <c r="AM19" s="3">
        <v>35.752212389380531</v>
      </c>
      <c r="AS19" s="7" t="s">
        <v>31</v>
      </c>
      <c r="AT19" s="12">
        <v>0.15053902086431736</v>
      </c>
      <c r="AV19" s="7" t="s">
        <v>31</v>
      </c>
      <c r="AW19" s="1">
        <v>204515.86999999953</v>
      </c>
      <c r="AY19" t="str">
        <f t="shared" si="1"/>
        <v>Mar</v>
      </c>
      <c r="AZ19" s="9">
        <f t="shared" si="1"/>
        <v>204515.86999999953</v>
      </c>
      <c r="BA19" s="37">
        <f t="shared" si="2"/>
        <v>204515.86999999953</v>
      </c>
      <c r="BE19" s="7" t="s">
        <v>64</v>
      </c>
      <c r="BF19" s="38">
        <v>324340.81999999884</v>
      </c>
      <c r="BP19" s="7" t="s">
        <v>110</v>
      </c>
      <c r="BQ19" s="38">
        <v>78081.849999999962</v>
      </c>
      <c r="BR19">
        <f t="shared" si="0"/>
        <v>6545</v>
      </c>
      <c r="BT19" s="7" t="s">
        <v>160</v>
      </c>
      <c r="BU19" s="38">
        <v>83284.599999999977</v>
      </c>
      <c r="BV19" s="38">
        <v>6262</v>
      </c>
      <c r="BY19" s="7" t="s">
        <v>206</v>
      </c>
      <c r="BZ19" s="38">
        <v>174072.76000000042</v>
      </c>
    </row>
    <row r="20" spans="8:78" x14ac:dyDescent="0.3">
      <c r="H20" t="s">
        <v>221</v>
      </c>
      <c r="I20" s="1">
        <v>7191.9699999999975</v>
      </c>
      <c r="M20" t="s">
        <v>226</v>
      </c>
      <c r="N20" s="1">
        <v>1362.7800000000007</v>
      </c>
      <c r="Q20" t="s">
        <v>220</v>
      </c>
      <c r="R20" s="1">
        <v>131335.97000000015</v>
      </c>
      <c r="U20" t="s">
        <v>214</v>
      </c>
      <c r="V20" s="1">
        <v>101212.63000000015</v>
      </c>
      <c r="AF20" s="7" t="s">
        <v>89</v>
      </c>
      <c r="AG20" s="38">
        <v>503800.50999999838</v>
      </c>
      <c r="AL20" s="7" t="s">
        <v>89</v>
      </c>
      <c r="AM20" s="3">
        <v>45.81818181818182</v>
      </c>
      <c r="AS20" s="7" t="s">
        <v>24</v>
      </c>
      <c r="AT20" s="12">
        <v>-5.6420218147371026E-2</v>
      </c>
      <c r="AV20" s="7" t="s">
        <v>24</v>
      </c>
      <c r="AW20" s="1">
        <v>192977.04000000018</v>
      </c>
      <c r="AY20" t="str">
        <f t="shared" si="1"/>
        <v>Apr</v>
      </c>
      <c r="AZ20" s="9">
        <f t="shared" si="1"/>
        <v>192977.04000000018</v>
      </c>
      <c r="BA20" s="37">
        <f t="shared" si="2"/>
        <v>192977.04000000018</v>
      </c>
      <c r="BE20" s="7" t="s">
        <v>65</v>
      </c>
      <c r="BF20" s="38">
        <v>324189.0599999979</v>
      </c>
      <c r="BP20" s="7" t="s">
        <v>22</v>
      </c>
      <c r="BQ20" s="1">
        <v>423885.0299999995</v>
      </c>
      <c r="BT20" s="7" t="s">
        <v>102</v>
      </c>
      <c r="BU20" s="38">
        <v>32486.640000000032</v>
      </c>
      <c r="BV20" s="38">
        <v>5352</v>
      </c>
      <c r="BY20" s="7" t="s">
        <v>205</v>
      </c>
      <c r="BZ20" s="38">
        <v>142236.05999999959</v>
      </c>
    </row>
    <row r="21" spans="8:78" x14ac:dyDescent="0.3">
      <c r="H21" t="s">
        <v>231</v>
      </c>
      <c r="I21" s="1">
        <v>6966.5800000000008</v>
      </c>
      <c r="M21" t="s">
        <v>227</v>
      </c>
      <c r="N21" s="1">
        <v>1387.2399999999998</v>
      </c>
      <c r="Q21" t="s">
        <v>213</v>
      </c>
      <c r="R21" s="1">
        <v>128176.22000000032</v>
      </c>
      <c r="U21" t="s">
        <v>217</v>
      </c>
      <c r="V21" s="1">
        <v>104453.84999999986</v>
      </c>
      <c r="AF21" s="7" t="s">
        <v>90</v>
      </c>
      <c r="AG21" s="38">
        <v>954051.89999999106</v>
      </c>
      <c r="AL21" s="7" t="s">
        <v>90</v>
      </c>
      <c r="AM21" s="3">
        <v>62.222222222222221</v>
      </c>
      <c r="AS21" s="7" t="s">
        <v>32</v>
      </c>
      <c r="AT21" s="12">
        <v>6.5633766586948014E-2</v>
      </c>
      <c r="AV21" s="7" t="s">
        <v>32</v>
      </c>
      <c r="AW21" s="1">
        <v>205642.85000000033</v>
      </c>
      <c r="AY21" t="str">
        <f t="shared" si="1"/>
        <v>May</v>
      </c>
      <c r="AZ21" s="9">
        <f t="shared" si="1"/>
        <v>205642.85000000033</v>
      </c>
      <c r="BA21" s="37">
        <f t="shared" si="2"/>
        <v>205642.85000000033</v>
      </c>
      <c r="BE21" s="7" t="s">
        <v>66</v>
      </c>
      <c r="BF21" s="38">
        <v>340665.27999999869</v>
      </c>
      <c r="BT21" s="7" t="s">
        <v>103</v>
      </c>
      <c r="BU21" s="38">
        <v>45964.799999999974</v>
      </c>
      <c r="BV21" s="38">
        <v>6080</v>
      </c>
      <c r="BY21" s="7" t="s">
        <v>204</v>
      </c>
      <c r="BZ21" s="38">
        <v>86449.160000000033</v>
      </c>
    </row>
    <row r="22" spans="8:78" x14ac:dyDescent="0.3">
      <c r="AF22" s="7" t="s">
        <v>22</v>
      </c>
      <c r="AG22" s="38">
        <v>2297512.0600000275</v>
      </c>
      <c r="AL22" s="7" t="s">
        <v>22</v>
      </c>
      <c r="AM22" s="3">
        <v>46.733333333333334</v>
      </c>
      <c r="AS22" s="7" t="s">
        <v>30</v>
      </c>
      <c r="AT22" s="12">
        <v>-4.9371519603039399E-2</v>
      </c>
      <c r="AV22" s="7" t="s">
        <v>30</v>
      </c>
      <c r="AW22" s="1">
        <v>195489.95000000042</v>
      </c>
      <c r="AY22" t="str">
        <f t="shared" si="1"/>
        <v>Jun</v>
      </c>
      <c r="AZ22" s="9">
        <f t="shared" si="1"/>
        <v>195489.95000000042</v>
      </c>
      <c r="BA22" s="37">
        <f t="shared" si="2"/>
        <v>195489.95000000042</v>
      </c>
      <c r="BE22" s="7" t="s">
        <v>67</v>
      </c>
      <c r="BF22" s="38">
        <v>319564.96000000124</v>
      </c>
      <c r="BT22" s="7" t="s">
        <v>104</v>
      </c>
      <c r="BU22" s="38">
        <v>48243.930000000008</v>
      </c>
      <c r="BV22" s="38">
        <v>6209</v>
      </c>
      <c r="BY22" s="7" t="s">
        <v>207</v>
      </c>
      <c r="BZ22" s="38">
        <v>52455.239999999467</v>
      </c>
    </row>
    <row r="23" spans="8:78" x14ac:dyDescent="0.3">
      <c r="AI23" s="5" t="s">
        <v>11</v>
      </c>
      <c r="AJ23" t="s">
        <v>2</v>
      </c>
      <c r="AS23" s="7" t="s">
        <v>29</v>
      </c>
      <c r="AT23" s="12">
        <v>-6.5234862457123372E-2</v>
      </c>
      <c r="AV23" s="7" t="s">
        <v>29</v>
      </c>
      <c r="AW23" s="1">
        <v>182737.19000000047</v>
      </c>
      <c r="AY23" t="str">
        <f t="shared" si="1"/>
        <v>Jul</v>
      </c>
      <c r="AZ23" s="9">
        <f t="shared" si="1"/>
        <v>182737.19000000047</v>
      </c>
      <c r="BA23" s="37">
        <f t="shared" si="2"/>
        <v>182737.19000000047</v>
      </c>
      <c r="BE23" s="7" t="s">
        <v>68</v>
      </c>
      <c r="BF23" s="38">
        <v>332458.74000000069</v>
      </c>
      <c r="BT23" s="7" t="s">
        <v>105</v>
      </c>
      <c r="BU23" s="38">
        <v>51917.31</v>
      </c>
      <c r="BV23" s="38">
        <v>5529</v>
      </c>
      <c r="BY23" s="7" t="s">
        <v>22</v>
      </c>
      <c r="BZ23" s="1">
        <v>2297512.0600000275</v>
      </c>
    </row>
    <row r="24" spans="8:78" x14ac:dyDescent="0.3">
      <c r="AI24" s="7" t="s">
        <v>94</v>
      </c>
      <c r="AJ24" s="11">
        <v>0.48527656041986861</v>
      </c>
      <c r="AS24" s="7" t="s">
        <v>25</v>
      </c>
      <c r="AT24" s="12">
        <v>0.14152658251995559</v>
      </c>
      <c r="AV24" s="7" t="s">
        <v>25</v>
      </c>
      <c r="AW24" s="1">
        <v>208599.36000000034</v>
      </c>
      <c r="AY24" t="str">
        <f t="shared" si="1"/>
        <v>Aug</v>
      </c>
      <c r="AZ24" s="9">
        <f t="shared" si="1"/>
        <v>208599.36000000034</v>
      </c>
      <c r="BA24" s="37">
        <f t="shared" si="2"/>
        <v>208599.36000000034</v>
      </c>
      <c r="BE24" s="7" t="s">
        <v>22</v>
      </c>
      <c r="BF24" s="1">
        <v>2297512.0600000275</v>
      </c>
      <c r="BT24" s="7" t="s">
        <v>106</v>
      </c>
      <c r="BU24" s="38">
        <v>4089.289999999979</v>
      </c>
      <c r="BV24" s="38">
        <v>6931</v>
      </c>
    </row>
    <row r="25" spans="8:78" x14ac:dyDescent="0.3">
      <c r="AI25" s="7" t="s">
        <v>95</v>
      </c>
      <c r="AJ25" s="11">
        <v>0.51472343958010647</v>
      </c>
      <c r="AS25" s="7" t="s">
        <v>35</v>
      </c>
      <c r="AT25" s="12">
        <v>-8.8756456395647235E-2</v>
      </c>
      <c r="AV25" s="7" t="s">
        <v>35</v>
      </c>
      <c r="AW25" s="1">
        <v>190084.82000000039</v>
      </c>
      <c r="AY25" t="str">
        <f t="shared" si="1"/>
        <v>Sep</v>
      </c>
      <c r="AZ25" s="9">
        <f t="shared" si="1"/>
        <v>190084.82000000039</v>
      </c>
      <c r="BA25" s="37">
        <f t="shared" si="2"/>
        <v>190084.82000000039</v>
      </c>
      <c r="BT25" s="7" t="s">
        <v>107</v>
      </c>
      <c r="BU25" s="38">
        <v>18856.529999999948</v>
      </c>
      <c r="BV25" s="38">
        <v>6349</v>
      </c>
    </row>
    <row r="26" spans="8:78" x14ac:dyDescent="0.3">
      <c r="AI26" s="7" t="s">
        <v>22</v>
      </c>
      <c r="AJ26" s="11">
        <v>1</v>
      </c>
      <c r="AS26" s="7" t="s">
        <v>34</v>
      </c>
      <c r="AT26" s="12">
        <v>1.5750863219866535E-3</v>
      </c>
      <c r="AV26" s="7" t="s">
        <v>34</v>
      </c>
      <c r="AW26" s="1">
        <v>190384.21999999968</v>
      </c>
      <c r="AY26" t="str">
        <f t="shared" si="1"/>
        <v>Oct</v>
      </c>
      <c r="AZ26" s="9">
        <f t="shared" si="1"/>
        <v>190384.21999999968</v>
      </c>
      <c r="BA26" s="37">
        <f t="shared" si="2"/>
        <v>190384.21999999968</v>
      </c>
      <c r="BP26" t="str">
        <f>BP14</f>
        <v>Product name</v>
      </c>
      <c r="BQ26" t="str">
        <f>IF($BP$8=1,BQ14,BR14)</f>
        <v>Quantity</v>
      </c>
      <c r="BT26" s="7" t="s">
        <v>108</v>
      </c>
      <c r="BU26" s="38">
        <v>53319.199999999997</v>
      </c>
      <c r="BV26" s="38">
        <v>5840</v>
      </c>
    </row>
    <row r="27" spans="8:78" x14ac:dyDescent="0.3">
      <c r="H27" s="6" t="s">
        <v>78</v>
      </c>
      <c r="N27" s="6" t="s">
        <v>79</v>
      </c>
      <c r="R27" s="6" t="s">
        <v>80</v>
      </c>
      <c r="AS27" s="7" t="s">
        <v>33</v>
      </c>
      <c r="AT27" s="12">
        <v>9.8171476606608472E-3</v>
      </c>
      <c r="AV27" s="7" t="s">
        <v>33</v>
      </c>
      <c r="AW27" s="1">
        <v>192253.24999999942</v>
      </c>
      <c r="AY27" t="str">
        <f t="shared" si="1"/>
        <v>Nov</v>
      </c>
      <c r="AZ27" s="9">
        <f t="shared" si="1"/>
        <v>192253.24999999942</v>
      </c>
      <c r="BA27" s="37">
        <f t="shared" si="2"/>
        <v>192253.24999999942</v>
      </c>
      <c r="BP27" t="str">
        <f t="shared" ref="BP27:BP31" si="3">BP15</f>
        <v>Begin Brew</v>
      </c>
      <c r="BQ27" s="38">
        <f t="shared" ref="BQ27:BQ31" si="4">IF($BP$8=1,BQ15,BR15)</f>
        <v>6861</v>
      </c>
      <c r="BT27" s="7" t="s">
        <v>109</v>
      </c>
      <c r="BU27" s="38">
        <v>11872.29999999993</v>
      </c>
      <c r="BV27" s="38">
        <v>5522</v>
      </c>
    </row>
    <row r="28" spans="8:78" x14ac:dyDescent="0.3">
      <c r="Y28" s="6" t="s">
        <v>85</v>
      </c>
      <c r="AS28" s="7" t="s">
        <v>26</v>
      </c>
      <c r="AT28" s="12">
        <v>-6.7086980324126341E-2</v>
      </c>
      <c r="AV28" s="7" t="s">
        <v>26</v>
      </c>
      <c r="AW28" s="1">
        <v>179355.56000000011</v>
      </c>
      <c r="AY28" t="str">
        <f t="shared" si="1"/>
        <v>Dec</v>
      </c>
      <c r="AZ28" s="9">
        <f t="shared" si="1"/>
        <v>179355.56000000011</v>
      </c>
      <c r="BA28" s="37">
        <f t="shared" si="2"/>
        <v>179355.56000000011</v>
      </c>
      <c r="BP28" t="str">
        <f t="shared" si="3"/>
        <v>Common Splash</v>
      </c>
      <c r="BQ28" s="38">
        <f t="shared" si="4"/>
        <v>6137</v>
      </c>
      <c r="BT28" s="7" t="s">
        <v>111</v>
      </c>
      <c r="BU28" s="38">
        <v>2366.7600000000239</v>
      </c>
      <c r="BV28" s="38">
        <v>5379</v>
      </c>
    </row>
    <row r="29" spans="8:78" x14ac:dyDescent="0.3">
      <c r="H29" t="str">
        <f>IF($H$3=1,H16,M16)</f>
        <v>Customer name</v>
      </c>
      <c r="I29" t="str">
        <f>IF($H$3=1,I16,N16)</f>
        <v>Profit Margin</v>
      </c>
      <c r="N29" t="str">
        <f>IF($H$3=1,Q16,U16)</f>
        <v>Location</v>
      </c>
      <c r="O29" t="str">
        <f>IF($H$3=1,R16,V16)</f>
        <v>Profit Margin</v>
      </c>
      <c r="R29" t="str">
        <f>IF($H$4=1,H29,N29)</f>
        <v>Customer name</v>
      </c>
      <c r="S29" t="str">
        <f>IF($H$4=1,I29,O29)</f>
        <v>Profit Margin</v>
      </c>
      <c r="AS29" s="7" t="s">
        <v>22</v>
      </c>
      <c r="AT29" s="11"/>
      <c r="AV29" s="7" t="s">
        <v>22</v>
      </c>
      <c r="AW29" s="1">
        <v>2297512.0600000275</v>
      </c>
      <c r="AY29" t="str">
        <f t="shared" si="1"/>
        <v>Grand Total</v>
      </c>
      <c r="AZ29" s="9">
        <f t="shared" si="1"/>
        <v>2297512.0600000275</v>
      </c>
      <c r="BA29" s="37">
        <f t="shared" si="2"/>
        <v>2297512.0600000275</v>
      </c>
      <c r="BP29" t="str">
        <f t="shared" si="3"/>
        <v>Onto Dew</v>
      </c>
      <c r="BQ29" s="38">
        <f t="shared" si="4"/>
        <v>6262</v>
      </c>
      <c r="BT29" s="7" t="s">
        <v>112</v>
      </c>
      <c r="BU29" s="38">
        <v>-10037.319999999978</v>
      </c>
      <c r="BV29" s="38">
        <v>5339</v>
      </c>
    </row>
    <row r="30" spans="8:78" x14ac:dyDescent="0.3">
      <c r="H30" t="str">
        <f t="shared" ref="H30:I34" si="5">IF($H$3=1,H17,M17)</f>
        <v>John Brown</v>
      </c>
      <c r="I30" s="1">
        <f t="shared" si="5"/>
        <v>8477.4799999999977</v>
      </c>
      <c r="N30" t="str">
        <f t="shared" ref="N30:O34" si="6">IF($H$3=1,Q17,U17)</f>
        <v>Washington</v>
      </c>
      <c r="O30" s="1">
        <f t="shared" si="6"/>
        <v>134907.56</v>
      </c>
      <c r="R30" t="str">
        <f>IF($H$4=1,H30,N30)</f>
        <v>John Brown</v>
      </c>
      <c r="S30" s="9">
        <f t="shared" ref="R30:S34" si="7">IF($H$4=1,I30,O30)</f>
        <v>8477.4799999999977</v>
      </c>
      <c r="Y30" t="str">
        <f>_xlfn.TEXTJOIN("",,IF(H3=1,"Top-5 Profitable","Less Profitable "),IF(H4=1," Customer"," Location"))</f>
        <v>Top-5 Profitable Customer</v>
      </c>
      <c r="BP30" t="str">
        <f t="shared" si="3"/>
        <v>Eight Brew</v>
      </c>
      <c r="BQ30" s="38">
        <f t="shared" si="4"/>
        <v>6671</v>
      </c>
      <c r="BT30" s="7" t="s">
        <v>114</v>
      </c>
      <c r="BU30" s="38">
        <v>38203.169999999984</v>
      </c>
      <c r="BV30" s="38">
        <v>6621</v>
      </c>
    </row>
    <row r="31" spans="8:78" x14ac:dyDescent="0.3">
      <c r="H31" t="str">
        <f t="shared" si="5"/>
        <v>Paul Noble</v>
      </c>
      <c r="I31" s="1">
        <f t="shared" si="5"/>
        <v>7569.0199999999959</v>
      </c>
      <c r="N31" t="str">
        <f t="shared" si="6"/>
        <v>California</v>
      </c>
      <c r="O31" s="1">
        <f t="shared" si="6"/>
        <v>132555.79000000024</v>
      </c>
      <c r="R31" t="str">
        <f t="shared" si="7"/>
        <v>Paul Noble</v>
      </c>
      <c r="S31" s="9">
        <f t="shared" si="7"/>
        <v>7569.0199999999959</v>
      </c>
      <c r="Y31" t="str">
        <f>_xlfn.TEXTJOIN("",,IF(H4=1,"Customer Overtime","Total Sales Location"))</f>
        <v>Customer Overtime</v>
      </c>
      <c r="BP31" t="str">
        <f t="shared" si="3"/>
        <v>Attorney Mist</v>
      </c>
      <c r="BQ31" s="38">
        <f t="shared" si="4"/>
        <v>6545</v>
      </c>
      <c r="BT31" s="7" t="s">
        <v>115</v>
      </c>
      <c r="BU31" s="38">
        <v>53613.000000000022</v>
      </c>
      <c r="BV31" s="38">
        <v>6475</v>
      </c>
    </row>
    <row r="32" spans="8:78" x14ac:dyDescent="0.3">
      <c r="H32" t="str">
        <f t="shared" si="5"/>
        <v>Laura Gross</v>
      </c>
      <c r="I32" s="1">
        <f t="shared" si="5"/>
        <v>7236.9200000000019</v>
      </c>
      <c r="N32" t="str">
        <f t="shared" si="6"/>
        <v>Michigan</v>
      </c>
      <c r="O32" s="1">
        <f t="shared" si="6"/>
        <v>132061.01999999973</v>
      </c>
      <c r="R32" t="str">
        <f t="shared" si="7"/>
        <v>Laura Gross</v>
      </c>
      <c r="S32" s="9">
        <f t="shared" si="7"/>
        <v>7236.9200000000019</v>
      </c>
      <c r="Y32" s="38">
        <f>IF(H4=1,AA17,Z17)</f>
        <v>3149297.4099999927</v>
      </c>
      <c r="BP32" t="str">
        <f>BP20</f>
        <v>Grand Total</v>
      </c>
      <c r="BT32" s="7" t="s">
        <v>116</v>
      </c>
      <c r="BU32" s="38">
        <v>-29069.040000000001</v>
      </c>
      <c r="BV32" s="38">
        <v>6776</v>
      </c>
    </row>
    <row r="33" spans="8:74" x14ac:dyDescent="0.3">
      <c r="H33" t="str">
        <f t="shared" si="5"/>
        <v>Judith Simmons</v>
      </c>
      <c r="I33" s="1">
        <f t="shared" si="5"/>
        <v>7191.9699999999975</v>
      </c>
      <c r="N33" t="str">
        <f t="shared" si="6"/>
        <v>Virginia</v>
      </c>
      <c r="O33" s="1">
        <f t="shared" si="6"/>
        <v>131335.97000000015</v>
      </c>
      <c r="R33" t="str">
        <f t="shared" si="7"/>
        <v>Judith Simmons</v>
      </c>
      <c r="S33" s="9">
        <f t="shared" si="7"/>
        <v>7191.9699999999975</v>
      </c>
      <c r="BT33" s="7" t="s">
        <v>117</v>
      </c>
      <c r="BU33" s="38">
        <v>44743.859999999971</v>
      </c>
      <c r="BV33" s="38">
        <v>5586</v>
      </c>
    </row>
    <row r="34" spans="8:74" x14ac:dyDescent="0.3">
      <c r="H34" t="str">
        <f t="shared" si="5"/>
        <v>Kristine Barrett</v>
      </c>
      <c r="I34" s="1">
        <f t="shared" si="5"/>
        <v>6966.5800000000008</v>
      </c>
      <c r="N34" t="str">
        <f t="shared" si="6"/>
        <v>Missouri</v>
      </c>
      <c r="O34" s="1">
        <f t="shared" si="6"/>
        <v>128176.22000000032</v>
      </c>
      <c r="R34" t="str">
        <f t="shared" si="7"/>
        <v>Kristine Barrett</v>
      </c>
      <c r="S34" s="9">
        <f t="shared" si="7"/>
        <v>6966.5800000000008</v>
      </c>
      <c r="BT34" s="7" t="s">
        <v>118</v>
      </c>
      <c r="BU34" s="38">
        <v>-9326.5600000000122</v>
      </c>
      <c r="BV34" s="38">
        <v>6568</v>
      </c>
    </row>
    <row r="35" spans="8:74" x14ac:dyDescent="0.3">
      <c r="BT35" s="7" t="s">
        <v>119</v>
      </c>
      <c r="BU35" s="38">
        <v>-2557.7999999999956</v>
      </c>
      <c r="BV35" s="38">
        <v>5220</v>
      </c>
    </row>
    <row r="36" spans="8:74" x14ac:dyDescent="0.3">
      <c r="BT36" s="7" t="s">
        <v>121</v>
      </c>
      <c r="BU36" s="38">
        <v>5787.580000000009</v>
      </c>
      <c r="BV36" s="38">
        <v>6157</v>
      </c>
    </row>
    <row r="37" spans="8:74" x14ac:dyDescent="0.3">
      <c r="BT37" s="7" t="s">
        <v>122</v>
      </c>
      <c r="BU37" s="38">
        <v>-14038.900000000009</v>
      </c>
      <c r="BV37" s="38">
        <v>6815</v>
      </c>
    </row>
    <row r="38" spans="8:74" x14ac:dyDescent="0.3">
      <c r="BT38" s="7" t="s">
        <v>123</v>
      </c>
      <c r="BU38" s="38">
        <v>18729.619999999988</v>
      </c>
      <c r="BV38" s="38">
        <v>6526</v>
      </c>
    </row>
    <row r="39" spans="8:74" x14ac:dyDescent="0.3">
      <c r="BT39" s="7" t="s">
        <v>124</v>
      </c>
      <c r="BU39" s="38">
        <v>31367.100000000009</v>
      </c>
      <c r="BV39" s="38">
        <v>5503</v>
      </c>
    </row>
    <row r="40" spans="8:74" x14ac:dyDescent="0.3">
      <c r="BT40" s="7" t="s">
        <v>125</v>
      </c>
      <c r="BU40" s="38">
        <v>13233.920000000009</v>
      </c>
      <c r="BV40" s="38">
        <v>5908</v>
      </c>
    </row>
    <row r="41" spans="8:74" x14ac:dyDescent="0.3">
      <c r="BT41" s="7" t="s">
        <v>126</v>
      </c>
      <c r="BU41" s="38">
        <v>34303.500000000022</v>
      </c>
      <c r="BV41" s="38">
        <v>5775</v>
      </c>
    </row>
    <row r="42" spans="8:74" x14ac:dyDescent="0.3">
      <c r="BT42" s="7" t="s">
        <v>127</v>
      </c>
      <c r="BU42" s="38">
        <v>31380.58</v>
      </c>
      <c r="BV42" s="38">
        <v>5822</v>
      </c>
    </row>
    <row r="43" spans="8:74" x14ac:dyDescent="0.3">
      <c r="BT43" s="7" t="s">
        <v>128</v>
      </c>
      <c r="BU43" s="38">
        <v>-1947.5200000000059</v>
      </c>
      <c r="BV43" s="38">
        <v>5728</v>
      </c>
    </row>
    <row r="44" spans="8:74" x14ac:dyDescent="0.3">
      <c r="BT44" s="7" t="s">
        <v>130</v>
      </c>
      <c r="BU44" s="38">
        <v>39498.199999999997</v>
      </c>
      <c r="BV44" s="38">
        <v>6230</v>
      </c>
    </row>
    <row r="45" spans="8:74" x14ac:dyDescent="0.3">
      <c r="BT45" s="7" t="s">
        <v>131</v>
      </c>
      <c r="BU45" s="38">
        <v>50200.709999999963</v>
      </c>
      <c r="BV45" s="38">
        <v>5817</v>
      </c>
    </row>
    <row r="46" spans="8:74" x14ac:dyDescent="0.3">
      <c r="BT46" s="7" t="s">
        <v>132</v>
      </c>
      <c r="BU46" s="38">
        <v>43165.919999999984</v>
      </c>
      <c r="BV46" s="38">
        <v>6202</v>
      </c>
    </row>
    <row r="47" spans="8:74" x14ac:dyDescent="0.3">
      <c r="BT47" s="7" t="s">
        <v>133</v>
      </c>
      <c r="BU47" s="38">
        <v>13602.679999999986</v>
      </c>
      <c r="BV47" s="38">
        <v>5252</v>
      </c>
    </row>
    <row r="48" spans="8:74" x14ac:dyDescent="0.3">
      <c r="BT48" s="7" t="s">
        <v>134</v>
      </c>
      <c r="BU48" s="38">
        <v>2004.299999999952</v>
      </c>
      <c r="BV48" s="38">
        <v>6681</v>
      </c>
    </row>
    <row r="49" spans="72:74" x14ac:dyDescent="0.3">
      <c r="BT49" s="7" t="s">
        <v>135</v>
      </c>
      <c r="BU49" s="38">
        <v>13022.850000000009</v>
      </c>
      <c r="BV49" s="38">
        <v>5107</v>
      </c>
    </row>
    <row r="50" spans="72:74" x14ac:dyDescent="0.3">
      <c r="BT50" s="7" t="s">
        <v>136</v>
      </c>
      <c r="BU50" s="38">
        <v>16381.75</v>
      </c>
      <c r="BV50" s="38">
        <v>6325</v>
      </c>
    </row>
    <row r="51" spans="72:74" x14ac:dyDescent="0.3">
      <c r="BT51" s="7" t="s">
        <v>137</v>
      </c>
      <c r="BU51" s="38">
        <v>43903.63</v>
      </c>
      <c r="BV51" s="38">
        <v>6263</v>
      </c>
    </row>
    <row r="52" spans="72:74" x14ac:dyDescent="0.3">
      <c r="BT52" s="7" t="s">
        <v>138</v>
      </c>
      <c r="BU52" s="38">
        <v>10907.520000000008</v>
      </c>
      <c r="BV52" s="38">
        <v>6992</v>
      </c>
    </row>
    <row r="53" spans="72:74" x14ac:dyDescent="0.3">
      <c r="BT53" s="7" t="s">
        <v>139</v>
      </c>
      <c r="BU53" s="38">
        <v>28777.41</v>
      </c>
      <c r="BV53" s="38">
        <v>6033</v>
      </c>
    </row>
    <row r="54" spans="72:74" x14ac:dyDescent="0.3">
      <c r="BT54" s="7" t="s">
        <v>140</v>
      </c>
      <c r="BU54" s="38">
        <v>-1571.1300000000556</v>
      </c>
      <c r="BV54" s="38">
        <v>5819</v>
      </c>
    </row>
    <row r="55" spans="72:74" x14ac:dyDescent="0.3">
      <c r="BT55" s="7" t="s">
        <v>141</v>
      </c>
      <c r="BU55" s="38">
        <v>-21740.939999999981</v>
      </c>
      <c r="BV55" s="38">
        <v>6194</v>
      </c>
    </row>
    <row r="56" spans="72:74" x14ac:dyDescent="0.3">
      <c r="BT56" s="7" t="s">
        <v>142</v>
      </c>
      <c r="BU56" s="38">
        <v>6318.1299999999919</v>
      </c>
      <c r="BV56" s="38">
        <v>6943</v>
      </c>
    </row>
    <row r="57" spans="72:74" x14ac:dyDescent="0.3">
      <c r="BT57" s="7" t="s">
        <v>143</v>
      </c>
      <c r="BU57" s="38">
        <v>-13781.949999999986</v>
      </c>
      <c r="BV57" s="38">
        <v>5915</v>
      </c>
    </row>
    <row r="58" spans="72:74" x14ac:dyDescent="0.3">
      <c r="BT58" s="7" t="s">
        <v>144</v>
      </c>
      <c r="BU58" s="38">
        <v>-8467.2000000000335</v>
      </c>
      <c r="BV58" s="38">
        <v>5760</v>
      </c>
    </row>
    <row r="59" spans="72:74" x14ac:dyDescent="0.3">
      <c r="BT59" s="7" t="s">
        <v>145</v>
      </c>
      <c r="BU59" s="38">
        <v>24069.160000000011</v>
      </c>
      <c r="BV59" s="38">
        <v>6761</v>
      </c>
    </row>
    <row r="60" spans="72:74" x14ac:dyDescent="0.3">
      <c r="BT60" s="7" t="s">
        <v>146</v>
      </c>
      <c r="BU60" s="38">
        <v>15387.719999999994</v>
      </c>
      <c r="BV60" s="38">
        <v>6749</v>
      </c>
    </row>
    <row r="61" spans="72:74" x14ac:dyDescent="0.3">
      <c r="BT61" s="7" t="s">
        <v>147</v>
      </c>
      <c r="BU61" s="38">
        <v>11575.520000000019</v>
      </c>
      <c r="BV61" s="38">
        <v>6577</v>
      </c>
    </row>
    <row r="62" spans="72:74" x14ac:dyDescent="0.3">
      <c r="BT62" s="7" t="s">
        <v>148</v>
      </c>
      <c r="BU62" s="38">
        <v>12376.54</v>
      </c>
      <c r="BV62" s="38">
        <v>6127</v>
      </c>
    </row>
    <row r="63" spans="72:74" x14ac:dyDescent="0.3">
      <c r="BT63" s="7" t="s">
        <v>149</v>
      </c>
      <c r="BU63" s="38">
        <v>2761.2499999999782</v>
      </c>
      <c r="BV63" s="38">
        <v>5875</v>
      </c>
    </row>
    <row r="64" spans="72:74" x14ac:dyDescent="0.3">
      <c r="BT64" s="7" t="s">
        <v>150</v>
      </c>
      <c r="BU64" s="38">
        <v>63904.020000000055</v>
      </c>
      <c r="BV64" s="38">
        <v>6063</v>
      </c>
    </row>
    <row r="65" spans="72:74" x14ac:dyDescent="0.3">
      <c r="BT65" s="7" t="s">
        <v>151</v>
      </c>
      <c r="BU65" s="38">
        <v>43574.720000000016</v>
      </c>
      <c r="BV65" s="38">
        <v>5558</v>
      </c>
    </row>
    <row r="66" spans="72:74" x14ac:dyDescent="0.3">
      <c r="BT66" s="7" t="s">
        <v>152</v>
      </c>
      <c r="BU66" s="38">
        <v>31736.320000000058</v>
      </c>
      <c r="BV66" s="38">
        <v>5888</v>
      </c>
    </row>
    <row r="67" spans="72:74" x14ac:dyDescent="0.3">
      <c r="BT67" s="7" t="s">
        <v>153</v>
      </c>
      <c r="BU67" s="38">
        <v>-1112.8299999999945</v>
      </c>
      <c r="BV67" s="38">
        <v>5857</v>
      </c>
    </row>
    <row r="68" spans="72:74" x14ac:dyDescent="0.3">
      <c r="BT68" s="7" t="s">
        <v>154</v>
      </c>
      <c r="BU68" s="38">
        <v>36733.600000000057</v>
      </c>
      <c r="BV68" s="38">
        <v>6290</v>
      </c>
    </row>
    <row r="69" spans="72:74" x14ac:dyDescent="0.3">
      <c r="BT69" s="7" t="s">
        <v>155</v>
      </c>
      <c r="BU69" s="38">
        <v>-18969.600000000046</v>
      </c>
      <c r="BV69" s="38">
        <v>5928</v>
      </c>
    </row>
    <row r="70" spans="72:74" x14ac:dyDescent="0.3">
      <c r="BT70" s="7" t="s">
        <v>156</v>
      </c>
      <c r="BU70" s="38">
        <v>42187.60000000002</v>
      </c>
      <c r="BV70" s="38">
        <v>5795</v>
      </c>
    </row>
    <row r="71" spans="72:74" x14ac:dyDescent="0.3">
      <c r="BT71" s="7" t="s">
        <v>157</v>
      </c>
      <c r="BU71" s="38">
        <v>11787.310000000005</v>
      </c>
      <c r="BV71" s="38">
        <v>4891</v>
      </c>
    </row>
    <row r="72" spans="72:74" x14ac:dyDescent="0.3">
      <c r="BT72" s="7" t="s">
        <v>158</v>
      </c>
      <c r="BU72" s="38">
        <v>26067.999999999978</v>
      </c>
      <c r="BV72" s="38">
        <v>6860</v>
      </c>
    </row>
    <row r="73" spans="72:74" x14ac:dyDescent="0.3">
      <c r="BT73" s="7" t="s">
        <v>159</v>
      </c>
      <c r="BU73" s="38">
        <v>8106.2399999999907</v>
      </c>
      <c r="BV73" s="38">
        <v>6333</v>
      </c>
    </row>
    <row r="74" spans="72:74" x14ac:dyDescent="0.3">
      <c r="BT74" s="7" t="s">
        <v>161</v>
      </c>
      <c r="BU74" s="38">
        <v>51479.960000000043</v>
      </c>
      <c r="BV74" s="38">
        <v>6938</v>
      </c>
    </row>
    <row r="75" spans="72:74" x14ac:dyDescent="0.3">
      <c r="BT75" s="7" t="s">
        <v>162</v>
      </c>
      <c r="BU75" s="38">
        <v>10467.999999999993</v>
      </c>
      <c r="BV75" s="38">
        <v>5234</v>
      </c>
    </row>
    <row r="76" spans="72:74" x14ac:dyDescent="0.3">
      <c r="BT76" s="7" t="s">
        <v>163</v>
      </c>
      <c r="BU76" s="38">
        <v>25255.650000000016</v>
      </c>
      <c r="BV76" s="38">
        <v>5385</v>
      </c>
    </row>
    <row r="77" spans="72:74" x14ac:dyDescent="0.3">
      <c r="BT77" s="7" t="s">
        <v>164</v>
      </c>
      <c r="BU77" s="38">
        <v>9939.5999999999913</v>
      </c>
      <c r="BV77" s="38">
        <v>6024</v>
      </c>
    </row>
    <row r="78" spans="72:74" x14ac:dyDescent="0.3">
      <c r="BT78" s="7" t="s">
        <v>165</v>
      </c>
      <c r="BU78" s="38">
        <v>38978.390000000021</v>
      </c>
      <c r="BV78" s="38">
        <v>5809</v>
      </c>
    </row>
    <row r="79" spans="72:74" x14ac:dyDescent="0.3">
      <c r="BT79" s="7" t="s">
        <v>166</v>
      </c>
      <c r="BU79" s="38">
        <v>-7303.8000000000393</v>
      </c>
      <c r="BV79" s="38">
        <v>5180</v>
      </c>
    </row>
    <row r="80" spans="72:74" x14ac:dyDescent="0.3">
      <c r="BT80" s="7" t="s">
        <v>167</v>
      </c>
      <c r="BU80" s="38">
        <v>26923.569999999989</v>
      </c>
      <c r="BV80" s="38">
        <v>6161</v>
      </c>
    </row>
    <row r="81" spans="72:74" x14ac:dyDescent="0.3">
      <c r="BT81" s="7" t="s">
        <v>168</v>
      </c>
      <c r="BU81" s="38">
        <v>28375.229999999974</v>
      </c>
      <c r="BV81" s="38">
        <v>7041</v>
      </c>
    </row>
    <row r="82" spans="72:74" x14ac:dyDescent="0.3">
      <c r="BT82" s="7" t="s">
        <v>169</v>
      </c>
      <c r="BU82" s="38">
        <v>24412.700000000026</v>
      </c>
      <c r="BV82" s="38">
        <v>5486</v>
      </c>
    </row>
    <row r="83" spans="72:74" x14ac:dyDescent="0.3">
      <c r="BT83" s="7" t="s">
        <v>170</v>
      </c>
      <c r="BU83" s="38">
        <v>4272.7199999999975</v>
      </c>
      <c r="BV83" s="38">
        <v>5622</v>
      </c>
    </row>
    <row r="84" spans="72:74" x14ac:dyDescent="0.3">
      <c r="BT84" s="7" t="s">
        <v>171</v>
      </c>
      <c r="BU84" s="38">
        <v>-16258.440000000002</v>
      </c>
      <c r="BV84" s="38">
        <v>7458</v>
      </c>
    </row>
    <row r="85" spans="72:74" x14ac:dyDescent="0.3">
      <c r="BT85" s="7" t="s">
        <v>172</v>
      </c>
      <c r="BU85" s="38">
        <v>8442.900000000016</v>
      </c>
      <c r="BV85" s="38">
        <v>5310</v>
      </c>
    </row>
    <row r="86" spans="72:74" x14ac:dyDescent="0.3">
      <c r="BT86" s="7" t="s">
        <v>173</v>
      </c>
      <c r="BU86" s="38">
        <v>23774.260000000002</v>
      </c>
      <c r="BV86" s="38">
        <v>6478</v>
      </c>
    </row>
    <row r="87" spans="72:74" x14ac:dyDescent="0.3">
      <c r="BT87" s="7" t="s">
        <v>174</v>
      </c>
      <c r="BU87" s="38">
        <v>58611.329999999973</v>
      </c>
      <c r="BV87" s="38">
        <v>5867</v>
      </c>
    </row>
    <row r="88" spans="72:74" x14ac:dyDescent="0.3">
      <c r="BT88" s="7" t="s">
        <v>175</v>
      </c>
      <c r="BU88" s="38">
        <v>-1094.7799999999843</v>
      </c>
      <c r="BV88" s="38">
        <v>5762</v>
      </c>
    </row>
    <row r="89" spans="72:74" x14ac:dyDescent="0.3">
      <c r="BT89" s="7" t="s">
        <v>176</v>
      </c>
      <c r="BU89" s="38">
        <v>18444.999999999993</v>
      </c>
      <c r="BV89" s="38">
        <v>5950</v>
      </c>
    </row>
    <row r="90" spans="72:74" x14ac:dyDescent="0.3">
      <c r="BT90" s="7" t="s">
        <v>177</v>
      </c>
      <c r="BU90" s="38">
        <v>63091.859999999986</v>
      </c>
      <c r="BV90" s="38">
        <v>5163</v>
      </c>
    </row>
    <row r="91" spans="72:74" x14ac:dyDescent="0.3">
      <c r="BT91" s="7" t="s">
        <v>178</v>
      </c>
      <c r="BU91" s="38">
        <v>29725.620000000014</v>
      </c>
      <c r="BV91" s="38">
        <v>5969</v>
      </c>
    </row>
    <row r="92" spans="72:74" x14ac:dyDescent="0.3">
      <c r="BT92" s="7" t="s">
        <v>179</v>
      </c>
      <c r="BU92" s="38">
        <v>47952.000000000015</v>
      </c>
      <c r="BV92" s="38">
        <v>5400</v>
      </c>
    </row>
    <row r="93" spans="72:74" x14ac:dyDescent="0.3">
      <c r="BT93" s="7" t="s">
        <v>180</v>
      </c>
      <c r="BU93" s="38">
        <v>56300.05</v>
      </c>
      <c r="BV93" s="38">
        <v>6221</v>
      </c>
    </row>
    <row r="94" spans="72:74" x14ac:dyDescent="0.3">
      <c r="BT94" s="7" t="s">
        <v>181</v>
      </c>
      <c r="BU94" s="38">
        <v>22807.919999999976</v>
      </c>
      <c r="BV94" s="38">
        <v>6554</v>
      </c>
    </row>
    <row r="95" spans="72:74" x14ac:dyDescent="0.3">
      <c r="BT95" s="7" t="s">
        <v>182</v>
      </c>
      <c r="BU95" s="38">
        <v>56525.640000000014</v>
      </c>
      <c r="BV95" s="38">
        <v>6438</v>
      </c>
    </row>
    <row r="96" spans="72:74" x14ac:dyDescent="0.3">
      <c r="BT96" s="7" t="s">
        <v>183</v>
      </c>
      <c r="BU96" s="38">
        <v>32065.139999999952</v>
      </c>
      <c r="BV96" s="38">
        <v>5862</v>
      </c>
    </row>
    <row r="97" spans="72:74" x14ac:dyDescent="0.3">
      <c r="BT97" s="7" t="s">
        <v>184</v>
      </c>
      <c r="BU97" s="38">
        <v>685.07999999998719</v>
      </c>
      <c r="BV97" s="38">
        <v>5709</v>
      </c>
    </row>
    <row r="98" spans="72:74" x14ac:dyDescent="0.3">
      <c r="BT98" s="7" t="s">
        <v>185</v>
      </c>
      <c r="BU98" s="38">
        <v>-50135.640000000021</v>
      </c>
      <c r="BV98" s="38">
        <v>7666</v>
      </c>
    </row>
    <row r="99" spans="72:74" x14ac:dyDescent="0.3">
      <c r="BT99" s="7" t="s">
        <v>186</v>
      </c>
      <c r="BU99" s="38">
        <v>-25109.370000000024</v>
      </c>
      <c r="BV99" s="38">
        <v>5853</v>
      </c>
    </row>
    <row r="100" spans="72:74" x14ac:dyDescent="0.3">
      <c r="BT100" s="7" t="s">
        <v>187</v>
      </c>
      <c r="BU100" s="38">
        <v>2791.3200000000033</v>
      </c>
      <c r="BV100" s="38">
        <v>6646</v>
      </c>
    </row>
    <row r="101" spans="72:74" x14ac:dyDescent="0.3">
      <c r="BT101" s="7" t="s">
        <v>188</v>
      </c>
      <c r="BU101" s="38">
        <v>-39515.370000000003</v>
      </c>
      <c r="BV101" s="38">
        <v>5637</v>
      </c>
    </row>
    <row r="102" spans="72:74" x14ac:dyDescent="0.3">
      <c r="BT102" s="7" t="s">
        <v>189</v>
      </c>
      <c r="BU102" s="38">
        <v>27251.010000000009</v>
      </c>
      <c r="BV102" s="38">
        <v>5713</v>
      </c>
    </row>
    <row r="103" spans="72:74" x14ac:dyDescent="0.3">
      <c r="BT103" s="7" t="s">
        <v>190</v>
      </c>
      <c r="BU103" s="38">
        <v>21262.580000000013</v>
      </c>
      <c r="BV103" s="38">
        <v>5438</v>
      </c>
    </row>
    <row r="104" spans="72:74" x14ac:dyDescent="0.3">
      <c r="BT104" s="7" t="s">
        <v>191</v>
      </c>
      <c r="BU104" s="38">
        <v>16798.080000000002</v>
      </c>
      <c r="BV104" s="38">
        <v>5384</v>
      </c>
    </row>
    <row r="105" spans="72:74" x14ac:dyDescent="0.3">
      <c r="BT105" s="7" t="s">
        <v>192</v>
      </c>
      <c r="BU105" s="38">
        <v>74447.250000000029</v>
      </c>
      <c r="BV105" s="38">
        <v>5839</v>
      </c>
    </row>
    <row r="106" spans="72:74" x14ac:dyDescent="0.3">
      <c r="BT106" s="7" t="s">
        <v>193</v>
      </c>
      <c r="BU106" s="38">
        <v>74371.949999999953</v>
      </c>
      <c r="BV106" s="38">
        <v>6255</v>
      </c>
    </row>
    <row r="107" spans="72:74" x14ac:dyDescent="0.3">
      <c r="BT107" s="7" t="s">
        <v>194</v>
      </c>
      <c r="BU107" s="38">
        <v>-60.990000000012515</v>
      </c>
      <c r="BV107" s="38">
        <v>6099</v>
      </c>
    </row>
    <row r="108" spans="72:74" x14ac:dyDescent="0.3">
      <c r="BT108" s="7" t="s">
        <v>195</v>
      </c>
      <c r="BU108" s="38">
        <v>26684.99999999996</v>
      </c>
      <c r="BV108" s="38">
        <v>5930</v>
      </c>
    </row>
    <row r="109" spans="72:74" x14ac:dyDescent="0.3">
      <c r="BT109" s="7" t="s">
        <v>196</v>
      </c>
      <c r="BU109" s="38">
        <v>46112.94</v>
      </c>
      <c r="BV109" s="38">
        <v>6378</v>
      </c>
    </row>
    <row r="110" spans="72:74" x14ac:dyDescent="0.3">
      <c r="BT110" s="7" t="s">
        <v>197</v>
      </c>
      <c r="BU110" s="38">
        <v>-1748.7000000000335</v>
      </c>
      <c r="BV110" s="38">
        <v>6030</v>
      </c>
    </row>
    <row r="111" spans="72:74" x14ac:dyDescent="0.3">
      <c r="BT111" s="7" t="s">
        <v>198</v>
      </c>
      <c r="BU111" s="38">
        <v>-4890.8900000000067</v>
      </c>
      <c r="BV111" s="38">
        <v>6191</v>
      </c>
    </row>
    <row r="112" spans="72:74" x14ac:dyDescent="0.3">
      <c r="BT112" s="7" t="s">
        <v>199</v>
      </c>
      <c r="BU112" s="38">
        <v>54830.159999999974</v>
      </c>
      <c r="BV112" s="38">
        <v>5934</v>
      </c>
    </row>
    <row r="113" spans="72:74" x14ac:dyDescent="0.3">
      <c r="BT113" s="7" t="s">
        <v>200</v>
      </c>
      <c r="BU113" s="38">
        <v>21655.43999999993</v>
      </c>
      <c r="BV113" s="38">
        <v>6332</v>
      </c>
    </row>
    <row r="114" spans="72:74" x14ac:dyDescent="0.3">
      <c r="BT114" s="7" t="s">
        <v>201</v>
      </c>
      <c r="BU114" s="38">
        <v>9097.2600000000093</v>
      </c>
      <c r="BV114" s="38">
        <v>6231</v>
      </c>
    </row>
    <row r="115" spans="72:74" x14ac:dyDescent="0.3">
      <c r="BT115" s="7" t="s">
        <v>22</v>
      </c>
      <c r="BU115" s="1">
        <v>2297512.0600000275</v>
      </c>
      <c r="BV115" s="38">
        <v>606148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8E628-BC6D-42CA-98EB-25A7BF7C5C0C}">
  <sheetPr codeName="Sheet4"/>
  <dimension ref="R1:R16"/>
  <sheetViews>
    <sheetView showGridLines="0" tabSelected="1" topLeftCell="A3" zoomScaleNormal="100" workbookViewId="0"/>
  </sheetViews>
  <sheetFormatPr defaultRowHeight="14.4" x14ac:dyDescent="0.3"/>
  <cols>
    <col min="1" max="16384" width="8.88671875" style="4"/>
  </cols>
  <sheetData>
    <row r="1" spans="18:18" ht="1.2" hidden="1" customHeight="1" x14ac:dyDescent="0.3"/>
    <row r="2" spans="18:18" ht="31.2" hidden="1" customHeight="1" x14ac:dyDescent="0.3"/>
    <row r="16" spans="18:18" x14ac:dyDescent="0.3">
      <c r="R16" s="8" t="s">
        <v>23</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5DA15-7316-4271-A9D8-86D4A919D7BB}">
  <sheetPr codeName="Sheet5"/>
  <dimension ref="R1:R16"/>
  <sheetViews>
    <sheetView showGridLines="0" topLeftCell="A3" zoomScaleNormal="100" workbookViewId="0"/>
  </sheetViews>
  <sheetFormatPr defaultRowHeight="14.4" x14ac:dyDescent="0.3"/>
  <cols>
    <col min="1" max="16384" width="8.88671875" style="4"/>
  </cols>
  <sheetData>
    <row r="1" spans="18:18" ht="1.2" hidden="1" customHeight="1" x14ac:dyDescent="0.3"/>
    <row r="2" spans="18:18" ht="31.2" hidden="1" customHeight="1" x14ac:dyDescent="0.3"/>
    <row r="16" spans="18:18" x14ac:dyDescent="0.3">
      <c r="R16" s="8" t="s">
        <v>23</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7DC9-7D10-49BB-A52F-63E337B42683}">
  <sheetPr codeName="Sheet8"/>
  <dimension ref="R1:R16"/>
  <sheetViews>
    <sheetView showGridLines="0" topLeftCell="B3" zoomScaleNormal="100" workbookViewId="0"/>
  </sheetViews>
  <sheetFormatPr defaultRowHeight="14.4" x14ac:dyDescent="0.3"/>
  <cols>
    <col min="1" max="16384" width="8.88671875" style="4"/>
  </cols>
  <sheetData>
    <row r="1" spans="18:18" ht="1.2" hidden="1" customHeight="1" x14ac:dyDescent="0.3"/>
    <row r="2" spans="18:18" ht="31.2" hidden="1" customHeight="1" x14ac:dyDescent="0.3"/>
    <row r="16" spans="18:18" x14ac:dyDescent="0.3">
      <c r="R16"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Option Button 1">
              <controlPr defaultSize="0" autoFill="0" autoLine="0" autoPict="0">
                <anchor moveWithCells="1">
                  <from>
                    <xdr:col>9</xdr:col>
                    <xdr:colOff>533400</xdr:colOff>
                    <xdr:row>11</xdr:row>
                    <xdr:rowOff>91440</xdr:rowOff>
                  </from>
                  <to>
                    <xdr:col>10</xdr:col>
                    <xdr:colOff>182880</xdr:colOff>
                    <xdr:row>12</xdr:row>
                    <xdr:rowOff>167640</xdr:rowOff>
                  </to>
                </anchor>
              </controlPr>
            </control>
          </mc:Choice>
        </mc:AlternateContent>
        <mc:AlternateContent xmlns:mc="http://schemas.openxmlformats.org/markup-compatibility/2006">
          <mc:Choice Requires="x14">
            <control shapeId="10242" r:id="rId4" name="Option Button 2">
              <controlPr defaultSize="0" autoFill="0" autoLine="0" autoPict="0">
                <anchor moveWithCells="1">
                  <from>
                    <xdr:col>11</xdr:col>
                    <xdr:colOff>594360</xdr:colOff>
                    <xdr:row>11</xdr:row>
                    <xdr:rowOff>152400</xdr:rowOff>
                  </from>
                  <to>
                    <xdr:col>12</xdr:col>
                    <xdr:colOff>213360</xdr:colOff>
                    <xdr:row>12</xdr:row>
                    <xdr:rowOff>144780</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14</xdr:col>
                    <xdr:colOff>426720</xdr:colOff>
                    <xdr:row>11</xdr:row>
                    <xdr:rowOff>160020</xdr:rowOff>
                  </from>
                  <to>
                    <xdr:col>15</xdr:col>
                    <xdr:colOff>518160</xdr:colOff>
                    <xdr:row>13</xdr:row>
                    <xdr:rowOff>15240</xdr:rowOff>
                  </to>
                </anchor>
              </controlPr>
            </control>
          </mc:Choice>
        </mc:AlternateContent>
        <mc:AlternateContent xmlns:mc="http://schemas.openxmlformats.org/markup-compatibility/2006">
          <mc:Choice Requires="x14">
            <control shapeId="15" r:id="rId6" name="Option Button 15">
              <controlPr defaultSize="0" autoFill="0" autoLine="0" autoPict="0">
                <anchor moveWithCells="1">
                  <from>
                    <xdr:col>17</xdr:col>
                    <xdr:colOff>289560</xdr:colOff>
                    <xdr:row>14</xdr:row>
                    <xdr:rowOff>38100</xdr:rowOff>
                  </from>
                  <to>
                    <xdr:col>17</xdr:col>
                    <xdr:colOff>502920</xdr:colOff>
                    <xdr:row>15</xdr:row>
                    <xdr:rowOff>22860</xdr:rowOff>
                  </to>
                </anchor>
              </controlPr>
            </control>
          </mc:Choice>
        </mc:AlternateContent>
        <mc:AlternateContent xmlns:mc="http://schemas.openxmlformats.org/markup-compatibility/2006">
          <mc:Choice Requires="x14">
            <control shapeId="16" r:id="rId7" name="Option Button 16">
              <controlPr defaultSize="0" autoFill="0" autoLine="0" autoPict="0">
                <anchor moveWithCells="1">
                  <from>
                    <xdr:col>19</xdr:col>
                    <xdr:colOff>205740</xdr:colOff>
                    <xdr:row>14</xdr:row>
                    <xdr:rowOff>38100</xdr:rowOff>
                  </from>
                  <to>
                    <xdr:col>19</xdr:col>
                    <xdr:colOff>419100</xdr:colOff>
                    <xdr:row>15</xdr:row>
                    <xdr:rowOff>22860</xdr:rowOff>
                  </to>
                </anchor>
              </controlPr>
            </control>
          </mc:Choice>
        </mc:AlternateContent>
        <mc:AlternateContent xmlns:mc="http://schemas.openxmlformats.org/markup-compatibility/2006">
          <mc:Choice Requires="x14">
            <control shapeId="21" r:id="rId8" name="Group Box 17">
              <controlPr defaultSize="0" autoFill="0" autoPict="0">
                <anchor moveWithCells="1">
                  <from>
                    <xdr:col>16</xdr:col>
                    <xdr:colOff>510540</xdr:colOff>
                    <xdr:row>13</xdr:row>
                    <xdr:rowOff>167640</xdr:rowOff>
                  </from>
                  <to>
                    <xdr:col>19</xdr:col>
                    <xdr:colOff>441960</xdr:colOff>
                    <xdr:row>15</xdr:row>
                    <xdr:rowOff>83820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Props1.xml><?xml version="1.0" encoding="utf-8"?>
<ds:datastoreItem xmlns:ds="http://schemas.openxmlformats.org/officeDocument/2006/customXml" ds:itemID="{AC2E5631-5B88-4F64-9464-8557D40D3C00}">
  <ds:schemaRefs/>
</ds:datastoreItem>
</file>

<file path=customXml/itemProps2.xml><?xml version="1.0" encoding="utf-8"?>
<ds:datastoreItem xmlns:ds="http://schemas.openxmlformats.org/officeDocument/2006/customXml" ds:itemID="{3E6A2001-FBCF-4325-BF7E-B8C942C6E342}">
  <ds:schemaRefs/>
</ds:datastoreItem>
</file>

<file path=customXml/itemProps3.xml><?xml version="1.0" encoding="utf-8"?>
<ds:datastoreItem xmlns:ds="http://schemas.openxmlformats.org/officeDocument/2006/customXml" ds:itemID="{E96E90D5-EECB-405D-A0CB-70C5FA638685}">
  <ds:schemaRefs/>
</ds:datastoreItem>
</file>

<file path=customXml/itemProps4.xml><?xml version="1.0" encoding="utf-8"?>
<ds:datastoreItem xmlns:ds="http://schemas.openxmlformats.org/officeDocument/2006/customXml" ds:itemID="{BCBA181E-BB29-42FC-813B-3D6835AAC453}">
  <ds:schemaRefs/>
</ds:datastoreItem>
</file>

<file path=customXml/itemProps5.xml><?xml version="1.0" encoding="utf-8"?>
<ds:datastoreItem xmlns:ds="http://schemas.openxmlformats.org/officeDocument/2006/customXml" ds:itemID="{EB2F8030-1290-4BEE-9DC6-24E17A51A0E1}">
  <ds:schemaRefs/>
</ds:datastoreItem>
</file>

<file path=customXml/itemProps6.xml><?xml version="1.0" encoding="utf-8"?>
<ds:datastoreItem xmlns:ds="http://schemas.openxmlformats.org/officeDocument/2006/customXml" ds:itemID="{AC8F62C8-363A-4236-8AAC-ADCC94350545}">
  <ds:schemaRefs/>
</ds:datastoreItem>
</file>

<file path=customXml/itemProps7.xml><?xml version="1.0" encoding="utf-8"?>
<ds:datastoreItem xmlns:ds="http://schemas.openxmlformats.org/officeDocument/2006/customXml" ds:itemID="{B71F75CB-478E-46B2-BFCB-381D4F117DA8}">
  <ds:schemaRefs/>
</ds:datastoreItem>
</file>

<file path=customXml/itemProps8.xml><?xml version="1.0" encoding="utf-8"?>
<ds:datastoreItem xmlns:ds="http://schemas.openxmlformats.org/officeDocument/2006/customXml" ds:itemID="{C9B3A52B-A18B-4284-A823-0EA48568BACA}">
  <ds:schemaRefs/>
</ds:datastoreItem>
</file>

<file path=customXml/itemProps9.xml><?xml version="1.0" encoding="utf-8"?>
<ds:datastoreItem xmlns:ds="http://schemas.openxmlformats.org/officeDocument/2006/customXml" ds:itemID="{6FF3BD0A-3789-465A-9E76-8F94DAD1973E}">
  <ds:schemaRefs/>
</ds:datastoreItem>
</file>

<file path=customXml/itemProps10.xml><?xml version="1.0" encoding="utf-8"?>
<ds:datastoreItem xmlns:ds="http://schemas.openxmlformats.org/officeDocument/2006/customXml" ds:itemID="{B5B76F84-0275-4F3B-A07D-4DC746F578DA}">
  <ds:schemaRefs/>
</ds:datastoreItem>
</file>

<file path=customXml/itemProps11.xml><?xml version="1.0" encoding="utf-8"?>
<ds:datastoreItem xmlns:ds="http://schemas.openxmlformats.org/officeDocument/2006/customXml" ds:itemID="{9E38DA67-5A3A-46F6-959E-B9960F643E2A}">
  <ds:schemaRefs/>
</ds:datastoreItem>
</file>

<file path=customXml/itemProps12.xml><?xml version="1.0" encoding="utf-8"?>
<ds:datastoreItem xmlns:ds="http://schemas.openxmlformats.org/officeDocument/2006/customXml" ds:itemID="{71D3DE04-B6C1-4124-A978-A0F87B33C72D}">
  <ds:schemaRefs/>
</ds:datastoreItem>
</file>

<file path=customXml/itemProps13.xml><?xml version="1.0" encoding="utf-8"?>
<ds:datastoreItem xmlns:ds="http://schemas.openxmlformats.org/officeDocument/2006/customXml" ds:itemID="{54268A06-FADB-47F2-B055-945F31775A70}">
  <ds:schemaRefs/>
</ds:datastoreItem>
</file>

<file path=customXml/itemProps14.xml><?xml version="1.0" encoding="utf-8"?>
<ds:datastoreItem xmlns:ds="http://schemas.openxmlformats.org/officeDocument/2006/customXml" ds:itemID="{D644002F-D238-43E8-A556-FCB02D953797}">
  <ds:schemaRefs/>
</ds:datastoreItem>
</file>

<file path=customXml/itemProps15.xml><?xml version="1.0" encoding="utf-8"?>
<ds:datastoreItem xmlns:ds="http://schemas.openxmlformats.org/officeDocument/2006/customXml" ds:itemID="{B7B90B71-B32F-468B-905B-02ABB3684D54}">
  <ds:schemaRefs/>
</ds:datastoreItem>
</file>

<file path=customXml/itemProps16.xml><?xml version="1.0" encoding="utf-8"?>
<ds:datastoreItem xmlns:ds="http://schemas.openxmlformats.org/officeDocument/2006/customXml" ds:itemID="{4662A9B9-47D7-4391-B81D-A4A6C77B6A55}">
  <ds:schemaRefs/>
</ds:datastoreItem>
</file>

<file path=customXml/itemProps17.xml><?xml version="1.0" encoding="utf-8"?>
<ds:datastoreItem xmlns:ds="http://schemas.openxmlformats.org/officeDocument/2006/customXml" ds:itemID="{66ED53D6-B159-47A6-B77D-792878AC4EDC}">
  <ds:schemaRefs/>
</ds:datastoreItem>
</file>

<file path=customXml/itemProps18.xml><?xml version="1.0" encoding="utf-8"?>
<ds:datastoreItem xmlns:ds="http://schemas.openxmlformats.org/officeDocument/2006/customXml" ds:itemID="{0344F2F1-2BE9-4AA1-9400-F311BC88D780}">
  <ds:schemaRefs/>
</ds:datastoreItem>
</file>

<file path=customXml/itemProps19.xml><?xml version="1.0" encoding="utf-8"?>
<ds:datastoreItem xmlns:ds="http://schemas.openxmlformats.org/officeDocument/2006/customXml" ds:itemID="{76175B56-37EE-408E-8B01-066A4B457A12}">
  <ds:schemaRefs/>
</ds:datastoreItem>
</file>

<file path=customXml/itemProps20.xml><?xml version="1.0" encoding="utf-8"?>
<ds:datastoreItem xmlns:ds="http://schemas.openxmlformats.org/officeDocument/2006/customXml" ds:itemID="{F9C9C338-62AD-40F8-B3C3-3B9CCDDCF574}">
  <ds:schemaRefs/>
</ds:datastoreItem>
</file>

<file path=customXml/itemProps21.xml><?xml version="1.0" encoding="utf-8"?>
<ds:datastoreItem xmlns:ds="http://schemas.openxmlformats.org/officeDocument/2006/customXml" ds:itemID="{5A38072C-43B8-47C4-8A35-9654921060CF}">
  <ds:schemaRefs/>
</ds:datastoreItem>
</file>

<file path=customXml/itemProps22.xml><?xml version="1.0" encoding="utf-8"?>
<ds:datastoreItem xmlns:ds="http://schemas.openxmlformats.org/officeDocument/2006/customXml" ds:itemID="{05BDF4EE-B3B1-41FA-8FB2-A45ADF76CBBC}">
  <ds:schemaRefs/>
</ds:datastoreItem>
</file>

<file path=customXml/itemProps23.xml><?xml version="1.0" encoding="utf-8"?>
<ds:datastoreItem xmlns:ds="http://schemas.openxmlformats.org/officeDocument/2006/customXml" ds:itemID="{52538244-907B-4F3E-AA91-F04B2B618B40}">
  <ds:schemaRefs/>
</ds:datastoreItem>
</file>

<file path=customXml/itemProps24.xml><?xml version="1.0" encoding="utf-8"?>
<ds:datastoreItem xmlns:ds="http://schemas.openxmlformats.org/officeDocument/2006/customXml" ds:itemID="{6BD60CB8-EDC0-4327-8523-D0F6A11807AB}">
  <ds:schemaRefs/>
</ds:datastoreItem>
</file>

<file path=customXml/itemProps25.xml><?xml version="1.0" encoding="utf-8"?>
<ds:datastoreItem xmlns:ds="http://schemas.openxmlformats.org/officeDocument/2006/customXml" ds:itemID="{ECD6D728-0B81-4A9B-8381-F8755483BFDB}">
  <ds:schemaRefs/>
</ds:datastoreItem>
</file>

<file path=customXml/itemProps26.xml><?xml version="1.0" encoding="utf-8"?>
<ds:datastoreItem xmlns:ds="http://schemas.openxmlformats.org/officeDocument/2006/customXml" ds:itemID="{AE65B42C-D5B1-4368-AE78-09CCE44EDC12}">
  <ds:schemaRefs/>
</ds:datastoreItem>
</file>

<file path=customXml/itemProps27.xml><?xml version="1.0" encoding="utf-8"?>
<ds:datastoreItem xmlns:ds="http://schemas.openxmlformats.org/officeDocument/2006/customXml" ds:itemID="{3D90E324-77C0-4379-A40F-6B50CA4926B6}">
  <ds:schemaRefs/>
</ds:datastoreItem>
</file>

<file path=customXml/itemProps28.xml><?xml version="1.0" encoding="utf-8"?>
<ds:datastoreItem xmlns:ds="http://schemas.openxmlformats.org/officeDocument/2006/customXml" ds:itemID="{903A679F-4AE3-4EBA-85BD-1224555971F2}">
  <ds:schemaRefs/>
</ds:datastoreItem>
</file>

<file path=customXml/itemProps29.xml><?xml version="1.0" encoding="utf-8"?>
<ds:datastoreItem xmlns:ds="http://schemas.openxmlformats.org/officeDocument/2006/customXml" ds:itemID="{DD47422D-BB33-4E1F-8CCF-CF6151F578AF}">
  <ds:schemaRefs/>
</ds:datastoreItem>
</file>

<file path=customXml/itemProps30.xml><?xml version="1.0" encoding="utf-8"?>
<ds:datastoreItem xmlns:ds="http://schemas.openxmlformats.org/officeDocument/2006/customXml" ds:itemID="{D6D76F24-F7FA-4D2A-83F6-D9BD0D645911}">
  <ds:schemaRefs/>
</ds:datastoreItem>
</file>

<file path=customXml/itemProps31.xml><?xml version="1.0" encoding="utf-8"?>
<ds:datastoreItem xmlns:ds="http://schemas.openxmlformats.org/officeDocument/2006/customXml" ds:itemID="{C44D8BBC-1C42-4D4B-AFA9-A7C0F8C1289B}">
  <ds:schemaRefs/>
</ds:datastoreItem>
</file>

<file path=customXml/itemProps32.xml><?xml version="1.0" encoding="utf-8"?>
<ds:datastoreItem xmlns:ds="http://schemas.openxmlformats.org/officeDocument/2006/customXml" ds:itemID="{90E2510B-6ED9-45FE-B09B-61C83092D304}">
  <ds:schemaRefs/>
</ds:datastoreItem>
</file>

<file path=customXml/itemProps33.xml><?xml version="1.0" encoding="utf-8"?>
<ds:datastoreItem xmlns:ds="http://schemas.openxmlformats.org/officeDocument/2006/customXml" ds:itemID="{9AF56E17-01AD-471C-839A-7005C1865590}">
  <ds:schemaRefs/>
</ds:datastoreItem>
</file>

<file path=customXml/itemProps34.xml><?xml version="1.0" encoding="utf-8"?>
<ds:datastoreItem xmlns:ds="http://schemas.openxmlformats.org/officeDocument/2006/customXml" ds:itemID="{AC762393-A81A-48C4-B1C0-237C6651AA9F}">
  <ds:schemaRefs/>
</ds:datastoreItem>
</file>

<file path=customXml/itemProps35.xml><?xml version="1.0" encoding="utf-8"?>
<ds:datastoreItem xmlns:ds="http://schemas.openxmlformats.org/officeDocument/2006/customXml" ds:itemID="{33D89A9A-2F69-4F90-9008-D25624FFA73F}">
  <ds:schemaRefs/>
</ds:datastoreItem>
</file>

<file path=customXml/itemProps36.xml><?xml version="1.0" encoding="utf-8"?>
<ds:datastoreItem xmlns:ds="http://schemas.openxmlformats.org/officeDocument/2006/customXml" ds:itemID="{AECCDBD2-5CC9-4D56-B060-B2E2A272A924}">
  <ds:schemaRefs/>
</ds:datastoreItem>
</file>

<file path=customXml/itemProps37.xml><?xml version="1.0" encoding="utf-8"?>
<ds:datastoreItem xmlns:ds="http://schemas.openxmlformats.org/officeDocument/2006/customXml" ds:itemID="{DCCEFA76-138A-4C10-AA91-7A492822C8FD}">
  <ds:schemaRefs/>
</ds:datastoreItem>
</file>

<file path=customXml/itemProps38.xml><?xml version="1.0" encoding="utf-8"?>
<ds:datastoreItem xmlns:ds="http://schemas.openxmlformats.org/officeDocument/2006/customXml" ds:itemID="{BA9B5D0A-83B2-49BE-BC25-235F68ECAD0E}">
  <ds:schemaRefs/>
</ds:datastoreItem>
</file>

<file path=customXml/itemProps39.xml><?xml version="1.0" encoding="utf-8"?>
<ds:datastoreItem xmlns:ds="http://schemas.openxmlformats.org/officeDocument/2006/customXml" ds:itemID="{67C5C555-576C-4773-9033-D9521E440411}">
  <ds:schemaRefs/>
</ds:datastoreItem>
</file>

<file path=customXml/itemProps40.xml><?xml version="1.0" encoding="utf-8"?>
<ds:datastoreItem xmlns:ds="http://schemas.openxmlformats.org/officeDocument/2006/customXml" ds:itemID="{2B7E75D0-FCD2-41E0-ABD2-8405330C141A}">
  <ds:schemaRefs/>
</ds:datastoreItem>
</file>

<file path=customXml/itemProps41.xml><?xml version="1.0" encoding="utf-8"?>
<ds:datastoreItem xmlns:ds="http://schemas.openxmlformats.org/officeDocument/2006/customXml" ds:itemID="{E88F3943-F9B8-41B4-8B5F-F33DCB30CCE4}">
  <ds:schemaRefs/>
</ds:datastoreItem>
</file>

<file path=customXml/itemProps42.xml><?xml version="1.0" encoding="utf-8"?>
<ds:datastoreItem xmlns:ds="http://schemas.openxmlformats.org/officeDocument/2006/customXml" ds:itemID="{384ED481-AC15-4995-8D5A-EAC152B56ECE}">
  <ds:schemaRefs/>
</ds:datastoreItem>
</file>

<file path=customXml/itemProps43.xml><?xml version="1.0" encoding="utf-8"?>
<ds:datastoreItem xmlns:ds="http://schemas.openxmlformats.org/officeDocument/2006/customXml" ds:itemID="{BF7CA45B-D9F8-4E2F-BC3B-A222A1FBFA3E}">
  <ds:schemaRefs/>
</ds:datastoreItem>
</file>

<file path=customXml/itemProps44.xml><?xml version="1.0" encoding="utf-8"?>
<ds:datastoreItem xmlns:ds="http://schemas.openxmlformats.org/officeDocument/2006/customXml" ds:itemID="{5F30D78F-E7A6-4CE2-8306-B8C69812F88B}">
  <ds:schemaRefs/>
</ds:datastoreItem>
</file>

<file path=customXml/itemProps45.xml><?xml version="1.0" encoding="utf-8"?>
<ds:datastoreItem xmlns:ds="http://schemas.openxmlformats.org/officeDocument/2006/customXml" ds:itemID="{2F91D319-45C6-4E79-A876-AB77C7F9ECE8}">
  <ds:schemaRefs/>
</ds:datastoreItem>
</file>

<file path=customXml/itemProps46.xml><?xml version="1.0" encoding="utf-8"?>
<ds:datastoreItem xmlns:ds="http://schemas.openxmlformats.org/officeDocument/2006/customXml" ds:itemID="{7F6132FF-4152-4565-8115-75C98F600620}">
  <ds:schemaRefs/>
</ds:datastoreItem>
</file>

<file path=customXml/itemProps47.xml><?xml version="1.0" encoding="utf-8"?>
<ds:datastoreItem xmlns:ds="http://schemas.openxmlformats.org/officeDocument/2006/customXml" ds:itemID="{4DDA92BB-5FD5-4370-BC2B-D858F62A15CE}">
  <ds:schemaRefs/>
</ds:datastoreItem>
</file>

<file path=customXml/itemProps48.xml><?xml version="1.0" encoding="utf-8"?>
<ds:datastoreItem xmlns:ds="http://schemas.openxmlformats.org/officeDocument/2006/customXml" ds:itemID="{12036A17-AA4D-4FF5-99CC-566B8BF5191D}">
  <ds:schemaRefs/>
</ds:datastoreItem>
</file>

<file path=customXml/itemProps49.xml><?xml version="1.0" encoding="utf-8"?>
<ds:datastoreItem xmlns:ds="http://schemas.openxmlformats.org/officeDocument/2006/customXml" ds:itemID="{78C05B88-5599-416C-A15D-5292AD4F0FF1}">
  <ds:schemaRefs/>
</ds:datastoreItem>
</file>

<file path=customXml/itemProps50.xml><?xml version="1.0" encoding="utf-8"?>
<ds:datastoreItem xmlns:ds="http://schemas.openxmlformats.org/officeDocument/2006/customXml" ds:itemID="{EC6D10F5-DDF9-440A-A70C-ACDE7D015D1B}">
  <ds:schemaRefs/>
</ds:datastoreItem>
</file>

<file path=customXml/itemProps51.xml><?xml version="1.0" encoding="utf-8"?>
<ds:datastoreItem xmlns:ds="http://schemas.openxmlformats.org/officeDocument/2006/customXml" ds:itemID="{32F061DE-9D4D-4CEE-B66F-EEA104BCA8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waffle chart</vt:lpstr>
      <vt:lpstr>Gender Chart</vt:lpstr>
      <vt:lpstr>store pivot tables</vt:lpstr>
      <vt:lpstr>time frame pivot tables</vt:lpstr>
      <vt:lpstr>profit pivot tables</vt:lpstr>
      <vt:lpstr>Time Frame</vt:lpstr>
      <vt:lpstr>Store dashboard</vt:lpstr>
      <vt:lpstr>Profit View</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mujeb alrahman</dc:creator>
  <cp:lastModifiedBy>mujeb alrahman</cp:lastModifiedBy>
  <dcterms:created xsi:type="dcterms:W3CDTF">2025-10-29T14:58:20Z</dcterms:created>
  <dcterms:modified xsi:type="dcterms:W3CDTF">2026-01-10T06:37:03Z</dcterms:modified>
</cp:coreProperties>
</file>