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ata Solution 360\Supply Chain\"/>
    </mc:Choice>
  </mc:AlternateContent>
  <xr:revisionPtr revIDLastSave="0" documentId="13_ncr:1_{934FB38B-FAC5-43E9-B1E5-0507CE9B1ACE}" xr6:coauthVersionLast="47" xr6:coauthVersionMax="47" xr10:uidLastSave="{00000000-0000-0000-0000-000000000000}"/>
  <bookViews>
    <workbookView xWindow="-120" yWindow="-120" windowWidth="28080" windowHeight="16440" activeTab="4" xr2:uid="{00000000-000D-0000-FFFF-FFFF00000000}"/>
  </bookViews>
  <sheets>
    <sheet name="supply_chain_data" sheetId="2" r:id="rId1"/>
    <sheet name=" Heatmap Data" sheetId="11" r:id="rId2"/>
    <sheet name="Data For Regression" sheetId="13" r:id="rId3"/>
    <sheet name="pivot_tables" sheetId="3" r:id="rId4"/>
    <sheet name="Dashboard" sheetId="5" r:id="rId5"/>
    <sheet name="Heatmap" sheetId="15" r:id="rId6"/>
    <sheet name="Regression Analysis" sheetId="14" r:id="rId7"/>
  </sheets>
  <definedNames>
    <definedName name="_xlchart.v1.0" hidden="1">pivot_tables!$F$90</definedName>
    <definedName name="_xlchart.v1.1" hidden="1">pivot_tables!$F$91:$F$190</definedName>
    <definedName name="_xlchart.v1.2" hidden="1">pivot_tables!$G$90</definedName>
    <definedName name="_xlchart.v1.3" hidden="1">pivot_tables!$G$91:$G$190</definedName>
    <definedName name="_xlchart.v1.4" hidden="1">pivot_tables!$F$90</definedName>
    <definedName name="_xlchart.v1.5" hidden="1">pivot_tables!$F$91:$F$190</definedName>
    <definedName name="_xlchart.v1.6" hidden="1">pivot_tables!$G$90</definedName>
    <definedName name="_xlchart.v1.7" hidden="1">pivot_tables!$G$91:$G$190</definedName>
    <definedName name="ExternalData_1" localSheetId="0" hidden="1">supply_chain_data!$A$1:$X$101</definedName>
    <definedName name="ExternalData_3" localSheetId="1" hidden="1">' Heatmap Data'!$A$1:$V$101</definedName>
    <definedName name="ExternalData_3" localSheetId="2" hidden="1">'Data For Regression'!$A$1:$N$101</definedName>
    <definedName name="Slicer_Customer_demographics">#N/A</definedName>
    <definedName name="Slicer_Product_type">#N/A</definedName>
    <definedName name="Slicer_Supplier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1" i="13" l="1"/>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O2" i="13"/>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W2" i="11"/>
  <c r="W3" i="11"/>
  <c r="W4" i="11"/>
  <c r="W5" i="1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W40" i="11"/>
  <c r="W41" i="11"/>
  <c r="W42" i="11"/>
  <c r="W43"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A11" i="3"/>
  <c r="E11" i="3"/>
  <c r="D11" i="3"/>
  <c r="C11" i="3"/>
  <c r="B11" i="3"/>
  <c r="G235" i="3" l="1"/>
  <c r="G236" i="3"/>
  <c r="G237" i="3"/>
  <c r="G238" i="3"/>
  <c r="G239" i="3"/>
  <c r="G240" i="3"/>
  <c r="G241" i="3"/>
  <c r="G242" i="3"/>
  <c r="G243" i="3"/>
  <c r="G244" i="3"/>
  <c r="G234"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197"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91" i="3"/>
  <c r="F74" i="3"/>
  <c r="F75" i="3"/>
  <c r="F73" i="3"/>
  <c r="F58" i="3"/>
  <c r="F59" i="3"/>
  <c r="F57" i="3"/>
  <c r="F42" i="3"/>
  <c r="F43" i="3"/>
  <c r="F41" i="3"/>
  <c r="F24" i="3"/>
  <c r="F23" i="3"/>
  <c r="F25" i="3"/>
  <c r="F26" i="3"/>
  <c r="Z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G58" i="3"/>
  <c r="G59" i="3"/>
  <c r="G57" i="3"/>
  <c r="G213" i="3"/>
  <c r="G42" i="3"/>
  <c r="G214" i="3"/>
  <c r="G43" i="3"/>
  <c r="G215" i="3"/>
  <c r="G41" i="3"/>
  <c r="G216" i="3"/>
  <c r="G23" i="3"/>
  <c r="G205" i="3"/>
  <c r="G198" i="3"/>
  <c r="G220" i="3"/>
  <c r="G26" i="3"/>
  <c r="G222" i="3"/>
  <c r="G217" i="3"/>
  <c r="G25" i="3"/>
  <c r="G199" i="3"/>
  <c r="G218" i="3"/>
  <c r="G24" i="3"/>
  <c r="G223" i="3"/>
  <c r="G219" i="3"/>
  <c r="G200" i="3"/>
  <c r="G221" i="3"/>
  <c r="E5" i="3"/>
  <c r="G211" i="3"/>
  <c r="G224" i="3"/>
  <c r="G197" i="3"/>
  <c r="G201" i="3"/>
  <c r="G74" i="3"/>
  <c r="G204" i="3"/>
  <c r="G225" i="3"/>
  <c r="G75" i="3"/>
  <c r="G202" i="3"/>
  <c r="G73" i="3"/>
  <c r="G226" i="3"/>
  <c r="G203" i="3"/>
  <c r="G206" i="3"/>
  <c r="D5" i="3"/>
  <c r="G207" i="3"/>
  <c r="C5" i="3"/>
  <c r="G208" i="3"/>
  <c r="B5" i="3"/>
  <c r="H43" i="3"/>
  <c r="G209" i="3"/>
  <c r="A5" i="3"/>
  <c r="G210" i="3"/>
  <c r="H42" i="3"/>
  <c r="G212" i="3"/>
  <c r="H41" i="3"/>
  <c r="H240" i="3"/>
  <c r="H235" i="3"/>
  <c r="H236" i="3"/>
  <c r="H237" i="3"/>
  <c r="H238" i="3"/>
  <c r="H239" i="3"/>
  <c r="H241" i="3"/>
  <c r="H242" i="3"/>
  <c r="H243" i="3"/>
  <c r="H244" i="3"/>
  <c r="H23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353332-6CED-4A9A-9C0B-3D24424E009D}" keepAlive="1" name="Query - Data For Regression" description="Connection to the 'Data For Regression' query in the workbook." type="5" refreshedVersion="7" background="1" saveData="1">
    <dbPr connection="Provider=Microsoft.Mashup.OleDb.1;Data Source=$Workbook$;Location=&quot;Data For Regression&quot;;Extended Properties=&quot;&quot;" command="SELECT * FROM [Data For Regression]"/>
  </connection>
  <connection id="2" xr16:uid="{D885C29E-1607-4E9C-A02D-53493BDE5A1A}" keepAlive="1" name="Query - Data For Regression (2)" description="Connection to the 'Data For Regression (2)' query in the workbook." type="5" refreshedVersion="7" background="1" saveData="1">
    <dbPr connection="Provider=Microsoft.Mashup.OleDb.1;Data Source=$Workbook$;Location=&quot;Data For Regression (2)&quot;;Extended Properties=&quot;&quot;" command="SELECT * FROM [Data For Regression (2)]"/>
  </connection>
  <connection id="3" xr16:uid="{5CE07B01-BF04-4049-9039-C5B18289390F}" keepAlive="1" name="Query - Data For Regression (3)" description="Connection to the 'Data For Regression (3)' query in the workbook." type="5" refreshedVersion="7" background="1" saveData="1">
    <dbPr connection="Provider=Microsoft.Mashup.OleDb.1;Data Source=$Workbook$;Location=&quot;Data For Regression (3)&quot;;Extended Properties=&quot;&quot;" command="SELECT * FROM [Data For Regression (3)]"/>
  </connection>
  <connection id="4" xr16:uid="{DD8B3B62-A85F-4709-93A0-40CC417A6885}" keepAlive="1" name="Query - supply_chain_data" description="Connection to the 'supply_chain_data' query in the workbook." type="5" refreshedVersion="7" background="1" saveData="1">
    <dbPr connection="Provider=Microsoft.Mashup.OleDb.1;Data Source=$Workbook$;Location=supply_chain_data;Extended Properties=&quot;&quot;" command="SELECT * FROM [supply_chain_data]"/>
  </connection>
  <connection id="5" xr16:uid="{A04DBEB4-D7CE-4421-98AC-6F14B5D2F316}" keepAlive="1" name="Query - supply_chain_data (2)" description="Connection to the 'supply_chain_data (2)' query in the workbook." type="5" refreshedVersion="7" background="1" saveData="1">
    <dbPr connection="Provider=Microsoft.Mashup.OleDb.1;Data Source=$Workbook$;Location=&quot;supply_chain_data (2)&quot;;Extended Properties=&quot;&quot;" command="SELECT * FROM [supply_chain_data (2)]"/>
  </connection>
  <connection id="6" xr16:uid="{D9362DCD-D7A7-4BC7-AB62-5A59838A2613}" keepAlive="1" name="Query - supply_chain_data (3)" description="Connection to the 'supply_chain_data (3)' query in the workbook." type="5" refreshedVersion="7" background="1" saveData="1">
    <dbPr connection="Provider=Microsoft.Mashup.OleDb.1;Data Source=$Workbook$;Location=&quot;supply_chain_data (3)&quot;;Extended Properties=&quot;&quot;" command="SELECT * FROM [supply_chain_data (3)]"/>
  </connection>
</connections>
</file>

<file path=xl/sharedStrings.xml><?xml version="1.0" encoding="utf-8"?>
<sst xmlns="http://schemas.openxmlformats.org/spreadsheetml/2006/main" count="1120" uniqueCount="203">
  <si>
    <t>Product type</t>
  </si>
  <si>
    <t>SKU</t>
  </si>
  <si>
    <t>Price</t>
  </si>
  <si>
    <t>Availability</t>
  </si>
  <si>
    <t>Number of products sold</t>
  </si>
  <si>
    <t>Revenue generated</t>
  </si>
  <si>
    <t>Customer demographics</t>
  </si>
  <si>
    <t>Stock levels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</si>
  <si>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</si>
  <si>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</si>
  <si>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</si>
  <si>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</si>
  <si>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</si>
  <si>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</si>
  <si>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</si>
  <si>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</si>
  <si>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</si>
  <si>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</si>
  <si>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</si>
  <si>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</si>
  <si>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</si>
  <si>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</si>
  <si>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</si>
  <si>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</si>
  <si>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</si>
  <si>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</si>
  <si>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</si>
  <si>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</si>
  <si>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</si>
  <si>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</si>
  <si>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</si>
  <si>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</si>
  <si>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</si>
  <si>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</si>
  <si>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</si>
  <si>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</si>
  <si>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</si>
  <si>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</si>
  <si>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</si>
  <si>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</si>
  <si>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</si>
  <si>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</si>
  <si>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</si>
  <si>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</si>
  <si>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</si>
  <si>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</si>
  <si>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</si>
  <si>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</si>
  <si>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</si>
  <si>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</si>
  <si>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</si>
  <si>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</si>
  <si>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</si>
  <si>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</si>
  <si>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</si>
  <si>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</si>
  <si>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</si>
  <si>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</si>
  <si>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</si>
  <si>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</si>
  <si>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</si>
  <si>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</si>
  <si>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</si>
  <si>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</si>
  <si>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</si>
  <si>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</si>
  <si>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</si>
  <si>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</si>
  <si>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</si>
  <si>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</si>
  <si>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</si>
  <si>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</si>
  <si>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</si>
  <si>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</si>
  <si>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</si>
  <si>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</si>
  <si>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</si>
  <si>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</si>
  <si>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</si>
  <si>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</si>
  <si>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</si>
  <si>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</si>
  <si>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</si>
  <si>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</si>
  <si>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</si>
  <si>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</si>
  <si>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</si>
  <si>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</si>
  <si>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</si>
  <si>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</si>
  <si>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</si>
  <si>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</si>
  <si>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</si>
  <si>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</si>
  <si>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</si>
  <si>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</si>
  <si>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</si>
  <si>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</si>
  <si>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</si>
  <si>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</si>
  <si>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</si>
  <si>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</si>
  <si>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</si>
  <si>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</si>
  <si>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</si>
  <si>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</si>
  <si>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</si>
  <si>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</si>
  <si>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</si>
  <si>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</si>
  <si>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</si>
  <si>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</si>
  <si>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</si>
  <si>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</si>
  <si>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</si>
  <si>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</si>
  <si>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</si>
  <si>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</si>
  <si>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</si>
  <si>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</si>
  <si>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</si>
  <si>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</si>
  <si>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</si>
  <si>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</si>
  <si>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</si>
  <si>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</si>
  <si>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</si>
  <si>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</si>
  <si>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</si>
  <si>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</si>
  <si>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</si>
  <si>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</si>
  <si>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</si>
  <si>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</si>
  <si>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</si>
  <si>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</si>
  <si>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</si>
  <si>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</si>
  <si>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</si>
  <si>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</si>
  <si>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</si>
  <si>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</si>
  <si>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</si>
  <si>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</si>
  <si>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</si>
  <si>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</si>
  <si>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</si>
  <si>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</si>
  <si>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</si>
  <si>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</si>
  <si>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</si>
  <si>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</si>
  <si>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</si>
  <si>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Sellable Stock</t>
  </si>
  <si>
    <t>Orders Lead times</t>
  </si>
  <si>
    <t>Risk Score</t>
  </si>
  <si>
    <t>Average of Lead time</t>
  </si>
  <si>
    <t>Sum of Shipping costs</t>
  </si>
  <si>
    <t>Average of Revenue generated</t>
  </si>
  <si>
    <t>Average Lead time</t>
  </si>
  <si>
    <t>Total Shipping costs</t>
  </si>
  <si>
    <t>Average Revenue</t>
  </si>
  <si>
    <t>Sum of Profit</t>
  </si>
  <si>
    <t>Total Revenue</t>
  </si>
  <si>
    <t>Shipping Cost</t>
  </si>
  <si>
    <t>Manufacturing Cost</t>
  </si>
  <si>
    <t>Total Cost</t>
  </si>
  <si>
    <t>Gross Profit</t>
  </si>
  <si>
    <t>Average of Defect rates</t>
  </si>
  <si>
    <t>Revenue</t>
  </si>
  <si>
    <t>Profit</t>
  </si>
  <si>
    <t>Manufacturing cost</t>
  </si>
  <si>
    <t>Sum of Risk Score</t>
  </si>
  <si>
    <t>Top 10 Products by Risk Scores</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</si>
  <si>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</si>
  <si>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</si>
  <si>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</si>
  <si>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</si>
  <si>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</si>
  <si>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</si>
  <si>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</si>
  <si>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</si>
  <si>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</si>
  <si>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</si>
  <si>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</si>
  <si>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</si>
  <si>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</si>
  <si>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</si>
  <si>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</si>
  <si>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</si>
  <si>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</si>
  <si>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</si>
  <si>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</si>
  <si>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</si>
  <si>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</si>
  <si>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</si>
  <si>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</si>
  <si>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Columns</t>
  </si>
  <si>
    <t>Measures</t>
  </si>
  <si>
    <t>Average of Manufacturing lead time</t>
  </si>
  <si>
    <t>Average of Orders Lead times</t>
  </si>
  <si>
    <t>Average of Shipping times</t>
  </si>
  <si>
    <t>SUMMARY OUTPUT of REGRESSION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</si>
</sst>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409]* #,##0.00_);_([$$-409]* \(#,##0.00\);_([$$-409]* &quot;-&quot;??_);_(@_)"/>
    <numFmt numFmtId="165" formatCode="&quot;$&quot;0.00,\ &quot;k&quot;"/>
    <numFmt numFmtId="166" formatCode="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b/>
      <i/>
      <sz val="11"/>
      <color theme="0"/>
      <name val="Calibri"/>
      <family val="2"/>
      <scheme val="minor"/>
    </font>
    <font>
      <b/>
      <sz val="11"/>
      <color theme="1" tint="4.9989318521683403E-2"/>
      <name val="Calibri"/>
      <family val="2"/>
      <scheme val="minor"/>
    </font>
    <font>
      <b/>
      <sz val="22"/>
      <color theme="1" tint="4.9989318521683403E-2"/>
      <name val="Calibri"/>
      <family val="2"/>
      <scheme val="minor"/>
    </font>
    <font>
      <i/>
      <sz val="11"/>
      <color theme="1"/>
      <name val="Times New Roman"/>
      <family val="1"/>
    </font>
    <font>
      <b/>
      <sz val="36"/>
      <color theme="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8" tint="-0.49998474074526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bgColor indexed="64"/>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0" fontId="0" fillId="0" borderId="0" xfId="0" applyNumberFormat="1"/>
    <xf numFmtId="0" fontId="0" fillId="0" borderId="0" xfId="0" applyAlignment="1">
      <alignment horizontal="center" vertical="center"/>
    </xf>
    <xf numFmtId="0" fontId="0" fillId="0" borderId="0" xfId="0" pivotButton="1"/>
    <xf numFmtId="0" fontId="2" fillId="2" borderId="1" xfId="0" applyFont="1" applyFill="1" applyBorder="1"/>
    <xf numFmtId="2" fontId="0" fillId="0" borderId="0" xfId="0" applyNumberFormat="1"/>
    <xf numFmtId="43" fontId="0" fillId="0" borderId="0" xfId="1" applyNumberFormat="1" applyFont="1"/>
    <xf numFmtId="164" fontId="0" fillId="0" borderId="0" xfId="0" applyNumberFormat="1"/>
    <xf numFmtId="165" fontId="0" fillId="0" borderId="0" xfId="0" applyNumberFormat="1"/>
    <xf numFmtId="0" fontId="2" fillId="2" borderId="2" xfId="0" applyFont="1" applyFill="1" applyBorder="1"/>
    <xf numFmtId="0" fontId="0" fillId="0" borderId="2" xfId="0" applyBorder="1"/>
    <xf numFmtId="0" fontId="0" fillId="0" borderId="0" xfId="0" applyFill="1" applyBorder="1" applyAlignment="1"/>
    <xf numFmtId="0" fontId="0" fillId="0" borderId="3" xfId="0" applyFill="1" applyBorder="1" applyAlignment="1"/>
    <xf numFmtId="2" fontId="0" fillId="0" borderId="0" xfId="0" applyNumberFormat="1" applyFill="1" applyBorder="1" applyAlignment="1"/>
    <xf numFmtId="43" fontId="0" fillId="0" borderId="0" xfId="1" applyFont="1" applyFill="1" applyBorder="1" applyAlignment="1"/>
    <xf numFmtId="0" fontId="4" fillId="0" borderId="5" xfId="0" applyFont="1" applyFill="1" applyBorder="1" applyAlignment="1">
      <alignment horizontal="center"/>
    </xf>
    <xf numFmtId="0" fontId="5" fillId="4" borderId="4" xfId="0" applyFont="1" applyFill="1" applyBorder="1" applyAlignment="1">
      <alignment horizontal="centerContinuous"/>
    </xf>
    <xf numFmtId="166" fontId="0" fillId="0" borderId="0" xfId="0" applyNumberFormat="1"/>
    <xf numFmtId="0" fontId="0" fillId="5" borderId="0" xfId="0" applyFill="1"/>
    <xf numFmtId="0" fontId="0" fillId="6" borderId="0" xfId="0" applyFill="1"/>
    <xf numFmtId="0" fontId="0" fillId="6" borderId="0" xfId="0" applyFill="1" applyBorder="1" applyAlignment="1"/>
    <xf numFmtId="2" fontId="0" fillId="6" borderId="0" xfId="0" applyNumberFormat="1" applyFill="1" applyBorder="1" applyAlignment="1"/>
    <xf numFmtId="0" fontId="0" fillId="8" borderId="0" xfId="0" applyFill="1"/>
    <xf numFmtId="0" fontId="8" fillId="7" borderId="5" xfId="0" applyFont="1" applyFill="1" applyBorder="1" applyAlignment="1">
      <alignment horizontal="center"/>
    </xf>
    <xf numFmtId="0" fontId="7" fillId="8" borderId="0" xfId="0" applyFont="1" applyFill="1" applyAlignment="1">
      <alignment horizontal="center"/>
    </xf>
    <xf numFmtId="0" fontId="6" fillId="8" borderId="0" xfId="0" applyFont="1" applyFill="1" applyAlignment="1">
      <alignment horizontal="center"/>
    </xf>
    <xf numFmtId="0" fontId="2" fillId="0" borderId="2" xfId="0" applyFont="1" applyBorder="1" applyAlignment="1">
      <alignment horizontal="center"/>
    </xf>
    <xf numFmtId="0" fontId="0" fillId="0" borderId="2" xfId="0" applyBorder="1" applyAlignment="1">
      <alignment horizontal="center"/>
    </xf>
    <xf numFmtId="0" fontId="9" fillId="3" borderId="0" xfId="0" applyFont="1" applyFill="1" applyAlignment="1">
      <alignment horizontal="center" vertical="center"/>
    </xf>
    <xf numFmtId="0" fontId="3" fillId="3" borderId="0" xfId="0" applyFont="1" applyFill="1" applyAlignment="1">
      <alignment horizontal="center" vertical="center"/>
    </xf>
    <xf numFmtId="0" fontId="3" fillId="4" borderId="3" xfId="0" applyFont="1" applyFill="1" applyBorder="1" applyAlignment="1">
      <alignment horizontal="center"/>
    </xf>
  </cellXfs>
  <cellStyles count="2">
    <cellStyle name="Comma" xfId="1" builtinId="3"/>
    <cellStyle name="Normal" xfId="0" builtinId="0"/>
  </cellStyles>
  <dxfs count="68">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numFmt numFmtId="2" formatCode="0.00"/>
      <fill>
        <patternFill patternType="solid">
          <fgColor indexed="64"/>
          <bgColor theme="0" tint="-0.14999847407452621"/>
        </patternFill>
      </fill>
      <alignment horizontal="general" vertical="bottom" textRotation="0" wrapText="0" indent="0" justifyLastLine="0" shrinkToFit="0" readingOrder="0"/>
    </dxf>
    <dxf>
      <fill>
        <patternFill patternType="solid">
          <fgColor indexed="64"/>
          <bgColor theme="0" tint="-0.14999847407452621"/>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solid">
          <fgColor indexed="64"/>
          <bgColor theme="0" tint="-0.14999847407452621"/>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Times New Roman"/>
        <family val="1"/>
        <scheme val="none"/>
      </font>
      <fill>
        <patternFill patternType="solid">
          <fgColor indexed="64"/>
          <bgColor theme="4" tint="-0.249977111117893"/>
        </patternFill>
      </fill>
      <alignment horizontal="center" vertical="bottom" textRotation="0" wrapText="0" indent="0" justifyLastLine="0" shrinkToFit="0" readingOrder="0"/>
    </dxf>
    <dxf>
      <numFmt numFmtId="166"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Lead Time by Transport Modes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pivot_tables!$G$22</c:f>
              <c:strCache>
                <c:ptCount val="1"/>
                <c:pt idx="0">
                  <c:v>Average Lead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pivot_tables!$F$23:$F$26</c:f>
              <c:strCache>
                <c:ptCount val="4"/>
                <c:pt idx="0">
                  <c:v>Air</c:v>
                </c:pt>
                <c:pt idx="1">
                  <c:v>Sea</c:v>
                </c:pt>
                <c:pt idx="2">
                  <c:v>Rail</c:v>
                </c:pt>
                <c:pt idx="3">
                  <c:v>Road</c:v>
                </c:pt>
              </c:strCache>
            </c:strRef>
          </c:cat>
          <c:val>
            <c:numRef>
              <c:f>pivot_tables!$G$23:$G$26</c:f>
              <c:numCache>
                <c:formatCode>0.00</c:formatCode>
                <c:ptCount val="4"/>
                <c:pt idx="0">
                  <c:v>15.961538461538462</c:v>
                </c:pt>
                <c:pt idx="1">
                  <c:v>16.411764705882351</c:v>
                </c:pt>
                <c:pt idx="2">
                  <c:v>17.535714285714285</c:v>
                </c:pt>
                <c:pt idx="3">
                  <c:v>18.03448275862069</c:v>
                </c:pt>
              </c:numCache>
            </c:numRef>
          </c:val>
          <c:extLst>
            <c:ext xmlns:c16="http://schemas.microsoft.com/office/drawing/2014/chart" uri="{C3380CC4-5D6E-409C-BE32-E72D297353CC}">
              <c16:uniqueId val="{00000000-F1FF-477D-A4FB-97A3DF5C4284}"/>
            </c:ext>
          </c:extLst>
        </c:ser>
        <c:dLbls>
          <c:dLblPos val="inEnd"/>
          <c:showLegendKey val="0"/>
          <c:showVal val="1"/>
          <c:showCatName val="0"/>
          <c:showSerName val="0"/>
          <c:showPercent val="0"/>
          <c:showBubbleSize val="0"/>
        </c:dLbls>
        <c:gapWidth val="150"/>
        <c:axId val="1736806191"/>
        <c:axId val="1736808687"/>
        <c:extLst>
          <c:ext xmlns:c15="http://schemas.microsoft.com/office/drawing/2012/chart" uri="{02D57815-91ED-43cb-92C2-25804820EDAC}">
            <c15:filteredBarSeries>
              <c15:ser>
                <c:idx val="1"/>
                <c:order val="1"/>
                <c:tx>
                  <c:strRef>
                    <c:extLst>
                      <c:ext uri="{02D57815-91ED-43cb-92C2-25804820EDAC}">
                        <c15:formulaRef>
                          <c15:sqref>pivot_tables!$H$22</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pivot_tables!$F$23:$F$26</c15:sqref>
                        </c15:formulaRef>
                      </c:ext>
                    </c:extLst>
                    <c:strCache>
                      <c:ptCount val="4"/>
                      <c:pt idx="0">
                        <c:v>Air</c:v>
                      </c:pt>
                      <c:pt idx="1">
                        <c:v>Sea</c:v>
                      </c:pt>
                      <c:pt idx="2">
                        <c:v>Rail</c:v>
                      </c:pt>
                      <c:pt idx="3">
                        <c:v>Road</c:v>
                      </c:pt>
                    </c:strCache>
                  </c:strRef>
                </c:cat>
                <c:val>
                  <c:numRef>
                    <c:extLst>
                      <c:ext uri="{02D57815-91ED-43cb-92C2-25804820EDAC}">
                        <c15:formulaRef>
                          <c15:sqref>pivot_tables!$H$23:$H$26</c15:sqref>
                        </c15:formulaRef>
                      </c:ext>
                    </c:extLst>
                    <c:numCache>
                      <c:formatCode>_(* #,##0.00_);_(* \(#,##0.00\);_(* "-"??_);_(@_)</c:formatCode>
                      <c:ptCount val="4"/>
                    </c:numCache>
                  </c:numRef>
                </c:val>
                <c:extLst>
                  <c:ext xmlns:c16="http://schemas.microsoft.com/office/drawing/2014/chart" uri="{C3380CC4-5D6E-409C-BE32-E72D297353CC}">
                    <c16:uniqueId val="{00000001-F1FF-477D-A4FB-97A3DF5C4284}"/>
                  </c:ext>
                </c:extLst>
              </c15:ser>
            </c15:filteredBarSeries>
          </c:ext>
        </c:extLst>
      </c:barChart>
      <c:catAx>
        <c:axId val="173680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08687"/>
        <c:crosses val="autoZero"/>
        <c:auto val="1"/>
        <c:lblAlgn val="ctr"/>
        <c:lblOffset val="100"/>
        <c:noMultiLvlLbl val="0"/>
      </c:catAx>
      <c:valAx>
        <c:axId val="1736808687"/>
        <c:scaling>
          <c:orientation val="minMax"/>
        </c:scaling>
        <c:delete val="1"/>
        <c:axPos val="b"/>
        <c:numFmt formatCode="0.00" sourceLinked="1"/>
        <c:majorTickMark val="none"/>
        <c:minorTickMark val="none"/>
        <c:tickLblPos val="nextTo"/>
        <c:crossAx val="17368061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Inception Results by Defect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pivot_tables!$G$72</c:f>
              <c:strCache>
                <c:ptCount val="1"/>
                <c:pt idx="0">
                  <c:v>Average of Defect rates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17B-4EBA-9D73-3DBAE3EE252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17B-4EBA-9D73-3DBAE3EE2528}"/>
              </c:ext>
            </c:extLst>
          </c:dPt>
          <c:dPt>
            <c:idx val="2"/>
            <c:bubble3D val="0"/>
            <c:spPr>
              <a:solidFill>
                <a:schemeClr val="tx1">
                  <a:lumMod val="65000"/>
                  <a:lumOff val="3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17B-4EBA-9D73-3DBAE3EE2528}"/>
              </c:ext>
            </c:extLst>
          </c:dPt>
          <c:dLbls>
            <c:dLbl>
              <c:idx val="0"/>
              <c:layout>
                <c:manualLayout>
                  <c:x val="9.9446688110757478E-2"/>
                  <c:y val="1.24054870499678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7B-4EBA-9D73-3DBAE3EE2528}"/>
                </c:ext>
              </c:extLst>
            </c:dLbl>
            <c:dLbl>
              <c:idx val="1"/>
              <c:layout>
                <c:manualLayout>
                  <c:x val="-0.20289523016681493"/>
                  <c:y val="-1.77324815530136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7B-4EBA-9D73-3DBAE3EE2528}"/>
                </c:ext>
              </c:extLst>
            </c:dLbl>
            <c:dLbl>
              <c:idx val="2"/>
              <c:layout>
                <c:manualLayout>
                  <c:x val="-5.8740175618396069E-2"/>
                  <c:y val="7.96161045906997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7B-4EBA-9D73-3DBAE3EE2528}"/>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pivot_tables!$F$73:$F$75</c:f>
              <c:strCache>
                <c:ptCount val="3"/>
                <c:pt idx="0">
                  <c:v>Fail</c:v>
                </c:pt>
                <c:pt idx="1">
                  <c:v>Pass</c:v>
                </c:pt>
                <c:pt idx="2">
                  <c:v>Pending</c:v>
                </c:pt>
              </c:strCache>
            </c:strRef>
          </c:cat>
          <c:val>
            <c:numRef>
              <c:f>pivot_tables!$G$73:$G$75</c:f>
              <c:numCache>
                <c:formatCode>0.00</c:formatCode>
                <c:ptCount val="3"/>
                <c:pt idx="0">
                  <c:v>2.5693021450498179</c:v>
                </c:pt>
                <c:pt idx="1">
                  <c:v>2.0390431861225471</c:v>
                </c:pt>
                <c:pt idx="2">
                  <c:v>2.1542177749104434</c:v>
                </c:pt>
              </c:numCache>
            </c:numRef>
          </c:val>
          <c:extLst>
            <c:ext xmlns:c16="http://schemas.microsoft.com/office/drawing/2014/chart" uri="{C3380CC4-5D6E-409C-BE32-E72D297353CC}">
              <c16:uniqueId val="{00000006-C17B-4EBA-9D73-3DBAE3EE2528}"/>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Shipping Cost</a:t>
            </a:r>
            <a:r>
              <a:rPr lang="en-US" baseline="0"/>
              <a:t> and Average Revenue by Shipping Carriers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pivot_tables!$G$40</c:f>
              <c:strCache>
                <c:ptCount val="1"/>
                <c:pt idx="0">
                  <c:v>Total Shipping costs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pivot_tables!$F$41:$F$43</c:f>
              <c:strCache>
                <c:ptCount val="3"/>
                <c:pt idx="0">
                  <c:v>Carrier A</c:v>
                </c:pt>
                <c:pt idx="1">
                  <c:v>Carrier B</c:v>
                </c:pt>
                <c:pt idx="2">
                  <c:v>Carrier C</c:v>
                </c:pt>
              </c:strCache>
            </c:strRef>
          </c:cat>
          <c:val>
            <c:numRef>
              <c:f>pivot_tables!$G$41:$G$43</c:f>
              <c:numCache>
                <c:formatCode>_([$$-409]* #,##0.00_);_([$$-409]* \(#,##0.00\);_([$$-409]* "-"??_);_(@_)</c:formatCode>
                <c:ptCount val="3"/>
                <c:pt idx="0">
                  <c:v>155.53783060611303</c:v>
                </c:pt>
                <c:pt idx="1">
                  <c:v>236.89761966392965</c:v>
                </c:pt>
                <c:pt idx="2">
                  <c:v>162.37945693175101</c:v>
                </c:pt>
              </c:numCache>
            </c:numRef>
          </c:val>
          <c:extLst>
            <c:ext xmlns:c16="http://schemas.microsoft.com/office/drawing/2014/chart" uri="{C3380CC4-5D6E-409C-BE32-E72D297353CC}">
              <c16:uniqueId val="{00000000-BF2C-4FA0-AAEF-10C971FE3CD1}"/>
            </c:ext>
          </c:extLst>
        </c:ser>
        <c:ser>
          <c:idx val="1"/>
          <c:order val="1"/>
          <c:tx>
            <c:strRef>
              <c:f>pivot_tables!$H$40</c:f>
              <c:strCache>
                <c:ptCount val="1"/>
                <c:pt idx="0">
                  <c:v>Average 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pivot_tables!$F$41:$F$43</c:f>
              <c:strCache>
                <c:ptCount val="3"/>
                <c:pt idx="0">
                  <c:v>Carrier A</c:v>
                </c:pt>
                <c:pt idx="1">
                  <c:v>Carrier B</c:v>
                </c:pt>
                <c:pt idx="2">
                  <c:v>Carrier C</c:v>
                </c:pt>
              </c:strCache>
            </c:strRef>
          </c:cat>
          <c:val>
            <c:numRef>
              <c:f>pivot_tables!$H$41:$H$43</c:f>
              <c:numCache>
                <c:formatCode>_([$$-409]* #,##0.00_);_([$$-409]* \(#,##0.00\);_([$$-409]* "-"??_);_(@_)</c:formatCode>
                <c:ptCount val="3"/>
                <c:pt idx="0">
                  <c:v>5093.9283788115081</c:v>
                </c:pt>
                <c:pt idx="1">
                  <c:v>5816.1545811155529</c:v>
                </c:pt>
                <c:pt idx="2">
                  <c:v>6375.1785221857499</c:v>
                </c:pt>
              </c:numCache>
            </c:numRef>
          </c:val>
          <c:extLst>
            <c:ext xmlns:c16="http://schemas.microsoft.com/office/drawing/2014/chart" uri="{C3380CC4-5D6E-409C-BE32-E72D297353CC}">
              <c16:uniqueId val="{00000001-BF2C-4FA0-AAEF-10C971FE3CD1}"/>
            </c:ext>
          </c:extLst>
        </c:ser>
        <c:dLbls>
          <c:dLblPos val="outEnd"/>
          <c:showLegendKey val="0"/>
          <c:showVal val="1"/>
          <c:showCatName val="0"/>
          <c:showSerName val="0"/>
          <c:showPercent val="0"/>
          <c:showBubbleSize val="0"/>
        </c:dLbls>
        <c:gapWidth val="219"/>
        <c:overlap val="-27"/>
        <c:axId val="1839109135"/>
        <c:axId val="1839108303"/>
      </c:barChart>
      <c:catAx>
        <c:axId val="183910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39108303"/>
        <c:crosses val="autoZero"/>
        <c:auto val="1"/>
        <c:lblAlgn val="ctr"/>
        <c:lblOffset val="100"/>
        <c:noMultiLvlLbl val="0"/>
      </c:catAx>
      <c:valAx>
        <c:axId val="1839108303"/>
        <c:scaling>
          <c:orientation val="minMax"/>
        </c:scaling>
        <c:delete val="1"/>
        <c:axPos val="l"/>
        <c:numFmt formatCode="_([$$-409]* #,##0.00_);_([$$-409]* \(#,##0.00\);_([$$-409]* &quot;-&quot;??_);_(@_)" sourceLinked="1"/>
        <c:majorTickMark val="none"/>
        <c:minorTickMark val="none"/>
        <c:tickLblPos val="nextTo"/>
        <c:crossAx val="1839109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a:t>
            </a:r>
            <a:r>
              <a:rPr lang="en-US" baseline="0"/>
              <a:t>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pivot_tables!$G$56</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052-4D7C-964F-72499364D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052-4D7C-964F-72499364D9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052-4D7C-964F-72499364D90C}"/>
              </c:ext>
            </c:extLst>
          </c:dPt>
          <c:dLbls>
            <c:dLbl>
              <c:idx val="0"/>
              <c:layout>
                <c:manualLayout>
                  <c:x val="0.15267175572519084"/>
                  <c:y val="-0.101851851851851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052-4D7C-964F-72499364D90C}"/>
                </c:ext>
              </c:extLst>
            </c:dLbl>
            <c:dLbl>
              <c:idx val="1"/>
              <c:layout>
                <c:manualLayout>
                  <c:x val="0.14249363867684478"/>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052-4D7C-964F-72499364D90C}"/>
                </c:ext>
              </c:extLst>
            </c:dLbl>
            <c:dLbl>
              <c:idx val="2"/>
              <c:layout>
                <c:manualLayout>
                  <c:x val="-0.16539440203562342"/>
                  <c:y val="-0.166666666666666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052-4D7C-964F-72499364D90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pivot_tables!$F$57:$F$59</c:f>
              <c:strCache>
                <c:ptCount val="3"/>
                <c:pt idx="0">
                  <c:v>cosmetics</c:v>
                </c:pt>
                <c:pt idx="1">
                  <c:v>haircare</c:v>
                </c:pt>
                <c:pt idx="2">
                  <c:v>skincare</c:v>
                </c:pt>
              </c:strCache>
            </c:strRef>
          </c:cat>
          <c:val>
            <c:numRef>
              <c:f>pivot_tables!$G$57:$G$59</c:f>
              <c:numCache>
                <c:formatCode>"$"0.00,\ "k"</c:formatCode>
                <c:ptCount val="3"/>
                <c:pt idx="0">
                  <c:v>146877.93380086165</c:v>
                </c:pt>
                <c:pt idx="1">
                  <c:v>155278.09222972367</c:v>
                </c:pt>
                <c:pt idx="2">
                  <c:v>217242.7302603334</c:v>
                </c:pt>
              </c:numCache>
            </c:numRef>
          </c:val>
          <c:extLst>
            <c:ext xmlns:c16="http://schemas.microsoft.com/office/drawing/2014/chart" uri="{C3380CC4-5D6E-409C-BE32-E72D297353CC}">
              <c16:uniqueId val="{00000000-1052-4D7C-964F-72499364D90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Inception Results by Defect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pivot_tables!$G$72</c:f>
              <c:strCache>
                <c:ptCount val="1"/>
                <c:pt idx="0">
                  <c:v>Average of Defect rates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A1A-467C-A534-6D70DE4BFA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A1A-467C-A534-6D70DE4BFA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A1A-467C-A534-6D70DE4BFA10}"/>
              </c:ext>
            </c:extLst>
          </c:dPt>
          <c:dLbls>
            <c:dLbl>
              <c:idx val="0"/>
              <c:layout>
                <c:manualLayout>
                  <c:x val="8.055555555555545E-2"/>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A1A-467C-A534-6D70DE4BFA10}"/>
                </c:ext>
              </c:extLst>
            </c:dLbl>
            <c:dLbl>
              <c:idx val="1"/>
              <c:layout>
                <c:manualLayout>
                  <c:x val="-0.16388888888888889"/>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A1A-467C-A534-6D70DE4BFA10}"/>
                </c:ext>
              </c:extLst>
            </c:dLbl>
            <c:dLbl>
              <c:idx val="2"/>
              <c:layout>
                <c:manualLayout>
                  <c:x val="-6.1111111111111137E-2"/>
                  <c:y val="-7.4074074074074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A1A-467C-A534-6D70DE4BFA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pivot_tables!$F$73:$F$75</c:f>
              <c:strCache>
                <c:ptCount val="3"/>
                <c:pt idx="0">
                  <c:v>Fail</c:v>
                </c:pt>
                <c:pt idx="1">
                  <c:v>Pass</c:v>
                </c:pt>
                <c:pt idx="2">
                  <c:v>Pending</c:v>
                </c:pt>
              </c:strCache>
            </c:strRef>
          </c:cat>
          <c:val>
            <c:numRef>
              <c:f>pivot_tables!$G$73:$G$75</c:f>
              <c:numCache>
                <c:formatCode>0.00</c:formatCode>
                <c:ptCount val="3"/>
                <c:pt idx="0">
                  <c:v>2.5693021450498179</c:v>
                </c:pt>
                <c:pt idx="1">
                  <c:v>2.0390431861225471</c:v>
                </c:pt>
                <c:pt idx="2">
                  <c:v>2.1542177749104434</c:v>
                </c:pt>
              </c:numCache>
            </c:numRef>
          </c:val>
          <c:extLst>
            <c:ext xmlns:c16="http://schemas.microsoft.com/office/drawing/2014/chart" uri="{C3380CC4-5D6E-409C-BE32-E72D297353CC}">
              <c16:uniqueId val="{00000000-DA1A-467C-A534-6D70DE4BFA1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Cost vs Manufacturing</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pivot_tables!$G$196</c:f>
              <c:strCache>
                <c:ptCount val="1"/>
                <c:pt idx="0">
                  <c:v>Manufacturing cost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pivot_tables!$F$197:$F$226</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pivot_tables!$G$197:$G$226</c:f>
              <c:numCache>
                <c:formatCode>General</c:formatCode>
                <c:ptCount val="30"/>
                <c:pt idx="0">
                  <c:v>207.43510864972018</c:v>
                </c:pt>
                <c:pt idx="1">
                  <c:v>166.0070310843698</c:v>
                </c:pt>
                <c:pt idx="2">
                  <c:v>164.7688065150617</c:v>
                </c:pt>
                <c:pt idx="3">
                  <c:v>137.00720482252146</c:v>
                </c:pt>
                <c:pt idx="4">
                  <c:v>344.49516461565582</c:v>
                </c:pt>
                <c:pt idx="5">
                  <c:v>83.385109463147558</c:v>
                </c:pt>
                <c:pt idx="6">
                  <c:v>559.96607239799289</c:v>
                </c:pt>
                <c:pt idx="7">
                  <c:v>157.35013613696174</c:v>
                </c:pt>
                <c:pt idx="8">
                  <c:v>86.185543020819594</c:v>
                </c:pt>
                <c:pt idx="9">
                  <c:v>159.32000437869266</c:v>
                </c:pt>
                <c:pt idx="10">
                  <c:v>253.26430720757838</c:v>
                </c:pt>
                <c:pt idx="11">
                  <c:v>142.50399053856461</c:v>
                </c:pt>
                <c:pt idx="12">
                  <c:v>65.765155926367456</c:v>
                </c:pt>
                <c:pt idx="13">
                  <c:v>87.227457969893749</c:v>
                </c:pt>
                <c:pt idx="14">
                  <c:v>34.343277465075381</c:v>
                </c:pt>
                <c:pt idx="15">
                  <c:v>141.49378278010681</c:v>
                </c:pt>
                <c:pt idx="16">
                  <c:v>195.91551222766509</c:v>
                </c:pt>
                <c:pt idx="17">
                  <c:v>253.02776315867223</c:v>
                </c:pt>
                <c:pt idx="18">
                  <c:v>45.531364237162144</c:v>
                </c:pt>
                <c:pt idx="19">
                  <c:v>55.346645254637522</c:v>
                </c:pt>
                <c:pt idx="20">
                  <c:v>195.00883788593859</c:v>
                </c:pt>
                <c:pt idx="21">
                  <c:v>33.808636513209095</c:v>
                </c:pt>
                <c:pt idx="22">
                  <c:v>253.69113143464713</c:v>
                </c:pt>
                <c:pt idx="23">
                  <c:v>152.62172418032299</c:v>
                </c:pt>
                <c:pt idx="24">
                  <c:v>134.0921674270698</c:v>
                </c:pt>
                <c:pt idx="25">
                  <c:v>63.355964203489982</c:v>
                </c:pt>
                <c:pt idx="26">
                  <c:v>39.854868496881352</c:v>
                </c:pt>
                <c:pt idx="27">
                  <c:v>190.95634354640049</c:v>
                </c:pt>
                <c:pt idx="28">
                  <c:v>237.68855025464907</c:v>
                </c:pt>
                <c:pt idx="29">
                  <c:v>85.251662354109328</c:v>
                </c:pt>
              </c:numCache>
            </c:numRef>
          </c:yVal>
          <c:smooth val="0"/>
          <c:extLst>
            <c:ext xmlns:c16="http://schemas.microsoft.com/office/drawing/2014/chart" uri="{C3380CC4-5D6E-409C-BE32-E72D297353CC}">
              <c16:uniqueId val="{00000000-7E72-4E15-B5E6-905D877DEBF6}"/>
            </c:ext>
          </c:extLst>
        </c:ser>
        <c:dLbls>
          <c:showLegendKey val="0"/>
          <c:showVal val="0"/>
          <c:showCatName val="0"/>
          <c:showSerName val="0"/>
          <c:showPercent val="0"/>
          <c:showBubbleSize val="0"/>
        </c:dLbls>
        <c:axId val="1801951439"/>
        <c:axId val="1801951855"/>
      </c:scatterChart>
      <c:valAx>
        <c:axId val="180195143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1855"/>
        <c:crosses val="autoZero"/>
        <c:crossBetween val="midCat"/>
      </c:valAx>
      <c:valAx>
        <c:axId val="1801951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Manufactuing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51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Lead Time by Transport Modes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pivot_tables!$G$22</c:f>
              <c:strCache>
                <c:ptCount val="1"/>
                <c:pt idx="0">
                  <c:v>Average Lead time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pivot_tables!$F$23:$F$26</c:f>
              <c:strCache>
                <c:ptCount val="4"/>
                <c:pt idx="0">
                  <c:v>Air</c:v>
                </c:pt>
                <c:pt idx="1">
                  <c:v>Sea</c:v>
                </c:pt>
                <c:pt idx="2">
                  <c:v>Rail</c:v>
                </c:pt>
                <c:pt idx="3">
                  <c:v>Road</c:v>
                </c:pt>
              </c:strCache>
            </c:strRef>
          </c:cat>
          <c:val>
            <c:numRef>
              <c:f>pivot_tables!$G$23:$G$26</c:f>
              <c:numCache>
                <c:formatCode>0.00</c:formatCode>
                <c:ptCount val="4"/>
                <c:pt idx="0">
                  <c:v>15.961538461538462</c:v>
                </c:pt>
                <c:pt idx="1">
                  <c:v>16.411764705882351</c:v>
                </c:pt>
                <c:pt idx="2">
                  <c:v>17.535714285714285</c:v>
                </c:pt>
                <c:pt idx="3">
                  <c:v>18.03448275862069</c:v>
                </c:pt>
              </c:numCache>
            </c:numRef>
          </c:val>
          <c:extLst>
            <c:ext xmlns:c16="http://schemas.microsoft.com/office/drawing/2014/chart" uri="{C3380CC4-5D6E-409C-BE32-E72D297353CC}">
              <c16:uniqueId val="{00000000-6087-4D6E-BADB-F219B800D455}"/>
            </c:ext>
          </c:extLst>
        </c:ser>
        <c:dLbls>
          <c:dLblPos val="inEnd"/>
          <c:showLegendKey val="0"/>
          <c:showVal val="1"/>
          <c:showCatName val="0"/>
          <c:showSerName val="0"/>
          <c:showPercent val="0"/>
          <c:showBubbleSize val="0"/>
        </c:dLbls>
        <c:gapWidth val="65"/>
        <c:axId val="1736806191"/>
        <c:axId val="1736808687"/>
        <c:extLst>
          <c:ext xmlns:c15="http://schemas.microsoft.com/office/drawing/2012/chart" uri="{02D57815-91ED-43cb-92C2-25804820EDAC}">
            <c15:filteredBarSeries>
              <c15:ser>
                <c:idx val="1"/>
                <c:order val="1"/>
                <c:tx>
                  <c:strRef>
                    <c:extLst>
                      <c:ext uri="{02D57815-91ED-43cb-92C2-25804820EDAC}">
                        <c15:formulaRef>
                          <c15:sqref>pivot_tables!$H$22</c15:sqref>
                        </c15:formulaRef>
                      </c:ext>
                    </c:extLst>
                    <c:strCache>
                      <c:ptCount val="1"/>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pivot_tables!$F$23:$F$26</c15:sqref>
                        </c15:formulaRef>
                      </c:ext>
                    </c:extLst>
                    <c:strCache>
                      <c:ptCount val="4"/>
                      <c:pt idx="0">
                        <c:v>Air</c:v>
                      </c:pt>
                      <c:pt idx="1">
                        <c:v>Sea</c:v>
                      </c:pt>
                      <c:pt idx="2">
                        <c:v>Rail</c:v>
                      </c:pt>
                      <c:pt idx="3">
                        <c:v>Road</c:v>
                      </c:pt>
                    </c:strCache>
                  </c:strRef>
                </c:cat>
                <c:val>
                  <c:numRef>
                    <c:extLst>
                      <c:ext uri="{02D57815-91ED-43cb-92C2-25804820EDAC}">
                        <c15:formulaRef>
                          <c15:sqref>pivot_tables!$H$23:$H$26</c15:sqref>
                        </c15:formulaRef>
                      </c:ext>
                    </c:extLst>
                    <c:numCache>
                      <c:formatCode>_(* #,##0.00_);_(* \(#,##0.00\);_(* "-"??_);_(@_)</c:formatCode>
                      <c:ptCount val="4"/>
                    </c:numCache>
                  </c:numRef>
                </c:val>
                <c:extLst>
                  <c:ext xmlns:c16="http://schemas.microsoft.com/office/drawing/2014/chart" uri="{C3380CC4-5D6E-409C-BE32-E72D297353CC}">
                    <c16:uniqueId val="{00000001-6087-4D6E-BADB-F219B800D455}"/>
                  </c:ext>
                </c:extLst>
              </c15:ser>
            </c15:filteredBarSeries>
          </c:ext>
        </c:extLst>
      </c:barChart>
      <c:catAx>
        <c:axId val="17368061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736808687"/>
        <c:crosses val="autoZero"/>
        <c:auto val="1"/>
        <c:lblAlgn val="ctr"/>
        <c:lblOffset val="100"/>
        <c:noMultiLvlLbl val="0"/>
      </c:catAx>
      <c:valAx>
        <c:axId val="1736808687"/>
        <c:scaling>
          <c:orientation val="minMax"/>
        </c:scaling>
        <c:delete val="1"/>
        <c:axPos val="b"/>
        <c:numFmt formatCode="0.00" sourceLinked="1"/>
        <c:majorTickMark val="none"/>
        <c:minorTickMark val="none"/>
        <c:tickLblPos val="nextTo"/>
        <c:crossAx val="17368061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Shipping Cost &amp; Revenue by Shipping Carriers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pivot_tables!$G$40</c:f>
              <c:strCache>
                <c:ptCount val="1"/>
                <c:pt idx="0">
                  <c:v>Total Shipping costs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pivot_tables!$F$41:$F$43</c:f>
              <c:strCache>
                <c:ptCount val="3"/>
                <c:pt idx="0">
                  <c:v>Carrier A</c:v>
                </c:pt>
                <c:pt idx="1">
                  <c:v>Carrier B</c:v>
                </c:pt>
                <c:pt idx="2">
                  <c:v>Carrier C</c:v>
                </c:pt>
              </c:strCache>
            </c:strRef>
          </c:cat>
          <c:val>
            <c:numRef>
              <c:f>pivot_tables!$G$41:$G$43</c:f>
              <c:numCache>
                <c:formatCode>_([$$-409]* #,##0.00_);_([$$-409]* \(#,##0.00\);_([$$-409]* "-"??_);_(@_)</c:formatCode>
                <c:ptCount val="3"/>
                <c:pt idx="0">
                  <c:v>155.53783060611303</c:v>
                </c:pt>
                <c:pt idx="1">
                  <c:v>236.89761966392965</c:v>
                </c:pt>
                <c:pt idx="2">
                  <c:v>162.37945693175101</c:v>
                </c:pt>
              </c:numCache>
            </c:numRef>
          </c:val>
          <c:extLst>
            <c:ext xmlns:c16="http://schemas.microsoft.com/office/drawing/2014/chart" uri="{C3380CC4-5D6E-409C-BE32-E72D297353CC}">
              <c16:uniqueId val="{00000000-1C67-408A-B48D-49D6E6000726}"/>
            </c:ext>
          </c:extLst>
        </c:ser>
        <c:ser>
          <c:idx val="1"/>
          <c:order val="1"/>
          <c:tx>
            <c:strRef>
              <c:f>pivot_tables!$H$40</c:f>
              <c:strCache>
                <c:ptCount val="1"/>
                <c:pt idx="0">
                  <c:v>Average Revenue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pivot_tables!$F$41:$F$43</c:f>
              <c:strCache>
                <c:ptCount val="3"/>
                <c:pt idx="0">
                  <c:v>Carrier A</c:v>
                </c:pt>
                <c:pt idx="1">
                  <c:v>Carrier B</c:v>
                </c:pt>
                <c:pt idx="2">
                  <c:v>Carrier C</c:v>
                </c:pt>
              </c:strCache>
            </c:strRef>
          </c:cat>
          <c:val>
            <c:numRef>
              <c:f>pivot_tables!$H$41:$H$43</c:f>
              <c:numCache>
                <c:formatCode>_([$$-409]* #,##0.00_);_([$$-409]* \(#,##0.00\);_([$$-409]* "-"??_);_(@_)</c:formatCode>
                <c:ptCount val="3"/>
                <c:pt idx="0">
                  <c:v>5093.9283788115081</c:v>
                </c:pt>
                <c:pt idx="1">
                  <c:v>5816.1545811155529</c:v>
                </c:pt>
                <c:pt idx="2">
                  <c:v>6375.1785221857499</c:v>
                </c:pt>
              </c:numCache>
            </c:numRef>
          </c:val>
          <c:extLst>
            <c:ext xmlns:c16="http://schemas.microsoft.com/office/drawing/2014/chart" uri="{C3380CC4-5D6E-409C-BE32-E72D297353CC}">
              <c16:uniqueId val="{00000001-1C67-408A-B48D-49D6E6000726}"/>
            </c:ext>
          </c:extLst>
        </c:ser>
        <c:dLbls>
          <c:dLblPos val="inEnd"/>
          <c:showLegendKey val="0"/>
          <c:showVal val="1"/>
          <c:showCatName val="0"/>
          <c:showSerName val="0"/>
          <c:showPercent val="0"/>
          <c:showBubbleSize val="0"/>
        </c:dLbls>
        <c:gapWidth val="65"/>
        <c:axId val="1839109135"/>
        <c:axId val="1839108303"/>
      </c:barChart>
      <c:catAx>
        <c:axId val="18391091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839108303"/>
        <c:crosses val="autoZero"/>
        <c:auto val="1"/>
        <c:lblAlgn val="ctr"/>
        <c:lblOffset val="100"/>
        <c:noMultiLvlLbl val="0"/>
      </c:catAx>
      <c:valAx>
        <c:axId val="1839108303"/>
        <c:scaling>
          <c:orientation val="minMax"/>
        </c:scaling>
        <c:delete val="1"/>
        <c:axPos val="l"/>
        <c:numFmt formatCode="_([$$-409]* #,##0.00_);_([$$-409]* \(#,##0.00\);_([$$-409]* &quot;-&quot;??_);_(@_)" sourceLinked="1"/>
        <c:majorTickMark val="none"/>
        <c:minorTickMark val="none"/>
        <c:tickLblPos val="nextTo"/>
        <c:crossAx val="1839109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tx1"/>
                </a:solidFill>
              </a:rPr>
              <a:t>Manufacturing Cost vs Manufacturing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pivot_tables!$G$196</c:f>
              <c:strCache>
                <c:ptCount val="1"/>
                <c:pt idx="0">
                  <c:v>Manufacturing cost</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poly"/>
            <c:order val="3"/>
            <c:dispRSqr val="0"/>
            <c:dispEq val="0"/>
          </c:trendline>
          <c:xVal>
            <c:numRef>
              <c:f>pivot_tables!$F$197:$F$226</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pivot_tables!$G$197:$G$226</c:f>
              <c:numCache>
                <c:formatCode>General</c:formatCode>
                <c:ptCount val="30"/>
                <c:pt idx="0">
                  <c:v>207.43510864972018</c:v>
                </c:pt>
                <c:pt idx="1">
                  <c:v>166.0070310843698</c:v>
                </c:pt>
                <c:pt idx="2">
                  <c:v>164.7688065150617</c:v>
                </c:pt>
                <c:pt idx="3">
                  <c:v>137.00720482252146</c:v>
                </c:pt>
                <c:pt idx="4">
                  <c:v>344.49516461565582</c:v>
                </c:pt>
                <c:pt idx="5">
                  <c:v>83.385109463147558</c:v>
                </c:pt>
                <c:pt idx="6">
                  <c:v>559.96607239799289</c:v>
                </c:pt>
                <c:pt idx="7">
                  <c:v>157.35013613696174</c:v>
                </c:pt>
                <c:pt idx="8">
                  <c:v>86.185543020819594</c:v>
                </c:pt>
                <c:pt idx="9">
                  <c:v>159.32000437869266</c:v>
                </c:pt>
                <c:pt idx="10">
                  <c:v>253.26430720757838</c:v>
                </c:pt>
                <c:pt idx="11">
                  <c:v>142.50399053856461</c:v>
                </c:pt>
                <c:pt idx="12">
                  <c:v>65.765155926367456</c:v>
                </c:pt>
                <c:pt idx="13">
                  <c:v>87.227457969893749</c:v>
                </c:pt>
                <c:pt idx="14">
                  <c:v>34.343277465075381</c:v>
                </c:pt>
                <c:pt idx="15">
                  <c:v>141.49378278010681</c:v>
                </c:pt>
                <c:pt idx="16">
                  <c:v>195.91551222766509</c:v>
                </c:pt>
                <c:pt idx="17">
                  <c:v>253.02776315867223</c:v>
                </c:pt>
                <c:pt idx="18">
                  <c:v>45.531364237162144</c:v>
                </c:pt>
                <c:pt idx="19">
                  <c:v>55.346645254637522</c:v>
                </c:pt>
                <c:pt idx="20">
                  <c:v>195.00883788593859</c:v>
                </c:pt>
                <c:pt idx="21">
                  <c:v>33.808636513209095</c:v>
                </c:pt>
                <c:pt idx="22">
                  <c:v>253.69113143464713</c:v>
                </c:pt>
                <c:pt idx="23">
                  <c:v>152.62172418032299</c:v>
                </c:pt>
                <c:pt idx="24">
                  <c:v>134.0921674270698</c:v>
                </c:pt>
                <c:pt idx="25">
                  <c:v>63.355964203489982</c:v>
                </c:pt>
                <c:pt idx="26">
                  <c:v>39.854868496881352</c:v>
                </c:pt>
                <c:pt idx="27">
                  <c:v>190.95634354640049</c:v>
                </c:pt>
                <c:pt idx="28">
                  <c:v>237.68855025464907</c:v>
                </c:pt>
                <c:pt idx="29">
                  <c:v>85.251662354109328</c:v>
                </c:pt>
              </c:numCache>
            </c:numRef>
          </c:yVal>
          <c:smooth val="0"/>
          <c:extLst>
            <c:ext xmlns:c16="http://schemas.microsoft.com/office/drawing/2014/chart" uri="{C3380CC4-5D6E-409C-BE32-E72D297353CC}">
              <c16:uniqueId val="{00000001-8B96-43A0-8B1F-24309CCA11FB}"/>
            </c:ext>
          </c:extLst>
        </c:ser>
        <c:dLbls>
          <c:showLegendKey val="0"/>
          <c:showVal val="0"/>
          <c:showCatName val="0"/>
          <c:showSerName val="0"/>
          <c:showPercent val="0"/>
          <c:showBubbleSize val="0"/>
        </c:dLbls>
        <c:axId val="1801951439"/>
        <c:axId val="1801951855"/>
      </c:scatterChart>
      <c:valAx>
        <c:axId val="1801951439"/>
        <c:scaling>
          <c:orientation val="minMax"/>
        </c:scaling>
        <c:delete val="0"/>
        <c:axPos val="b"/>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951855"/>
        <c:crosses val="autoZero"/>
        <c:crossBetween val="midCat"/>
      </c:valAx>
      <c:valAx>
        <c:axId val="18019518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b="0">
                    <a:solidFill>
                      <a:schemeClr val="tx1"/>
                    </a:solidFill>
                  </a:rPr>
                  <a:t>Manufactuing Cost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951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tx1"/>
                </a:solidFill>
              </a:rPr>
              <a:t>Profit by Product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pivot_tables!$G$56</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AF1-4C4A-AD76-72DE3F41E3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AF1-4C4A-AD76-72DE3F41E3DC}"/>
              </c:ext>
            </c:extLst>
          </c:dPt>
          <c:dPt>
            <c:idx val="2"/>
            <c:bubble3D val="0"/>
            <c:spPr>
              <a:solidFill>
                <a:schemeClr val="tx1">
                  <a:lumMod val="65000"/>
                  <a:lumOff val="3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AF1-4C4A-AD76-72DE3F41E3DC}"/>
              </c:ext>
            </c:extLst>
          </c:dPt>
          <c:dLbls>
            <c:dLbl>
              <c:idx val="0"/>
              <c:layout>
                <c:manualLayout>
                  <c:x val="0.20969343822470562"/>
                  <c:y val="-2.02020202020202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F1-4C4A-AD76-72DE3F41E3DC}"/>
                </c:ext>
              </c:extLst>
            </c:dLbl>
            <c:dLbl>
              <c:idx val="1"/>
              <c:layout>
                <c:manualLayout>
                  <c:x val="0.22551935809072116"/>
                  <c:y val="6.060606060606060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F1-4C4A-AD76-72DE3F41E3DC}"/>
                </c:ext>
              </c:extLst>
            </c:dLbl>
            <c:dLbl>
              <c:idx val="2"/>
              <c:layout>
                <c:manualLayout>
                  <c:x val="-0.14243327879413969"/>
                  <c:y val="-0.1010101010101010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F1-4C4A-AD76-72DE3F41E3DC}"/>
                </c:ext>
              </c:extLst>
            </c:dLbl>
            <c:spPr>
              <a:no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pivot_tables!$F$57:$F$59</c:f>
              <c:strCache>
                <c:ptCount val="3"/>
                <c:pt idx="0">
                  <c:v>cosmetics</c:v>
                </c:pt>
                <c:pt idx="1">
                  <c:v>haircare</c:v>
                </c:pt>
                <c:pt idx="2">
                  <c:v>skincare</c:v>
                </c:pt>
              </c:strCache>
            </c:strRef>
          </c:cat>
          <c:val>
            <c:numRef>
              <c:f>pivot_tables!$G$57:$G$59</c:f>
              <c:numCache>
                <c:formatCode>"$"0.00,\ "k"</c:formatCode>
                <c:ptCount val="3"/>
                <c:pt idx="0">
                  <c:v>146877.93380086165</c:v>
                </c:pt>
                <c:pt idx="1">
                  <c:v>155278.09222972367</c:v>
                </c:pt>
                <c:pt idx="2">
                  <c:v>217242.7302603334</c:v>
                </c:pt>
              </c:numCache>
            </c:numRef>
          </c:val>
          <c:extLst>
            <c:ext xmlns:c16="http://schemas.microsoft.com/office/drawing/2014/chart" uri="{C3380CC4-5D6E-409C-BE32-E72D297353CC}">
              <c16:uniqueId val="{00000006-5AF1-4C4A-AD76-72DE3F41E3DC}"/>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Revenue and Profit Distribution</cx:v>
        </cx:txData>
      </cx:tx>
      <cx:txPr>
        <a:bodyPr spcFirstLastPara="1" vertOverflow="ellipsis" horzOverflow="overflow" wrap="square" lIns="0" tIns="0" rIns="0" bIns="0" anchor="ctr" anchorCtr="1"/>
        <a:lstStyle/>
        <a:p>
          <a:pPr algn="ctr" rtl="0">
            <a:defRPr lang="en-US" sz="900" b="0" i="0" u="none" strike="noStrike" kern="1200" baseline="0">
              <a:solidFill>
                <a:schemeClr val="tx1"/>
              </a:solidFill>
              <a:latin typeface="+mn-lt"/>
              <a:ea typeface="+mn-ea"/>
              <a:cs typeface="+mn-cs"/>
            </a:defRPr>
          </a:pPr>
          <a:r>
            <a:rPr lang="en-US" sz="900" b="0" i="0" u="none" strike="noStrike" kern="1200" baseline="0">
              <a:solidFill>
                <a:schemeClr val="tx1"/>
              </a:solidFill>
              <a:latin typeface="+mn-lt"/>
              <a:ea typeface="+mn-ea"/>
              <a:cs typeface="+mn-cs"/>
            </a:rPr>
            <a:t>Revenue and Profit Distribution</a:t>
          </a:r>
        </a:p>
      </cx:txPr>
    </cx:title>
    <cx:plotArea>
      <cx:plotAreaRegion>
        <cx:series layoutId="boxWhisker" uniqueId="{E5D3C480-B0C1-4893-A344-07D793B4271B}">
          <cx:tx>
            <cx:txData>
              <cx:f>_xlchart.v1.0</cx:f>
              <cx:v>Revenue</cx:v>
            </cx:txData>
          </cx:tx>
          <cx:dataId val="0"/>
          <cx:layoutPr>
            <cx:visibility meanLine="0" meanMarker="1" nonoutliers="0" outliers="1"/>
            <cx:statistics quartileMethod="exclusive"/>
          </cx:layoutPr>
        </cx:series>
        <cx:series layoutId="boxWhisker" uniqueId="{D95CBAEA-504C-4364-A79C-B7B6B9882CAC}">
          <cx:tx>
            <cx:txData>
              <cx:f>_xlchart.v1.2</cx:f>
              <cx:v>Profit</cx:v>
            </cx:txData>
          </cx:tx>
          <cx:dataId val="1"/>
          <cx:layoutPr>
            <cx:visibility meanLine="0" meanMarker="1" nonoutliers="0" outliers="1"/>
            <cx:statistics quartileMethod="exclusive"/>
          </cx:layoutPr>
        </cx:series>
      </cx:plotAreaRegion>
      <cx:axis id="0" hidden="1">
        <cx:catScaling gapWidth="1"/>
        <cx:tickLabels/>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axis>
      <cx:axis id="1">
        <cx:valScaling/>
        <cx:majorGridlines/>
        <cx:tickLabels/>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axis>
    </cx:plotArea>
    <cx:legend pos="t" align="ctr" overlay="0">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Revenue and Profit Distribution</cx:v>
        </cx:txData>
      </cx:tx>
      <cx:txPr>
        <a:bodyPr spcFirstLastPara="1" vertOverflow="ellipsis" horzOverflow="overflow" wrap="square" lIns="0" tIns="0" rIns="0" bIns="0" anchor="ctr" anchorCtr="1"/>
        <a:lstStyle/>
        <a:p>
          <a:pPr algn="ctr" rtl="0">
            <a:defRPr lang="en-US" sz="900" b="0" i="0" u="none" strike="noStrike" kern="1200" baseline="0">
              <a:solidFill>
                <a:schemeClr val="tx1"/>
              </a:solidFill>
              <a:latin typeface="+mn-lt"/>
              <a:ea typeface="+mn-ea"/>
              <a:cs typeface="+mn-cs"/>
            </a:defRPr>
          </a:pPr>
          <a:r>
            <a:rPr lang="en-US" sz="1400" b="1" i="0" u="none" strike="noStrike" kern="1200" baseline="0">
              <a:solidFill>
                <a:schemeClr val="tx1"/>
              </a:solidFill>
              <a:latin typeface="+mn-lt"/>
              <a:ea typeface="+mn-ea"/>
              <a:cs typeface="+mn-cs"/>
            </a:rPr>
            <a:t>Revenue and Profit Distribution</a:t>
          </a:r>
        </a:p>
      </cx:txPr>
    </cx:title>
    <cx:plotArea>
      <cx:plotAreaRegion>
        <cx:series layoutId="boxWhisker" uniqueId="{E5D3C480-B0C1-4893-A344-07D793B4271B}">
          <cx:tx>
            <cx:txData>
              <cx:f>_xlchart.v1.4</cx:f>
              <cx:v>Revenue</cx:v>
            </cx:txData>
          </cx:tx>
          <cx:dataId val="0"/>
          <cx:layoutPr>
            <cx:visibility meanLine="0" meanMarker="1" nonoutliers="0" outliers="1"/>
            <cx:statistics quartileMethod="exclusive"/>
          </cx:layoutPr>
        </cx:series>
        <cx:series layoutId="boxWhisker" uniqueId="{D95CBAEA-504C-4364-A79C-B7B6B9882CAC}">
          <cx:tx>
            <cx:txData>
              <cx:f>_xlchart.v1.6</cx:f>
              <cx:v>Profit</cx:v>
            </cx:txData>
          </cx:tx>
          <cx:dataId val="1"/>
          <cx:layoutPr>
            <cx:visibility meanLine="0" meanMarker="1" nonoutliers="0" outliers="1"/>
            <cx:statistics quartileMethod="exclusive"/>
          </cx:layoutPr>
        </cx:series>
      </cx:plotAreaRegion>
      <cx:axis id="0" hidden="1">
        <cx:catScaling gapWidth="1.5"/>
        <cx:tickLabels/>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axis>
      <cx:axis id="1">
        <cx:valScaling/>
        <cx:tickLabels/>
        <cx:txPr>
          <a:bodyPr vertOverflow="overflow" horzOverflow="overflow" wrap="square" lIns="0" tIns="0" rIns="0" bIns="0"/>
          <a:lstStyle/>
          <a:p>
            <a:pPr algn="ctr" rtl="0">
              <a:defRPr lang="en-US" sz="900" b="0" i="0" u="none" strike="noStrike" kern="1200" baseline="0">
                <a:solidFill>
                  <a:schemeClr val="tx1"/>
                </a:solidFill>
                <a:latin typeface="+mn-lt"/>
                <a:ea typeface="+mn-ea"/>
                <a:cs typeface="+mn-cs"/>
              </a:defRPr>
            </a:pPr>
            <a:endParaRPr lang="en-US" sz="900" b="0" i="0" u="none" strike="noStrike" kern="1200" baseline="0">
              <a:solidFill>
                <a:schemeClr val="tx1"/>
              </a:solidFill>
              <a:latin typeface="+mn-lt"/>
              <a:ea typeface="+mn-ea"/>
              <a:cs typeface="+mn-cs"/>
            </a:endParaRPr>
          </a:p>
        </cx:txPr>
      </cx:axis>
    </cx:plotArea>
    <cx:legend pos="t" align="ctr" overlay="0">
      <cx:spPr>
        <a:noFill/>
        <a:ln>
          <a:noFill/>
        </a:ln>
      </cx:spPr>
      <cx:txPr>
        <a:bodyPr vertOverflow="overflow" horzOverflow="overflow" wrap="square" lIns="0" tIns="0" rIns="0" bIns="0"/>
        <a:lstStyle/>
        <a:p>
          <a:pPr algn="ctr" rtl="0">
            <a:defRPr lang="en-US" sz="900" b="1" i="0" u="none" strike="noStrike" kern="1200" baseline="0">
              <a:solidFill>
                <a:schemeClr val="tx1"/>
              </a:solidFill>
              <a:latin typeface="+mn-lt"/>
              <a:ea typeface="+mn-ea"/>
              <a:cs typeface="+mn-cs"/>
            </a:defRPr>
          </a:pPr>
          <a:endParaRPr lang="en-US" sz="900" b="1" i="0" u="none" strike="noStrike" kern="1200" baseline="0">
            <a:solidFill>
              <a:schemeClr val="tx1"/>
            </a:solidFill>
            <a:latin typeface="+mn-lt"/>
            <a:ea typeface="+mn-ea"/>
            <a:cs typeface="+mn-cs"/>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Regression Analysis'!A1"/><Relationship Id="rId3" Type="http://schemas.openxmlformats.org/officeDocument/2006/relationships/chart" Target="../charts/chart7.xml"/><Relationship Id="rId7" Type="http://schemas.microsoft.com/office/2014/relationships/chartEx" Target="../charts/chartEx2.xml"/><Relationship Id="rId2" Type="http://schemas.openxmlformats.org/officeDocument/2006/relationships/chart" Target="../charts/chart6.xml"/><Relationship Id="rId1" Type="http://schemas.openxmlformats.org/officeDocument/2006/relationships/image" Target="../media/image1.emf"/><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2.png"/><Relationship Id="rId4" Type="http://schemas.openxmlformats.org/officeDocument/2006/relationships/chart" Target="../charts/chart8.xml"/><Relationship Id="rId9" Type="http://schemas.openxmlformats.org/officeDocument/2006/relationships/hyperlink" Target="#Heatmap!A1"/></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hyperlink" Target="#Dashboard!A1"/><Relationship Id="rId1" Type="http://schemas.openxmlformats.org/officeDocument/2006/relationships/hyperlink" Target="#'Regression Analysis'!A1"/></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Heatmap!A1"/></Relationships>
</file>

<file path=xl/drawings/drawing1.xml><?xml version="1.0" encoding="utf-8"?>
<xdr:wsDr xmlns:xdr="http://schemas.openxmlformats.org/drawingml/2006/spreadsheetDrawing" xmlns:a="http://schemas.openxmlformats.org/drawingml/2006/main">
  <xdr:twoCellAnchor>
    <xdr:from>
      <xdr:col>9</xdr:col>
      <xdr:colOff>114300</xdr:colOff>
      <xdr:row>20</xdr:row>
      <xdr:rowOff>38100</xdr:rowOff>
    </xdr:from>
    <xdr:to>
      <xdr:col>16</xdr:col>
      <xdr:colOff>419100</xdr:colOff>
      <xdr:row>34</xdr:row>
      <xdr:rowOff>114300</xdr:rowOff>
    </xdr:to>
    <xdr:graphicFrame macro="">
      <xdr:nvGraphicFramePr>
        <xdr:cNvPr id="2" name="Chart 1">
          <a:extLst>
            <a:ext uri="{FF2B5EF4-FFF2-40B4-BE49-F238E27FC236}">
              <a16:creationId xmlns:a16="http://schemas.microsoft.com/office/drawing/2014/main" id="{FB567898-4C17-4E26-A50A-3009742FD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37</xdr:row>
      <xdr:rowOff>66675</xdr:rowOff>
    </xdr:from>
    <xdr:to>
      <xdr:col>16</xdr:col>
      <xdr:colOff>209550</xdr:colOff>
      <xdr:row>51</xdr:row>
      <xdr:rowOff>142875</xdr:rowOff>
    </xdr:to>
    <xdr:graphicFrame macro="">
      <xdr:nvGraphicFramePr>
        <xdr:cNvPr id="3" name="Chart 2">
          <a:extLst>
            <a:ext uri="{FF2B5EF4-FFF2-40B4-BE49-F238E27FC236}">
              <a16:creationId xmlns:a16="http://schemas.microsoft.com/office/drawing/2014/main" id="{A5364521-F01C-459C-8C6C-D61F1F374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219075</xdr:colOff>
      <xdr:row>53</xdr:row>
      <xdr:rowOff>57150</xdr:rowOff>
    </xdr:from>
    <xdr:to>
      <xdr:col>15</xdr:col>
      <xdr:colOff>476250</xdr:colOff>
      <xdr:row>67</xdr:row>
      <xdr:rowOff>133350</xdr:rowOff>
    </xdr:to>
    <xdr:graphicFrame macro="">
      <xdr:nvGraphicFramePr>
        <xdr:cNvPr id="4" name="Chart 3">
          <a:extLst>
            <a:ext uri="{FF2B5EF4-FFF2-40B4-BE49-F238E27FC236}">
              <a16:creationId xmlns:a16="http://schemas.microsoft.com/office/drawing/2014/main" id="{6E732B55-2624-481F-9D1B-3DB7BA45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295275</xdr:colOff>
      <xdr:row>69</xdr:row>
      <xdr:rowOff>47625</xdr:rowOff>
    </xdr:from>
    <xdr:to>
      <xdr:col>15</xdr:col>
      <xdr:colOff>133350</xdr:colOff>
      <xdr:row>83</xdr:row>
      <xdr:rowOff>123825</xdr:rowOff>
    </xdr:to>
    <xdr:graphicFrame macro="">
      <xdr:nvGraphicFramePr>
        <xdr:cNvPr id="5" name="Chart 4">
          <a:extLst>
            <a:ext uri="{FF2B5EF4-FFF2-40B4-BE49-F238E27FC236}">
              <a16:creationId xmlns:a16="http://schemas.microsoft.com/office/drawing/2014/main" id="{C9B8EBD2-E6FA-432F-9454-5C24C566C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409575</xdr:colOff>
      <xdr:row>87</xdr:row>
      <xdr:rowOff>161925</xdr:rowOff>
    </xdr:from>
    <xdr:to>
      <xdr:col>16</xdr:col>
      <xdr:colOff>247650</xdr:colOff>
      <xdr:row>102</xdr:row>
      <xdr:rowOff>47625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0632EE0-16D3-4B33-BD5C-DD41FD359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963275" y="16735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190500</xdr:colOff>
      <xdr:row>195</xdr:row>
      <xdr:rowOff>85725</xdr:rowOff>
    </xdr:from>
    <xdr:to>
      <xdr:col>15</xdr:col>
      <xdr:colOff>28575</xdr:colOff>
      <xdr:row>209</xdr:row>
      <xdr:rowOff>161925</xdr:rowOff>
    </xdr:to>
    <xdr:graphicFrame macro="">
      <xdr:nvGraphicFramePr>
        <xdr:cNvPr id="7" name="Chart 6">
          <a:extLst>
            <a:ext uri="{FF2B5EF4-FFF2-40B4-BE49-F238E27FC236}">
              <a16:creationId xmlns:a16="http://schemas.microsoft.com/office/drawing/2014/main" id="{1555044C-6691-4691-9A0F-5EDAC7ECF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628650</xdr:colOff>
      <xdr:row>236</xdr:row>
      <xdr:rowOff>28575</xdr:rowOff>
    </xdr:from>
    <xdr:to>
      <xdr:col>6</xdr:col>
      <xdr:colOff>209550</xdr:colOff>
      <xdr:row>249</xdr:row>
      <xdr:rowOff>76200</xdr:rowOff>
    </xdr:to>
    <mc:AlternateContent xmlns:mc="http://schemas.openxmlformats.org/markup-compatibility/2006" xmlns:a14="http://schemas.microsoft.com/office/drawing/2010/main">
      <mc:Choice Requires="a14">
        <xdr:graphicFrame macro="">
          <xdr:nvGraphicFramePr>
            <xdr:cNvPr id="9" name="Product type">
              <a:extLst>
                <a:ext uri="{FF2B5EF4-FFF2-40B4-BE49-F238E27FC236}">
                  <a16:creationId xmlns:a16="http://schemas.microsoft.com/office/drawing/2014/main" id="{97A88270-9AFE-4DAF-9859-BE8A1E7E8A6C}"/>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429125" y="44986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1104900</xdr:colOff>
      <xdr:row>238</xdr:row>
      <xdr:rowOff>123825</xdr:rowOff>
    </xdr:from>
    <xdr:to>
      <xdr:col>6</xdr:col>
      <xdr:colOff>381000</xdr:colOff>
      <xdr:row>251</xdr:row>
      <xdr:rowOff>171450</xdr:rowOff>
    </xdr:to>
    <mc:AlternateContent xmlns:mc="http://schemas.openxmlformats.org/markup-compatibility/2006" xmlns:a14="http://schemas.microsoft.com/office/drawing/2010/main">
      <mc:Choice Requires="a14">
        <xdr:graphicFrame macro="">
          <xdr:nvGraphicFramePr>
            <xdr:cNvPr id="10" name="Customer demographics">
              <a:extLst>
                <a:ext uri="{FF2B5EF4-FFF2-40B4-BE49-F238E27FC236}">
                  <a16:creationId xmlns:a16="http://schemas.microsoft.com/office/drawing/2014/main" id="{1B9D59A4-EAD7-496D-AF74-2AEB63238F07}"/>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4905375" y="45462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1581150</xdr:colOff>
      <xdr:row>241</xdr:row>
      <xdr:rowOff>28575</xdr:rowOff>
    </xdr:from>
    <xdr:to>
      <xdr:col>6</xdr:col>
      <xdr:colOff>381000</xdr:colOff>
      <xdr:row>254</xdr:row>
      <xdr:rowOff>76200</xdr:rowOff>
    </xdr:to>
    <mc:AlternateContent xmlns:mc="http://schemas.openxmlformats.org/markup-compatibility/2006" xmlns:a14="http://schemas.microsoft.com/office/drawing/2010/main">
      <mc:Choice Requires="a14">
        <xdr:graphicFrame macro="">
          <xdr:nvGraphicFramePr>
            <xdr:cNvPr id="11" name="Supplier name">
              <a:extLst>
                <a:ext uri="{FF2B5EF4-FFF2-40B4-BE49-F238E27FC236}">
                  <a16:creationId xmlns:a16="http://schemas.microsoft.com/office/drawing/2014/main" id="{99ED4F71-90A7-4D80-B713-4ED1EACB6EE8}"/>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mlns="">
        <xdr:sp macro="" textlink="">
          <xdr:nvSpPr>
            <xdr:cNvPr id="0" name=""/>
            <xdr:cNvSpPr>
              <a:spLocks noTextEdit="1"/>
            </xdr:cNvSpPr>
          </xdr:nvSpPr>
          <xdr:spPr>
            <a:xfrm>
              <a:off x="5381625" y="45939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1682</xdr:colOff>
      <xdr:row>0</xdr:row>
      <xdr:rowOff>43143</xdr:rowOff>
    </xdr:from>
    <xdr:to>
      <xdr:col>22</xdr:col>
      <xdr:colOff>554131</xdr:colOff>
      <xdr:row>48</xdr:row>
      <xdr:rowOff>171450</xdr:rowOff>
    </xdr:to>
    <xdr:sp macro="" textlink="">
      <xdr:nvSpPr>
        <xdr:cNvPr id="3" name="Rectangle 2">
          <a:extLst>
            <a:ext uri="{FF2B5EF4-FFF2-40B4-BE49-F238E27FC236}">
              <a16:creationId xmlns:a16="http://schemas.microsoft.com/office/drawing/2014/main" id="{980A6CDE-3C68-47C8-915F-39C185B194BA}"/>
            </a:ext>
          </a:extLst>
        </xdr:cNvPr>
        <xdr:cNvSpPr/>
      </xdr:nvSpPr>
      <xdr:spPr>
        <a:xfrm>
          <a:off x="1682" y="43143"/>
          <a:ext cx="13963649" cy="9272307"/>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0</xdr:row>
      <xdr:rowOff>85725</xdr:rowOff>
    </xdr:from>
    <xdr:to>
      <xdr:col>15</xdr:col>
      <xdr:colOff>323850</xdr:colOff>
      <xdr:row>6</xdr:row>
      <xdr:rowOff>123824</xdr:rowOff>
    </xdr:to>
    <xdr:sp macro="" textlink="">
      <xdr:nvSpPr>
        <xdr:cNvPr id="4" name="Rectangle: Rounded Corners 3">
          <a:extLst>
            <a:ext uri="{FF2B5EF4-FFF2-40B4-BE49-F238E27FC236}">
              <a16:creationId xmlns:a16="http://schemas.microsoft.com/office/drawing/2014/main" id="{71233485-BC65-40F8-B7C7-F3B4FBA9150B}"/>
            </a:ext>
          </a:extLst>
        </xdr:cNvPr>
        <xdr:cNvSpPr/>
      </xdr:nvSpPr>
      <xdr:spPr>
        <a:xfrm>
          <a:off x="114300" y="85725"/>
          <a:ext cx="9353550" cy="1181099"/>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104776</xdr:colOff>
      <xdr:row>0</xdr:row>
      <xdr:rowOff>133350</xdr:rowOff>
    </xdr:from>
    <xdr:to>
      <xdr:col>15</xdr:col>
      <xdr:colOff>295276</xdr:colOff>
      <xdr:row>6</xdr:row>
      <xdr:rowOff>0</xdr:rowOff>
    </xdr:to>
    <xdr:sp macro="" textlink="">
      <xdr:nvSpPr>
        <xdr:cNvPr id="5" name="TextBox 4">
          <a:extLst>
            <a:ext uri="{FF2B5EF4-FFF2-40B4-BE49-F238E27FC236}">
              <a16:creationId xmlns:a16="http://schemas.microsoft.com/office/drawing/2014/main" id="{882642EA-BD9B-438A-945B-3FD1A9297F2E}"/>
            </a:ext>
          </a:extLst>
        </xdr:cNvPr>
        <xdr:cNvSpPr txBox="1"/>
      </xdr:nvSpPr>
      <xdr:spPr>
        <a:xfrm>
          <a:off x="104776" y="133350"/>
          <a:ext cx="93345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atin typeface="Segoe UI Black" panose="020B0A02040204020203" pitchFamily="34" charset="0"/>
              <a:ea typeface="Segoe UI Black" panose="020B0A02040204020203" pitchFamily="34" charset="0"/>
            </a:rPr>
            <a:t>SUPPLY CHAIN ANALYSIS DASHBOARD</a:t>
          </a:r>
        </a:p>
      </xdr:txBody>
    </xdr:sp>
    <xdr:clientData/>
  </xdr:twoCellAnchor>
  <xdr:twoCellAnchor>
    <xdr:from>
      <xdr:col>0</xdr:col>
      <xdr:colOff>85725</xdr:colOff>
      <xdr:row>6</xdr:row>
      <xdr:rowOff>161925</xdr:rowOff>
    </xdr:from>
    <xdr:to>
      <xdr:col>22</xdr:col>
      <xdr:colOff>495300</xdr:colOff>
      <xdr:row>13</xdr:row>
      <xdr:rowOff>95250</xdr:rowOff>
    </xdr:to>
    <xdr:sp macro="" textlink="">
      <xdr:nvSpPr>
        <xdr:cNvPr id="7" name="Rectangle: Rounded Corners 6">
          <a:extLst>
            <a:ext uri="{FF2B5EF4-FFF2-40B4-BE49-F238E27FC236}">
              <a16:creationId xmlns:a16="http://schemas.microsoft.com/office/drawing/2014/main" id="{C6298618-F7AD-4D83-8728-7AC189B1E116}"/>
            </a:ext>
          </a:extLst>
        </xdr:cNvPr>
        <xdr:cNvSpPr/>
      </xdr:nvSpPr>
      <xdr:spPr>
        <a:xfrm>
          <a:off x="85725" y="1304925"/>
          <a:ext cx="13820775" cy="1266825"/>
        </a:xfrm>
        <a:prstGeom prst="roundRect">
          <a:avLst>
            <a:gd name="adj" fmla="val 6667"/>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123825</xdr:colOff>
      <xdr:row>7</xdr:row>
      <xdr:rowOff>42862</xdr:rowOff>
    </xdr:from>
    <xdr:to>
      <xdr:col>4</xdr:col>
      <xdr:colOff>361950</xdr:colOff>
      <xdr:row>13</xdr:row>
      <xdr:rowOff>76200</xdr:rowOff>
    </xdr:to>
    <xdr:sp macro="" textlink="">
      <xdr:nvSpPr>
        <xdr:cNvPr id="8" name="Rectangle: Rounded Corners 7">
          <a:extLst>
            <a:ext uri="{FF2B5EF4-FFF2-40B4-BE49-F238E27FC236}">
              <a16:creationId xmlns:a16="http://schemas.microsoft.com/office/drawing/2014/main" id="{6A468FF2-F84A-46FD-B5D8-2D01786DC7F5}"/>
            </a:ext>
          </a:extLst>
        </xdr:cNvPr>
        <xdr:cNvSpPr/>
      </xdr:nvSpPr>
      <xdr:spPr>
        <a:xfrm>
          <a:off x="123825" y="1376362"/>
          <a:ext cx="2676525" cy="1176338"/>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7</xdr:row>
      <xdr:rowOff>42862</xdr:rowOff>
    </xdr:from>
    <xdr:to>
      <xdr:col>9</xdr:col>
      <xdr:colOff>76200</xdr:colOff>
      <xdr:row>13</xdr:row>
      <xdr:rowOff>57150</xdr:rowOff>
    </xdr:to>
    <xdr:sp macro="" textlink="">
      <xdr:nvSpPr>
        <xdr:cNvPr id="9" name="Rectangle: Rounded Corners 8">
          <a:extLst>
            <a:ext uri="{FF2B5EF4-FFF2-40B4-BE49-F238E27FC236}">
              <a16:creationId xmlns:a16="http://schemas.microsoft.com/office/drawing/2014/main" id="{AC2E3CBD-3E09-4D60-A432-628500A51637}"/>
            </a:ext>
          </a:extLst>
        </xdr:cNvPr>
        <xdr:cNvSpPr/>
      </xdr:nvSpPr>
      <xdr:spPr>
        <a:xfrm>
          <a:off x="2886075" y="1376362"/>
          <a:ext cx="2676525" cy="1157288"/>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161925</xdr:colOff>
      <xdr:row>7</xdr:row>
      <xdr:rowOff>42862</xdr:rowOff>
    </xdr:from>
    <xdr:to>
      <xdr:col>13</xdr:col>
      <xdr:colOff>400050</xdr:colOff>
      <xdr:row>13</xdr:row>
      <xdr:rowOff>76200</xdr:rowOff>
    </xdr:to>
    <xdr:sp macro="" textlink="">
      <xdr:nvSpPr>
        <xdr:cNvPr id="10" name="Rectangle: Rounded Corners 9">
          <a:extLst>
            <a:ext uri="{FF2B5EF4-FFF2-40B4-BE49-F238E27FC236}">
              <a16:creationId xmlns:a16="http://schemas.microsoft.com/office/drawing/2014/main" id="{6D49B59C-E157-4305-B7B1-FF96D9D03541}"/>
            </a:ext>
          </a:extLst>
        </xdr:cNvPr>
        <xdr:cNvSpPr/>
      </xdr:nvSpPr>
      <xdr:spPr>
        <a:xfrm>
          <a:off x="5648325" y="1376362"/>
          <a:ext cx="2676525" cy="1176338"/>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485775</xdr:colOff>
      <xdr:row>7</xdr:row>
      <xdr:rowOff>42862</xdr:rowOff>
    </xdr:from>
    <xdr:to>
      <xdr:col>18</xdr:col>
      <xdr:colOff>114300</xdr:colOff>
      <xdr:row>13</xdr:row>
      <xdr:rowOff>85725</xdr:rowOff>
    </xdr:to>
    <xdr:sp macro="" textlink="">
      <xdr:nvSpPr>
        <xdr:cNvPr id="11" name="Rectangle: Rounded Corners 10">
          <a:extLst>
            <a:ext uri="{FF2B5EF4-FFF2-40B4-BE49-F238E27FC236}">
              <a16:creationId xmlns:a16="http://schemas.microsoft.com/office/drawing/2014/main" id="{C98CE833-963E-4363-B9CD-357BFB5A47C4}"/>
            </a:ext>
          </a:extLst>
        </xdr:cNvPr>
        <xdr:cNvSpPr/>
      </xdr:nvSpPr>
      <xdr:spPr>
        <a:xfrm>
          <a:off x="8410575" y="1376362"/>
          <a:ext cx="2676525" cy="118586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200025</xdr:colOff>
      <xdr:row>7</xdr:row>
      <xdr:rowOff>42862</xdr:rowOff>
    </xdr:from>
    <xdr:to>
      <xdr:col>22</xdr:col>
      <xdr:colOff>438150</xdr:colOff>
      <xdr:row>13</xdr:row>
      <xdr:rowOff>104775</xdr:rowOff>
    </xdr:to>
    <xdr:sp macro="" textlink="">
      <xdr:nvSpPr>
        <xdr:cNvPr id="12" name="Rectangle: Rounded Corners 11">
          <a:extLst>
            <a:ext uri="{FF2B5EF4-FFF2-40B4-BE49-F238E27FC236}">
              <a16:creationId xmlns:a16="http://schemas.microsoft.com/office/drawing/2014/main" id="{ABB13CE1-3E66-4107-B2E9-47B1DEB8E0A2}"/>
            </a:ext>
          </a:extLst>
        </xdr:cNvPr>
        <xdr:cNvSpPr/>
      </xdr:nvSpPr>
      <xdr:spPr>
        <a:xfrm>
          <a:off x="11172825" y="1376362"/>
          <a:ext cx="2676525" cy="120491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7</xdr:row>
      <xdr:rowOff>85725</xdr:rowOff>
    </xdr:from>
    <xdr:to>
      <xdr:col>4</xdr:col>
      <xdr:colOff>285750</xdr:colOff>
      <xdr:row>9</xdr:row>
      <xdr:rowOff>180975</xdr:rowOff>
    </xdr:to>
    <xdr:sp macro="" textlink="">
      <xdr:nvSpPr>
        <xdr:cNvPr id="13" name="Rectangle 12">
          <a:extLst>
            <a:ext uri="{FF2B5EF4-FFF2-40B4-BE49-F238E27FC236}">
              <a16:creationId xmlns:a16="http://schemas.microsoft.com/office/drawing/2014/main" id="{6D6B75E9-AD7B-4078-84B5-95C712BCB44C}"/>
            </a:ext>
          </a:extLst>
        </xdr:cNvPr>
        <xdr:cNvSpPr/>
      </xdr:nvSpPr>
      <xdr:spPr>
        <a:xfrm>
          <a:off x="190500" y="1419225"/>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latin typeface="Segoe UI Semibold" panose="020B0702040204020203" pitchFamily="34" charset="0"/>
              <a:cs typeface="Segoe UI Semibold" panose="020B0702040204020203" pitchFamily="34" charset="0"/>
            </a:rPr>
            <a:t>TOTAL REVENUE</a:t>
          </a:r>
        </a:p>
      </xdr:txBody>
    </xdr:sp>
    <xdr:clientData/>
  </xdr:twoCellAnchor>
  <xdr:twoCellAnchor>
    <xdr:from>
      <xdr:col>0</xdr:col>
      <xdr:colOff>190500</xdr:colOff>
      <xdr:row>10</xdr:row>
      <xdr:rowOff>80962</xdr:rowOff>
    </xdr:from>
    <xdr:to>
      <xdr:col>4</xdr:col>
      <xdr:colOff>285750</xdr:colOff>
      <xdr:row>12</xdr:row>
      <xdr:rowOff>176212</xdr:rowOff>
    </xdr:to>
    <xdr:sp macro="" textlink="pivot_tables!A5">
      <xdr:nvSpPr>
        <xdr:cNvPr id="18" name="Rectangle 17">
          <a:extLst>
            <a:ext uri="{FF2B5EF4-FFF2-40B4-BE49-F238E27FC236}">
              <a16:creationId xmlns:a16="http://schemas.microsoft.com/office/drawing/2014/main" id="{EB2DA261-A5E5-439A-A119-0246772E5B25}"/>
            </a:ext>
          </a:extLst>
        </xdr:cNvPr>
        <xdr:cNvSpPr/>
      </xdr:nvSpPr>
      <xdr:spPr>
        <a:xfrm>
          <a:off x="190500" y="1985962"/>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4E2DDF1-A463-42E1-8CF1-49CC8FF581E8}"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$577.60 k</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4</xdr:col>
      <xdr:colOff>516731</xdr:colOff>
      <xdr:row>10</xdr:row>
      <xdr:rowOff>80962</xdr:rowOff>
    </xdr:from>
    <xdr:to>
      <xdr:col>9</xdr:col>
      <xdr:colOff>2381</xdr:colOff>
      <xdr:row>12</xdr:row>
      <xdr:rowOff>176212</xdr:rowOff>
    </xdr:to>
    <xdr:sp macro="" textlink="pivot_tables!B5">
      <xdr:nvSpPr>
        <xdr:cNvPr id="19" name="Rectangle 18">
          <a:extLst>
            <a:ext uri="{FF2B5EF4-FFF2-40B4-BE49-F238E27FC236}">
              <a16:creationId xmlns:a16="http://schemas.microsoft.com/office/drawing/2014/main" id="{2EA4EE93-29F5-4577-A8D2-7B238D0BF197}"/>
            </a:ext>
          </a:extLst>
        </xdr:cNvPr>
        <xdr:cNvSpPr/>
      </xdr:nvSpPr>
      <xdr:spPr>
        <a:xfrm>
          <a:off x="2955131" y="1985962"/>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7648FC4-70E4-4B3F-AC1C-43FB0DB824E1}"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$0.55 k</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9</xdr:col>
      <xdr:colOff>233362</xdr:colOff>
      <xdr:row>10</xdr:row>
      <xdr:rowOff>80962</xdr:rowOff>
    </xdr:from>
    <xdr:to>
      <xdr:col>13</xdr:col>
      <xdr:colOff>328612</xdr:colOff>
      <xdr:row>12</xdr:row>
      <xdr:rowOff>176212</xdr:rowOff>
    </xdr:to>
    <xdr:sp macro="" textlink="pivot_tables!C5">
      <xdr:nvSpPr>
        <xdr:cNvPr id="20" name="Rectangle 19">
          <a:extLst>
            <a:ext uri="{FF2B5EF4-FFF2-40B4-BE49-F238E27FC236}">
              <a16:creationId xmlns:a16="http://schemas.microsoft.com/office/drawing/2014/main" id="{12979F5A-7C84-46DD-906D-4C544BD34394}"/>
            </a:ext>
          </a:extLst>
        </xdr:cNvPr>
        <xdr:cNvSpPr/>
      </xdr:nvSpPr>
      <xdr:spPr>
        <a:xfrm>
          <a:off x="5719762" y="1985962"/>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3146D1F7-C3F7-4849-A95A-8F13801E5836}"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$4.73 k</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13</xdr:col>
      <xdr:colOff>559593</xdr:colOff>
      <xdr:row>10</xdr:row>
      <xdr:rowOff>80962</xdr:rowOff>
    </xdr:from>
    <xdr:to>
      <xdr:col>18</xdr:col>
      <xdr:colOff>45243</xdr:colOff>
      <xdr:row>12</xdr:row>
      <xdr:rowOff>176212</xdr:rowOff>
    </xdr:to>
    <xdr:sp macro="" textlink="pivot_tables!D5">
      <xdr:nvSpPr>
        <xdr:cNvPr id="21" name="Rectangle 20">
          <a:extLst>
            <a:ext uri="{FF2B5EF4-FFF2-40B4-BE49-F238E27FC236}">
              <a16:creationId xmlns:a16="http://schemas.microsoft.com/office/drawing/2014/main" id="{AFCA669B-989C-48DF-BF4E-991AD20B9916}"/>
            </a:ext>
          </a:extLst>
        </xdr:cNvPr>
        <xdr:cNvSpPr/>
      </xdr:nvSpPr>
      <xdr:spPr>
        <a:xfrm>
          <a:off x="8484393" y="1985962"/>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1E4F891-D9D0-4507-B58A-C633233131EF}"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$52.92 k</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18</xdr:col>
      <xdr:colOff>276225</xdr:colOff>
      <xdr:row>10</xdr:row>
      <xdr:rowOff>80962</xdr:rowOff>
    </xdr:from>
    <xdr:to>
      <xdr:col>22</xdr:col>
      <xdr:colOff>371475</xdr:colOff>
      <xdr:row>12</xdr:row>
      <xdr:rowOff>176212</xdr:rowOff>
    </xdr:to>
    <xdr:sp macro="" textlink="pivot_tables!E5">
      <xdr:nvSpPr>
        <xdr:cNvPr id="22" name="Rectangle 21">
          <a:extLst>
            <a:ext uri="{FF2B5EF4-FFF2-40B4-BE49-F238E27FC236}">
              <a16:creationId xmlns:a16="http://schemas.microsoft.com/office/drawing/2014/main" id="{7EBABBC6-8E34-48FD-A6EF-249FDABC4624}"/>
            </a:ext>
          </a:extLst>
        </xdr:cNvPr>
        <xdr:cNvSpPr/>
      </xdr:nvSpPr>
      <xdr:spPr>
        <a:xfrm>
          <a:off x="11249025" y="1985962"/>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C0006A7-781D-42BA-B875-26F5F2A7345E}"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$519.40 k</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0</xdr:col>
      <xdr:colOff>190500</xdr:colOff>
      <xdr:row>7</xdr:row>
      <xdr:rowOff>114300</xdr:rowOff>
    </xdr:from>
    <xdr:to>
      <xdr:col>4</xdr:col>
      <xdr:colOff>285750</xdr:colOff>
      <xdr:row>10</xdr:row>
      <xdr:rowOff>19050</xdr:rowOff>
    </xdr:to>
    <xdr:sp macro="" textlink="">
      <xdr:nvSpPr>
        <xdr:cNvPr id="23" name="Rectangle 22">
          <a:extLst>
            <a:ext uri="{FF2B5EF4-FFF2-40B4-BE49-F238E27FC236}">
              <a16:creationId xmlns:a16="http://schemas.microsoft.com/office/drawing/2014/main" id="{3F9838D2-6BEF-4458-AECA-C70DFB108DAB}"/>
            </a:ext>
          </a:extLst>
        </xdr:cNvPr>
        <xdr:cNvSpPr/>
      </xdr:nvSpPr>
      <xdr:spPr>
        <a:xfrm>
          <a:off x="190500" y="1447800"/>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276225</xdr:colOff>
      <xdr:row>7</xdr:row>
      <xdr:rowOff>85725</xdr:rowOff>
    </xdr:from>
    <xdr:to>
      <xdr:col>22</xdr:col>
      <xdr:colOff>371475</xdr:colOff>
      <xdr:row>9</xdr:row>
      <xdr:rowOff>180975</xdr:rowOff>
    </xdr:to>
    <xdr:sp macro="" textlink="">
      <xdr:nvSpPr>
        <xdr:cNvPr id="24" name="Rectangle 23">
          <a:extLst>
            <a:ext uri="{FF2B5EF4-FFF2-40B4-BE49-F238E27FC236}">
              <a16:creationId xmlns:a16="http://schemas.microsoft.com/office/drawing/2014/main" id="{B0E4DBE3-F38B-4630-867B-B6FEB8DB8CB9}"/>
            </a:ext>
          </a:extLst>
        </xdr:cNvPr>
        <xdr:cNvSpPr/>
      </xdr:nvSpPr>
      <xdr:spPr>
        <a:xfrm>
          <a:off x="11249025" y="1419225"/>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GROSS PROFIT</a:t>
          </a:r>
        </a:p>
      </xdr:txBody>
    </xdr:sp>
    <xdr:clientData/>
  </xdr:twoCellAnchor>
  <xdr:twoCellAnchor>
    <xdr:from>
      <xdr:col>13</xdr:col>
      <xdr:colOff>559593</xdr:colOff>
      <xdr:row>7</xdr:row>
      <xdr:rowOff>85725</xdr:rowOff>
    </xdr:from>
    <xdr:to>
      <xdr:col>18</xdr:col>
      <xdr:colOff>45243</xdr:colOff>
      <xdr:row>9</xdr:row>
      <xdr:rowOff>180975</xdr:rowOff>
    </xdr:to>
    <xdr:sp macro="" textlink="">
      <xdr:nvSpPr>
        <xdr:cNvPr id="25" name="Rectangle 24">
          <a:extLst>
            <a:ext uri="{FF2B5EF4-FFF2-40B4-BE49-F238E27FC236}">
              <a16:creationId xmlns:a16="http://schemas.microsoft.com/office/drawing/2014/main" id="{87CBD59E-3343-4C8F-81AC-EE14E9076D5A}"/>
            </a:ext>
          </a:extLst>
        </xdr:cNvPr>
        <xdr:cNvSpPr/>
      </xdr:nvSpPr>
      <xdr:spPr>
        <a:xfrm>
          <a:off x="8484393" y="1419225"/>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TOTAL COST</a:t>
          </a:r>
        </a:p>
      </xdr:txBody>
    </xdr:sp>
    <xdr:clientData/>
  </xdr:twoCellAnchor>
  <xdr:twoCellAnchor>
    <xdr:from>
      <xdr:col>9</xdr:col>
      <xdr:colOff>233362</xdr:colOff>
      <xdr:row>7</xdr:row>
      <xdr:rowOff>85725</xdr:rowOff>
    </xdr:from>
    <xdr:to>
      <xdr:col>13</xdr:col>
      <xdr:colOff>328612</xdr:colOff>
      <xdr:row>9</xdr:row>
      <xdr:rowOff>180975</xdr:rowOff>
    </xdr:to>
    <xdr:sp macro="" textlink="">
      <xdr:nvSpPr>
        <xdr:cNvPr id="26" name="Rectangle 25">
          <a:extLst>
            <a:ext uri="{FF2B5EF4-FFF2-40B4-BE49-F238E27FC236}">
              <a16:creationId xmlns:a16="http://schemas.microsoft.com/office/drawing/2014/main" id="{00A1A3E4-FADA-4283-B315-6FCE7296BF0A}"/>
            </a:ext>
          </a:extLst>
        </xdr:cNvPr>
        <xdr:cNvSpPr/>
      </xdr:nvSpPr>
      <xdr:spPr>
        <a:xfrm>
          <a:off x="5719762" y="1419225"/>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MANUFACTURING COST</a:t>
          </a:r>
        </a:p>
      </xdr:txBody>
    </xdr:sp>
    <xdr:clientData/>
  </xdr:twoCellAnchor>
  <xdr:twoCellAnchor>
    <xdr:from>
      <xdr:col>4</xdr:col>
      <xdr:colOff>516731</xdr:colOff>
      <xdr:row>7</xdr:row>
      <xdr:rowOff>85725</xdr:rowOff>
    </xdr:from>
    <xdr:to>
      <xdr:col>9</xdr:col>
      <xdr:colOff>2381</xdr:colOff>
      <xdr:row>9</xdr:row>
      <xdr:rowOff>180975</xdr:rowOff>
    </xdr:to>
    <xdr:sp macro="" textlink="">
      <xdr:nvSpPr>
        <xdr:cNvPr id="27" name="Rectangle 26">
          <a:extLst>
            <a:ext uri="{FF2B5EF4-FFF2-40B4-BE49-F238E27FC236}">
              <a16:creationId xmlns:a16="http://schemas.microsoft.com/office/drawing/2014/main" id="{D66DBA95-0892-4735-A090-21B133DFFF05}"/>
            </a:ext>
          </a:extLst>
        </xdr:cNvPr>
        <xdr:cNvSpPr/>
      </xdr:nvSpPr>
      <xdr:spPr>
        <a:xfrm>
          <a:off x="2955131" y="1419225"/>
          <a:ext cx="2533650"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SHIPPING COST</a:t>
          </a:r>
        </a:p>
      </xdr:txBody>
    </xdr:sp>
    <xdr:clientData/>
  </xdr:twoCellAnchor>
  <xdr:twoCellAnchor>
    <xdr:from>
      <xdr:col>0</xdr:col>
      <xdr:colOff>76200</xdr:colOff>
      <xdr:row>13</xdr:row>
      <xdr:rowOff>171450</xdr:rowOff>
    </xdr:from>
    <xdr:to>
      <xdr:col>22</xdr:col>
      <xdr:colOff>485775</xdr:colOff>
      <xdr:row>20</xdr:row>
      <xdr:rowOff>104775</xdr:rowOff>
    </xdr:to>
    <xdr:sp macro="" textlink="">
      <xdr:nvSpPr>
        <xdr:cNvPr id="33" name="Rectangle: Rounded Corners 32">
          <a:extLst>
            <a:ext uri="{FF2B5EF4-FFF2-40B4-BE49-F238E27FC236}">
              <a16:creationId xmlns:a16="http://schemas.microsoft.com/office/drawing/2014/main" id="{F76C7FE4-468F-4868-8696-DBF7132B5735}"/>
            </a:ext>
          </a:extLst>
        </xdr:cNvPr>
        <xdr:cNvSpPr/>
      </xdr:nvSpPr>
      <xdr:spPr>
        <a:xfrm>
          <a:off x="76200" y="2647950"/>
          <a:ext cx="13820775" cy="1266825"/>
        </a:xfrm>
        <a:prstGeom prst="roundRect">
          <a:avLst>
            <a:gd name="adj" fmla="val 6667"/>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13</xdr:row>
      <xdr:rowOff>180975</xdr:rowOff>
    </xdr:from>
    <xdr:to>
      <xdr:col>4</xdr:col>
      <xdr:colOff>352425</xdr:colOff>
      <xdr:row>20</xdr:row>
      <xdr:rowOff>33338</xdr:rowOff>
    </xdr:to>
    <xdr:sp macro="" textlink="">
      <xdr:nvSpPr>
        <xdr:cNvPr id="34" name="Rectangle: Rounded Corners 33">
          <a:extLst>
            <a:ext uri="{FF2B5EF4-FFF2-40B4-BE49-F238E27FC236}">
              <a16:creationId xmlns:a16="http://schemas.microsoft.com/office/drawing/2014/main" id="{DD4B7B09-129D-4F26-B66B-0B525EA471F3}"/>
            </a:ext>
          </a:extLst>
        </xdr:cNvPr>
        <xdr:cNvSpPr/>
      </xdr:nvSpPr>
      <xdr:spPr>
        <a:xfrm>
          <a:off x="114300" y="2657475"/>
          <a:ext cx="2676525" cy="118586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438150</xdr:colOff>
      <xdr:row>13</xdr:row>
      <xdr:rowOff>180975</xdr:rowOff>
    </xdr:from>
    <xdr:to>
      <xdr:col>9</xdr:col>
      <xdr:colOff>66675</xdr:colOff>
      <xdr:row>20</xdr:row>
      <xdr:rowOff>33338</xdr:rowOff>
    </xdr:to>
    <xdr:sp macro="" textlink="">
      <xdr:nvSpPr>
        <xdr:cNvPr id="35" name="Rectangle: Rounded Corners 34">
          <a:extLst>
            <a:ext uri="{FF2B5EF4-FFF2-40B4-BE49-F238E27FC236}">
              <a16:creationId xmlns:a16="http://schemas.microsoft.com/office/drawing/2014/main" id="{479603FF-B7A1-4280-97F1-39058AD75EFE}"/>
            </a:ext>
          </a:extLst>
        </xdr:cNvPr>
        <xdr:cNvSpPr/>
      </xdr:nvSpPr>
      <xdr:spPr>
        <a:xfrm>
          <a:off x="2876550" y="2657475"/>
          <a:ext cx="2676525" cy="118586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152400</xdr:colOff>
      <xdr:row>14</xdr:row>
      <xdr:rowOff>9525</xdr:rowOff>
    </xdr:from>
    <xdr:to>
      <xdr:col>13</xdr:col>
      <xdr:colOff>390525</xdr:colOff>
      <xdr:row>20</xdr:row>
      <xdr:rowOff>33338</xdr:rowOff>
    </xdr:to>
    <xdr:sp macro="" textlink="">
      <xdr:nvSpPr>
        <xdr:cNvPr id="36" name="Rectangle: Rounded Corners 35">
          <a:extLst>
            <a:ext uri="{FF2B5EF4-FFF2-40B4-BE49-F238E27FC236}">
              <a16:creationId xmlns:a16="http://schemas.microsoft.com/office/drawing/2014/main" id="{ACD133A7-9732-40E5-95B9-28595FC518BF}"/>
            </a:ext>
          </a:extLst>
        </xdr:cNvPr>
        <xdr:cNvSpPr/>
      </xdr:nvSpPr>
      <xdr:spPr>
        <a:xfrm>
          <a:off x="5638800" y="2676525"/>
          <a:ext cx="2676525" cy="116681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476250</xdr:colOff>
      <xdr:row>14</xdr:row>
      <xdr:rowOff>9525</xdr:rowOff>
    </xdr:from>
    <xdr:to>
      <xdr:col>18</xdr:col>
      <xdr:colOff>104775</xdr:colOff>
      <xdr:row>20</xdr:row>
      <xdr:rowOff>33338</xdr:rowOff>
    </xdr:to>
    <xdr:sp macro="" textlink="">
      <xdr:nvSpPr>
        <xdr:cNvPr id="37" name="Rectangle: Rounded Corners 36">
          <a:extLst>
            <a:ext uri="{FF2B5EF4-FFF2-40B4-BE49-F238E27FC236}">
              <a16:creationId xmlns:a16="http://schemas.microsoft.com/office/drawing/2014/main" id="{C11CCABE-2B11-4163-9615-B797D747829A}"/>
            </a:ext>
          </a:extLst>
        </xdr:cNvPr>
        <xdr:cNvSpPr/>
      </xdr:nvSpPr>
      <xdr:spPr>
        <a:xfrm>
          <a:off x="8401050" y="2676525"/>
          <a:ext cx="2676525" cy="116681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190500</xdr:colOff>
      <xdr:row>14</xdr:row>
      <xdr:rowOff>9525</xdr:rowOff>
    </xdr:from>
    <xdr:to>
      <xdr:col>22</xdr:col>
      <xdr:colOff>428625</xdr:colOff>
      <xdr:row>20</xdr:row>
      <xdr:rowOff>33338</xdr:rowOff>
    </xdr:to>
    <xdr:sp macro="" textlink="">
      <xdr:nvSpPr>
        <xdr:cNvPr id="38" name="Rectangle: Rounded Corners 37">
          <a:extLst>
            <a:ext uri="{FF2B5EF4-FFF2-40B4-BE49-F238E27FC236}">
              <a16:creationId xmlns:a16="http://schemas.microsoft.com/office/drawing/2014/main" id="{48DA5B61-27A7-427B-B816-7FE4178FBFF5}"/>
            </a:ext>
          </a:extLst>
        </xdr:cNvPr>
        <xdr:cNvSpPr/>
      </xdr:nvSpPr>
      <xdr:spPr>
        <a:xfrm>
          <a:off x="11163300" y="2676525"/>
          <a:ext cx="2676525" cy="1166813"/>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180975</xdr:colOff>
      <xdr:row>14</xdr:row>
      <xdr:rowOff>57150</xdr:rowOff>
    </xdr:from>
    <xdr:to>
      <xdr:col>4</xdr:col>
      <xdr:colOff>276225</xdr:colOff>
      <xdr:row>17</xdr:row>
      <xdr:rowOff>28575</xdr:rowOff>
    </xdr:to>
    <xdr:sp macro="" textlink="">
      <xdr:nvSpPr>
        <xdr:cNvPr id="39" name="Rectangle 38">
          <a:extLst>
            <a:ext uri="{FF2B5EF4-FFF2-40B4-BE49-F238E27FC236}">
              <a16:creationId xmlns:a16="http://schemas.microsoft.com/office/drawing/2014/main" id="{7AA1FFB3-F24D-4580-81EE-25D6B7B682A5}"/>
            </a:ext>
          </a:extLst>
        </xdr:cNvPr>
        <xdr:cNvSpPr/>
      </xdr:nvSpPr>
      <xdr:spPr>
        <a:xfrm>
          <a:off x="180975" y="2724150"/>
          <a:ext cx="2533650" cy="542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AVG LEAD TIME</a:t>
          </a:r>
        </a:p>
      </xdr:txBody>
    </xdr:sp>
    <xdr:clientData/>
  </xdr:twoCellAnchor>
  <xdr:twoCellAnchor>
    <xdr:from>
      <xdr:col>18</xdr:col>
      <xdr:colOff>257175</xdr:colOff>
      <xdr:row>14</xdr:row>
      <xdr:rowOff>85725</xdr:rowOff>
    </xdr:from>
    <xdr:to>
      <xdr:col>22</xdr:col>
      <xdr:colOff>352425</xdr:colOff>
      <xdr:row>17</xdr:row>
      <xdr:rowOff>28575</xdr:rowOff>
    </xdr:to>
    <xdr:sp macro="" textlink="">
      <xdr:nvSpPr>
        <xdr:cNvPr id="40" name="Rectangle 39">
          <a:extLst>
            <a:ext uri="{FF2B5EF4-FFF2-40B4-BE49-F238E27FC236}">
              <a16:creationId xmlns:a16="http://schemas.microsoft.com/office/drawing/2014/main" id="{F15B7FF2-F6C1-4AE8-A9AE-A1ED470748E2}"/>
            </a:ext>
          </a:extLst>
        </xdr:cNvPr>
        <xdr:cNvSpPr/>
      </xdr:nvSpPr>
      <xdr:spPr>
        <a:xfrm>
          <a:off x="11229975" y="2752725"/>
          <a:ext cx="253365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AVG DEFECT RATE</a:t>
          </a:r>
        </a:p>
      </xdr:txBody>
    </xdr:sp>
    <xdr:clientData/>
  </xdr:twoCellAnchor>
  <xdr:twoCellAnchor>
    <xdr:from>
      <xdr:col>13</xdr:col>
      <xdr:colOff>542925</xdr:colOff>
      <xdr:row>14</xdr:row>
      <xdr:rowOff>95250</xdr:rowOff>
    </xdr:from>
    <xdr:to>
      <xdr:col>18</xdr:col>
      <xdr:colOff>28575</xdr:colOff>
      <xdr:row>17</xdr:row>
      <xdr:rowOff>28575</xdr:rowOff>
    </xdr:to>
    <xdr:sp macro="" textlink="">
      <xdr:nvSpPr>
        <xdr:cNvPr id="41" name="Rectangle 40">
          <a:extLst>
            <a:ext uri="{FF2B5EF4-FFF2-40B4-BE49-F238E27FC236}">
              <a16:creationId xmlns:a16="http://schemas.microsoft.com/office/drawing/2014/main" id="{461F834B-3879-4812-A922-434337DB2AB8}"/>
            </a:ext>
          </a:extLst>
        </xdr:cNvPr>
        <xdr:cNvSpPr/>
      </xdr:nvSpPr>
      <xdr:spPr>
        <a:xfrm>
          <a:off x="8467725" y="2762250"/>
          <a:ext cx="2533650"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350">
              <a:solidFill>
                <a:schemeClr val="tx1"/>
              </a:solidFill>
              <a:latin typeface="Segoe UI Semibold" panose="020B0702040204020203" pitchFamily="34" charset="0"/>
              <a:ea typeface="+mn-ea"/>
              <a:cs typeface="Segoe UI Semibold" panose="020B0702040204020203" pitchFamily="34" charset="0"/>
            </a:rPr>
            <a:t>AVG MANUFACTURING TIME</a:t>
          </a:r>
        </a:p>
      </xdr:txBody>
    </xdr:sp>
    <xdr:clientData/>
  </xdr:twoCellAnchor>
  <xdr:twoCellAnchor>
    <xdr:from>
      <xdr:col>9</xdr:col>
      <xdr:colOff>219075</xdr:colOff>
      <xdr:row>14</xdr:row>
      <xdr:rowOff>76200</xdr:rowOff>
    </xdr:from>
    <xdr:to>
      <xdr:col>13</xdr:col>
      <xdr:colOff>314325</xdr:colOff>
      <xdr:row>17</xdr:row>
      <xdr:rowOff>28575</xdr:rowOff>
    </xdr:to>
    <xdr:sp macro="" textlink="">
      <xdr:nvSpPr>
        <xdr:cNvPr id="42" name="Rectangle 41">
          <a:extLst>
            <a:ext uri="{FF2B5EF4-FFF2-40B4-BE49-F238E27FC236}">
              <a16:creationId xmlns:a16="http://schemas.microsoft.com/office/drawing/2014/main" id="{38FBD299-7AFC-4785-AE36-4EDC89AF7CF3}"/>
            </a:ext>
          </a:extLst>
        </xdr:cNvPr>
        <xdr:cNvSpPr/>
      </xdr:nvSpPr>
      <xdr:spPr>
        <a:xfrm>
          <a:off x="5705475" y="2743200"/>
          <a:ext cx="2533650"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AVG SHIPPING TIME</a:t>
          </a:r>
        </a:p>
      </xdr:txBody>
    </xdr:sp>
    <xdr:clientData/>
  </xdr:twoCellAnchor>
  <xdr:twoCellAnchor>
    <xdr:from>
      <xdr:col>4</xdr:col>
      <xdr:colOff>504825</xdr:colOff>
      <xdr:row>14</xdr:row>
      <xdr:rowOff>57150</xdr:rowOff>
    </xdr:from>
    <xdr:to>
      <xdr:col>8</xdr:col>
      <xdr:colOff>600075</xdr:colOff>
      <xdr:row>17</xdr:row>
      <xdr:rowOff>28575</xdr:rowOff>
    </xdr:to>
    <xdr:sp macro="" textlink="">
      <xdr:nvSpPr>
        <xdr:cNvPr id="43" name="Rectangle 42">
          <a:extLst>
            <a:ext uri="{FF2B5EF4-FFF2-40B4-BE49-F238E27FC236}">
              <a16:creationId xmlns:a16="http://schemas.microsoft.com/office/drawing/2014/main" id="{02EBC648-D1F8-4D59-A810-829D384FD30A}"/>
            </a:ext>
          </a:extLst>
        </xdr:cNvPr>
        <xdr:cNvSpPr/>
      </xdr:nvSpPr>
      <xdr:spPr>
        <a:xfrm>
          <a:off x="2943225" y="2724150"/>
          <a:ext cx="2533650" cy="542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tx1"/>
              </a:solidFill>
              <a:latin typeface="Segoe UI Semibold" panose="020B0702040204020203" pitchFamily="34" charset="0"/>
              <a:ea typeface="+mn-ea"/>
              <a:cs typeface="Segoe UI Semibold" panose="020B0702040204020203" pitchFamily="34" charset="0"/>
            </a:rPr>
            <a:t>AVG ORDERS LEAD TIME</a:t>
          </a:r>
        </a:p>
      </xdr:txBody>
    </xdr:sp>
    <xdr:clientData/>
  </xdr:twoCellAnchor>
  <xdr:twoCellAnchor>
    <xdr:from>
      <xdr:col>0</xdr:col>
      <xdr:colOff>180975</xdr:colOff>
      <xdr:row>17</xdr:row>
      <xdr:rowOff>42862</xdr:rowOff>
    </xdr:from>
    <xdr:to>
      <xdr:col>4</xdr:col>
      <xdr:colOff>276225</xdr:colOff>
      <xdr:row>19</xdr:row>
      <xdr:rowOff>38100</xdr:rowOff>
    </xdr:to>
    <xdr:sp macro="" textlink="pivot_tables!B11">
      <xdr:nvSpPr>
        <xdr:cNvPr id="44" name="Rectangle 43">
          <a:extLst>
            <a:ext uri="{FF2B5EF4-FFF2-40B4-BE49-F238E27FC236}">
              <a16:creationId xmlns:a16="http://schemas.microsoft.com/office/drawing/2014/main" id="{A2C4ADDA-E31D-4C3A-8199-5DC0298DE462}"/>
            </a:ext>
          </a:extLst>
        </xdr:cNvPr>
        <xdr:cNvSpPr/>
      </xdr:nvSpPr>
      <xdr:spPr>
        <a:xfrm>
          <a:off x="180975" y="3281362"/>
          <a:ext cx="2533650" cy="3762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A5D6D4AF-A1DE-4A54-9DFB-9D4BDEA97041}"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17.08</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4</xdr:col>
      <xdr:colOff>497681</xdr:colOff>
      <xdr:row>17</xdr:row>
      <xdr:rowOff>42862</xdr:rowOff>
    </xdr:from>
    <xdr:to>
      <xdr:col>8</xdr:col>
      <xdr:colOff>592931</xdr:colOff>
      <xdr:row>19</xdr:row>
      <xdr:rowOff>66675</xdr:rowOff>
    </xdr:to>
    <xdr:sp macro="" textlink="pivot_tables!D11">
      <xdr:nvSpPr>
        <xdr:cNvPr id="45" name="Rectangle 44">
          <a:extLst>
            <a:ext uri="{FF2B5EF4-FFF2-40B4-BE49-F238E27FC236}">
              <a16:creationId xmlns:a16="http://schemas.microsoft.com/office/drawing/2014/main" id="{99239EB9-7ED8-4892-AC95-A4ACBBD12762}"/>
            </a:ext>
          </a:extLst>
        </xdr:cNvPr>
        <xdr:cNvSpPr/>
      </xdr:nvSpPr>
      <xdr:spPr>
        <a:xfrm>
          <a:off x="2936081" y="3281362"/>
          <a:ext cx="2533650" cy="4048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58DEC0B-1C40-44A5-B95D-CB9E477A1ADB}"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15.96</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9</xdr:col>
      <xdr:colOff>223837</xdr:colOff>
      <xdr:row>17</xdr:row>
      <xdr:rowOff>61912</xdr:rowOff>
    </xdr:from>
    <xdr:to>
      <xdr:col>13</xdr:col>
      <xdr:colOff>319087</xdr:colOff>
      <xdr:row>19</xdr:row>
      <xdr:rowOff>85725</xdr:rowOff>
    </xdr:to>
    <xdr:sp macro="" textlink="pivot_tables!E11">
      <xdr:nvSpPr>
        <xdr:cNvPr id="46" name="Rectangle 45">
          <a:extLst>
            <a:ext uri="{FF2B5EF4-FFF2-40B4-BE49-F238E27FC236}">
              <a16:creationId xmlns:a16="http://schemas.microsoft.com/office/drawing/2014/main" id="{BDBBA46B-8417-48D2-8134-915241B26D9A}"/>
            </a:ext>
          </a:extLst>
        </xdr:cNvPr>
        <xdr:cNvSpPr/>
      </xdr:nvSpPr>
      <xdr:spPr>
        <a:xfrm>
          <a:off x="5710237" y="3300412"/>
          <a:ext cx="2533650" cy="4048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B65CAE3-03A3-4C32-B906-3EF9E1B7F2AD}"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5.75</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13</xdr:col>
      <xdr:colOff>540543</xdr:colOff>
      <xdr:row>17</xdr:row>
      <xdr:rowOff>71437</xdr:rowOff>
    </xdr:from>
    <xdr:to>
      <xdr:col>18</xdr:col>
      <xdr:colOff>26193</xdr:colOff>
      <xdr:row>19</xdr:row>
      <xdr:rowOff>47625</xdr:rowOff>
    </xdr:to>
    <xdr:sp macro="" textlink="pivot_tables!C11">
      <xdr:nvSpPr>
        <xdr:cNvPr id="47" name="Rectangle 46">
          <a:extLst>
            <a:ext uri="{FF2B5EF4-FFF2-40B4-BE49-F238E27FC236}">
              <a16:creationId xmlns:a16="http://schemas.microsoft.com/office/drawing/2014/main" id="{D2528F16-12FB-4768-B3CF-EA40F2F7632E}"/>
            </a:ext>
          </a:extLst>
        </xdr:cNvPr>
        <xdr:cNvSpPr/>
      </xdr:nvSpPr>
      <xdr:spPr>
        <a:xfrm>
          <a:off x="8465343" y="3309937"/>
          <a:ext cx="2533650" cy="357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FB3722ED-8A36-46CE-9C46-B920B0329799}"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14.77</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18</xdr:col>
      <xdr:colOff>257175</xdr:colOff>
      <xdr:row>17</xdr:row>
      <xdr:rowOff>61912</xdr:rowOff>
    </xdr:from>
    <xdr:to>
      <xdr:col>22</xdr:col>
      <xdr:colOff>352425</xdr:colOff>
      <xdr:row>19</xdr:row>
      <xdr:rowOff>38100</xdr:rowOff>
    </xdr:to>
    <xdr:sp macro="" textlink="pivot_tables!A11">
      <xdr:nvSpPr>
        <xdr:cNvPr id="48" name="Rectangle 47">
          <a:extLst>
            <a:ext uri="{FF2B5EF4-FFF2-40B4-BE49-F238E27FC236}">
              <a16:creationId xmlns:a16="http://schemas.microsoft.com/office/drawing/2014/main" id="{5B7385D1-7E06-4027-8E07-38DF6E44B272}"/>
            </a:ext>
          </a:extLst>
        </xdr:cNvPr>
        <xdr:cNvSpPr/>
      </xdr:nvSpPr>
      <xdr:spPr>
        <a:xfrm>
          <a:off x="11229975" y="3300412"/>
          <a:ext cx="2533650" cy="357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9EB49C2-24ED-40A2-B168-48E6489E2E9F}" type="TxLink">
            <a:rPr lang="en-US" sz="1400">
              <a:solidFill>
                <a:schemeClr val="tx1"/>
              </a:solidFill>
              <a:latin typeface="Segoe UI Semibold" panose="020B0702040204020203" pitchFamily="34" charset="0"/>
              <a:ea typeface="+mn-ea"/>
              <a:cs typeface="Segoe UI Semibold" panose="020B0702040204020203" pitchFamily="34" charset="0"/>
            </a:rPr>
            <a:pPr marL="0" indent="0" algn="ctr"/>
            <a:t>2.28%</a:t>
          </a:fld>
          <a:endParaRPr lang="en-US" sz="1400">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xdr:col>
      <xdr:colOff>295275</xdr:colOff>
      <xdr:row>20</xdr:row>
      <xdr:rowOff>161365</xdr:rowOff>
    </xdr:from>
    <xdr:to>
      <xdr:col>9</xdr:col>
      <xdr:colOff>76200</xdr:colOff>
      <xdr:row>33</xdr:row>
      <xdr:rowOff>180975</xdr:rowOff>
    </xdr:to>
    <xdr:sp macro="" textlink="">
      <xdr:nvSpPr>
        <xdr:cNvPr id="49" name="Rectangle: Rounded Corners 48">
          <a:extLst>
            <a:ext uri="{FF2B5EF4-FFF2-40B4-BE49-F238E27FC236}">
              <a16:creationId xmlns:a16="http://schemas.microsoft.com/office/drawing/2014/main" id="{0025EC1C-450E-4A87-A00B-BDC144674917}"/>
            </a:ext>
          </a:extLst>
        </xdr:cNvPr>
        <xdr:cNvSpPr/>
      </xdr:nvSpPr>
      <xdr:spPr>
        <a:xfrm>
          <a:off x="1514475" y="3971365"/>
          <a:ext cx="4048125" cy="2496110"/>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57150</xdr:colOff>
      <xdr:row>20</xdr:row>
      <xdr:rowOff>151840</xdr:rowOff>
    </xdr:from>
    <xdr:to>
      <xdr:col>22</xdr:col>
      <xdr:colOff>438149</xdr:colOff>
      <xdr:row>34</xdr:row>
      <xdr:rowOff>9525</xdr:rowOff>
    </xdr:to>
    <xdr:sp macro="" textlink="">
      <xdr:nvSpPr>
        <xdr:cNvPr id="54" name="Rectangle: Rounded Corners 53">
          <a:extLst>
            <a:ext uri="{FF2B5EF4-FFF2-40B4-BE49-F238E27FC236}">
              <a16:creationId xmlns:a16="http://schemas.microsoft.com/office/drawing/2014/main" id="{A991EC95-6E96-4249-9A3A-80721A81E1A2}"/>
            </a:ext>
          </a:extLst>
        </xdr:cNvPr>
        <xdr:cNvSpPr/>
      </xdr:nvSpPr>
      <xdr:spPr>
        <a:xfrm>
          <a:off x="9810750" y="3961840"/>
          <a:ext cx="4038599" cy="2524685"/>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180975</xdr:colOff>
      <xdr:row>20</xdr:row>
      <xdr:rowOff>161364</xdr:rowOff>
    </xdr:from>
    <xdr:to>
      <xdr:col>15</xdr:col>
      <xdr:colOff>561975</xdr:colOff>
      <xdr:row>33</xdr:row>
      <xdr:rowOff>190499</xdr:rowOff>
    </xdr:to>
    <xdr:sp macro="" textlink="">
      <xdr:nvSpPr>
        <xdr:cNvPr id="55" name="Rectangle: Rounded Corners 54">
          <a:extLst>
            <a:ext uri="{FF2B5EF4-FFF2-40B4-BE49-F238E27FC236}">
              <a16:creationId xmlns:a16="http://schemas.microsoft.com/office/drawing/2014/main" id="{9D9485DD-8597-4000-A144-71377EB42694}"/>
            </a:ext>
          </a:extLst>
        </xdr:cNvPr>
        <xdr:cNvSpPr/>
      </xdr:nvSpPr>
      <xdr:spPr>
        <a:xfrm>
          <a:off x="5667375" y="3971364"/>
          <a:ext cx="4038600" cy="2505635"/>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276226</xdr:colOff>
      <xdr:row>34</xdr:row>
      <xdr:rowOff>123265</xdr:rowOff>
    </xdr:from>
    <xdr:to>
      <xdr:col>7</xdr:col>
      <xdr:colOff>552450</xdr:colOff>
      <xdr:row>48</xdr:row>
      <xdr:rowOff>66675</xdr:rowOff>
    </xdr:to>
    <xdr:sp macro="" textlink="">
      <xdr:nvSpPr>
        <xdr:cNvPr id="57" name="Rectangle: Rounded Corners 56">
          <a:extLst>
            <a:ext uri="{FF2B5EF4-FFF2-40B4-BE49-F238E27FC236}">
              <a16:creationId xmlns:a16="http://schemas.microsoft.com/office/drawing/2014/main" id="{0C71D91A-F4DB-4E8F-B2EF-CCFDA61F71E8}"/>
            </a:ext>
          </a:extLst>
        </xdr:cNvPr>
        <xdr:cNvSpPr/>
      </xdr:nvSpPr>
      <xdr:spPr>
        <a:xfrm>
          <a:off x="1495426" y="6600265"/>
          <a:ext cx="3324224" cy="2610410"/>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41276</xdr:colOff>
      <xdr:row>34</xdr:row>
      <xdr:rowOff>142315</xdr:rowOff>
    </xdr:from>
    <xdr:to>
      <xdr:col>13</xdr:col>
      <xdr:colOff>288925</xdr:colOff>
      <xdr:row>48</xdr:row>
      <xdr:rowOff>85725</xdr:rowOff>
    </xdr:to>
    <xdr:sp macro="" textlink="">
      <xdr:nvSpPr>
        <xdr:cNvPr id="58" name="Rectangle: Rounded Corners 57">
          <a:extLst>
            <a:ext uri="{FF2B5EF4-FFF2-40B4-BE49-F238E27FC236}">
              <a16:creationId xmlns:a16="http://schemas.microsoft.com/office/drawing/2014/main" id="{0B4B168C-DDC2-44A3-80CD-348081DE6A46}"/>
            </a:ext>
          </a:extLst>
        </xdr:cNvPr>
        <xdr:cNvSpPr/>
      </xdr:nvSpPr>
      <xdr:spPr>
        <a:xfrm>
          <a:off x="4918076" y="6619315"/>
          <a:ext cx="3295649" cy="2610410"/>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180975</xdr:colOff>
      <xdr:row>34</xdr:row>
      <xdr:rowOff>123265</xdr:rowOff>
    </xdr:from>
    <xdr:to>
      <xdr:col>22</xdr:col>
      <xdr:colOff>447675</xdr:colOff>
      <xdr:row>48</xdr:row>
      <xdr:rowOff>66675</xdr:rowOff>
    </xdr:to>
    <xdr:sp macro="" textlink="">
      <xdr:nvSpPr>
        <xdr:cNvPr id="60" name="Rectangle: Rounded Corners 59">
          <a:extLst>
            <a:ext uri="{FF2B5EF4-FFF2-40B4-BE49-F238E27FC236}">
              <a16:creationId xmlns:a16="http://schemas.microsoft.com/office/drawing/2014/main" id="{C8D3504A-37E3-45F9-BA6B-C56385C597F6}"/>
            </a:ext>
          </a:extLst>
        </xdr:cNvPr>
        <xdr:cNvSpPr/>
      </xdr:nvSpPr>
      <xdr:spPr>
        <a:xfrm>
          <a:off x="11763375" y="6600265"/>
          <a:ext cx="2095500" cy="2610410"/>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19</xdr:col>
      <xdr:colOff>285750</xdr:colOff>
      <xdr:row>35</xdr:row>
      <xdr:rowOff>0</xdr:rowOff>
    </xdr:from>
    <xdr:to>
      <xdr:col>22</xdr:col>
      <xdr:colOff>371475</xdr:colOff>
      <xdr:row>48</xdr:row>
      <xdr:rowOff>9525</xdr:rowOff>
    </xdr:to>
    <xdr:pic>
      <xdr:nvPicPr>
        <xdr:cNvPr id="61" name="Picture 60">
          <a:extLst>
            <a:ext uri="{FF2B5EF4-FFF2-40B4-BE49-F238E27FC236}">
              <a16:creationId xmlns:a16="http://schemas.microsoft.com/office/drawing/2014/main" id="{53A4D641-24E0-4A82-8371-EF9F0076E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6667500"/>
          <a:ext cx="1914525"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387351</xdr:colOff>
      <xdr:row>34</xdr:row>
      <xdr:rowOff>123825</xdr:rowOff>
    </xdr:from>
    <xdr:to>
      <xdr:col>19</xdr:col>
      <xdr:colOff>82550</xdr:colOff>
      <xdr:row>48</xdr:row>
      <xdr:rowOff>76200</xdr:rowOff>
    </xdr:to>
    <xdr:sp macro="" textlink="">
      <xdr:nvSpPr>
        <xdr:cNvPr id="62" name="Rectangle: Rounded Corners 61">
          <a:extLst>
            <a:ext uri="{FF2B5EF4-FFF2-40B4-BE49-F238E27FC236}">
              <a16:creationId xmlns:a16="http://schemas.microsoft.com/office/drawing/2014/main" id="{B92A60B1-39DA-4C84-AEA1-0E9A8CDD966B}"/>
            </a:ext>
          </a:extLst>
        </xdr:cNvPr>
        <xdr:cNvSpPr/>
      </xdr:nvSpPr>
      <xdr:spPr>
        <a:xfrm>
          <a:off x="8312151" y="6600825"/>
          <a:ext cx="3352799" cy="2619375"/>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306482</xdr:colOff>
      <xdr:row>21</xdr:row>
      <xdr:rowOff>9525</xdr:rowOff>
    </xdr:from>
    <xdr:to>
      <xdr:col>9</xdr:col>
      <xdr:colOff>47625</xdr:colOff>
      <xdr:row>33</xdr:row>
      <xdr:rowOff>142875</xdr:rowOff>
    </xdr:to>
    <xdr:graphicFrame macro="">
      <xdr:nvGraphicFramePr>
        <xdr:cNvPr id="63" name="Chart 62">
          <a:extLst>
            <a:ext uri="{FF2B5EF4-FFF2-40B4-BE49-F238E27FC236}">
              <a16:creationId xmlns:a16="http://schemas.microsoft.com/office/drawing/2014/main" id="{3643CDDF-FA69-448A-9A18-01FB0C5AE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219076</xdr:colOff>
      <xdr:row>20</xdr:row>
      <xdr:rowOff>186018</xdr:rowOff>
    </xdr:from>
    <xdr:to>
      <xdr:col>15</xdr:col>
      <xdr:colOff>523876</xdr:colOff>
      <xdr:row>33</xdr:row>
      <xdr:rowOff>171450</xdr:rowOff>
    </xdr:to>
    <xdr:graphicFrame macro="">
      <xdr:nvGraphicFramePr>
        <xdr:cNvPr id="64" name="Chart 63">
          <a:extLst>
            <a:ext uri="{FF2B5EF4-FFF2-40B4-BE49-F238E27FC236}">
              <a16:creationId xmlns:a16="http://schemas.microsoft.com/office/drawing/2014/main" id="{42590280-A586-439B-8715-88D6CC612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76200</xdr:colOff>
      <xdr:row>21</xdr:row>
      <xdr:rowOff>9525</xdr:rowOff>
    </xdr:from>
    <xdr:to>
      <xdr:col>22</xdr:col>
      <xdr:colOff>438149</xdr:colOff>
      <xdr:row>33</xdr:row>
      <xdr:rowOff>133350</xdr:rowOff>
    </xdr:to>
    <xdr:graphicFrame macro="">
      <xdr:nvGraphicFramePr>
        <xdr:cNvPr id="65" name="Chart 64">
          <a:extLst>
            <a:ext uri="{FF2B5EF4-FFF2-40B4-BE49-F238E27FC236}">
              <a16:creationId xmlns:a16="http://schemas.microsoft.com/office/drawing/2014/main" id="{7A0BA6EF-90F0-4E2A-BC82-3BF0AC61F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323850</xdr:colOff>
      <xdr:row>34</xdr:row>
      <xdr:rowOff>171450</xdr:rowOff>
    </xdr:from>
    <xdr:to>
      <xdr:col>7</xdr:col>
      <xdr:colOff>485774</xdr:colOff>
      <xdr:row>48</xdr:row>
      <xdr:rowOff>19050</xdr:rowOff>
    </xdr:to>
    <xdr:graphicFrame macro="">
      <xdr:nvGraphicFramePr>
        <xdr:cNvPr id="66" name="Chart 65">
          <a:extLst>
            <a:ext uri="{FF2B5EF4-FFF2-40B4-BE49-F238E27FC236}">
              <a16:creationId xmlns:a16="http://schemas.microsoft.com/office/drawing/2014/main" id="{3B304088-5BC8-4206-87AC-D209FC8C6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66675</xdr:colOff>
      <xdr:row>34</xdr:row>
      <xdr:rowOff>152401</xdr:rowOff>
    </xdr:from>
    <xdr:to>
      <xdr:col>13</xdr:col>
      <xdr:colOff>257174</xdr:colOff>
      <xdr:row>48</xdr:row>
      <xdr:rowOff>38101</xdr:rowOff>
    </xdr:to>
    <xdr:graphicFrame macro="">
      <xdr:nvGraphicFramePr>
        <xdr:cNvPr id="67" name="Chart 66">
          <a:extLst>
            <a:ext uri="{FF2B5EF4-FFF2-40B4-BE49-F238E27FC236}">
              <a16:creationId xmlns:a16="http://schemas.microsoft.com/office/drawing/2014/main" id="{CB0C6372-8718-4627-8968-607D38965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428625</xdr:colOff>
      <xdr:row>34</xdr:row>
      <xdr:rowOff>161925</xdr:rowOff>
    </xdr:from>
    <xdr:to>
      <xdr:col>19</xdr:col>
      <xdr:colOff>28575</xdr:colOff>
      <xdr:row>48</xdr:row>
      <xdr:rowOff>57150</xdr:rowOff>
    </xdr:to>
    <mc:AlternateContent xmlns:mc="http://schemas.openxmlformats.org/markup-compatibility/2006">
      <mc:Choice xmlns:cx1="http://schemas.microsoft.com/office/drawing/2015/9/8/chartex" Requires="cx1">
        <xdr:graphicFrame macro="">
          <xdr:nvGraphicFramePr>
            <xdr:cNvPr id="68" name="Chart 67">
              <a:extLst>
                <a:ext uri="{FF2B5EF4-FFF2-40B4-BE49-F238E27FC236}">
                  <a16:creationId xmlns:a16="http://schemas.microsoft.com/office/drawing/2014/main" id="{D44609A3-B999-4A07-87B0-2D134154A0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353425" y="6638925"/>
              <a:ext cx="3257550" cy="2562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20</xdr:row>
      <xdr:rowOff>152400</xdr:rowOff>
    </xdr:from>
    <xdr:to>
      <xdr:col>2</xdr:col>
      <xdr:colOff>190500</xdr:colOff>
      <xdr:row>48</xdr:row>
      <xdr:rowOff>57150</xdr:rowOff>
    </xdr:to>
    <xdr:sp macro="" textlink="">
      <xdr:nvSpPr>
        <xdr:cNvPr id="72" name="Rectangle: Rounded Corners 71">
          <a:extLst>
            <a:ext uri="{FF2B5EF4-FFF2-40B4-BE49-F238E27FC236}">
              <a16:creationId xmlns:a16="http://schemas.microsoft.com/office/drawing/2014/main" id="{C153D077-8221-41CD-A4B8-EB720227825D}"/>
            </a:ext>
          </a:extLst>
        </xdr:cNvPr>
        <xdr:cNvSpPr/>
      </xdr:nvSpPr>
      <xdr:spPr>
        <a:xfrm>
          <a:off x="114300" y="3962400"/>
          <a:ext cx="1295400" cy="5238750"/>
        </a:xfrm>
        <a:prstGeom prst="roundRect">
          <a:avLst>
            <a:gd name="adj" fmla="val 6667"/>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142875</xdr:colOff>
      <xdr:row>21</xdr:row>
      <xdr:rowOff>159298</xdr:rowOff>
    </xdr:from>
    <xdr:to>
      <xdr:col>2</xdr:col>
      <xdr:colOff>152401</xdr:colOff>
      <xdr:row>28</xdr:row>
      <xdr:rowOff>57150</xdr:rowOff>
    </xdr:to>
    <mc:AlternateContent xmlns:mc="http://schemas.openxmlformats.org/markup-compatibility/2006" xmlns:a14="http://schemas.microsoft.com/office/drawing/2010/main">
      <mc:Choice Requires="a14">
        <xdr:graphicFrame macro="">
          <xdr:nvGraphicFramePr>
            <xdr:cNvPr id="78" name="Product type 1">
              <a:extLst>
                <a:ext uri="{FF2B5EF4-FFF2-40B4-BE49-F238E27FC236}">
                  <a16:creationId xmlns:a16="http://schemas.microsoft.com/office/drawing/2014/main" id="{1FC01512-559C-469A-88CC-A8FAD260B11C}"/>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142875" y="4159798"/>
              <a:ext cx="1228726" cy="1231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29</xdr:row>
      <xdr:rowOff>126500</xdr:rowOff>
    </xdr:from>
    <xdr:to>
      <xdr:col>2</xdr:col>
      <xdr:colOff>171450</xdr:colOff>
      <xdr:row>37</xdr:row>
      <xdr:rowOff>57150</xdr:rowOff>
    </xdr:to>
    <mc:AlternateContent xmlns:mc="http://schemas.openxmlformats.org/markup-compatibility/2006" xmlns:a14="http://schemas.microsoft.com/office/drawing/2010/main">
      <mc:Choice Requires="a14">
        <xdr:graphicFrame macro="">
          <xdr:nvGraphicFramePr>
            <xdr:cNvPr id="79" name="Customer demographics 1">
              <a:extLst>
                <a:ext uri="{FF2B5EF4-FFF2-40B4-BE49-F238E27FC236}">
                  <a16:creationId xmlns:a16="http://schemas.microsoft.com/office/drawing/2014/main" id="{D79B2751-2B3A-443C-8527-82F3DADCDEB8}"/>
                </a:ext>
              </a:extLst>
            </xdr:cNvPr>
            <xdr:cNvGraphicFramePr/>
          </xdr:nvGraphicFramePr>
          <xdr:xfrm>
            <a:off x="0" y="0"/>
            <a:ext cx="0" cy="0"/>
          </xdr:xfrm>
          <a:graphic>
            <a:graphicData uri="http://schemas.microsoft.com/office/drawing/2010/slicer">
              <sle:slicer xmlns:sle="http://schemas.microsoft.com/office/drawing/2010/slicer" name="Customer demographics 1"/>
            </a:graphicData>
          </a:graphic>
        </xdr:graphicFrame>
      </mc:Choice>
      <mc:Fallback xmlns="">
        <xdr:sp macro="" textlink="">
          <xdr:nvSpPr>
            <xdr:cNvPr id="0" name=""/>
            <xdr:cNvSpPr>
              <a:spLocks noTextEdit="1"/>
            </xdr:cNvSpPr>
          </xdr:nvSpPr>
          <xdr:spPr>
            <a:xfrm>
              <a:off x="142875" y="5651000"/>
              <a:ext cx="1247775" cy="145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38</xdr:row>
      <xdr:rowOff>114300</xdr:rowOff>
    </xdr:from>
    <xdr:to>
      <xdr:col>2</xdr:col>
      <xdr:colOff>161926</xdr:colOff>
      <xdr:row>47</xdr:row>
      <xdr:rowOff>104774</xdr:rowOff>
    </xdr:to>
    <mc:AlternateContent xmlns:mc="http://schemas.openxmlformats.org/markup-compatibility/2006" xmlns:a14="http://schemas.microsoft.com/office/drawing/2010/main">
      <mc:Choice Requires="a14">
        <xdr:graphicFrame macro="">
          <xdr:nvGraphicFramePr>
            <xdr:cNvPr id="80" name="Supplier name 1">
              <a:extLst>
                <a:ext uri="{FF2B5EF4-FFF2-40B4-BE49-F238E27FC236}">
                  <a16:creationId xmlns:a16="http://schemas.microsoft.com/office/drawing/2014/main" id="{70B04022-7D11-4D83-965A-8FEA48CEB5BA}"/>
                </a:ext>
              </a:extLst>
            </xdr:cNvPr>
            <xdr:cNvGraphicFramePr/>
          </xdr:nvGraphicFramePr>
          <xdr:xfrm>
            <a:off x="0" y="0"/>
            <a:ext cx="0" cy="0"/>
          </xdr:xfrm>
          <a:graphic>
            <a:graphicData uri="http://schemas.microsoft.com/office/drawing/2010/slicer">
              <sle:slicer xmlns:sle="http://schemas.microsoft.com/office/drawing/2010/slicer" name="Supplier name 1"/>
            </a:graphicData>
          </a:graphic>
        </xdr:graphicFrame>
      </mc:Choice>
      <mc:Fallback xmlns="">
        <xdr:sp macro="" textlink="">
          <xdr:nvSpPr>
            <xdr:cNvPr id="0" name=""/>
            <xdr:cNvSpPr>
              <a:spLocks noTextEdit="1"/>
            </xdr:cNvSpPr>
          </xdr:nvSpPr>
          <xdr:spPr>
            <a:xfrm>
              <a:off x="142876" y="7353300"/>
              <a:ext cx="123825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381000</xdr:colOff>
      <xdr:row>0</xdr:row>
      <xdr:rowOff>104236</xdr:rowOff>
    </xdr:from>
    <xdr:to>
      <xdr:col>22</xdr:col>
      <xdr:colOff>428626</xdr:colOff>
      <xdr:row>3</xdr:row>
      <xdr:rowOff>38100</xdr:rowOff>
    </xdr:to>
    <xdr:sp macro="" textlink="">
      <xdr:nvSpPr>
        <xdr:cNvPr id="82" name="Rectangle: Rounded Corners 81">
          <a:extLst>
            <a:ext uri="{FF2B5EF4-FFF2-40B4-BE49-F238E27FC236}">
              <a16:creationId xmlns:a16="http://schemas.microsoft.com/office/drawing/2014/main" id="{C41D7AD3-85E1-4029-8BEB-6A8F85A25ABF}"/>
            </a:ext>
          </a:extLst>
        </xdr:cNvPr>
        <xdr:cNvSpPr/>
      </xdr:nvSpPr>
      <xdr:spPr>
        <a:xfrm>
          <a:off x="9525000" y="104236"/>
          <a:ext cx="4314826" cy="505364"/>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431787</xdr:colOff>
      <xdr:row>0</xdr:row>
      <xdr:rowOff>180975</xdr:rowOff>
    </xdr:from>
    <xdr:to>
      <xdr:col>22</xdr:col>
      <xdr:colOff>447674</xdr:colOff>
      <xdr:row>2</xdr:row>
      <xdr:rowOff>171450</xdr:rowOff>
    </xdr:to>
    <xdr:sp macro="" textlink="">
      <xdr:nvSpPr>
        <xdr:cNvPr id="83" name="TextBox 82">
          <a:hlinkClick xmlns:r="http://schemas.openxmlformats.org/officeDocument/2006/relationships" r:id="rId8"/>
          <a:extLst>
            <a:ext uri="{FF2B5EF4-FFF2-40B4-BE49-F238E27FC236}">
              <a16:creationId xmlns:a16="http://schemas.microsoft.com/office/drawing/2014/main" id="{62F82273-24A5-4757-A88F-7C82A72947F7}"/>
            </a:ext>
          </a:extLst>
        </xdr:cNvPr>
        <xdr:cNvSpPr txBox="1"/>
      </xdr:nvSpPr>
      <xdr:spPr>
        <a:xfrm>
          <a:off x="9575787" y="180975"/>
          <a:ext cx="4283087"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REGRESSION</a:t>
          </a:r>
          <a:r>
            <a:rPr lang="en-US" sz="1400" baseline="0">
              <a:latin typeface="Segoe UI Black" panose="020B0A02040204020203" pitchFamily="34" charset="0"/>
              <a:ea typeface="Segoe UI Black" panose="020B0A02040204020203" pitchFamily="34" charset="0"/>
            </a:rPr>
            <a:t> ANALYSIS</a:t>
          </a:r>
        </a:p>
      </xdr:txBody>
    </xdr:sp>
    <xdr:clientData/>
  </xdr:twoCellAnchor>
  <xdr:twoCellAnchor>
    <xdr:from>
      <xdr:col>15</xdr:col>
      <xdr:colOff>381001</xdr:colOff>
      <xdr:row>3</xdr:row>
      <xdr:rowOff>133350</xdr:rowOff>
    </xdr:from>
    <xdr:to>
      <xdr:col>22</xdr:col>
      <xdr:colOff>438151</xdr:colOff>
      <xdr:row>6</xdr:row>
      <xdr:rowOff>114300</xdr:rowOff>
    </xdr:to>
    <xdr:sp macro="" textlink="">
      <xdr:nvSpPr>
        <xdr:cNvPr id="86" name="Rectangle: Rounded Corners 85">
          <a:extLst>
            <a:ext uri="{FF2B5EF4-FFF2-40B4-BE49-F238E27FC236}">
              <a16:creationId xmlns:a16="http://schemas.microsoft.com/office/drawing/2014/main" id="{6F24F18F-9700-4D40-89FB-818A694BCBDF}"/>
            </a:ext>
          </a:extLst>
        </xdr:cNvPr>
        <xdr:cNvSpPr/>
      </xdr:nvSpPr>
      <xdr:spPr>
        <a:xfrm>
          <a:off x="9525001" y="704850"/>
          <a:ext cx="4324350" cy="552450"/>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419100</xdr:colOff>
      <xdr:row>3</xdr:row>
      <xdr:rowOff>180975</xdr:rowOff>
    </xdr:from>
    <xdr:to>
      <xdr:col>22</xdr:col>
      <xdr:colOff>447675</xdr:colOff>
      <xdr:row>6</xdr:row>
      <xdr:rowOff>57150</xdr:rowOff>
    </xdr:to>
    <xdr:sp macro="" textlink="">
      <xdr:nvSpPr>
        <xdr:cNvPr id="87" name="TextBox 86">
          <a:hlinkClick xmlns:r="http://schemas.openxmlformats.org/officeDocument/2006/relationships" r:id="rId9"/>
          <a:extLst>
            <a:ext uri="{FF2B5EF4-FFF2-40B4-BE49-F238E27FC236}">
              <a16:creationId xmlns:a16="http://schemas.microsoft.com/office/drawing/2014/main" id="{872AFA23-FB5A-4A97-A376-CB9FECD7722C}"/>
            </a:ext>
          </a:extLst>
        </xdr:cNvPr>
        <xdr:cNvSpPr txBox="1"/>
      </xdr:nvSpPr>
      <xdr:spPr>
        <a:xfrm>
          <a:off x="9563100" y="752475"/>
          <a:ext cx="42957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HEATMAP</a:t>
          </a:r>
        </a:p>
      </xdr:txBody>
    </xdr:sp>
    <xdr:clientData/>
  </xdr:twoCellAnchor>
  <xdr:twoCellAnchor editAs="oneCell">
    <xdr:from>
      <xdr:col>0</xdr:col>
      <xdr:colOff>247650</xdr:colOff>
      <xdr:row>1</xdr:row>
      <xdr:rowOff>104775</xdr:rowOff>
    </xdr:from>
    <xdr:to>
      <xdr:col>1</xdr:col>
      <xdr:colOff>552529</xdr:colOff>
      <xdr:row>5</xdr:row>
      <xdr:rowOff>72077</xdr:rowOff>
    </xdr:to>
    <xdr:pic>
      <xdr:nvPicPr>
        <xdr:cNvPr id="6" name="Picture 5">
          <a:extLst>
            <a:ext uri="{FF2B5EF4-FFF2-40B4-BE49-F238E27FC236}">
              <a16:creationId xmlns:a16="http://schemas.microsoft.com/office/drawing/2014/main" id="{1521F0A3-D2EA-4AF8-9343-12E3C985ACA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47650" y="295275"/>
          <a:ext cx="914479" cy="7293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507124</xdr:colOff>
      <xdr:row>0</xdr:row>
      <xdr:rowOff>43356</xdr:rowOff>
    </xdr:from>
    <xdr:to>
      <xdr:col>14</xdr:col>
      <xdr:colOff>559998</xdr:colOff>
      <xdr:row>2</xdr:row>
      <xdr:rowOff>52881</xdr:rowOff>
    </xdr:to>
    <xdr:sp macro="" textlink="">
      <xdr:nvSpPr>
        <xdr:cNvPr id="2" name="Rectangle: Rounded Corners 1">
          <a:extLst>
            <a:ext uri="{FF2B5EF4-FFF2-40B4-BE49-F238E27FC236}">
              <a16:creationId xmlns:a16="http://schemas.microsoft.com/office/drawing/2014/main" id="{08B0AE8A-FF14-4EF9-859C-C8A0012C117D}"/>
            </a:ext>
          </a:extLst>
        </xdr:cNvPr>
        <xdr:cNvSpPr/>
      </xdr:nvSpPr>
      <xdr:spPr>
        <a:xfrm>
          <a:off x="16042727" y="43356"/>
          <a:ext cx="4355547" cy="390525"/>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535700</xdr:colOff>
      <xdr:row>0</xdr:row>
      <xdr:rowOff>51565</xdr:rowOff>
    </xdr:from>
    <xdr:to>
      <xdr:col>14</xdr:col>
      <xdr:colOff>541610</xdr:colOff>
      <xdr:row>2</xdr:row>
      <xdr:rowOff>6571</xdr:rowOff>
    </xdr:to>
    <xdr:sp macro="" textlink="">
      <xdr:nvSpPr>
        <xdr:cNvPr id="3" name="TextBox 2">
          <a:hlinkClick xmlns:r="http://schemas.openxmlformats.org/officeDocument/2006/relationships" r:id="rId1"/>
          <a:extLst>
            <a:ext uri="{FF2B5EF4-FFF2-40B4-BE49-F238E27FC236}">
              <a16:creationId xmlns:a16="http://schemas.microsoft.com/office/drawing/2014/main" id="{D7DBBC38-37D3-43A6-A52F-2ADE7F131381}"/>
            </a:ext>
          </a:extLst>
        </xdr:cNvPr>
        <xdr:cNvSpPr txBox="1"/>
      </xdr:nvSpPr>
      <xdr:spPr>
        <a:xfrm>
          <a:off x="16071303" y="51565"/>
          <a:ext cx="4308583" cy="336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REGRESSION</a:t>
          </a:r>
          <a:r>
            <a:rPr lang="en-US" sz="1400" baseline="0">
              <a:latin typeface="Segoe UI Black" panose="020B0A02040204020203" pitchFamily="34" charset="0"/>
              <a:ea typeface="Segoe UI Black" panose="020B0A02040204020203" pitchFamily="34" charset="0"/>
            </a:rPr>
            <a:t> ANALYSIS</a:t>
          </a:r>
        </a:p>
      </xdr:txBody>
    </xdr:sp>
    <xdr:clientData/>
  </xdr:twoCellAnchor>
  <xdr:twoCellAnchor>
    <xdr:from>
      <xdr:col>8</xdr:col>
      <xdr:colOff>348154</xdr:colOff>
      <xdr:row>0</xdr:row>
      <xdr:rowOff>52552</xdr:rowOff>
    </xdr:from>
    <xdr:to>
      <xdr:col>11</xdr:col>
      <xdr:colOff>426982</xdr:colOff>
      <xdr:row>2</xdr:row>
      <xdr:rowOff>45983</xdr:rowOff>
    </xdr:to>
    <xdr:sp macro="" textlink="">
      <xdr:nvSpPr>
        <xdr:cNvPr id="4" name="Rectangle: Rounded Corners 3">
          <a:extLst>
            <a:ext uri="{FF2B5EF4-FFF2-40B4-BE49-F238E27FC236}">
              <a16:creationId xmlns:a16="http://schemas.microsoft.com/office/drawing/2014/main" id="{19A7A482-522B-46FC-BDB1-F1471F756028}"/>
            </a:ext>
          </a:extLst>
        </xdr:cNvPr>
        <xdr:cNvSpPr/>
      </xdr:nvSpPr>
      <xdr:spPr>
        <a:xfrm>
          <a:off x="11587654" y="52552"/>
          <a:ext cx="4374931" cy="374431"/>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367205</xdr:colOff>
      <xdr:row>0</xdr:row>
      <xdr:rowOff>85573</xdr:rowOff>
    </xdr:from>
    <xdr:to>
      <xdr:col>11</xdr:col>
      <xdr:colOff>364250</xdr:colOff>
      <xdr:row>1</xdr:row>
      <xdr:rowOff>153539</xdr:rowOff>
    </xdr:to>
    <xdr:sp macro="" textlink="">
      <xdr:nvSpPr>
        <xdr:cNvPr id="5" name="TextBox 4">
          <a:hlinkClick xmlns:r="http://schemas.openxmlformats.org/officeDocument/2006/relationships" r:id="rId2"/>
          <a:extLst>
            <a:ext uri="{FF2B5EF4-FFF2-40B4-BE49-F238E27FC236}">
              <a16:creationId xmlns:a16="http://schemas.microsoft.com/office/drawing/2014/main" id="{C054AE70-730E-448F-AFA3-C510CB3F093A}"/>
            </a:ext>
          </a:extLst>
        </xdr:cNvPr>
        <xdr:cNvSpPr txBox="1"/>
      </xdr:nvSpPr>
      <xdr:spPr>
        <a:xfrm>
          <a:off x="11606705" y="85573"/>
          <a:ext cx="4293148" cy="258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DASHBOARD</a:t>
          </a:r>
        </a:p>
      </xdr:txBody>
    </xdr:sp>
    <xdr:clientData/>
  </xdr:twoCellAnchor>
  <xdr:twoCellAnchor>
    <xdr:from>
      <xdr:col>8</xdr:col>
      <xdr:colOff>338631</xdr:colOff>
      <xdr:row>2</xdr:row>
      <xdr:rowOff>103537</xdr:rowOff>
    </xdr:from>
    <xdr:to>
      <xdr:col>14</xdr:col>
      <xdr:colOff>579712</xdr:colOff>
      <xdr:row>4</xdr:row>
      <xdr:rowOff>121937</xdr:rowOff>
    </xdr:to>
    <xdr:sp macro="" textlink="">
      <xdr:nvSpPr>
        <xdr:cNvPr id="6" name="Rectangle: Rounded Corners 5">
          <a:extLst>
            <a:ext uri="{FF2B5EF4-FFF2-40B4-BE49-F238E27FC236}">
              <a16:creationId xmlns:a16="http://schemas.microsoft.com/office/drawing/2014/main" id="{C165D153-98D2-4CBC-870C-6B0F91B852DE}"/>
            </a:ext>
          </a:extLst>
        </xdr:cNvPr>
        <xdr:cNvSpPr/>
      </xdr:nvSpPr>
      <xdr:spPr>
        <a:xfrm>
          <a:off x="11578131" y="484537"/>
          <a:ext cx="8839857" cy="399400"/>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427267</xdr:colOff>
      <xdr:row>3</xdr:row>
      <xdr:rowOff>14781</xdr:rowOff>
    </xdr:from>
    <xdr:to>
      <xdr:col>14</xdr:col>
      <xdr:colOff>527856</xdr:colOff>
      <xdr:row>4</xdr:row>
      <xdr:rowOff>38594</xdr:rowOff>
    </xdr:to>
    <xdr:sp macro="" textlink="">
      <xdr:nvSpPr>
        <xdr:cNvPr id="7" name="TextBox 6">
          <a:extLst>
            <a:ext uri="{FF2B5EF4-FFF2-40B4-BE49-F238E27FC236}">
              <a16:creationId xmlns:a16="http://schemas.microsoft.com/office/drawing/2014/main" id="{4507911E-A5D5-417C-920B-6A989C6E51FB}"/>
            </a:ext>
          </a:extLst>
        </xdr:cNvPr>
        <xdr:cNvSpPr txBox="1"/>
      </xdr:nvSpPr>
      <xdr:spPr>
        <a:xfrm>
          <a:off x="11666767" y="586281"/>
          <a:ext cx="8699365"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HEATMAP</a:t>
          </a:r>
          <a:endParaRPr lang="en-US" sz="1400" baseline="0">
            <a:latin typeface="Segoe UI Black" panose="020B0A02040204020203" pitchFamily="34" charset="0"/>
            <a:ea typeface="Segoe UI Black" panose="020B0A02040204020203" pitchFamily="34" charset="0"/>
          </a:endParaRPr>
        </a:p>
      </xdr:txBody>
    </xdr:sp>
    <xdr:clientData/>
  </xdr:twoCellAnchor>
  <xdr:twoCellAnchor editAs="oneCell">
    <xdr:from>
      <xdr:col>5</xdr:col>
      <xdr:colOff>0</xdr:colOff>
      <xdr:row>39</xdr:row>
      <xdr:rowOff>0</xdr:rowOff>
    </xdr:from>
    <xdr:to>
      <xdr:col>8</xdr:col>
      <xdr:colOff>466725</xdr:colOff>
      <xdr:row>71</xdr:row>
      <xdr:rowOff>28575</xdr:rowOff>
    </xdr:to>
    <xdr:pic>
      <xdr:nvPicPr>
        <xdr:cNvPr id="9" name="Picture 8">
          <a:extLst>
            <a:ext uri="{FF2B5EF4-FFF2-40B4-BE49-F238E27FC236}">
              <a16:creationId xmlns:a16="http://schemas.microsoft.com/office/drawing/2014/main" id="{5C9A5AEA-87CD-439F-B9E7-6D583008F8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219825" y="7429500"/>
          <a:ext cx="5486400" cy="6124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0</xdr:row>
      <xdr:rowOff>161926</xdr:rowOff>
    </xdr:from>
    <xdr:to>
      <xdr:col>8</xdr:col>
      <xdr:colOff>961362</xdr:colOff>
      <xdr:row>4</xdr:row>
      <xdr:rowOff>52388</xdr:rowOff>
    </xdr:to>
    <xdr:sp macro="" textlink="">
      <xdr:nvSpPr>
        <xdr:cNvPr id="2" name="Rectangle: Rounded Corners 1">
          <a:extLst>
            <a:ext uri="{FF2B5EF4-FFF2-40B4-BE49-F238E27FC236}">
              <a16:creationId xmlns:a16="http://schemas.microsoft.com/office/drawing/2014/main" id="{1EEAC214-5B73-4467-A512-0B8E6BA82FB3}"/>
            </a:ext>
          </a:extLst>
        </xdr:cNvPr>
        <xdr:cNvSpPr/>
      </xdr:nvSpPr>
      <xdr:spPr>
        <a:xfrm>
          <a:off x="5772150" y="161926"/>
          <a:ext cx="6000087" cy="652462"/>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142876</xdr:colOff>
      <xdr:row>1</xdr:row>
      <xdr:rowOff>85368</xdr:rowOff>
    </xdr:from>
    <xdr:to>
      <xdr:col>8</xdr:col>
      <xdr:colOff>942975</xdr:colOff>
      <xdr:row>3</xdr:row>
      <xdr:rowOff>168216</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136F8D-706D-4A83-A8B3-C4B1A7D27596}"/>
            </a:ext>
          </a:extLst>
        </xdr:cNvPr>
        <xdr:cNvSpPr txBox="1"/>
      </xdr:nvSpPr>
      <xdr:spPr>
        <a:xfrm>
          <a:off x="5838826" y="275868"/>
          <a:ext cx="5915024" cy="463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HEATMAP</a:t>
          </a:r>
          <a:endParaRPr lang="en-US" sz="1400" baseline="0">
            <a:latin typeface="Segoe UI Black" panose="020B0A02040204020203" pitchFamily="34" charset="0"/>
            <a:ea typeface="Segoe UI Black" panose="020B0A02040204020203" pitchFamily="34" charset="0"/>
          </a:endParaRPr>
        </a:p>
      </xdr:txBody>
    </xdr:sp>
    <xdr:clientData/>
  </xdr:twoCellAnchor>
  <xdr:twoCellAnchor>
    <xdr:from>
      <xdr:col>0</xdr:col>
      <xdr:colOff>57150</xdr:colOff>
      <xdr:row>0</xdr:row>
      <xdr:rowOff>152400</xdr:rowOff>
    </xdr:from>
    <xdr:to>
      <xdr:col>3</xdr:col>
      <xdr:colOff>1038225</xdr:colOff>
      <xdr:row>4</xdr:row>
      <xdr:rowOff>39190</xdr:rowOff>
    </xdr:to>
    <xdr:sp macro="" textlink="">
      <xdr:nvSpPr>
        <xdr:cNvPr id="4" name="Rectangle: Rounded Corners 3">
          <a:extLst>
            <a:ext uri="{FF2B5EF4-FFF2-40B4-BE49-F238E27FC236}">
              <a16:creationId xmlns:a16="http://schemas.microsoft.com/office/drawing/2014/main" id="{ECEB05A5-AD28-4DCC-BB91-E7E2340A0264}"/>
            </a:ext>
          </a:extLst>
        </xdr:cNvPr>
        <xdr:cNvSpPr/>
      </xdr:nvSpPr>
      <xdr:spPr>
        <a:xfrm>
          <a:off x="57150" y="152400"/>
          <a:ext cx="5476875" cy="648790"/>
        </a:xfrm>
        <a:prstGeom prst="roundRect">
          <a:avLst>
            <a:gd name="adj" fmla="val 6667"/>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1</xdr:row>
      <xdr:rowOff>21431</xdr:rowOff>
    </xdr:from>
    <xdr:to>
      <xdr:col>3</xdr:col>
      <xdr:colOff>942975</xdr:colOff>
      <xdr:row>3</xdr:row>
      <xdr:rowOff>164307</xdr:rowOff>
    </xdr:to>
    <xdr:sp macro="" textlink="">
      <xdr:nvSpPr>
        <xdr:cNvPr id="5" name="TextBox 4">
          <a:hlinkClick xmlns:r="http://schemas.openxmlformats.org/officeDocument/2006/relationships" r:id="rId2"/>
          <a:extLst>
            <a:ext uri="{FF2B5EF4-FFF2-40B4-BE49-F238E27FC236}">
              <a16:creationId xmlns:a16="http://schemas.microsoft.com/office/drawing/2014/main" id="{BACC45C0-8A2A-4BBF-9BDF-E640E6E2BCD3}"/>
            </a:ext>
          </a:extLst>
        </xdr:cNvPr>
        <xdr:cNvSpPr txBox="1"/>
      </xdr:nvSpPr>
      <xdr:spPr>
        <a:xfrm>
          <a:off x="95250" y="211931"/>
          <a:ext cx="5343525"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Segoe UI Black" panose="020B0A02040204020203" pitchFamily="34" charset="0"/>
              <a:ea typeface="Segoe UI Black" panose="020B0A02040204020203" pitchFamily="34"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fiul Araf" refreshedDate="45610.38611053241" createdVersion="7" refreshedVersion="7" minRefreshableVersion="3" recordCount="100" xr:uid="{01353829-5C94-4E6F-93E6-66A7BBF93AE3}">
  <cacheSource type="worksheet">
    <worksheetSource name="supply_chain_data"/>
  </cacheSource>
  <cacheFields count="28">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377" maxValue="99.17132863862418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8" maxValue="9866.465457979697" count="100">
        <n v="8661.9967923923832"/>
        <n v="7460.9000654458487"/>
        <n v="9577.7496259"/>
        <n v="7766.8364256852328"/>
        <n v="2686.5051515674468"/>
        <n v="2828.3487459757589"/>
        <n v="7823.4765595317367"/>
        <n v="8496.1038130898378"/>
        <n v="7517.363210631127"/>
        <n v="4971.145987585558"/>
        <n v="2330.9658020919492"/>
        <n v="6099.944115581452"/>
        <n v="2873.7414460214413"/>
        <n v="4052.7384162378667"/>
        <n v="8653.5709264698016"/>
        <n v="5442.0867853976733"/>
        <n v="6453.7979681762854"/>
        <n v="2629.3964348452619"/>
        <n v="9364.6735050761727"/>
        <n v="2553.4955849912149"/>
        <n v="8128.0276968511916"/>
        <n v="7087.0526963574366"/>
        <n v="2390.8078665561734"/>
        <n v="8858.367571011484"/>
        <n v="9049.0778609398967"/>
        <n v="2174.777054350654"/>
        <n v="3716.4933258940368"/>
        <n v="2686.4572235759833"/>
        <n v="6117.3246150839923"/>
        <n v="8318.9031946171781"/>
        <n v="2766.3423668660889"/>
        <n v="9655.1351027193978"/>
        <n v="9571.5504873278187"/>
        <n v="5149.9983504080365"/>
        <n v="9061.7108955077238"/>
        <n v="6541.3293448024651"/>
        <n v="7573.4024578487333"/>
        <n v="2438.3399304700288"/>
        <n v="9692.3180402184316"/>
        <n v="1912.4656631007608"/>
        <n v="5724.9593504562654"/>
        <n v="5521.2052590109715"/>
        <n v="1839.6094258567639"/>
        <n v="5737.425599119023"/>
        <n v="7152.2860494355145"/>
        <n v="5267.9568075105208"/>
        <n v="2556.7673606335957"/>
        <n v="7089.4742499341864"/>
        <n v="7397.0710046000004"/>
        <n v="8001.6132065190022"/>
        <n v="5910.8853896688988"/>
        <n v="9866.465457979697"/>
        <n v="9435.7626089000005"/>
        <n v="8232.3348294258212"/>
        <n v="6088.0214799408586"/>
        <n v="2925.6751703038126"/>
        <n v="4767.020484344137"/>
        <n v="1605.8669003924058"/>
        <n v="2021.1498103371077"/>
        <n v="1061.618523013288"/>
        <n v="8864.0843495864356"/>
        <n v="6885.5893508962527"/>
        <n v="3899.7468337292244"/>
        <n v="4256.9491408502254"/>
        <n v="8458.7308783671779"/>
        <n v="8354.5796864819949"/>
        <n v="8367.721618020154"/>
        <n v="9473.7980325083372"/>
        <n v="3550.2184327809919"/>
        <n v="1752.3810874841247"/>
        <n v="7014.8879872033885"/>
        <n v="8180.3370854254426"/>
        <n v="2633.1219813122557"/>
        <n v="7910.8869161406856"/>
        <n v="5709.9452959692871"/>
        <n v="1889.073589779335"/>
        <n v="5328.3759842977579"/>
        <n v="2483.7601775427947"/>
        <n v="1292.4584179377562"/>
        <n v="7888.7232684270812"/>
        <n v="8651.6726829820655"/>
        <n v="4384.4134000458625"/>
        <n v="2943.3818676094515"/>
        <n v="2411.754632110491"/>
        <n v="2048.2900998487103"/>
        <n v="8684.6130592538575"/>
        <n v="1229.5910285649834"/>
        <n v="5133.8467010866916"/>
        <n v="9444.7420330999994"/>
        <n v="5924.682566853231"/>
        <n v="9592.6335702803117"/>
        <n v="1935.2067935075991"/>
        <n v="2100.1297546259366"/>
        <n v="4531.4021336919095"/>
        <n v="7888.3565466618729"/>
        <n v="7386.3639440486641"/>
        <n v="7698.4247656321168"/>
        <n v="4370.9165799845359"/>
        <n v="8525.9525596835265"/>
        <n v="9185.1858291817043"/>
      </sharedItems>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ount="65">
        <n v="58"/>
        <n v="53"/>
        <n v="1"/>
        <n v="23"/>
        <n v="5"/>
        <n v="90"/>
        <n v="11"/>
        <n v="93"/>
        <n v="14"/>
        <n v="51"/>
        <n v="46"/>
        <n v="100"/>
        <n v="80"/>
        <n v="54"/>
        <n v="9"/>
        <n v="2"/>
        <n v="45"/>
        <n v="10"/>
        <n v="48"/>
        <n v="27"/>
        <n v="69"/>
        <n v="71"/>
        <n v="84"/>
        <n v="4"/>
        <n v="82"/>
        <n v="59"/>
        <n v="47"/>
        <n v="60"/>
        <n v="6"/>
        <n v="89"/>
        <n v="42"/>
        <n v="18"/>
        <n v="25"/>
        <n v="78"/>
        <n v="64"/>
        <n v="22"/>
        <n v="36"/>
        <n v="13"/>
        <n v="92"/>
        <n v="30"/>
        <n v="97"/>
        <n v="31"/>
        <n v="96"/>
        <n v="33"/>
        <n v="41"/>
        <n v="32"/>
        <n v="86"/>
        <n v="73"/>
        <n v="57"/>
        <n v="12"/>
        <n v="0"/>
        <n v="95"/>
        <n v="76"/>
        <n v="17"/>
        <n v="16"/>
        <n v="38"/>
        <n v="39"/>
        <n v="65"/>
        <n v="15"/>
        <n v="66"/>
        <n v="98"/>
        <n v="63"/>
        <n v="77"/>
        <n v="67"/>
        <n v="55"/>
      </sharedItems>
    </cacheField>
    <cacheField name="Orders 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63" maxValue="9.9298162452772587"/>
    </cacheField>
    <cacheField name="Supplier name" numFmtId="0">
      <sharedItems count="5">
        <s v="Supplier 3"/>
        <s v="Supplier 1"/>
        <s v="Supplier 5"/>
        <s v="Supplier 4"/>
        <s v="Supplier 2"/>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ount="30">
        <n v="29"/>
        <n v="30"/>
        <n v="27"/>
        <n v="18"/>
        <n v="3"/>
        <n v="17"/>
        <n v="24"/>
        <n v="1"/>
        <n v="8"/>
        <n v="23"/>
        <n v="5"/>
        <n v="11"/>
        <n v="10"/>
        <n v="14"/>
        <n v="7"/>
        <n v="21"/>
        <n v="16"/>
        <n v="6"/>
        <n v="4"/>
        <n v="28"/>
        <n v="2"/>
        <n v="19"/>
        <n v="15"/>
        <n v="12"/>
        <n v="25"/>
        <n v="20"/>
        <n v="9"/>
        <n v="26"/>
        <n v="22"/>
        <n v="13"/>
      </sharedItems>
    </cacheField>
    <cacheField name="Manufacturing costs" numFmtId="0">
      <sharedItems containsSemiMixedTypes="0" containsString="0" containsNumber="1" minValue="1.0850685695870688" maxValue="99.466108603599125" count="100">
        <n v="46.279879240508322"/>
        <n v="33.616768954000001"/>
        <n v="30.688019348284204"/>
        <n v="35.624741397125028"/>
        <n v="92.065160598712851"/>
        <n v="56.766475557"/>
        <n v="1.0850685695870688"/>
        <n v="99.466108603599125"/>
        <n v="11.423027139565695"/>
        <n v="47.95760163495158"/>
        <n v="96.52735278531091"/>
        <n v="27.592363086663696"/>
        <n v="32.321286213424031"/>
        <n v="97.82905011017327"/>
        <n v="5.7914366298629893"/>
        <n v="97.121281751474314"/>
        <n v="77.106342497850008"/>
        <n v="47.679680368355335"/>
        <n v="27.10798085484392"/>
        <n v="82.373320587990207"/>
        <n v="65.686259608488626"/>
        <n v="61.735728954160933"/>
        <n v="50.120839612977349"/>
        <n v="98.609957242703871"/>
        <n v="40.382359702924816"/>
        <n v="78.280383118415386"/>
        <n v="15.972229757181761"/>
        <n v="10.528245070042162"/>
        <n v="59.429381810691567"/>
        <n v="39.292875586065747"/>
        <n v="51.634893400109334"/>
        <n v="60.25114566159808"/>
        <n v="29.692467153749774"/>
        <n v="23.853427512896133"/>
        <n v="10.754272815029333"/>
        <n v="58.004787044743765"/>
        <n v="45.531364237162144"/>
        <n v="34.343277465075381"/>
        <n v="5.9306936455283177"/>
        <n v="9.0058074287816421"/>
        <n v="88.179407104217461"/>
        <n v="95.332064548999995"/>
        <n v="96.422820639571867"/>
        <n v="26.27736595733241"/>
        <n v="22.554106620887744"/>
        <n v="66.312544439991655"/>
        <n v="77.32235321105162"/>
        <n v="19.712992911293647"/>
        <n v="23.126363582464776"/>
        <n v="14.147815443979217"/>
        <n v="45.178757924634517"/>
        <n v="14.190328344569981"/>
        <n v="9.1668491485971515"/>
        <n v="83.344058991677969"/>
        <n v="30.186023375822508"/>
        <n v="30.323545256999999"/>
        <n v="12.836284572832753"/>
        <n v="67.779622987078142"/>
        <n v="65.047415094691459"/>
        <n v="1.900762243519458"/>
        <n v="87.213057815135684"/>
        <n v="78.702393968999999"/>
        <n v="21.048642725168644"/>
        <n v="20.075003975630484"/>
        <n v="8.6930424258772874"/>
        <n v="1.5972227430506774"/>
        <n v="42.084436738309961"/>
        <n v="7.0578761469782307"/>
        <n v="97.113581562999997"/>
        <n v="77.627765812748166"/>
        <n v="11.440781823761265"/>
        <n v="30.661677477859556"/>
        <n v="55.760492895244212"/>
        <n v="46.870238797617155"/>
        <n v="80.580852156447818"/>
        <n v="48.064782640006591"/>
        <n v="64.323597795600222"/>
        <n v="42.952444748991837"/>
        <n v="71.126514720403378"/>
        <n v="57.87090292403628"/>
        <n v="76.961228023820013"/>
        <n v="19.789592941903603"/>
        <n v="4.4652784349000001"/>
        <n v="97.730593800533043"/>
        <n v="33.808636513209095"/>
        <n v="69.929345518999995"/>
        <n v="74.608969995194684"/>
        <n v="28.69699682414317"/>
        <n v="68.184919057041171"/>
        <n v="46.603873381644469"/>
        <n v="85.675963335797974"/>
        <n v="39.772882502339975"/>
        <n v="62.612690395614344"/>
        <n v="35.633652343343876"/>
        <n v="60.387378614862122"/>
        <n v="58.890685768589982"/>
        <n v="17.80375633139127"/>
        <n v="65.765155926367456"/>
        <n v="5.604690864371781"/>
        <n v="38.07289852062604"/>
      </sharedItems>
    </cacheField>
    <cacheField name="Inspection results" numFmtId="0">
      <sharedItems count="3">
        <s v="Pending"/>
        <s v="Fail"/>
        <s v="Pass"/>
      </sharedItems>
    </cacheField>
    <cacheField name="Defect rates" numFmtId="0">
      <sharedItems containsSemiMixedTypes="0" containsString="0" containsNumber="1" minValue="1.8607567631000001E-2" maxValue="4.9392552886209478" count="100">
        <n v="0.22641036084992516"/>
        <n v="4.8540680263887062"/>
        <n v="4.580592619199229"/>
        <n v="4.7466486206000003"/>
        <n v="3.1455795228330019"/>
        <n v="2.7791935115711617"/>
        <n v="1.0009106193041357"/>
        <n v="0.39817718685065062"/>
        <n v="2.7098626911099615"/>
        <n v="3.8446144787675851"/>
        <n v="1.7273139283559424"/>
        <n v="2.1169821373000001E-2"/>
        <n v="2.1612537475559117"/>
        <n v="1.6310742300715386"/>
        <n v="0.10068285156509371"/>
        <n v="2.2644057611985491"/>
        <n v="1.0125630892580491"/>
        <n v="0.10202075491817619"/>
        <n v="2.2319391107292637"/>
        <n v="3.6464508654170293"/>
        <n v="4.2314165735345393"/>
        <n v="1.8607567631000001E-2"/>
        <n v="2.5912754732111161"/>
        <n v="1.3422915627227339"/>
        <n v="3.691310292628728"/>
        <n v="3.7972312171141831"/>
        <n v="2.1193197367249228"/>
        <n v="2.8646678378833732"/>
        <n v="0.81575707929999997"/>
        <n v="3.8780989365884881"/>
        <n v="0.96539470535239313"/>
        <n v="2.9890000066550746"/>
        <n v="1.9460361193861131"/>
        <n v="3.5410460122509231"/>
        <n v="0.64660455937205485"/>
        <n v="0.54115409806058112"/>
        <n v="3.8055333792433537"/>
        <n v="2.6102880848481131"/>
        <n v="0.61332689916450744"/>
        <n v="1.4519722039968159"/>
        <n v="4.2132694305865659"/>
        <n v="4.5302262397999997E-2"/>
        <n v="4.9392552886209478"/>
        <n v="0.37230476798509771"/>
        <n v="2.9626263204548819"/>
        <n v="3.219604612084106"/>
        <n v="3.6486105925362033"/>
        <n v="0.38057358671321373"/>
        <n v="1.6981125407144038"/>
        <n v="2.8258139854001318"/>
        <n v="4.7548008046711852"/>
        <n v="1.7729511720835571"/>
        <n v="2.1224716191438247"/>
        <n v="1.4103475760760271"/>
        <n v="2.4787719755397477"/>
        <n v="4.5489196593963852"/>
        <n v="1.1737554953874541"/>
        <n v="2.511174830212707"/>
        <n v="1.7303747198591968"/>
        <n v="0.4471940154638232"/>
        <n v="2.8530906166490539"/>
        <n v="4.3674705382050529"/>
        <n v="1.8740014040443747"/>
        <n v="3.6328432903821337"/>
        <n v="0.15948631471751462"/>
        <n v="4.911095954842331"/>
        <n v="3.4480632883402618"/>
        <n v="0.13195544431181483"/>
        <n v="1.9834678722000001"/>
        <n v="1.3623879886491086"/>
        <n v="1.8305755986122314"/>
        <n v="2.0787506078749689"/>
        <n v="3.2133296074383089"/>
        <n v="4.6205460645137064"/>
        <n v="0.39661272410993542"/>
        <n v="2.0300690886687516"/>
        <n v="2.1800374515822165"/>
        <n v="3.0551418183075478"/>
        <n v="4.0968813324704518"/>
        <n v="0.16587162748060824"/>
        <n v="2.8496621985053308"/>
        <n v="2.5475471215487118"/>
        <n v="4.1378770486223573"/>
        <n v="0.77300613406724783"/>
        <n v="4.8434565771180411"/>
        <n v="1.3744289997457582"/>
        <n v="2.0515129307662465"/>
        <n v="3.6937377878392756"/>
        <n v="0.72220440188000001"/>
        <n v="1.9076657339590746"/>
        <n v="1.2193822244013885"/>
        <n v="0.62600185820939458"/>
        <n v="0.33343182522473924"/>
        <n v="4.1657817954241452"/>
        <n v="1.4636074984727798"/>
        <n v="1.2108821295850665"/>
        <n v="3.8720476814821332"/>
        <n v="3.3762378347179811"/>
        <n v="2.9081221693512611"/>
        <n v="0.34602729070550342"/>
      </sharedItems>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796070495" maxValue="997.4134501331946" count="100">
        <n v="187.75207545920392"/>
        <n v="503.06557914966919"/>
        <n v="141.92028177151906"/>
        <n v="254.77615921928663"/>
        <n v="923.44063171192215"/>
        <n v="235.46123673553751"/>
        <n v="134.36909686103172"/>
        <n v="802.05631181755859"/>
        <n v="505.55713422546415"/>
        <n v="995.92946149864167"/>
        <n v="806.10317769999995"/>
        <n v="126.72303340940725"/>
        <n v="402.96878907377061"/>
        <n v="547.24100516096848"/>
        <n v="929.23528996088965"/>
        <n v="127.86180000162541"/>
        <n v="865.52577977124031"/>
        <n v="670.93439079241034"/>
        <n v="593.48025872065182"/>
        <n v="477.30763109090344"/>
        <n v="493.87121531620585"/>
        <n v="523.36091471999998"/>
        <n v="205.57199582694707"/>
        <n v="196.32944611241268"/>
        <n v="758.72477260293829"/>
        <n v="458.53594573920907"/>
        <n v="617.8669164583772"/>
        <n v="762.45918215568372"/>
        <n v="123.43702751182708"/>
        <n v="764.93537594070813"/>
        <n v="880.08098825000002"/>
        <n v="609.37920661842668"/>
        <n v="761.17390951487755"/>
        <n v="371.25529552"/>
        <n v="510.3580004335235"/>
        <n v="553.42047123035582"/>
        <n v="403.8089742481805"/>
        <n v="183.93296804359437"/>
        <n v="339.67286994860615"/>
        <n v="653.67299455203317"/>
        <n v="529.80872398069187"/>
        <n v="275.52437113130981"/>
        <n v="635.65712050199193"/>
        <n v="716.04411975934067"/>
        <n v="610.45326961922774"/>
        <n v="495.30569702847396"/>
        <n v="380.43593711196428"/>
        <n v="581.60235505058677"/>
        <n v="768.65191394999999"/>
        <n v="336.89016851997792"/>
        <n v="496.24865029194046"/>
        <n v="694.98231757944586"/>
        <n v="602.89849883838338"/>
        <n v="750.73784066827091"/>
        <n v="814.06999658218751"/>
        <n v="323.01292795247883"/>
        <n v="832.21080870602168"/>
        <n v="482.19123860252813"/>
        <n v="110.36433523136472"/>
        <n v="312.57427361009331"/>
        <n v="430.16909697513654"/>
        <n v="164.36652824341942"/>
        <n v="320.84651575911158"/>
        <n v="687.28617786641735"/>
        <n v="771.22508468115745"/>
        <n v="555.85910367174347"/>
        <n v="393.84334857842788"/>
        <n v="169.2718013847869"/>
        <n v="299.70630311810316"/>
        <n v="207.66320620857562"/>
        <n v="183.27289874871101"/>
        <n v="405.16706788885585"/>
        <n v="677.9445698461833"/>
        <n v="866.4728001296578"/>
        <n v="341.55265678322337"/>
        <n v="873.12964801765145"/>
        <n v="997.4134501331946"/>
        <n v="852.56809892000001"/>
        <n v="323.59220343132216"/>
        <n v="351.50421933503867"/>
        <n v="787.77985049434449"/>
        <n v="276.77833594679885"/>
        <n v="589.97855562804068"/>
        <n v="682.97101822609329"/>
        <n v="465.45700596368795"/>
        <n v="842.68683000464148"/>
        <n v="264.25488983586649"/>
        <n v="879.3592177349243"/>
        <n v="103.91624796070495"/>
        <n v="517.4999739290605"/>
        <n v="990.07847250581119"/>
        <n v="996.77831495062378"/>
        <n v="230.09278253676294"/>
        <n v="823.52384588815585"/>
        <n v="846.66525698669477"/>
        <n v="778.8642413766479"/>
        <n v="188.74214114905698"/>
        <n v="540.13242286796776"/>
        <n v="882.19886354704147"/>
        <n v="210.74300896424614"/>
      </sharedItems>
    </cacheField>
    <cacheField name="Sellable Stock" numFmtId="0">
      <sharedItems containsSemiMixedTypes="0" containsString="0" containsNumber="1" minValue="0" maxValue="890.46" count="100">
        <n v="124.7"/>
        <n v="274.01"/>
        <n v="9.7100000000000009"/>
        <n v="215.51"/>
        <n v="20.7"/>
        <n v="93.6"/>
        <n v="34.54"/>
        <n v="524.52"/>
        <n v="38.450000000000003"/>
        <n v="134.82"/>
        <n v="423.3"/>
        <n v="166.52"/>
        <n v="563"/>
        <n v="138.4"/>
        <n v="301.32"/>
        <n v="52.2"/>
        <n v="7.98"/>
        <n v="203.85"/>
        <n v="37.4"/>
        <n v="333.12"/>
        <n v="83.43"/>
        <n v="545.79"/>
        <n v="553.79999999999995"/>
        <n v="477.12"/>
        <n v="17.88"/>
        <n v="765.88"/>
        <n v="100.89"/>
        <n v="136.77000000000001"/>
        <n v="82.08"/>
        <n v="148.05000000000001"/>
        <n v="483.6"/>
        <n v="27.66"/>
        <n v="655.93"/>
        <n v="10.039999999999999"/>
        <n v="4.5199999999999996"/>
        <n v="154.13999999999999"/>
        <n v="120.78"/>
        <n v="216.75"/>
        <n v="580.29"/>
        <n v="616.98"/>
        <n v="713.7"/>
        <n v="570.88"/>
        <n v="39.380000000000003"/>
        <n v="74.16"/>
        <n v="108.42"/>
        <n v="738.42"/>
        <n v="800.4"/>
        <n v="38.56"/>
        <n v="32.700000000000003"/>
        <n v="171.69"/>
        <n v="94.86"/>
        <n v="673"/>
        <n v="465.28"/>
        <n v="605.76"/>
        <n v="164.01"/>
        <n v="890.46"/>
        <n v="206.5"/>
        <n v="29.4"/>
        <n v="39.6"/>
        <n v="176"/>
        <n v="380.89"/>
        <n v="153.6"/>
        <n v="645.86"/>
        <n v="397.44"/>
        <n v="239.44"/>
        <n v="204.06"/>
        <n v="112.71"/>
        <n v="23.76"/>
        <n v="0"/>
        <n v="818.9"/>
        <n v="77.5"/>
        <n v="196.08"/>
        <n v="86.64"/>
        <n v="75.48"/>
        <n v="376.79"/>
        <n v="121.44"/>
        <n v="374.3"/>
        <n v="320.64"/>
        <n v="42.9"/>
        <n v="70.680000000000007"/>
        <n v="78.78"/>
        <n v="335.04"/>
        <n v="401.1"/>
        <n v="287.95"/>
        <n v="429.97"/>
        <n v="31.65"/>
        <n v="182.08"/>
        <n v="26.15"/>
        <n v="571.79999999999995"/>
        <n v="333"/>
        <n v="386.1"/>
        <n v="202.86"/>
        <n v="603.9"/>
        <n v="519.12"/>
        <n v="699.16"/>
        <n v="67.5"/>
        <n v="434.16"/>
        <n v="246.1"/>
        <n v="307.93"/>
        <n v="506.55"/>
      </sharedItems>
    </cacheField>
    <cacheField name="Risk Score" numFmtId="0">
      <sharedItems containsSemiMixedTypes="0" containsString="0" containsNumber="1" containsInteger="1" minValue="-2970" maxValue="8"/>
    </cacheField>
    <cacheField name="Total Costs" numFmtId="0" formula="'Shipping costs'+'Manufacturing costs'+Costs" databaseField="0"/>
    <cacheField name="Profit" numFmtId="0" formula="'Revenue generated'-'Total Costs'" databaseField="0"/>
  </cacheFields>
  <extLst>
    <ext xmlns:x14="http://schemas.microsoft.com/office/spreadsheetml/2009/9/main" uri="{725AE2AE-9491-48be-B2B4-4EB974FC3084}">
      <x14:pivotCacheDefinition pivotCacheId="790378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765"/>
    <n v="55"/>
    <n v="802"/>
    <x v="0"/>
    <x v="0"/>
    <x v="0"/>
    <n v="7"/>
    <n v="96"/>
    <n v="4"/>
    <x v="0"/>
    <n v="2.9565721394308069"/>
    <x v="0"/>
    <s v="Mumbai"/>
    <n v="29"/>
    <n v="215"/>
    <x v="0"/>
    <x v="0"/>
    <x v="0"/>
    <x v="0"/>
    <x v="0"/>
    <s v="Route B"/>
    <x v="0"/>
    <x v="0"/>
    <n v="-399"/>
  </r>
  <r>
    <x v="1"/>
    <x v="1"/>
    <n v="14.843523275084339"/>
    <n v="95"/>
    <n v="736"/>
    <x v="1"/>
    <x v="1"/>
    <x v="1"/>
    <n v="30"/>
    <n v="37"/>
    <n v="2"/>
    <x v="1"/>
    <n v="9.7165747713999995"/>
    <x v="0"/>
    <s v="Mumbai"/>
    <n v="23"/>
    <n v="517"/>
    <x v="1"/>
    <x v="1"/>
    <x v="0"/>
    <x v="1"/>
    <x v="0"/>
    <s v="Route B"/>
    <x v="1"/>
    <x v="1"/>
    <n v="-1560"/>
  </r>
  <r>
    <x v="0"/>
    <x v="2"/>
    <n v="11.319683293090566"/>
    <n v="34"/>
    <n v="8"/>
    <x v="2"/>
    <x v="2"/>
    <x v="2"/>
    <n v="10"/>
    <n v="88"/>
    <n v="2"/>
    <x v="0"/>
    <n v="8.0544792617321548"/>
    <x v="1"/>
    <s v="Mumbai"/>
    <n v="12"/>
    <n v="971"/>
    <x v="2"/>
    <x v="2"/>
    <x v="0"/>
    <x v="2"/>
    <x v="1"/>
    <s v="Route C"/>
    <x v="2"/>
    <x v="2"/>
    <n v="0"/>
  </r>
  <r>
    <x v="1"/>
    <x v="3"/>
    <n v="61.163343016437736"/>
    <n v="68"/>
    <n v="83"/>
    <x v="3"/>
    <x v="0"/>
    <x v="3"/>
    <n v="13"/>
    <n v="59"/>
    <n v="6"/>
    <x v="2"/>
    <n v="1.7295685635434288"/>
    <x v="2"/>
    <s v="Kolkata"/>
    <n v="24"/>
    <n v="937"/>
    <x v="3"/>
    <x v="3"/>
    <x v="1"/>
    <x v="3"/>
    <x v="2"/>
    <s v="Route A"/>
    <x v="3"/>
    <x v="3"/>
    <n v="-286"/>
  </r>
  <r>
    <x v="1"/>
    <x v="4"/>
    <n v="4.8054960363458932"/>
    <n v="26"/>
    <n v="871"/>
    <x v="4"/>
    <x v="0"/>
    <x v="4"/>
    <n v="3"/>
    <n v="56"/>
    <n v="8"/>
    <x v="1"/>
    <n v="3.8905479158706715"/>
    <x v="1"/>
    <s v="Delhi"/>
    <n v="5"/>
    <n v="414"/>
    <x v="4"/>
    <x v="4"/>
    <x v="1"/>
    <x v="4"/>
    <x v="1"/>
    <s v="Route A"/>
    <x v="4"/>
    <x v="4"/>
    <n v="-12"/>
  </r>
  <r>
    <x v="0"/>
    <x v="5"/>
    <n v="1.6999760138659377"/>
    <n v="87"/>
    <n v="147"/>
    <x v="5"/>
    <x v="0"/>
    <x v="5"/>
    <n v="27"/>
    <n v="66"/>
    <n v="3"/>
    <x v="0"/>
    <n v="4.4440988643822932"/>
    <x v="3"/>
    <s v="Bangalore"/>
    <n v="10"/>
    <n v="104"/>
    <x v="5"/>
    <x v="5"/>
    <x v="1"/>
    <x v="5"/>
    <x v="0"/>
    <s v="Route A"/>
    <x v="5"/>
    <x v="5"/>
    <n v="-2403"/>
  </r>
  <r>
    <x v="1"/>
    <x v="6"/>
    <n v="4.0783328631079447"/>
    <n v="48"/>
    <n v="65"/>
    <x v="6"/>
    <x v="3"/>
    <x v="6"/>
    <n v="15"/>
    <n v="58"/>
    <n v="8"/>
    <x v="2"/>
    <n v="3.8807633029520034"/>
    <x v="0"/>
    <s v="Kolkata"/>
    <n v="14"/>
    <n v="314"/>
    <x v="6"/>
    <x v="6"/>
    <x v="0"/>
    <x v="6"/>
    <x v="3"/>
    <s v="Route A"/>
    <x v="6"/>
    <x v="6"/>
    <n v="-150"/>
  </r>
  <r>
    <x v="2"/>
    <x v="7"/>
    <n v="42.958384382460068"/>
    <n v="59"/>
    <n v="426"/>
    <x v="7"/>
    <x v="1"/>
    <x v="7"/>
    <n v="17"/>
    <n v="11"/>
    <n v="1"/>
    <x v="0"/>
    <n v="2.3483387844177805"/>
    <x v="3"/>
    <s v="Bangalore"/>
    <n v="22"/>
    <n v="564"/>
    <x v="7"/>
    <x v="7"/>
    <x v="1"/>
    <x v="7"/>
    <x v="0"/>
    <s v="Route C"/>
    <x v="7"/>
    <x v="7"/>
    <n v="-1564"/>
  </r>
  <r>
    <x v="2"/>
    <x v="8"/>
    <n v="68.717596748527328"/>
    <n v="78"/>
    <n v="150"/>
    <x v="8"/>
    <x v="1"/>
    <x v="4"/>
    <n v="10"/>
    <n v="15"/>
    <n v="7"/>
    <x v="2"/>
    <n v="3.4047338570830266"/>
    <x v="3"/>
    <s v="Mumbai"/>
    <n v="13"/>
    <n v="769"/>
    <x v="8"/>
    <x v="8"/>
    <x v="0"/>
    <x v="8"/>
    <x v="3"/>
    <s v="Route B"/>
    <x v="8"/>
    <x v="8"/>
    <n v="-40"/>
  </r>
  <r>
    <x v="1"/>
    <x v="9"/>
    <n v="64.015732941278543"/>
    <n v="35"/>
    <n v="980"/>
    <x v="9"/>
    <x v="2"/>
    <x v="8"/>
    <n v="27"/>
    <n v="83"/>
    <n v="1"/>
    <x v="1"/>
    <n v="7.1666452910482157"/>
    <x v="4"/>
    <s v="Chennai"/>
    <n v="29"/>
    <n v="963"/>
    <x v="9"/>
    <x v="9"/>
    <x v="0"/>
    <x v="9"/>
    <x v="2"/>
    <s v="Route B"/>
    <x v="9"/>
    <x v="9"/>
    <n v="-351"/>
  </r>
  <r>
    <x v="1"/>
    <x v="10"/>
    <n v="15.707795681912138"/>
    <n v="11"/>
    <n v="996"/>
    <x v="10"/>
    <x v="0"/>
    <x v="9"/>
    <n v="13"/>
    <n v="80"/>
    <n v="2"/>
    <x v="2"/>
    <n v="8.6732112112786126"/>
    <x v="2"/>
    <s v="Kolkata"/>
    <n v="18"/>
    <n v="830"/>
    <x v="10"/>
    <x v="10"/>
    <x v="2"/>
    <x v="10"/>
    <x v="0"/>
    <s v="Route B"/>
    <x v="10"/>
    <x v="10"/>
    <n v="-650"/>
  </r>
  <r>
    <x v="1"/>
    <x v="11"/>
    <n v="90.635459982288666"/>
    <n v="95"/>
    <n v="960"/>
    <x v="11"/>
    <x v="1"/>
    <x v="10"/>
    <n v="23"/>
    <n v="60"/>
    <n v="1"/>
    <x v="1"/>
    <n v="4.5239431243166628"/>
    <x v="4"/>
    <s v="Kolkata"/>
    <n v="28"/>
    <n v="362"/>
    <x v="11"/>
    <x v="11"/>
    <x v="0"/>
    <x v="11"/>
    <x v="1"/>
    <s v="Route A"/>
    <x v="11"/>
    <x v="11"/>
    <n v="-1035"/>
  </r>
  <r>
    <x v="0"/>
    <x v="12"/>
    <n v="71.213389075360084"/>
    <n v="41"/>
    <n v="336"/>
    <x v="12"/>
    <x v="2"/>
    <x v="11"/>
    <n v="30"/>
    <n v="85"/>
    <n v="4"/>
    <x v="1"/>
    <n v="1.325274010184522"/>
    <x v="3"/>
    <s v="Kolkata"/>
    <n v="3"/>
    <n v="563"/>
    <x v="4"/>
    <x v="12"/>
    <x v="1"/>
    <x v="12"/>
    <x v="0"/>
    <s v="Route B"/>
    <x v="12"/>
    <x v="12"/>
    <n v="-2970"/>
  </r>
  <r>
    <x v="1"/>
    <x v="13"/>
    <n v="16.160393317379977"/>
    <n v="5"/>
    <n v="249"/>
    <x v="13"/>
    <x v="3"/>
    <x v="12"/>
    <n v="8"/>
    <n v="48"/>
    <n v="9"/>
    <x v="1"/>
    <n v="9.5372830611083383"/>
    <x v="2"/>
    <s v="Bangalore"/>
    <n v="23"/>
    <n v="173"/>
    <x v="12"/>
    <x v="13"/>
    <x v="0"/>
    <x v="13"/>
    <x v="0"/>
    <s v="Route B"/>
    <x v="13"/>
    <x v="13"/>
    <n v="-632"/>
  </r>
  <r>
    <x v="1"/>
    <x v="14"/>
    <n v="99.171328638624189"/>
    <n v="26"/>
    <n v="562"/>
    <x v="14"/>
    <x v="0"/>
    <x v="13"/>
    <n v="29"/>
    <n v="78"/>
    <n v="5"/>
    <x v="0"/>
    <n v="2.0397701894493316"/>
    <x v="1"/>
    <s v="Kolkata"/>
    <n v="25"/>
    <n v="558"/>
    <x v="13"/>
    <x v="14"/>
    <x v="0"/>
    <x v="14"/>
    <x v="1"/>
    <s v="Route B"/>
    <x v="14"/>
    <x v="14"/>
    <n v="-1537"/>
  </r>
  <r>
    <x v="1"/>
    <x v="15"/>
    <n v="36.98924492862691"/>
    <n v="94"/>
    <n v="469"/>
    <x v="15"/>
    <x v="0"/>
    <x v="14"/>
    <n v="8"/>
    <n v="69"/>
    <n v="7"/>
    <x v="0"/>
    <n v="2.4220397232752044"/>
    <x v="1"/>
    <s v="Bangalore"/>
    <n v="14"/>
    <n v="580"/>
    <x v="14"/>
    <x v="15"/>
    <x v="2"/>
    <x v="15"/>
    <x v="3"/>
    <s v="Route B"/>
    <x v="15"/>
    <x v="15"/>
    <n v="-64"/>
  </r>
  <r>
    <x v="1"/>
    <x v="16"/>
    <n v="7.5471721097912718"/>
    <n v="74"/>
    <n v="280"/>
    <x v="16"/>
    <x v="1"/>
    <x v="15"/>
    <n v="5"/>
    <n v="78"/>
    <n v="1"/>
    <x v="0"/>
    <n v="4.1913245857055017"/>
    <x v="1"/>
    <s v="Bangalore"/>
    <n v="3"/>
    <n v="399"/>
    <x v="15"/>
    <x v="16"/>
    <x v="2"/>
    <x v="16"/>
    <x v="1"/>
    <s v="Route A"/>
    <x v="16"/>
    <x v="16"/>
    <n v="-5"/>
  </r>
  <r>
    <x v="2"/>
    <x v="17"/>
    <n v="81.462534369237019"/>
    <n v="82"/>
    <n v="126"/>
    <x v="17"/>
    <x v="1"/>
    <x v="16"/>
    <n v="17"/>
    <n v="85"/>
    <n v="9"/>
    <x v="2"/>
    <n v="3.5854189582323421"/>
    <x v="1"/>
    <s v="Chennai"/>
    <n v="7"/>
    <n v="453"/>
    <x v="16"/>
    <x v="17"/>
    <x v="1"/>
    <x v="17"/>
    <x v="1"/>
    <s v="Route C"/>
    <x v="17"/>
    <x v="17"/>
    <n v="-748"/>
  </r>
  <r>
    <x v="0"/>
    <x v="18"/>
    <n v="36.443627770460935"/>
    <n v="23"/>
    <n v="620"/>
    <x v="18"/>
    <x v="2"/>
    <x v="17"/>
    <n v="10"/>
    <n v="46"/>
    <n v="8"/>
    <x v="2"/>
    <n v="4.339224714110709"/>
    <x v="4"/>
    <s v="Kolkata"/>
    <n v="18"/>
    <n v="374"/>
    <x v="5"/>
    <x v="18"/>
    <x v="0"/>
    <x v="18"/>
    <x v="3"/>
    <s v="Route A"/>
    <x v="18"/>
    <x v="18"/>
    <n v="-90"/>
  </r>
  <r>
    <x v="1"/>
    <x v="19"/>
    <n v="51.12387008796474"/>
    <n v="100"/>
    <n v="187"/>
    <x v="19"/>
    <x v="2"/>
    <x v="18"/>
    <n v="11"/>
    <n v="94"/>
    <n v="3"/>
    <x v="1"/>
    <n v="4.7426358828418769"/>
    <x v="3"/>
    <s v="Chennai"/>
    <n v="20"/>
    <n v="694"/>
    <x v="16"/>
    <x v="19"/>
    <x v="1"/>
    <x v="19"/>
    <x v="0"/>
    <s v="Route C"/>
    <x v="19"/>
    <x v="19"/>
    <n v="-517"/>
  </r>
  <r>
    <x v="1"/>
    <x v="20"/>
    <n v="96.341072439963384"/>
    <n v="22"/>
    <n v="320"/>
    <x v="20"/>
    <x v="2"/>
    <x v="19"/>
    <n v="12"/>
    <n v="68"/>
    <n v="6"/>
    <x v="1"/>
    <n v="8.8783346508999994"/>
    <x v="1"/>
    <s v="Chennai"/>
    <n v="29"/>
    <n v="309"/>
    <x v="17"/>
    <x v="20"/>
    <x v="2"/>
    <x v="20"/>
    <x v="1"/>
    <s v="Route B"/>
    <x v="20"/>
    <x v="20"/>
    <n v="-312"/>
  </r>
  <r>
    <x v="2"/>
    <x v="21"/>
    <n v="84.893868984950828"/>
    <n v="60"/>
    <n v="601"/>
    <x v="21"/>
    <x v="2"/>
    <x v="20"/>
    <n v="25"/>
    <n v="7"/>
    <n v="6"/>
    <x v="0"/>
    <n v="6.0378837692182978"/>
    <x v="2"/>
    <s v="Chennai"/>
    <n v="19"/>
    <n v="791"/>
    <x v="18"/>
    <x v="21"/>
    <x v="0"/>
    <x v="21"/>
    <x v="1"/>
    <s v="Route C"/>
    <x v="21"/>
    <x v="21"/>
    <n v="-1700"/>
  </r>
  <r>
    <x v="0"/>
    <x v="22"/>
    <n v="27.679780886501959"/>
    <n v="55"/>
    <n v="884"/>
    <x v="22"/>
    <x v="2"/>
    <x v="21"/>
    <n v="1"/>
    <n v="63"/>
    <n v="10"/>
    <x v="1"/>
    <n v="9.5676489209"/>
    <x v="3"/>
    <s v="Kolkata"/>
    <n v="22"/>
    <n v="780"/>
    <x v="19"/>
    <x v="22"/>
    <x v="1"/>
    <x v="22"/>
    <x v="2"/>
    <s v="Route C"/>
    <x v="22"/>
    <x v="22"/>
    <n v="-70"/>
  </r>
  <r>
    <x v="2"/>
    <x v="23"/>
    <n v="4.3243411858641636"/>
    <n v="30"/>
    <n v="391"/>
    <x v="23"/>
    <x v="2"/>
    <x v="22"/>
    <n v="5"/>
    <n v="29"/>
    <n v="7"/>
    <x v="1"/>
    <n v="2.924857601145554"/>
    <x v="2"/>
    <s v="Kolkata"/>
    <n v="11"/>
    <n v="568"/>
    <x v="0"/>
    <x v="23"/>
    <x v="0"/>
    <x v="23"/>
    <x v="2"/>
    <s v="Route A"/>
    <x v="23"/>
    <x v="23"/>
    <n v="-415"/>
  </r>
  <r>
    <x v="0"/>
    <x v="24"/>
    <n v="4.1563083593111081"/>
    <n v="32"/>
    <n v="209"/>
    <x v="24"/>
    <x v="3"/>
    <x v="23"/>
    <n v="26"/>
    <n v="2"/>
    <n v="8"/>
    <x v="2"/>
    <n v="9.7412916892843686"/>
    <x v="4"/>
    <s v="Bangalore"/>
    <n v="28"/>
    <n v="447"/>
    <x v="4"/>
    <x v="24"/>
    <x v="0"/>
    <x v="24"/>
    <x v="1"/>
    <s v="Route A"/>
    <x v="24"/>
    <x v="24"/>
    <n v="-78"/>
  </r>
  <r>
    <x v="0"/>
    <x v="25"/>
    <n v="39.629343985092625"/>
    <n v="73"/>
    <n v="142"/>
    <x v="25"/>
    <x v="3"/>
    <x v="24"/>
    <n v="11"/>
    <n v="52"/>
    <n v="3"/>
    <x v="2"/>
    <n v="2.2310736812817278"/>
    <x v="3"/>
    <s v="Kolkata"/>
    <n v="19"/>
    <n v="934"/>
    <x v="9"/>
    <x v="25"/>
    <x v="0"/>
    <x v="25"/>
    <x v="0"/>
    <s v="Route B"/>
    <x v="25"/>
    <x v="25"/>
    <n v="-891"/>
  </r>
  <r>
    <x v="0"/>
    <x v="26"/>
    <n v="97.44694661789282"/>
    <n v="9"/>
    <n v="353"/>
    <x v="26"/>
    <x v="3"/>
    <x v="25"/>
    <n v="16"/>
    <n v="48"/>
    <n v="4"/>
    <x v="0"/>
    <n v="6.5075486210785511"/>
    <x v="4"/>
    <s v="Bangalore"/>
    <n v="26"/>
    <n v="171"/>
    <x v="18"/>
    <x v="26"/>
    <x v="2"/>
    <x v="26"/>
    <x v="2"/>
    <s v="Route A"/>
    <x v="26"/>
    <x v="26"/>
    <n v="-928"/>
  </r>
  <r>
    <x v="2"/>
    <x v="27"/>
    <n v="92.557360812402024"/>
    <n v="42"/>
    <n v="352"/>
    <x v="27"/>
    <x v="2"/>
    <x v="26"/>
    <n v="9"/>
    <n v="62"/>
    <n v="8"/>
    <x v="2"/>
    <n v="7.406750952998074"/>
    <x v="2"/>
    <s v="Mumbai"/>
    <n v="25"/>
    <n v="291"/>
    <x v="18"/>
    <x v="27"/>
    <x v="1"/>
    <x v="27"/>
    <x v="3"/>
    <s v="Route B"/>
    <x v="27"/>
    <x v="27"/>
    <n v="-414"/>
  </r>
  <r>
    <x v="2"/>
    <x v="28"/>
    <n v="2.3972747055971411"/>
    <n v="12"/>
    <n v="394"/>
    <x v="28"/>
    <x v="1"/>
    <x v="18"/>
    <n v="15"/>
    <n v="24"/>
    <n v="4"/>
    <x v="0"/>
    <n v="9.898140508069222"/>
    <x v="1"/>
    <s v="Mumbai"/>
    <n v="13"/>
    <n v="171"/>
    <x v="14"/>
    <x v="28"/>
    <x v="1"/>
    <x v="28"/>
    <x v="1"/>
    <s v="Route A"/>
    <x v="28"/>
    <x v="28"/>
    <n v="-705"/>
  </r>
  <r>
    <x v="2"/>
    <x v="29"/>
    <n v="63.447559185207332"/>
    <n v="3"/>
    <n v="253"/>
    <x v="29"/>
    <x v="1"/>
    <x v="16"/>
    <n v="5"/>
    <n v="67"/>
    <n v="7"/>
    <x v="0"/>
    <n v="8.1009731453970311"/>
    <x v="1"/>
    <s v="Kolkata"/>
    <n v="16"/>
    <n v="329"/>
    <x v="14"/>
    <x v="29"/>
    <x v="2"/>
    <x v="29"/>
    <x v="0"/>
    <s v="Route B"/>
    <x v="29"/>
    <x v="29"/>
    <n v="-220"/>
  </r>
  <r>
    <x v="0"/>
    <x v="30"/>
    <n v="8.0228592105263932"/>
    <n v="10"/>
    <n v="327"/>
    <x v="30"/>
    <x v="3"/>
    <x v="27"/>
    <n v="26"/>
    <n v="35"/>
    <n v="7"/>
    <x v="0"/>
    <n v="8.9545283153180151"/>
    <x v="3"/>
    <s v="Kolkata"/>
    <n v="27"/>
    <n v="806"/>
    <x v="1"/>
    <x v="30"/>
    <x v="0"/>
    <x v="30"/>
    <x v="0"/>
    <s v="Route C"/>
    <x v="30"/>
    <x v="30"/>
    <n v="-1534"/>
  </r>
  <r>
    <x v="1"/>
    <x v="31"/>
    <n v="50.847393052000001"/>
    <n v="28"/>
    <n v="168"/>
    <x v="31"/>
    <x v="3"/>
    <x v="28"/>
    <n v="17"/>
    <n v="44"/>
    <n v="4"/>
    <x v="0"/>
    <n v="2.6796609649814065"/>
    <x v="0"/>
    <s v="Chennai"/>
    <n v="24"/>
    <n v="461"/>
    <x v="8"/>
    <x v="31"/>
    <x v="0"/>
    <x v="31"/>
    <x v="2"/>
    <s v="Route C"/>
    <x v="31"/>
    <x v="31"/>
    <n v="-85"/>
  </r>
  <r>
    <x v="1"/>
    <x v="32"/>
    <n v="79.209936015656723"/>
    <n v="43"/>
    <n v="781"/>
    <x v="32"/>
    <x v="2"/>
    <x v="29"/>
    <n v="13"/>
    <n v="64"/>
    <n v="4"/>
    <x v="2"/>
    <n v="6.5991049012385838"/>
    <x v="0"/>
    <s v="Kolkata"/>
    <n v="30"/>
    <n v="737"/>
    <x v="14"/>
    <x v="32"/>
    <x v="2"/>
    <x v="32"/>
    <x v="0"/>
    <s v="Route A"/>
    <x v="32"/>
    <x v="32"/>
    <n v="-1144"/>
  </r>
  <r>
    <x v="2"/>
    <x v="33"/>
    <n v="64.795434999999998"/>
    <n v="63"/>
    <n v="616"/>
    <x v="33"/>
    <x v="0"/>
    <x v="23"/>
    <n v="17"/>
    <n v="95"/>
    <n v="9"/>
    <x v="2"/>
    <n v="4.8582705034"/>
    <x v="2"/>
    <s v="Chennai"/>
    <n v="1"/>
    <n v="251"/>
    <x v="9"/>
    <x v="33"/>
    <x v="1"/>
    <x v="33"/>
    <x v="3"/>
    <s v="Route A"/>
    <x v="33"/>
    <x v="33"/>
    <n v="-51"/>
  </r>
  <r>
    <x v="1"/>
    <x v="34"/>
    <n v="37.467592329842461"/>
    <n v="96"/>
    <n v="602"/>
    <x v="34"/>
    <x v="2"/>
    <x v="2"/>
    <n v="26"/>
    <n v="21"/>
    <n v="7"/>
    <x v="1"/>
    <n v="1.0194875708221189"/>
    <x v="1"/>
    <s v="Chennai"/>
    <n v="4"/>
    <n v="452"/>
    <x v="12"/>
    <x v="34"/>
    <x v="2"/>
    <x v="34"/>
    <x v="0"/>
    <s v="Route B"/>
    <x v="34"/>
    <x v="34"/>
    <n v="0"/>
  </r>
  <r>
    <x v="2"/>
    <x v="35"/>
    <n v="84.957786816350435"/>
    <n v="11"/>
    <n v="449"/>
    <x v="35"/>
    <x v="1"/>
    <x v="30"/>
    <n v="27"/>
    <n v="85"/>
    <n v="8"/>
    <x v="2"/>
    <n v="5.2881899903274094"/>
    <x v="1"/>
    <s v="Delhi"/>
    <n v="3"/>
    <n v="367"/>
    <x v="20"/>
    <x v="35"/>
    <x v="2"/>
    <x v="35"/>
    <x v="3"/>
    <s v="Route C"/>
    <x v="35"/>
    <x v="35"/>
    <n v="-1107"/>
  </r>
  <r>
    <x v="1"/>
    <x v="36"/>
    <n v="9.8130025787540518"/>
    <n v="34"/>
    <n v="963"/>
    <x v="36"/>
    <x v="1"/>
    <x v="31"/>
    <n v="23"/>
    <n v="28"/>
    <n v="3"/>
    <x v="0"/>
    <n v="2.107951267159081"/>
    <x v="4"/>
    <s v="Delhi"/>
    <n v="26"/>
    <n v="671"/>
    <x v="21"/>
    <x v="36"/>
    <x v="1"/>
    <x v="36"/>
    <x v="1"/>
    <s v="Route C"/>
    <x v="36"/>
    <x v="36"/>
    <n v="-391"/>
  </r>
  <r>
    <x v="1"/>
    <x v="37"/>
    <n v="23.399844752614349"/>
    <n v="5"/>
    <n v="963"/>
    <x v="37"/>
    <x v="1"/>
    <x v="32"/>
    <n v="8"/>
    <n v="21"/>
    <n v="9"/>
    <x v="1"/>
    <n v="1.5326552735904306"/>
    <x v="0"/>
    <s v="Kolkata"/>
    <n v="24"/>
    <n v="867"/>
    <x v="22"/>
    <x v="37"/>
    <x v="0"/>
    <x v="37"/>
    <x v="3"/>
    <s v="Route A"/>
    <x v="37"/>
    <x v="37"/>
    <n v="-192"/>
  </r>
  <r>
    <x v="2"/>
    <x v="38"/>
    <n v="52.075930683000003"/>
    <n v="75"/>
    <n v="705"/>
    <x v="38"/>
    <x v="0"/>
    <x v="20"/>
    <n v="1"/>
    <n v="88"/>
    <n v="5"/>
    <x v="0"/>
    <n v="9.2359314372492278"/>
    <x v="2"/>
    <s v="Mumbai"/>
    <n v="10"/>
    <n v="841"/>
    <x v="23"/>
    <x v="38"/>
    <x v="0"/>
    <x v="38"/>
    <x v="1"/>
    <s v="Route B"/>
    <x v="38"/>
    <x v="38"/>
    <n v="-68"/>
  </r>
  <r>
    <x v="1"/>
    <x v="39"/>
    <n v="19.127477265823256"/>
    <n v="26"/>
    <n v="176"/>
    <x v="39"/>
    <x v="1"/>
    <x v="33"/>
    <n v="29"/>
    <n v="34"/>
    <n v="3"/>
    <x v="1"/>
    <n v="5.5625037788303837"/>
    <x v="4"/>
    <s v="Kolkata"/>
    <n v="30"/>
    <n v="791"/>
    <x v="17"/>
    <x v="39"/>
    <x v="1"/>
    <x v="39"/>
    <x v="1"/>
    <s v="Route B"/>
    <x v="39"/>
    <x v="39"/>
    <n v="-2233"/>
  </r>
  <r>
    <x v="1"/>
    <x v="40"/>
    <n v="80.541424170940331"/>
    <n v="97"/>
    <n v="933"/>
    <x v="40"/>
    <x v="1"/>
    <x v="5"/>
    <n v="20"/>
    <n v="39"/>
    <n v="8"/>
    <x v="2"/>
    <n v="7.2295951397364737"/>
    <x v="1"/>
    <s v="Kolkata"/>
    <n v="18"/>
    <n v="793"/>
    <x v="7"/>
    <x v="40"/>
    <x v="0"/>
    <x v="40"/>
    <x v="0"/>
    <s v="Route A"/>
    <x v="40"/>
    <x v="40"/>
    <n v="-1780"/>
  </r>
  <r>
    <x v="1"/>
    <x v="41"/>
    <n v="99.113291615317166"/>
    <n v="35"/>
    <n v="556"/>
    <x v="41"/>
    <x v="1"/>
    <x v="34"/>
    <n v="19"/>
    <n v="38"/>
    <n v="8"/>
    <x v="0"/>
    <n v="5.7732637437666536"/>
    <x v="3"/>
    <s v="Chennai"/>
    <n v="18"/>
    <n v="892"/>
    <x v="14"/>
    <x v="41"/>
    <x v="1"/>
    <x v="41"/>
    <x v="3"/>
    <s v="Route A"/>
    <x v="41"/>
    <x v="41"/>
    <n v="-1197"/>
  </r>
  <r>
    <x v="1"/>
    <x v="42"/>
    <n v="46.529167614516773"/>
    <n v="98"/>
    <n v="155"/>
    <x v="42"/>
    <x v="1"/>
    <x v="35"/>
    <n v="27"/>
    <n v="57"/>
    <n v="4"/>
    <x v="2"/>
    <n v="7.5262483268515084"/>
    <x v="2"/>
    <s v="Bangalore"/>
    <n v="26"/>
    <n v="179"/>
    <x v="14"/>
    <x v="42"/>
    <x v="1"/>
    <x v="42"/>
    <x v="0"/>
    <s v="Route A"/>
    <x v="42"/>
    <x v="42"/>
    <n v="-567"/>
  </r>
  <r>
    <x v="0"/>
    <x v="43"/>
    <n v="11.743271776309239"/>
    <n v="6"/>
    <n v="598"/>
    <x v="43"/>
    <x v="2"/>
    <x v="36"/>
    <n v="29"/>
    <n v="85"/>
    <n v="9"/>
    <x v="0"/>
    <n v="3.6940212683884543"/>
    <x v="2"/>
    <s v="Mumbai"/>
    <n v="1"/>
    <n v="206"/>
    <x v="9"/>
    <x v="43"/>
    <x v="0"/>
    <x v="43"/>
    <x v="1"/>
    <s v="Route A"/>
    <x v="43"/>
    <x v="43"/>
    <n v="-1015"/>
  </r>
  <r>
    <x v="2"/>
    <x v="44"/>
    <n v="51.35579091311039"/>
    <n v="34"/>
    <n v="919"/>
    <x v="44"/>
    <x v="1"/>
    <x v="37"/>
    <n v="19"/>
    <n v="72"/>
    <n v="6"/>
    <x v="2"/>
    <n v="7.5774496573766932"/>
    <x v="4"/>
    <s v="Delhi"/>
    <n v="7"/>
    <n v="834"/>
    <x v="3"/>
    <x v="44"/>
    <x v="1"/>
    <x v="44"/>
    <x v="2"/>
    <s v="Route A"/>
    <x v="44"/>
    <x v="44"/>
    <n v="-228"/>
  </r>
  <r>
    <x v="0"/>
    <x v="45"/>
    <n v="33.78413803306551"/>
    <n v="1"/>
    <n v="24"/>
    <x v="45"/>
    <x v="3"/>
    <x v="7"/>
    <n v="7"/>
    <n v="52"/>
    <n v="6"/>
    <x v="0"/>
    <n v="5.2151550087"/>
    <x v="4"/>
    <s v="Chennai"/>
    <n v="25"/>
    <n v="794"/>
    <x v="24"/>
    <x v="45"/>
    <x v="2"/>
    <x v="45"/>
    <x v="2"/>
    <s v="Route A"/>
    <x v="45"/>
    <x v="45"/>
    <n v="-644"/>
  </r>
  <r>
    <x v="0"/>
    <x v="46"/>
    <n v="27.082207199999999"/>
    <n v="75"/>
    <n v="859"/>
    <x v="46"/>
    <x v="0"/>
    <x v="38"/>
    <n v="29"/>
    <n v="6"/>
    <n v="8"/>
    <x v="0"/>
    <n v="4.0709558370840826"/>
    <x v="0"/>
    <s v="Chennai"/>
    <n v="18"/>
    <n v="870"/>
    <x v="9"/>
    <x v="46"/>
    <x v="0"/>
    <x v="46"/>
    <x v="0"/>
    <s v="Route B"/>
    <x v="46"/>
    <x v="46"/>
    <n v="-2639"/>
  </r>
  <r>
    <x v="1"/>
    <x v="47"/>
    <n v="95.712135880936088"/>
    <n v="93"/>
    <n v="910"/>
    <x v="47"/>
    <x v="3"/>
    <x v="23"/>
    <n v="15"/>
    <n v="51"/>
    <n v="9"/>
    <x v="0"/>
    <n v="8.9787507559000002"/>
    <x v="1"/>
    <s v="Kolkata"/>
    <n v="10"/>
    <n v="964"/>
    <x v="25"/>
    <x v="47"/>
    <x v="0"/>
    <x v="47"/>
    <x v="2"/>
    <s v="Route A"/>
    <x v="47"/>
    <x v="47"/>
    <n v="-45"/>
  </r>
  <r>
    <x v="0"/>
    <x v="48"/>
    <n v="76.035544426891718"/>
    <n v="28"/>
    <n v="29"/>
    <x v="48"/>
    <x v="0"/>
    <x v="39"/>
    <n v="16"/>
    <n v="9"/>
    <n v="3"/>
    <x v="2"/>
    <n v="7.0958331565551385"/>
    <x v="4"/>
    <s v="Mumbai"/>
    <n v="9"/>
    <n v="109"/>
    <x v="3"/>
    <x v="48"/>
    <x v="1"/>
    <x v="48"/>
    <x v="2"/>
    <s v="Route B"/>
    <x v="48"/>
    <x v="48"/>
    <n v="-464"/>
  </r>
  <r>
    <x v="2"/>
    <x v="49"/>
    <n v="78.897913205640037"/>
    <n v="19"/>
    <n v="99"/>
    <x v="49"/>
    <x v="2"/>
    <x v="40"/>
    <n v="24"/>
    <n v="9"/>
    <n v="6"/>
    <x v="2"/>
    <n v="2.5056210329009154"/>
    <x v="2"/>
    <s v="Delhi"/>
    <n v="28"/>
    <n v="177"/>
    <x v="19"/>
    <x v="49"/>
    <x v="2"/>
    <x v="49"/>
    <x v="2"/>
    <s v="Route A"/>
    <x v="49"/>
    <x v="49"/>
    <n v="-2304"/>
  </r>
  <r>
    <x v="2"/>
    <x v="50"/>
    <n v="14.203484264803022"/>
    <n v="91"/>
    <n v="633"/>
    <x v="50"/>
    <x v="1"/>
    <x v="41"/>
    <n v="23"/>
    <n v="82"/>
    <n v="10"/>
    <x v="1"/>
    <n v="6.2478609149759912"/>
    <x v="4"/>
    <s v="Delhi"/>
    <n v="20"/>
    <n v="306"/>
    <x v="15"/>
    <x v="50"/>
    <x v="1"/>
    <x v="50"/>
    <x v="2"/>
    <s v="Route B"/>
    <x v="50"/>
    <x v="50"/>
    <n v="-690"/>
  </r>
  <r>
    <x v="0"/>
    <x v="51"/>
    <n v="26.70076097246173"/>
    <n v="61"/>
    <n v="154"/>
    <x v="51"/>
    <x v="3"/>
    <x v="11"/>
    <n v="4"/>
    <n v="52"/>
    <n v="1"/>
    <x v="1"/>
    <n v="4.7830005579476653"/>
    <x v="2"/>
    <s v="Bangalore"/>
    <n v="18"/>
    <n v="673"/>
    <x v="19"/>
    <x v="51"/>
    <x v="0"/>
    <x v="51"/>
    <x v="0"/>
    <s v="Route A"/>
    <x v="51"/>
    <x v="51"/>
    <n v="-396"/>
  </r>
  <r>
    <x v="1"/>
    <x v="52"/>
    <n v="98.031829656465078"/>
    <n v="1"/>
    <n v="820"/>
    <x v="52"/>
    <x v="3"/>
    <x v="34"/>
    <n v="11"/>
    <n v="11"/>
    <n v="1"/>
    <x v="0"/>
    <n v="8.6310521797689468"/>
    <x v="1"/>
    <s v="Mumbai"/>
    <n v="10"/>
    <n v="727"/>
    <x v="2"/>
    <x v="52"/>
    <x v="0"/>
    <x v="52"/>
    <x v="1"/>
    <s v="Route C"/>
    <x v="52"/>
    <x v="52"/>
    <n v="-693"/>
  </r>
  <r>
    <x v="1"/>
    <x v="53"/>
    <n v="30.341470711214214"/>
    <n v="93"/>
    <n v="242"/>
    <x v="53"/>
    <x v="3"/>
    <x v="42"/>
    <n v="25"/>
    <n v="54"/>
    <n v="3"/>
    <x v="0"/>
    <n v="1.0134865660958963"/>
    <x v="1"/>
    <s v="Delhi"/>
    <n v="1"/>
    <n v="631"/>
    <x v="5"/>
    <x v="53"/>
    <x v="0"/>
    <x v="53"/>
    <x v="1"/>
    <s v="Route B"/>
    <x v="53"/>
    <x v="53"/>
    <n v="-2375"/>
  </r>
  <r>
    <x v="0"/>
    <x v="54"/>
    <n v="31.146243160240854"/>
    <n v="11"/>
    <n v="622"/>
    <x v="54"/>
    <x v="0"/>
    <x v="43"/>
    <n v="22"/>
    <n v="61"/>
    <n v="3"/>
    <x v="0"/>
    <n v="4.3051034712876355"/>
    <x v="1"/>
    <s v="Kolkata"/>
    <n v="26"/>
    <n v="497"/>
    <x v="0"/>
    <x v="54"/>
    <x v="2"/>
    <x v="54"/>
    <x v="0"/>
    <s v="Route B"/>
    <x v="54"/>
    <x v="54"/>
    <n v="-704"/>
  </r>
  <r>
    <x v="0"/>
    <x v="55"/>
    <n v="79.855058340789427"/>
    <n v="16"/>
    <n v="701"/>
    <x v="55"/>
    <x v="3"/>
    <x v="40"/>
    <n v="11"/>
    <n v="11"/>
    <n v="5"/>
    <x v="1"/>
    <n v="5.0143649550309073"/>
    <x v="4"/>
    <s v="Delhi"/>
    <n v="27"/>
    <n v="918"/>
    <x v="10"/>
    <x v="55"/>
    <x v="1"/>
    <x v="55"/>
    <x v="3"/>
    <s v="Route B"/>
    <x v="55"/>
    <x v="55"/>
    <n v="-1056"/>
  </r>
  <r>
    <x v="1"/>
    <x v="56"/>
    <n v="20.986386037043378"/>
    <n v="90"/>
    <n v="93"/>
    <x v="56"/>
    <x v="0"/>
    <x v="32"/>
    <n v="23"/>
    <n v="83"/>
    <n v="5"/>
    <x v="2"/>
    <n v="1.7744297140717396"/>
    <x v="1"/>
    <s v="Mumbai"/>
    <n v="24"/>
    <n v="826"/>
    <x v="19"/>
    <x v="56"/>
    <x v="2"/>
    <x v="56"/>
    <x v="1"/>
    <s v="Route B"/>
    <x v="56"/>
    <x v="56"/>
    <n v="-552"/>
  </r>
  <r>
    <x v="0"/>
    <x v="57"/>
    <n v="49.263205350734154"/>
    <n v="65"/>
    <n v="227"/>
    <x v="57"/>
    <x v="2"/>
    <x v="4"/>
    <n v="18"/>
    <n v="51"/>
    <n v="1"/>
    <x v="0"/>
    <n v="9.1605585353999999"/>
    <x v="4"/>
    <s v="Delhi"/>
    <n v="21"/>
    <n v="588"/>
    <x v="24"/>
    <x v="57"/>
    <x v="0"/>
    <x v="57"/>
    <x v="2"/>
    <s v="Route A"/>
    <x v="57"/>
    <x v="57"/>
    <n v="-72"/>
  </r>
  <r>
    <x v="1"/>
    <x v="58"/>
    <n v="59.84156137728931"/>
    <n v="81"/>
    <n v="896"/>
    <x v="58"/>
    <x v="0"/>
    <x v="17"/>
    <n v="5"/>
    <n v="44"/>
    <n v="7"/>
    <x v="1"/>
    <n v="4.9384385647000002"/>
    <x v="0"/>
    <s v="Delhi"/>
    <n v="18"/>
    <n v="396"/>
    <x v="14"/>
    <x v="58"/>
    <x v="1"/>
    <x v="58"/>
    <x v="0"/>
    <s v="Route B"/>
    <x v="58"/>
    <x v="58"/>
    <n v="-45"/>
  </r>
  <r>
    <x v="2"/>
    <x v="59"/>
    <n v="63.828398347710966"/>
    <n v="30"/>
    <n v="484"/>
    <x v="59"/>
    <x v="0"/>
    <x v="11"/>
    <n v="16"/>
    <n v="26"/>
    <n v="7"/>
    <x v="0"/>
    <n v="7.2937225968677284"/>
    <x v="1"/>
    <s v="Kolkata"/>
    <n v="11"/>
    <n v="176"/>
    <x v="18"/>
    <x v="59"/>
    <x v="1"/>
    <x v="59"/>
    <x v="1"/>
    <s v="Route A"/>
    <x v="59"/>
    <x v="59"/>
    <n v="-1584"/>
  </r>
  <r>
    <x v="1"/>
    <x v="60"/>
    <n v="17.028027920188702"/>
    <n v="16"/>
    <n v="380"/>
    <x v="60"/>
    <x v="1"/>
    <x v="44"/>
    <n v="27"/>
    <n v="72"/>
    <n v="8"/>
    <x v="2"/>
    <n v="4.3813681581023145"/>
    <x v="3"/>
    <s v="Mumbai"/>
    <n v="29"/>
    <n v="929"/>
    <x v="6"/>
    <x v="60"/>
    <x v="1"/>
    <x v="60"/>
    <x v="2"/>
    <s v="Route A"/>
    <x v="60"/>
    <x v="60"/>
    <n v="-1080"/>
  </r>
  <r>
    <x v="0"/>
    <x v="61"/>
    <n v="52.028749903294923"/>
    <n v="23"/>
    <n v="117"/>
    <x v="61"/>
    <x v="2"/>
    <x v="45"/>
    <n v="23"/>
    <n v="36"/>
    <n v="7"/>
    <x v="2"/>
    <n v="9.0303404225219488"/>
    <x v="3"/>
    <s v="Kolkata"/>
    <n v="14"/>
    <n v="480"/>
    <x v="23"/>
    <x v="61"/>
    <x v="1"/>
    <x v="61"/>
    <x v="1"/>
    <s v="Route A"/>
    <x v="61"/>
    <x v="61"/>
    <n v="-713"/>
  </r>
  <r>
    <x v="2"/>
    <x v="62"/>
    <n v="72.796353955587364"/>
    <n v="89"/>
    <n v="270"/>
    <x v="62"/>
    <x v="2"/>
    <x v="46"/>
    <n v="2"/>
    <n v="40"/>
    <n v="7"/>
    <x v="2"/>
    <n v="7.2917013887767759"/>
    <x v="4"/>
    <s v="Mumbai"/>
    <n v="13"/>
    <n v="751"/>
    <x v="13"/>
    <x v="62"/>
    <x v="2"/>
    <x v="62"/>
    <x v="3"/>
    <s v="Route C"/>
    <x v="62"/>
    <x v="62"/>
    <n v="-170"/>
  </r>
  <r>
    <x v="1"/>
    <x v="63"/>
    <n v="13.017376785287857"/>
    <n v="55"/>
    <n v="246"/>
    <x v="63"/>
    <x v="0"/>
    <x v="13"/>
    <n v="19"/>
    <n v="10"/>
    <n v="4"/>
    <x v="1"/>
    <n v="2.4579335279999999"/>
    <x v="0"/>
    <s v="Bangalore"/>
    <n v="18"/>
    <n v="736"/>
    <x v="12"/>
    <x v="63"/>
    <x v="0"/>
    <x v="63"/>
    <x v="3"/>
    <s v="Route A"/>
    <x v="63"/>
    <x v="63"/>
    <n v="-1007"/>
  </r>
  <r>
    <x v="1"/>
    <x v="64"/>
    <n v="89.634095608135326"/>
    <n v="11"/>
    <n v="134"/>
    <x v="64"/>
    <x v="1"/>
    <x v="47"/>
    <n v="27"/>
    <n v="75"/>
    <n v="6"/>
    <x v="2"/>
    <n v="4.5853534681946524"/>
    <x v="1"/>
    <s v="Delhi"/>
    <n v="17"/>
    <n v="328"/>
    <x v="17"/>
    <x v="64"/>
    <x v="1"/>
    <x v="64"/>
    <x v="1"/>
    <s v="Route C"/>
    <x v="64"/>
    <x v="64"/>
    <n v="-1944"/>
  </r>
  <r>
    <x v="1"/>
    <x v="65"/>
    <n v="33.697717206643127"/>
    <n v="72"/>
    <n v="457"/>
    <x v="65"/>
    <x v="3"/>
    <x v="48"/>
    <n v="24"/>
    <n v="54"/>
    <n v="8"/>
    <x v="2"/>
    <n v="6.5805413478845951"/>
    <x v="2"/>
    <s v="Kolkata"/>
    <n v="16"/>
    <n v="358"/>
    <x v="15"/>
    <x v="65"/>
    <x v="1"/>
    <x v="65"/>
    <x v="2"/>
    <s v="Route C"/>
    <x v="65"/>
    <x v="65"/>
    <n v="-1344"/>
  </r>
  <r>
    <x v="1"/>
    <x v="66"/>
    <n v="26.034869773962086"/>
    <n v="52"/>
    <n v="704"/>
    <x v="66"/>
    <x v="1"/>
    <x v="37"/>
    <n v="17"/>
    <n v="19"/>
    <n v="8"/>
    <x v="1"/>
    <n v="2.2161427287713633"/>
    <x v="2"/>
    <s v="Kolkata"/>
    <n v="24"/>
    <n v="867"/>
    <x v="19"/>
    <x v="66"/>
    <x v="1"/>
    <x v="66"/>
    <x v="0"/>
    <s v="Route A"/>
    <x v="66"/>
    <x v="66"/>
    <n v="-204"/>
  </r>
  <r>
    <x v="1"/>
    <x v="67"/>
    <n v="87.755432354001073"/>
    <n v="16"/>
    <n v="513"/>
    <x v="67"/>
    <x v="2"/>
    <x v="49"/>
    <n v="9"/>
    <n v="71"/>
    <n v="9"/>
    <x v="2"/>
    <n v="9.147811544710633"/>
    <x v="1"/>
    <s v="Mumbai"/>
    <n v="10"/>
    <n v="198"/>
    <x v="11"/>
    <x v="67"/>
    <x v="2"/>
    <x v="67"/>
    <x v="3"/>
    <s v="Route C"/>
    <x v="67"/>
    <x v="67"/>
    <n v="-99"/>
  </r>
  <r>
    <x v="0"/>
    <x v="68"/>
    <n v="37.931812382790319"/>
    <n v="29"/>
    <n v="163"/>
    <x v="68"/>
    <x v="0"/>
    <x v="50"/>
    <n v="8"/>
    <n v="58"/>
    <n v="8"/>
    <x v="0"/>
    <n v="1.1942518648849991"/>
    <x v="4"/>
    <s v="Bangalore"/>
    <n v="2"/>
    <n v="375"/>
    <x v="3"/>
    <x v="68"/>
    <x v="1"/>
    <x v="68"/>
    <x v="2"/>
    <s v="Route A"/>
    <x v="68"/>
    <x v="68"/>
    <n v="8"/>
  </r>
  <r>
    <x v="1"/>
    <x v="69"/>
    <n v="54.865528517069791"/>
    <n v="62"/>
    <n v="511"/>
    <x v="69"/>
    <x v="0"/>
    <x v="51"/>
    <n v="1"/>
    <n v="27"/>
    <n v="3"/>
    <x v="0"/>
    <n v="9.7052867901203488"/>
    <x v="3"/>
    <s v="Kolkata"/>
    <n v="9"/>
    <n v="862"/>
    <x v="14"/>
    <x v="69"/>
    <x v="0"/>
    <x v="69"/>
    <x v="1"/>
    <s v="Route A"/>
    <x v="69"/>
    <x v="69"/>
    <n v="-94"/>
  </r>
  <r>
    <x v="0"/>
    <x v="70"/>
    <n v="47.914541824058766"/>
    <n v="90"/>
    <n v="32"/>
    <x v="70"/>
    <x v="1"/>
    <x v="17"/>
    <n v="12"/>
    <n v="22"/>
    <n v="4"/>
    <x v="0"/>
    <n v="6.3157177546007226"/>
    <x v="1"/>
    <s v="Bangalore"/>
    <n v="22"/>
    <n v="775"/>
    <x v="16"/>
    <x v="70"/>
    <x v="2"/>
    <x v="70"/>
    <x v="0"/>
    <s v="Route C"/>
    <x v="70"/>
    <x v="70"/>
    <n v="-108"/>
  </r>
  <r>
    <x v="2"/>
    <x v="71"/>
    <n v="6.3815331627479663"/>
    <n v="14"/>
    <n v="637"/>
    <x v="71"/>
    <x v="1"/>
    <x v="52"/>
    <n v="2"/>
    <n v="26"/>
    <n v="6"/>
    <x v="1"/>
    <n v="9.2281903170525172"/>
    <x v="4"/>
    <s v="Bangalore"/>
    <n v="2"/>
    <n v="258"/>
    <x v="12"/>
    <x v="71"/>
    <x v="0"/>
    <x v="71"/>
    <x v="0"/>
    <s v="Route A"/>
    <x v="71"/>
    <x v="71"/>
    <n v="-150"/>
  </r>
  <r>
    <x v="2"/>
    <x v="72"/>
    <n v="90.204427520528071"/>
    <n v="88"/>
    <n v="478"/>
    <x v="72"/>
    <x v="0"/>
    <x v="48"/>
    <n v="29"/>
    <n v="77"/>
    <n v="9"/>
    <x v="1"/>
    <n v="6.5996141596895441"/>
    <x v="1"/>
    <s v="Bangalore"/>
    <n v="21"/>
    <n v="152"/>
    <x v="11"/>
    <x v="72"/>
    <x v="0"/>
    <x v="72"/>
    <x v="2"/>
    <s v="Route B"/>
    <x v="72"/>
    <x v="72"/>
    <n v="-1624"/>
  </r>
  <r>
    <x v="2"/>
    <x v="73"/>
    <n v="83.851017681000002"/>
    <n v="41"/>
    <n v="375"/>
    <x v="73"/>
    <x v="3"/>
    <x v="53"/>
    <n v="25"/>
    <n v="66"/>
    <n v="5"/>
    <x v="0"/>
    <n v="1.5129368369160772"/>
    <x v="3"/>
    <s v="Chennai"/>
    <n v="13"/>
    <n v="444"/>
    <x v="18"/>
    <x v="73"/>
    <x v="1"/>
    <x v="73"/>
    <x v="0"/>
    <s v="Route A"/>
    <x v="73"/>
    <x v="73"/>
    <n v="-400"/>
  </r>
  <r>
    <x v="0"/>
    <x v="74"/>
    <n v="3.1700114135661548"/>
    <n v="64"/>
    <n v="904"/>
    <x v="74"/>
    <x v="1"/>
    <x v="44"/>
    <n v="6"/>
    <n v="1"/>
    <n v="5"/>
    <x v="1"/>
    <n v="5.2376546500374479"/>
    <x v="3"/>
    <s v="Delhi"/>
    <n v="1"/>
    <n v="919"/>
    <x v="26"/>
    <x v="74"/>
    <x v="1"/>
    <x v="74"/>
    <x v="2"/>
    <s v="Route A"/>
    <x v="74"/>
    <x v="74"/>
    <n v="-240"/>
  </r>
  <r>
    <x v="1"/>
    <x v="75"/>
    <n v="92.996884233970661"/>
    <n v="29"/>
    <n v="106"/>
    <x v="75"/>
    <x v="0"/>
    <x v="54"/>
    <n v="20"/>
    <n v="56"/>
    <n v="10"/>
    <x v="2"/>
    <n v="2.4738977610454609"/>
    <x v="1"/>
    <s v="Chennai"/>
    <n v="25"/>
    <n v="759"/>
    <x v="11"/>
    <x v="75"/>
    <x v="2"/>
    <x v="75"/>
    <x v="1"/>
    <s v="Route C"/>
    <x v="75"/>
    <x v="75"/>
    <n v="-300"/>
  </r>
  <r>
    <x v="0"/>
    <x v="76"/>
    <n v="69.108799547430323"/>
    <n v="23"/>
    <n v="241"/>
    <x v="76"/>
    <x v="3"/>
    <x v="55"/>
    <n v="1"/>
    <n v="22"/>
    <n v="10"/>
    <x v="1"/>
    <n v="7.0545383368369263"/>
    <x v="4"/>
    <s v="Bangalore"/>
    <n v="25"/>
    <n v="985"/>
    <x v="6"/>
    <x v="76"/>
    <x v="0"/>
    <x v="76"/>
    <x v="2"/>
    <s v="Route A"/>
    <x v="76"/>
    <x v="76"/>
    <n v="-37"/>
  </r>
  <r>
    <x v="0"/>
    <x v="77"/>
    <n v="57.449742958971477"/>
    <n v="14"/>
    <n v="359"/>
    <x v="77"/>
    <x v="2"/>
    <x v="42"/>
    <n v="28"/>
    <n v="57"/>
    <n v="4"/>
    <x v="0"/>
    <n v="6.7809466256178954"/>
    <x v="1"/>
    <s v="Kolkata"/>
    <n v="26"/>
    <n v="334"/>
    <x v="10"/>
    <x v="77"/>
    <x v="2"/>
    <x v="77"/>
    <x v="0"/>
    <s v="Route B"/>
    <x v="77"/>
    <x v="77"/>
    <n v="-2660"/>
  </r>
  <r>
    <x v="0"/>
    <x v="78"/>
    <n v="6.3068831761119153"/>
    <n v="50"/>
    <n v="946"/>
    <x v="78"/>
    <x v="2"/>
    <x v="4"/>
    <n v="4"/>
    <n v="51"/>
    <n v="5"/>
    <x v="0"/>
    <n v="8.4670497708999992"/>
    <x v="2"/>
    <s v="Mumbai"/>
    <n v="25"/>
    <n v="858"/>
    <x v="15"/>
    <x v="78"/>
    <x v="0"/>
    <x v="78"/>
    <x v="3"/>
    <s v="Route C"/>
    <x v="78"/>
    <x v="78"/>
    <n v="-16"/>
  </r>
  <r>
    <x v="0"/>
    <x v="79"/>
    <n v="57.057031221103223"/>
    <n v="56"/>
    <n v="198"/>
    <x v="79"/>
    <x v="0"/>
    <x v="41"/>
    <n v="25"/>
    <n v="20"/>
    <n v="1"/>
    <x v="0"/>
    <n v="6.4963253642950445"/>
    <x v="0"/>
    <s v="Bangalore"/>
    <n v="5"/>
    <n v="228"/>
    <x v="23"/>
    <x v="79"/>
    <x v="0"/>
    <x v="79"/>
    <x v="1"/>
    <s v="Route C"/>
    <x v="79"/>
    <x v="79"/>
    <n v="-750"/>
  </r>
  <r>
    <x v="1"/>
    <x v="80"/>
    <n v="91.128318350444331"/>
    <n v="75"/>
    <n v="872"/>
    <x v="80"/>
    <x v="2"/>
    <x v="56"/>
    <n v="14"/>
    <n v="41"/>
    <n v="2"/>
    <x v="2"/>
    <n v="2.8331846794189746"/>
    <x v="0"/>
    <s v="Chennai"/>
    <n v="8"/>
    <n v="202"/>
    <x v="10"/>
    <x v="80"/>
    <x v="1"/>
    <x v="80"/>
    <x v="3"/>
    <s v="Route B"/>
    <x v="80"/>
    <x v="80"/>
    <n v="-532"/>
  </r>
  <r>
    <x v="0"/>
    <x v="81"/>
    <n v="72.819206930318217"/>
    <n v="9"/>
    <n v="774"/>
    <x v="81"/>
    <x v="2"/>
    <x v="18"/>
    <n v="6"/>
    <n v="8"/>
    <n v="5"/>
    <x v="0"/>
    <n v="4.0662775015120438"/>
    <x v="0"/>
    <s v="Delhi"/>
    <n v="28"/>
    <n v="698"/>
    <x v="7"/>
    <x v="81"/>
    <x v="0"/>
    <x v="81"/>
    <x v="2"/>
    <s v="Route B"/>
    <x v="81"/>
    <x v="81"/>
    <n v="-282"/>
  </r>
  <r>
    <x v="1"/>
    <x v="82"/>
    <n v="17.034930739467917"/>
    <n v="13"/>
    <n v="336"/>
    <x v="82"/>
    <x v="2"/>
    <x v="30"/>
    <n v="19"/>
    <n v="72"/>
    <n v="1"/>
    <x v="1"/>
    <n v="4.7081818735000001"/>
    <x v="4"/>
    <s v="Mumbai"/>
    <n v="6"/>
    <n v="955"/>
    <x v="27"/>
    <x v="82"/>
    <x v="0"/>
    <x v="82"/>
    <x v="0"/>
    <s v="Route C"/>
    <x v="82"/>
    <x v="82"/>
    <n v="-779"/>
  </r>
  <r>
    <x v="0"/>
    <x v="83"/>
    <n v="68.911246211606326"/>
    <n v="82"/>
    <n v="663"/>
    <x v="83"/>
    <x v="2"/>
    <x v="57"/>
    <n v="24"/>
    <n v="7"/>
    <n v="8"/>
    <x v="0"/>
    <n v="4.9498395779969488"/>
    <x v="1"/>
    <s v="Bangalore"/>
    <n v="20"/>
    <n v="443"/>
    <x v="10"/>
    <x v="83"/>
    <x v="1"/>
    <x v="83"/>
    <x v="0"/>
    <s v="Route A"/>
    <x v="83"/>
    <x v="83"/>
    <n v="-1536"/>
  </r>
  <r>
    <x v="0"/>
    <x v="84"/>
    <n v="89.104367292102253"/>
    <n v="99"/>
    <n v="618"/>
    <x v="84"/>
    <x v="2"/>
    <x v="47"/>
    <n v="26"/>
    <n v="80"/>
    <n v="10"/>
    <x v="1"/>
    <n v="8.381615624922631"/>
    <x v="2"/>
    <s v="Chennai"/>
    <n v="24"/>
    <n v="589"/>
    <x v="28"/>
    <x v="84"/>
    <x v="2"/>
    <x v="84"/>
    <x v="1"/>
    <s v="Route B"/>
    <x v="84"/>
    <x v="84"/>
    <n v="-1872"/>
  </r>
  <r>
    <x v="2"/>
    <x v="85"/>
    <n v="76.962994415193876"/>
    <n v="83"/>
    <n v="25"/>
    <x v="85"/>
    <x v="1"/>
    <x v="58"/>
    <n v="18"/>
    <n v="66"/>
    <n v="2"/>
    <x v="2"/>
    <n v="8.2491687048717282"/>
    <x v="2"/>
    <s v="Chennai"/>
    <n v="4"/>
    <n v="211"/>
    <x v="20"/>
    <x v="85"/>
    <x v="1"/>
    <x v="85"/>
    <x v="0"/>
    <s v="Route B"/>
    <x v="85"/>
    <x v="85"/>
    <n v="-252"/>
  </r>
  <r>
    <x v="1"/>
    <x v="86"/>
    <n v="19.998176940404221"/>
    <n v="18"/>
    <n v="223"/>
    <x v="86"/>
    <x v="2"/>
    <x v="45"/>
    <n v="14"/>
    <n v="22"/>
    <n v="6"/>
    <x v="0"/>
    <n v="1.4543053101535515"/>
    <x v="1"/>
    <s v="Mumbai"/>
    <n v="4"/>
    <n v="569"/>
    <x v="3"/>
    <x v="86"/>
    <x v="2"/>
    <x v="86"/>
    <x v="2"/>
    <s v="Route A"/>
    <x v="86"/>
    <x v="86"/>
    <n v="-434"/>
  </r>
  <r>
    <x v="0"/>
    <x v="87"/>
    <n v="80.41403665035574"/>
    <n v="24"/>
    <n v="79"/>
    <x v="87"/>
    <x v="3"/>
    <x v="4"/>
    <n v="7"/>
    <n v="55"/>
    <n v="10"/>
    <x v="1"/>
    <n v="6.5758037975485353"/>
    <x v="0"/>
    <s v="Chennai"/>
    <n v="27"/>
    <n v="523"/>
    <x v="5"/>
    <x v="87"/>
    <x v="1"/>
    <x v="87"/>
    <x v="3"/>
    <s v="Route B"/>
    <x v="87"/>
    <x v="87"/>
    <n v="-28"/>
  </r>
  <r>
    <x v="2"/>
    <x v="88"/>
    <n v="75.27040697572501"/>
    <n v="58"/>
    <n v="737"/>
    <x v="88"/>
    <x v="3"/>
    <x v="27"/>
    <n v="18"/>
    <n v="85"/>
    <n v="7"/>
    <x v="1"/>
    <n v="3.8012531329310777"/>
    <x v="4"/>
    <s v="Mumbai"/>
    <n v="21"/>
    <n v="953"/>
    <x v="11"/>
    <x v="88"/>
    <x v="0"/>
    <x v="88"/>
    <x v="3"/>
    <s v="Route A"/>
    <x v="88"/>
    <x v="88"/>
    <n v="-1062"/>
  </r>
  <r>
    <x v="2"/>
    <x v="89"/>
    <n v="97.760085581938668"/>
    <n v="10"/>
    <n v="134"/>
    <x v="89"/>
    <x v="2"/>
    <x v="5"/>
    <n v="1"/>
    <n v="27"/>
    <n v="8"/>
    <x v="0"/>
    <n v="9.9298162452772587"/>
    <x v="1"/>
    <s v="Kolkata"/>
    <n v="23"/>
    <n v="370"/>
    <x v="11"/>
    <x v="89"/>
    <x v="0"/>
    <x v="89"/>
    <x v="2"/>
    <s v="Route B"/>
    <x v="89"/>
    <x v="89"/>
    <n v="-89"/>
  </r>
  <r>
    <x v="1"/>
    <x v="90"/>
    <n v="13.881913501359142"/>
    <n v="56"/>
    <n v="320"/>
    <x v="90"/>
    <x v="0"/>
    <x v="59"/>
    <n v="18"/>
    <n v="96"/>
    <n v="7"/>
    <x v="0"/>
    <n v="7.6744307081126939"/>
    <x v="0"/>
    <s v="Bangalore"/>
    <n v="8"/>
    <n v="585"/>
    <x v="8"/>
    <x v="90"/>
    <x v="2"/>
    <x v="90"/>
    <x v="2"/>
    <s v="Route B"/>
    <x v="90"/>
    <x v="90"/>
    <n v="-1170"/>
  </r>
  <r>
    <x v="2"/>
    <x v="91"/>
    <n v="62.111965463961788"/>
    <n v="90"/>
    <n v="916"/>
    <x v="91"/>
    <x v="3"/>
    <x v="60"/>
    <n v="22"/>
    <n v="85"/>
    <n v="7"/>
    <x v="0"/>
    <n v="7.4715140844011456"/>
    <x v="3"/>
    <s v="Delhi"/>
    <n v="5"/>
    <n v="207"/>
    <x v="19"/>
    <x v="91"/>
    <x v="0"/>
    <x v="91"/>
    <x v="2"/>
    <s v="Route B"/>
    <x v="91"/>
    <x v="91"/>
    <n v="-2134"/>
  </r>
  <r>
    <x v="2"/>
    <x v="92"/>
    <n v="47.714233075820232"/>
    <n v="44"/>
    <n v="276"/>
    <x v="92"/>
    <x v="3"/>
    <x v="5"/>
    <n v="25"/>
    <n v="10"/>
    <n v="8"/>
    <x v="0"/>
    <n v="4.4695000261236011"/>
    <x v="4"/>
    <s v="Mumbai"/>
    <n v="4"/>
    <n v="671"/>
    <x v="0"/>
    <x v="92"/>
    <x v="2"/>
    <x v="92"/>
    <x v="2"/>
    <s v="Route B"/>
    <x v="92"/>
    <x v="92"/>
    <n v="-2225"/>
  </r>
  <r>
    <x v="0"/>
    <x v="93"/>
    <n v="69.290831002905492"/>
    <n v="88"/>
    <n v="114"/>
    <x v="93"/>
    <x v="2"/>
    <x v="61"/>
    <n v="17"/>
    <n v="66"/>
    <n v="1"/>
    <x v="2"/>
    <n v="7.0064320590043945"/>
    <x v="3"/>
    <s v="Chennai"/>
    <n v="21"/>
    <n v="824"/>
    <x v="25"/>
    <x v="93"/>
    <x v="1"/>
    <x v="93"/>
    <x v="1"/>
    <s v="Route A"/>
    <x v="93"/>
    <x v="93"/>
    <n v="-1054"/>
  </r>
  <r>
    <x v="2"/>
    <x v="94"/>
    <n v="3.0376887246314141"/>
    <n v="97"/>
    <n v="987"/>
    <x v="94"/>
    <x v="2"/>
    <x v="62"/>
    <n v="26"/>
    <n v="72"/>
    <n v="9"/>
    <x v="0"/>
    <n v="6.9429459420325808"/>
    <x v="4"/>
    <s v="Delhi"/>
    <n v="12"/>
    <n v="908"/>
    <x v="13"/>
    <x v="94"/>
    <x v="2"/>
    <x v="94"/>
    <x v="2"/>
    <s v="Route B"/>
    <x v="94"/>
    <x v="94"/>
    <n v="-1976"/>
  </r>
  <r>
    <x v="0"/>
    <x v="95"/>
    <n v="77.903927219447752"/>
    <n v="65"/>
    <n v="672"/>
    <x v="95"/>
    <x v="2"/>
    <x v="58"/>
    <n v="14"/>
    <n v="26"/>
    <n v="9"/>
    <x v="0"/>
    <n v="8.6303388696027543"/>
    <x v="3"/>
    <s v="Mumbai"/>
    <n v="18"/>
    <n v="450"/>
    <x v="27"/>
    <x v="95"/>
    <x v="0"/>
    <x v="95"/>
    <x v="1"/>
    <s v="Route A"/>
    <x v="95"/>
    <x v="95"/>
    <n v="-196"/>
  </r>
  <r>
    <x v="2"/>
    <x v="96"/>
    <n v="24.42313142037338"/>
    <n v="29"/>
    <n v="324"/>
    <x v="96"/>
    <x v="0"/>
    <x v="63"/>
    <n v="2"/>
    <n v="32"/>
    <n v="3"/>
    <x v="2"/>
    <n v="5.3528780439968093"/>
    <x v="0"/>
    <s v="Mumbai"/>
    <n v="28"/>
    <n v="648"/>
    <x v="19"/>
    <x v="96"/>
    <x v="0"/>
    <x v="96"/>
    <x v="0"/>
    <s v="Route A"/>
    <x v="96"/>
    <x v="96"/>
    <n v="-132"/>
  </r>
  <r>
    <x v="0"/>
    <x v="97"/>
    <n v="3.5261112591434158"/>
    <n v="56"/>
    <n v="62"/>
    <x v="97"/>
    <x v="3"/>
    <x v="10"/>
    <n v="19"/>
    <n v="4"/>
    <n v="9"/>
    <x v="1"/>
    <n v="7.9048456112096748"/>
    <x v="3"/>
    <s v="Mumbai"/>
    <n v="10"/>
    <n v="535"/>
    <x v="29"/>
    <x v="97"/>
    <x v="1"/>
    <x v="97"/>
    <x v="0"/>
    <s v="Route A"/>
    <x v="97"/>
    <x v="97"/>
    <n v="-855"/>
  </r>
  <r>
    <x v="1"/>
    <x v="98"/>
    <n v="19.754604867000001"/>
    <n v="43"/>
    <n v="913"/>
    <x v="98"/>
    <x v="1"/>
    <x v="1"/>
    <n v="1"/>
    <n v="27"/>
    <n v="7"/>
    <x v="0"/>
    <n v="1.4098010951380731"/>
    <x v="2"/>
    <s v="Chennai"/>
    <n v="28"/>
    <n v="581"/>
    <x v="26"/>
    <x v="98"/>
    <x v="0"/>
    <x v="98"/>
    <x v="2"/>
    <s v="Route A"/>
    <x v="98"/>
    <x v="98"/>
    <n v="-52"/>
  </r>
  <r>
    <x v="0"/>
    <x v="99"/>
    <n v="68.517832699276639"/>
    <n v="17"/>
    <n v="627"/>
    <x v="99"/>
    <x v="2"/>
    <x v="64"/>
    <n v="8"/>
    <n v="59"/>
    <n v="6"/>
    <x v="0"/>
    <n v="1.3110237561206226"/>
    <x v="4"/>
    <s v="Chennai"/>
    <n v="29"/>
    <n v="921"/>
    <x v="20"/>
    <x v="99"/>
    <x v="1"/>
    <x v="99"/>
    <x v="2"/>
    <s v="Route B"/>
    <x v="99"/>
    <x v="99"/>
    <n v="-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1E46D-22D2-43AD-9900-C8F4FEB650FC}" name="kpi 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8:E9" firstHeaderRow="0" firstDataRow="1" firstDataCol="0"/>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dataField="1" compact="0" outline="0" showAll="0"/>
    <pivotField compact="0" outline="0" showAll="0"/>
    <pivotField dataField="1" compact="0" outline="0" showAll="0"/>
    <pivotField compact="0" outline="0" showAll="0">
      <items count="4">
        <item x="1"/>
        <item x="0"/>
        <item x="2"/>
        <item t="default"/>
      </items>
    </pivotField>
    <pivotField compact="0" outline="0" showAll="0"/>
    <pivotField compact="0" outline="0" showAll="0">
      <items count="6">
        <item x="1"/>
        <item x="4"/>
        <item x="0"/>
        <item x="3"/>
        <item x="2"/>
        <item t="default"/>
      </items>
    </pivotField>
    <pivotField compact="0" outline="0" showAll="0"/>
    <pivotField dataField="1" compact="0" outline="0" showAll="0"/>
    <pivotField compact="0" outline="0" showAll="0"/>
    <pivotField dataField="1" compact="0" outline="0" showAll="0"/>
    <pivotField compact="0" outline="0" showAll="0"/>
    <pivotField compact="0" outline="0" showAll="0"/>
    <pivotField dataField="1"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compact="0" outline="0" dragToRow="0" dragToCol="0" dragToPage="0" showAll="0" defaultSubtotal="0"/>
  </pivotFields>
  <rowItems count="1">
    <i/>
  </rowItems>
  <colFields count="1">
    <field x="-2"/>
  </colFields>
  <colItems count="5">
    <i>
      <x/>
    </i>
    <i i="1">
      <x v="1"/>
    </i>
    <i i="2">
      <x v="2"/>
    </i>
    <i i="3">
      <x v="3"/>
    </i>
    <i i="4">
      <x v="4"/>
    </i>
  </colItems>
  <dataFields count="5">
    <dataField name="Average of Defect rates" fld="20" subtotal="average" baseField="0" baseItem="1" numFmtId="166"/>
    <dataField name="Average of Lead time" fld="15" subtotal="average" baseField="0" baseItem="1"/>
    <dataField name="Average of Manufacturing lead time" fld="17" subtotal="average" baseField="0" baseItem="1"/>
    <dataField name="Average of Orders Lead times" fld="8" subtotal="average" baseField="0" baseItem="1"/>
    <dataField name="Average of Shipping times" fld="10" subtotal="average" baseField="0" baseItem="1"/>
  </dataFields>
  <formats count="1">
    <format dxfId="52">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2537CA-98CA-4D2E-AF1F-17D29413A641}" name="KPI'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E3" firstHeaderRow="0" firstDataRow="1" firstDataCol="0"/>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compact="0" outline="0" showAll="0">
      <items count="4">
        <item x="1"/>
        <item x="0"/>
        <item x="2"/>
        <item t="default"/>
      </items>
    </pivotField>
    <pivotField dataField="1" compact="0" outline="0" showAll="0"/>
    <pivotField compact="0" outline="0" showAll="0">
      <items count="6">
        <item x="1"/>
        <item x="4"/>
        <item x="0"/>
        <item x="3"/>
        <item x="2"/>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dataField="1"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dataField="1" compact="0" outline="0" dragToRow="0" dragToCol="0" dragToPage="0" showAll="0" defaultSubtotal="0"/>
  </pivotFields>
  <rowItems count="1">
    <i/>
  </rowItems>
  <colFields count="1">
    <field x="-2"/>
  </colFields>
  <colItems count="5">
    <i>
      <x/>
    </i>
    <i i="1">
      <x v="1"/>
    </i>
    <i i="2">
      <x v="2"/>
    </i>
    <i i="3">
      <x v="3"/>
    </i>
    <i i="4">
      <x v="4"/>
    </i>
  </colItems>
  <dataFields count="5">
    <dataField name="Total Revenue" fld="5" baseField="0" baseItem="1"/>
    <dataField name="Shipping Cost" fld="12" baseField="0" baseItem="1"/>
    <dataField name="Manufacturing Cost" fld="18" baseField="0" baseItem="1"/>
    <dataField name="Total Cost" fld="23" baseField="0" baseItem="1"/>
    <dataField name="Gross Profit" fld="27"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5BCC3-3536-4955-B4BE-7E4DAC73096D}" name="Transporatation Mode vs Lead Times with Product Availabilit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2:B26" firstHeaderRow="1" firstDataRow="1" firstDataCol="1"/>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6">
        <item x="1"/>
        <item x="4"/>
        <item x="0"/>
        <item x="3"/>
        <item x="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5">
        <item x="1"/>
        <item x="2"/>
        <item x="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21"/>
  </rowFields>
  <rowItems count="4">
    <i>
      <x/>
    </i>
    <i>
      <x v="3"/>
    </i>
    <i>
      <x v="1"/>
    </i>
    <i>
      <x v="2"/>
    </i>
  </rowItems>
  <colItems count="1">
    <i/>
  </colItems>
  <dataFields count="1">
    <dataField name="Average of Lead time" fld="15" subtotal="average"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35F018-E36D-4D90-B6D7-226CFE51CADA}" name="Inception Results by Defect Rat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72:B75" firstHeaderRow="1" firstDataRow="1" firstDataCol="1"/>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6">
        <item x="1"/>
        <item x="4"/>
        <item x="0"/>
        <item x="3"/>
        <item x="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dataField="1"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9"/>
  </rowFields>
  <rowItems count="3">
    <i>
      <x/>
    </i>
    <i>
      <x v="1"/>
    </i>
    <i>
      <x v="2"/>
    </i>
  </rowItems>
  <colItems count="1">
    <i/>
  </colItems>
  <dataFields count="1">
    <dataField name="Average of Defect rates" fld="20" subtotal="average"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4EDC41-0A23-4D06-97AA-37166EFAA4FA}" name="Manufacting Time vs Manufacting Cos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196:B226" firstHeaderRow="1" firstDataRow="1" firstDataCol="1"/>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6">
        <item x="1"/>
        <item x="4"/>
        <item x="0"/>
        <item x="3"/>
        <item x="2"/>
        <item t="default"/>
      </items>
    </pivotField>
    <pivotField compact="0" outline="0" showAll="0"/>
    <pivotField compact="0" outline="0" showAll="0"/>
    <pivotField compact="0" outline="0" showAll="0"/>
    <pivotField axis="axisRow" compact="0" outline="0" showAll="0">
      <items count="31">
        <item x="7"/>
        <item x="20"/>
        <item x="4"/>
        <item x="18"/>
        <item x="10"/>
        <item x="17"/>
        <item x="14"/>
        <item x="8"/>
        <item x="26"/>
        <item x="12"/>
        <item x="11"/>
        <item x="23"/>
        <item x="29"/>
        <item x="13"/>
        <item x="22"/>
        <item x="16"/>
        <item x="5"/>
        <item x="3"/>
        <item x="21"/>
        <item x="25"/>
        <item x="15"/>
        <item x="28"/>
        <item x="9"/>
        <item x="6"/>
        <item x="24"/>
        <item x="27"/>
        <item x="2"/>
        <item x="19"/>
        <item x="0"/>
        <item x="1"/>
        <item t="default"/>
      </items>
    </pivotField>
    <pivotField dataField="1" compact="0" outline="0" showAll="0">
      <items count="101">
        <item x="6"/>
        <item x="65"/>
        <item x="59"/>
        <item x="82"/>
        <item x="98"/>
        <item x="14"/>
        <item x="38"/>
        <item x="67"/>
        <item x="64"/>
        <item x="39"/>
        <item x="52"/>
        <item x="27"/>
        <item x="34"/>
        <item x="8"/>
        <item x="70"/>
        <item x="56"/>
        <item x="49"/>
        <item x="51"/>
        <item x="26"/>
        <item x="96"/>
        <item x="47"/>
        <item x="81"/>
        <item x="63"/>
        <item x="62"/>
        <item x="44"/>
        <item x="48"/>
        <item x="33"/>
        <item x="43"/>
        <item x="18"/>
        <item x="11"/>
        <item x="87"/>
        <item x="32"/>
        <item x="54"/>
        <item x="55"/>
        <item x="71"/>
        <item x="2"/>
        <item x="12"/>
        <item x="1"/>
        <item x="84"/>
        <item x="37"/>
        <item x="3"/>
        <item x="93"/>
        <item x="99"/>
        <item x="29"/>
        <item x="91"/>
        <item x="24"/>
        <item x="66"/>
        <item x="77"/>
        <item x="50"/>
        <item x="36"/>
        <item x="0"/>
        <item x="89"/>
        <item x="73"/>
        <item x="17"/>
        <item x="9"/>
        <item x="75"/>
        <item x="22"/>
        <item x="30"/>
        <item x="72"/>
        <item x="5"/>
        <item x="79"/>
        <item x="35"/>
        <item x="95"/>
        <item x="28"/>
        <item x="31"/>
        <item x="94"/>
        <item x="21"/>
        <item x="92"/>
        <item x="76"/>
        <item x="58"/>
        <item x="20"/>
        <item x="97"/>
        <item x="45"/>
        <item x="57"/>
        <item x="88"/>
        <item x="85"/>
        <item x="78"/>
        <item x="86"/>
        <item x="80"/>
        <item x="16"/>
        <item x="46"/>
        <item x="69"/>
        <item x="25"/>
        <item x="61"/>
        <item x="74"/>
        <item x="19"/>
        <item x="53"/>
        <item x="90"/>
        <item x="60"/>
        <item x="40"/>
        <item x="4"/>
        <item x="41"/>
        <item x="42"/>
        <item x="10"/>
        <item x="68"/>
        <item x="15"/>
        <item x="83"/>
        <item x="13"/>
        <item x="23"/>
        <item x="7"/>
        <item t="default"/>
      </items>
    </pivotField>
    <pivotField compact="0" outline="0" showAll="0">
      <items count="4">
        <item x="1"/>
        <item x="2"/>
        <item x="0"/>
        <item t="default"/>
      </items>
    </pivotField>
    <pivotField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7"/>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Manufacturing cost" fld="18"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FB1FCE-8241-427F-A317-E1818E1C861D}" name="Shipping Cost and Revenue by Cariier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0:C43" firstHeaderRow="0" firstDataRow="1" firstDataCol="1"/>
  <pivotFields count="28">
    <pivotField compact="0" outline="0" showAll="0">
      <items count="4">
        <item x="2"/>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axis="axisRow" compact="0" outline="0" showAll="0">
      <items count="4">
        <item x="1"/>
        <item x="0"/>
        <item x="2"/>
        <item t="default"/>
      </items>
    </pivotField>
    <pivotField dataField="1" compact="0" outline="0" showAll="0"/>
    <pivotField compact="0" outline="0" showAll="0">
      <items count="6">
        <item x="1"/>
        <item x="4"/>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1"/>
  </rowFields>
  <rowItems count="3">
    <i>
      <x/>
    </i>
    <i>
      <x v="1"/>
    </i>
    <i>
      <x v="2"/>
    </i>
  </rowItems>
  <colFields count="1">
    <field x="-2"/>
  </colFields>
  <colItems count="2">
    <i>
      <x/>
    </i>
    <i i="1">
      <x v="1"/>
    </i>
  </colItems>
  <dataFields count="2">
    <dataField name="Sum of Shipping costs" fld="12" baseField="0" baseItem="0"/>
    <dataField name="Average of Revenue generated" fld="5"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CA4B50-D99C-4FC8-88CD-4F42BBB931E5}" name="Product by Risk Scor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33:B244" firstHeaderRow="1" firstDataRow="1" firstDataCol="1"/>
  <pivotFields count="28">
    <pivotField compact="0" outline="0" showAll="0">
      <items count="4">
        <item x="2"/>
        <item x="0"/>
        <item x="1"/>
        <item t="default"/>
      </items>
    </pivotField>
    <pivotField axis="axisRow" compact="0" outline="0" showAll="0" measureFilter="1" sortType="descending">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6">
        <item x="1"/>
        <item x="4"/>
        <item x="0"/>
        <item x="3"/>
        <item x="2"/>
        <item t="default"/>
      </items>
    </pivotField>
    <pivotField compact="0" outline="0" showAll="0"/>
    <pivotField compact="0" outline="0" showAll="0"/>
    <pivotField compact="0" outline="0" showAll="0"/>
    <pivotField compact="0" outline="0" showAll="0">
      <items count="31">
        <item x="7"/>
        <item x="20"/>
        <item x="4"/>
        <item x="18"/>
        <item x="10"/>
        <item x="17"/>
        <item x="14"/>
        <item x="8"/>
        <item x="26"/>
        <item x="12"/>
        <item x="11"/>
        <item x="23"/>
        <item x="29"/>
        <item x="13"/>
        <item x="22"/>
        <item x="16"/>
        <item x="5"/>
        <item x="3"/>
        <item x="21"/>
        <item x="25"/>
        <item x="15"/>
        <item x="28"/>
        <item x="9"/>
        <item x="6"/>
        <item x="24"/>
        <item x="27"/>
        <item x="2"/>
        <item x="19"/>
        <item x="0"/>
        <item x="1"/>
        <item t="default"/>
      </items>
    </pivotField>
    <pivotField compact="0" outline="0" showAll="0">
      <items count="101">
        <item x="6"/>
        <item x="65"/>
        <item x="59"/>
        <item x="82"/>
        <item x="98"/>
        <item x="14"/>
        <item x="38"/>
        <item x="67"/>
        <item x="64"/>
        <item x="39"/>
        <item x="52"/>
        <item x="27"/>
        <item x="34"/>
        <item x="8"/>
        <item x="70"/>
        <item x="56"/>
        <item x="49"/>
        <item x="51"/>
        <item x="26"/>
        <item x="96"/>
        <item x="47"/>
        <item x="81"/>
        <item x="63"/>
        <item x="62"/>
        <item x="44"/>
        <item x="48"/>
        <item x="33"/>
        <item x="43"/>
        <item x="18"/>
        <item x="11"/>
        <item x="87"/>
        <item x="32"/>
        <item x="54"/>
        <item x="55"/>
        <item x="71"/>
        <item x="2"/>
        <item x="12"/>
        <item x="1"/>
        <item x="84"/>
        <item x="37"/>
        <item x="3"/>
        <item x="93"/>
        <item x="99"/>
        <item x="29"/>
        <item x="91"/>
        <item x="24"/>
        <item x="66"/>
        <item x="77"/>
        <item x="50"/>
        <item x="36"/>
        <item x="0"/>
        <item x="89"/>
        <item x="73"/>
        <item x="17"/>
        <item x="9"/>
        <item x="75"/>
        <item x="22"/>
        <item x="30"/>
        <item x="72"/>
        <item x="5"/>
        <item x="79"/>
        <item x="35"/>
        <item x="95"/>
        <item x="28"/>
        <item x="31"/>
        <item x="94"/>
        <item x="21"/>
        <item x="92"/>
        <item x="76"/>
        <item x="58"/>
        <item x="20"/>
        <item x="97"/>
        <item x="45"/>
        <item x="57"/>
        <item x="88"/>
        <item x="85"/>
        <item x="78"/>
        <item x="86"/>
        <item x="80"/>
        <item x="16"/>
        <item x="46"/>
        <item x="69"/>
        <item x="25"/>
        <item x="61"/>
        <item x="74"/>
        <item x="19"/>
        <item x="53"/>
        <item x="90"/>
        <item x="60"/>
        <item x="40"/>
        <item x="4"/>
        <item x="41"/>
        <item x="42"/>
        <item x="10"/>
        <item x="68"/>
        <item x="15"/>
        <item x="83"/>
        <item x="13"/>
        <item x="23"/>
        <item x="7"/>
        <item t="default"/>
      </items>
    </pivotField>
    <pivotField compact="0" outline="0" showAll="0">
      <items count="4">
        <item x="1"/>
        <item x="2"/>
        <item x="0"/>
        <item t="default"/>
      </items>
    </pivotField>
    <pivotField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dataField="1" compact="0" outline="0" showAll="0"/>
    <pivotField compact="0" outline="0" dragToRow="0" dragToCol="0" dragToPage="0" showAll="0" defaultSubtotal="0"/>
    <pivotField compact="0" outline="0" dragToRow="0" dragToCol="0" dragToPage="0" showAll="0" defaultSubtotal="0"/>
  </pivotFields>
  <rowFields count="1">
    <field x="1"/>
  </rowFields>
  <rowItems count="11">
    <i>
      <x v="65"/>
    </i>
    <i>
      <x v="12"/>
    </i>
    <i>
      <x v="28"/>
    </i>
    <i>
      <x v="8"/>
    </i>
    <i>
      <x v="34"/>
    </i>
    <i>
      <x v="76"/>
    </i>
    <i>
      <x v="86"/>
    </i>
    <i>
      <x v="74"/>
    </i>
    <i>
      <x v="78"/>
    </i>
    <i>
      <x v="42"/>
    </i>
    <i>
      <x v="54"/>
    </i>
  </rowItems>
  <colItems count="1">
    <i/>
  </colItems>
  <dataFields count="1">
    <dataField name="Sum of Risk Score" fld="25" baseField="0" baseItem="0"/>
  </dataField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BDCCEA-A44B-4AC7-8449-A553E1B8C3DB}" name="Profit by Product Typ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56:B59" firstHeaderRow="1" firstDataRow="1" firstDataCol="1"/>
  <pivotFields count="28">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5">
        <item x="1"/>
        <item x="3"/>
        <item x="0"/>
        <item x="2"/>
        <item t="default"/>
      </items>
    </pivotField>
    <pivotField compact="0" outline="0" showAll="0">
      <items count="66">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items count="6">
        <item x="1"/>
        <item x="4"/>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compact="0" outline="0" showAll="0">
      <items count="5">
        <item x="1"/>
        <item x="2"/>
        <item x="0"/>
        <item x="3"/>
        <item t="default"/>
      </items>
    </pivotField>
    <pivotField compact="0" outline="0" showAll="0"/>
    <pivotField compact="0" outline="0"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 compact="0" outline="0" showAll="0"/>
    <pivotField compact="0" outline="0" showAll="0"/>
    <pivotField compact="0" outline="0" dragToRow="0" dragToCol="0" dragToPage="0" showAll="0" defaultSubtotal="0"/>
    <pivotField dataField="1" compact="0" outline="0" dragToRow="0" dragToCol="0" dragToPage="0" showAll="0" defaultSubtotal="0"/>
  </pivotFields>
  <rowFields count="1">
    <field x="0"/>
  </rowFields>
  <rowItems count="3">
    <i>
      <x/>
    </i>
    <i>
      <x v="1"/>
    </i>
    <i>
      <x v="2"/>
    </i>
  </rowItems>
  <colItems count="1">
    <i/>
  </colItems>
  <dataFields count="1">
    <dataField name="Sum of Profit"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6F112F-55D2-4021-A6B6-D0C8C71F37FE}" name="Defect Rate vs Revenu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90:B190" firstHeaderRow="1" firstDataRow="1" firstDataCol="1"/>
  <pivotFields count="28">
    <pivotField compact="0" outline="0" showAll="0" defaultSubtotal="0">
      <items count="3">
        <item x="2"/>
        <item x="0"/>
        <item x="1"/>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00">
        <item x="59"/>
        <item x="86"/>
        <item x="78"/>
        <item x="57"/>
        <item x="69"/>
        <item x="42"/>
        <item x="75"/>
        <item x="39"/>
        <item x="91"/>
        <item x="58"/>
        <item x="84"/>
        <item x="92"/>
        <item x="25"/>
        <item x="10"/>
        <item x="22"/>
        <item x="83"/>
        <item x="37"/>
        <item x="77"/>
        <item x="19"/>
        <item x="46"/>
        <item x="17"/>
        <item x="72"/>
        <item x="27"/>
        <item x="4"/>
        <item x="30"/>
        <item x="5"/>
        <item x="12"/>
        <item x="55"/>
        <item x="82"/>
        <item x="68"/>
        <item x="26"/>
        <item x="62"/>
        <item x="13"/>
        <item x="63"/>
        <item x="97"/>
        <item x="81"/>
        <item x="93"/>
        <item x="56"/>
        <item x="9"/>
        <item x="87"/>
        <item x="33"/>
        <item x="45"/>
        <item x="76"/>
        <item x="15"/>
        <item x="41"/>
        <item x="74"/>
        <item x="40"/>
        <item x="43"/>
        <item x="50"/>
        <item x="89"/>
        <item x="54"/>
        <item x="11"/>
        <item x="28"/>
        <item x="16"/>
        <item x="35"/>
        <item x="61"/>
        <item x="70"/>
        <item x="21"/>
        <item x="47"/>
        <item x="44"/>
        <item x="95"/>
        <item x="48"/>
        <item x="1"/>
        <item x="8"/>
        <item x="36"/>
        <item x="96"/>
        <item x="3"/>
        <item x="6"/>
        <item x="94"/>
        <item x="79"/>
        <item x="73"/>
        <item x="49"/>
        <item x="20"/>
        <item x="71"/>
        <item x="53"/>
        <item x="29"/>
        <item x="65"/>
        <item x="66"/>
        <item x="64"/>
        <item x="7"/>
        <item x="98"/>
        <item x="80"/>
        <item x="14"/>
        <item x="0"/>
        <item x="85"/>
        <item x="23"/>
        <item x="60"/>
        <item x="24"/>
        <item x="34"/>
        <item x="99"/>
        <item x="18"/>
        <item x="52"/>
        <item x="88"/>
        <item x="67"/>
        <item x="32"/>
        <item x="2"/>
        <item x="90"/>
        <item x="31"/>
        <item x="38"/>
        <item x="51"/>
      </items>
    </pivotField>
    <pivotField compact="0" outline="0" showAll="0" defaultSubtotal="0">
      <items count="4">
        <item x="1"/>
        <item x="3"/>
        <item x="0"/>
        <item x="2"/>
      </items>
    </pivotField>
    <pivotField compact="0" outline="0" showAll="0" defaultSubtotal="0">
      <items count="65">
        <item x="50"/>
        <item x="2"/>
        <item x="15"/>
        <item x="23"/>
        <item x="4"/>
        <item x="28"/>
        <item x="14"/>
        <item x="17"/>
        <item x="6"/>
        <item x="49"/>
        <item x="37"/>
        <item x="8"/>
        <item x="58"/>
        <item x="54"/>
        <item x="53"/>
        <item x="31"/>
        <item x="35"/>
        <item x="3"/>
        <item x="32"/>
        <item x="19"/>
        <item x="39"/>
        <item x="41"/>
        <item x="45"/>
        <item x="43"/>
        <item x="36"/>
        <item x="55"/>
        <item x="56"/>
        <item x="44"/>
        <item x="30"/>
        <item x="16"/>
        <item x="10"/>
        <item x="26"/>
        <item x="18"/>
        <item x="9"/>
        <item x="1"/>
        <item x="13"/>
        <item x="64"/>
        <item x="48"/>
        <item x="0"/>
        <item x="25"/>
        <item x="27"/>
        <item x="61"/>
        <item x="34"/>
        <item x="57"/>
        <item x="59"/>
        <item x="63"/>
        <item x="20"/>
        <item x="21"/>
        <item x="47"/>
        <item x="52"/>
        <item x="62"/>
        <item x="33"/>
        <item x="12"/>
        <item x="24"/>
        <item x="22"/>
        <item x="46"/>
        <item x="29"/>
        <item x="5"/>
        <item x="38"/>
        <item x="7"/>
        <item x="51"/>
        <item x="42"/>
        <item x="40"/>
        <item x="60"/>
        <item x="11"/>
      </items>
    </pivotField>
    <pivotField compact="0" outline="0" showAll="0" defaultSubtotal="0"/>
    <pivotField compact="0" outline="0" showAll="0" defaultSubtotal="0"/>
    <pivotField compact="0" outline="0" showAll="0" defaultSubtotal="0"/>
    <pivotField compact="0" outline="0" showAll="0" defaultSubtotal="0">
      <items count="3">
        <item x="1"/>
        <item x="0"/>
        <item x="2"/>
      </items>
    </pivotField>
    <pivotField compact="0" outline="0" showAll="0" defaultSubtotal="0"/>
    <pivotField compact="0" outline="0" showAll="0" defaultSubtotal="0">
      <items count="5">
        <item x="1"/>
        <item x="4"/>
        <item x="0"/>
        <item x="3"/>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100">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s>
    </pivotField>
    <pivotField compact="0" outline="0" showAll="0" defaultSubtotal="0">
      <items count="4">
        <item x="1"/>
        <item x="2"/>
        <item x="0"/>
        <item x="3"/>
      </items>
    </pivotField>
    <pivotField compact="0" outline="0" showAll="0" defaultSubtotal="0"/>
    <pivotField compact="0" outline="0" showAll="0" defaultSubtotal="0">
      <items count="100">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s>
    </pivotField>
    <pivotField compact="0" outline="0" showAll="0" defaultSubtotal="0">
      <items count="100">
        <item x="68"/>
        <item x="34"/>
        <item x="16"/>
        <item x="2"/>
        <item x="33"/>
        <item x="24"/>
        <item x="4"/>
        <item x="67"/>
        <item x="87"/>
        <item x="31"/>
        <item x="57"/>
        <item x="85"/>
        <item x="48"/>
        <item x="6"/>
        <item x="18"/>
        <item x="8"/>
        <item x="47"/>
        <item x="42"/>
        <item x="58"/>
        <item x="78"/>
        <item x="15"/>
        <item x="95"/>
        <item x="79"/>
        <item x="43"/>
        <item x="73"/>
        <item x="70"/>
        <item x="80"/>
        <item x="28"/>
        <item x="20"/>
        <item x="72"/>
        <item x="5"/>
        <item x="50"/>
        <item x="26"/>
        <item x="44"/>
        <item x="66"/>
        <item x="36"/>
        <item x="75"/>
        <item x="0"/>
        <item x="9"/>
        <item x="27"/>
        <item x="13"/>
        <item x="29"/>
        <item x="61"/>
        <item x="35"/>
        <item x="54"/>
        <item x="11"/>
        <item x="49"/>
        <item x="59"/>
        <item x="86"/>
        <item x="71"/>
        <item x="91"/>
        <item x="17"/>
        <item x="65"/>
        <item x="56"/>
        <item x="3"/>
        <item x="37"/>
        <item x="64"/>
        <item x="97"/>
        <item x="1"/>
        <item x="83"/>
        <item x="14"/>
        <item x="98"/>
        <item x="77"/>
        <item x="89"/>
        <item x="19"/>
        <item x="81"/>
        <item x="76"/>
        <item x="74"/>
        <item x="60"/>
        <item x="90"/>
        <item x="63"/>
        <item x="82"/>
        <item x="10"/>
        <item x="84"/>
        <item x="96"/>
        <item x="52"/>
        <item x="23"/>
        <item x="30"/>
        <item x="99"/>
        <item x="93"/>
        <item x="7"/>
        <item x="21"/>
        <item x="22"/>
        <item x="12"/>
        <item x="41"/>
        <item x="88"/>
        <item x="38"/>
        <item x="92"/>
        <item x="53"/>
        <item x="39"/>
        <item x="62"/>
        <item x="32"/>
        <item x="51"/>
        <item x="94"/>
        <item x="40"/>
        <item x="45"/>
        <item x="25"/>
        <item x="46"/>
        <item x="69"/>
        <item x="55"/>
      </items>
    </pivotField>
    <pivotField compact="0" outline="0" showAll="0" defaultSubtotal="0"/>
    <pivotField compact="0" outline="0" dragToRow="0" dragToCol="0" dragToPage="0" showAll="0" defaultSubtotal="0"/>
    <pivotField dataField="1" compact="0" outline="0" dragToRow="0" dragToCol="0" dragToPage="0" showAll="0" defaultSubtotal="0"/>
  </pivotFields>
  <rowFields count="1">
    <field x="5"/>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Items count="1">
    <i/>
  </colItems>
  <dataFields count="1">
    <dataField name="Sum of Profit"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22E23B25-7366-4374-B823-BB250B0A4482}" autoFormatId="16" applyNumberFormats="0" applyBorderFormats="0" applyFontFormats="0" applyPatternFormats="0" applyAlignmentFormats="0" applyWidthHeightFormats="0">
  <queryTableRefresh nextId="27" unboundColumnsRight="2">
    <queryTableFields count="26">
      <queryTableField id="1" name="Product type" tableColumnId="1"/>
      <queryTableField id="2" name="SKU" tableColumnId="2"/>
      <queryTableField id="3" name="Price" tableColumnId="3"/>
      <queryTableField id="4" name="Availability" tableColumnId="4"/>
      <queryTableField id="5" name="Number of products sold" tableColumnId="5"/>
      <queryTableField id="6" name="Revenue generated" tableColumnId="6"/>
      <queryTableField id="7" name="Customer demographics" tableColumnId="7"/>
      <queryTableField id="8" name="Stock levels" tableColumnId="8"/>
      <queryTableField id="9" name="Lead times" tableColumnId="9"/>
      <queryTableField id="10" name="Order quantities" tableColumnId="10"/>
      <queryTableField id="11" name="Shipping times" tableColumnId="11"/>
      <queryTableField id="12" name="Shipping carriers" tableColumnId="12"/>
      <queryTableField id="13" name="Shipping costs" tableColumnId="13"/>
      <queryTableField id="14" name="Supplier name" tableColumnId="14"/>
      <queryTableField id="15" name="Location" tableColumnId="15"/>
      <queryTableField id="16" name="Lead time" tableColumnId="16"/>
      <queryTableField id="17" name="Production volumes" tableColumnId="17"/>
      <queryTableField id="18" name="Manufacturing lead time" tableColumnId="18"/>
      <queryTableField id="19" name="Manufacturing costs" tableColumnId="19"/>
      <queryTableField id="20" name="Inspection results" tableColumnId="20"/>
      <queryTableField id="21" name="Defect rates" tableColumnId="21"/>
      <queryTableField id="22" name="Transportation modes" tableColumnId="22"/>
      <queryTableField id="23" name="Routes" tableColumnId="23"/>
      <queryTableField id="24" name="Costs" tableColumnId="24"/>
      <queryTableField id="25" dataBound="0" tableColumnId="25"/>
      <queryTableField id="26" dataBound="0"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C339D9CC-3038-4FDD-B80F-8586B5DF81AE}" autoFormatId="16" applyNumberFormats="0" applyBorderFormats="0" applyFontFormats="0" applyPatternFormats="0" applyAlignmentFormats="0" applyWidthHeightFormats="0">
  <queryTableRefresh nextId="27" unboundColumnsRight="2">
    <queryTableFields count="24">
      <queryTableField id="1" name="Revenue generated" tableColumnId="1"/>
      <queryTableField id="2" name="Product type" tableColumnId="2"/>
      <queryTableField id="3" name="Price" tableColumnId="3"/>
      <queryTableField id="4" name="Availability" tableColumnId="4"/>
      <queryTableField id="5" name="Number of products sold" tableColumnId="5"/>
      <queryTableField id="6" name="Customer demographics" tableColumnId="6"/>
      <queryTableField id="7" name="Stock levels" tableColumnId="7"/>
      <queryTableField id="8" name="Orders Lead times" tableColumnId="8"/>
      <queryTableField id="9" name="Order quantities" tableColumnId="9"/>
      <queryTableField id="10" name="Shipping times" tableColumnId="10"/>
      <queryTableField id="11" name="Shipping carriers" tableColumnId="11"/>
      <queryTableField id="12" name="Shipping costs" tableColumnId="12"/>
      <queryTableField id="13" name="Supplier name" tableColumnId="13"/>
      <queryTableField id="14" name="Lead time" tableColumnId="14"/>
      <queryTableField id="15" name="Production volumes" tableColumnId="15"/>
      <queryTableField id="16" name="Manufacturing lead time" tableColumnId="16"/>
      <queryTableField id="17" name="Manufacturing costs" tableColumnId="17"/>
      <queryTableField id="18" name="Inspection results" tableColumnId="18"/>
      <queryTableField id="19" name="Defect rates" tableColumnId="19"/>
      <queryTableField id="20" name="Transportation modes" tableColumnId="20"/>
      <queryTableField id="21" name="Routes" tableColumnId="21"/>
      <queryTableField id="22" name="Costs" tableColumnId="22"/>
      <queryTableField id="25" dataBound="0" tableColumnId="23"/>
      <queryTableField id="26" dataBound="0" tableColumnId="24"/>
    </queryTableFields>
    <queryTableDeletedFields count="2">
      <deletedField name="Sellable Stock"/>
      <deletedField name="Risk Scor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6E190102-6C76-42D4-A3D8-A05A87EC47AD}" autoFormatId="16" applyNumberFormats="0" applyBorderFormats="0" applyFontFormats="0" applyPatternFormats="0" applyAlignmentFormats="0" applyWidthHeightFormats="0">
  <queryTableRefresh nextId="27" unboundColumnsRight="1">
    <queryTableFields count="15">
      <queryTableField id="1" name="Revenue generated" tableColumnId="1"/>
      <queryTableField id="2" name="Product type" tableColumnId="2"/>
      <queryTableField id="3" name="Price" tableColumnId="3"/>
      <queryTableField id="4" name="Availability" tableColumnId="4"/>
      <queryTableField id="6" name="Customer demographics" tableColumnId="6"/>
      <queryTableField id="7" name="Stock levels" tableColumnId="7"/>
      <queryTableField id="8" name="Orders Lead times" tableColumnId="8"/>
      <queryTableField id="10" name="Shipping times" tableColumnId="10"/>
      <queryTableField id="11" name="Shipping carriers" tableColumnId="11"/>
      <queryTableField id="12" name="Shipping costs" tableColumnId="12"/>
      <queryTableField id="17" name="Manufacturing costs" tableColumnId="17"/>
      <queryTableField id="18" name="Inspection results" tableColumnId="18"/>
      <queryTableField id="19" name="Defect rates" tableColumnId="19"/>
      <queryTableField id="20" name="Transportation modes" tableColumnId="20"/>
      <queryTableField id="26" dataBound="0" tableColumnId="24"/>
    </queryTableFields>
    <queryTableDeletedFields count="10">
      <deletedField name="Sellable Stock"/>
      <deletedField name="Risk Score"/>
      <deletedField name="Costs"/>
      <deletedField name="Lead time"/>
      <deletedField name="Manufacturing lead time"/>
      <deletedField name="Number of products sold"/>
      <deletedField name="Order quantities"/>
      <deletedField name="Production volumes"/>
      <deletedField name="Routes"/>
      <deletedField name="Supplier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50720FD-2BC6-4B4F-9331-FDA490EBA37F}" sourceName="Product type">
  <pivotTables>
    <pivotTable tabId="3" name="Product by Risk Score"/>
    <pivotTable tabId="3" name="Defect Rate vs Revenue"/>
    <pivotTable tabId="3" name="Inception Results by Defect Rate"/>
    <pivotTable tabId="3" name="kpi 2"/>
    <pivotTable tabId="3" name="KPI's"/>
    <pivotTable tabId="3" name="Manufacting Time vs Manufacting Cost"/>
    <pivotTable tabId="3" name="Shipping Cost and Revenue by Cariiers"/>
    <pivotTable tabId="3" name="Transporatation Mode vs Lead Times with Product Availability"/>
  </pivotTables>
  <data>
    <tabular pivotCacheId="7903789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55B5711C-4C3B-4922-8C29-7108AF162BAF}" sourceName="Customer demographics">
  <pivotTables>
    <pivotTable tabId="3" name="Product by Risk Score"/>
    <pivotTable tabId="3" name="Defect Rate vs Revenue"/>
    <pivotTable tabId="3" name="Inception Results by Defect Rate"/>
    <pivotTable tabId="3" name="kpi 2"/>
    <pivotTable tabId="3" name="KPI's"/>
    <pivotTable tabId="3" name="Manufacting Time vs Manufacting Cost"/>
    <pivotTable tabId="3" name="Profit by Product Types"/>
    <pivotTable tabId="3" name="Shipping Cost and Revenue by Cariiers"/>
    <pivotTable tabId="3" name="Transporatation Mode vs Lead Times with Product Availability"/>
  </pivotTables>
  <data>
    <tabular pivotCacheId="790378980">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29DDE1FD-7D48-4139-992E-BB1959269161}" sourceName="Supplier name">
  <pivotTables>
    <pivotTable tabId="3" name="Product by Risk Score"/>
    <pivotTable tabId="3" name="Defect Rate vs Revenue"/>
    <pivotTable tabId="3" name="Inception Results by Defect Rate"/>
    <pivotTable tabId="3" name="kpi 2"/>
    <pivotTable tabId="3" name="KPI's"/>
    <pivotTable tabId="3" name="Manufacting Time vs Manufacting Cost"/>
    <pivotTable tabId="3" name="Profit by Product Types"/>
    <pivotTable tabId="3" name="Shipping Cost and Revenue by Cariiers"/>
    <pivotTable tabId="3" name="Transporatation Mode vs Lead Times with Product Availability"/>
  </pivotTables>
  <data>
    <tabular pivotCacheId="790378980">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1EB2C05A-0280-4D1D-81B7-6DAF501E4A39}" cache="Slicer_Product_type" caption="Product type" rowHeight="241300"/>
  <slicer name="Customer demographics" xr10:uid="{905EB976-2887-40D3-BE56-52F0259EC354}" cache="Slicer_Customer_demographics" caption="Customer demographics" rowHeight="241300"/>
  <slicer name="Supplier name" xr10:uid="{AE554ED2-0B06-4BFD-9869-9D26420FED1B}" cache="Slicer_Supplier_name" caption="Supplier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A2D70932-FD02-4A9D-AD28-131A963A83DA}" cache="Slicer_Product_type" caption="Product type" style="SlicerStyleLight3" rowHeight="241300"/>
  <slicer name="Customer demographics 1" xr10:uid="{AA7D5E66-7D44-42AE-9862-468941E7A78B}" cache="Slicer_Customer_demographics" caption="Gender" style="SlicerStyleLight3" rowHeight="241300"/>
  <slicer name="Supplier name 1" xr10:uid="{C52BC13B-C1F8-40EB-89EC-5039B2FF6798}" cache="Slicer_Supplier_name" caption="Supplier"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522F0E-72D0-4C98-8E31-4D7225C62CCD}" name="supply_chain_data" displayName="supply_chain_data" ref="A1:Z101" tableType="queryTable" totalsRowShown="0" headerRowDxfId="67">
  <autoFilter ref="A1:Z101" xr:uid="{E1522F0E-72D0-4C98-8E31-4D7225C62CCD}"/>
  <tableColumns count="26">
    <tableColumn id="1" xr3:uid="{46DCE60C-82F7-4D39-B417-7C45B5A8F4A4}" uniqueName="1" name="Product type" queryTableFieldId="1" dataDxfId="66"/>
    <tableColumn id="2" xr3:uid="{6E6E15EB-E97B-439E-9BAB-CADBDEF7E52C}" uniqueName="2" name="SKU" queryTableFieldId="2" dataDxfId="65"/>
    <tableColumn id="3" xr3:uid="{2EA9F62B-4C7C-4FBF-ACD4-2B1A5BD8DF3A}" uniqueName="3" name="Price" queryTableFieldId="3"/>
    <tableColumn id="4" xr3:uid="{D5CAE860-204C-425F-828E-D9F0FBDED81F}" uniqueName="4" name="Availability" queryTableFieldId="4"/>
    <tableColumn id="5" xr3:uid="{44B37CC3-DEC4-40A8-B190-2FBC3EC3099E}" uniqueName="5" name="Number of products sold" queryTableFieldId="5"/>
    <tableColumn id="6" xr3:uid="{BD5CE3DF-81D6-4889-A1BF-755077C88515}" uniqueName="6" name="Revenue generated" queryTableFieldId="6"/>
    <tableColumn id="7" xr3:uid="{6E788FC3-DCBE-4ACA-AA2F-184532560756}" uniqueName="7" name="Customer demographics" queryTableFieldId="7" dataDxfId="64"/>
    <tableColumn id="8" xr3:uid="{C59F1F83-97E2-4AB2-BEFC-B82563F1E0E9}" uniqueName="8" name="Stock levels" queryTableFieldId="8"/>
    <tableColumn id="9" xr3:uid="{4F0E8857-2CBC-4526-9451-4C097BC683C7}" uniqueName="9" name="Orders Lead times" queryTableFieldId="9"/>
    <tableColumn id="10" xr3:uid="{4DF19FF5-5A7E-4795-86FD-22B193F4336A}" uniqueName="10" name="Order quantities" queryTableFieldId="10"/>
    <tableColumn id="11" xr3:uid="{B0C85A7D-57E6-4C5A-9FBE-E5913C07702D}" uniqueName="11" name="Shipping times" queryTableFieldId="11"/>
    <tableColumn id="12" xr3:uid="{0CA8B818-7060-4B4A-AA5F-21BDFE460D1C}" uniqueName="12" name="Shipping carriers" queryTableFieldId="12" dataDxfId="63"/>
    <tableColumn id="13" xr3:uid="{630B959D-0AA0-413E-B614-53E2730E8BF7}" uniqueName="13" name="Shipping costs" queryTableFieldId="13"/>
    <tableColumn id="14" xr3:uid="{60617179-D1FE-4A9E-918D-A048EC8B2117}" uniqueName="14" name="Supplier name" queryTableFieldId="14" dataDxfId="62"/>
    <tableColumn id="15" xr3:uid="{E4174468-53D3-4A93-98C5-B2E560F574A6}" uniqueName="15" name="Location" queryTableFieldId="15" dataDxfId="61"/>
    <tableColumn id="16" xr3:uid="{7ED49D9D-8544-4317-93C1-F03A24796163}" uniqueName="16" name="Lead time" queryTableFieldId="16"/>
    <tableColumn id="17" xr3:uid="{0B4B675F-C79E-4368-812C-532BC4BDC900}" uniqueName="17" name="Production volumes" queryTableFieldId="17"/>
    <tableColumn id="18" xr3:uid="{8824764E-E866-4591-9BA5-0238ADC6C3EF}" uniqueName="18" name="Manufacturing lead time" queryTableFieldId="18"/>
    <tableColumn id="19" xr3:uid="{65C97FF0-C087-4A68-A1D9-100A98174B50}" uniqueName="19" name="Manufacturing costs" queryTableFieldId="19"/>
    <tableColumn id="20" xr3:uid="{2FB0391C-3F95-45B4-B9EF-13A7755CF33B}" uniqueName="20" name="Inspection results" queryTableFieldId="20" dataDxfId="60"/>
    <tableColumn id="21" xr3:uid="{E256E864-5B78-4005-98E0-1E1789866AA2}" uniqueName="21" name="Defect rates" queryTableFieldId="21"/>
    <tableColumn id="22" xr3:uid="{1BC85CF1-63C4-4BE2-A0B7-A476D8291994}" uniqueName="22" name="Transportation modes" queryTableFieldId="22" dataDxfId="59"/>
    <tableColumn id="23" xr3:uid="{BF2D8B19-DB83-4424-83E0-31EB2139C8E4}" uniqueName="23" name="Routes" queryTableFieldId="23" dataDxfId="58"/>
    <tableColumn id="24" xr3:uid="{4E0287DD-D68E-472A-A09D-DABCF1729521}" uniqueName="24" name="Costs" queryTableFieldId="24"/>
    <tableColumn id="25" xr3:uid="{1ED7B239-8045-4605-B93B-03195F3BA638}" uniqueName="25" name="Sellable Stock" queryTableFieldId="25" dataDxfId="57">
      <calculatedColumnFormula>(supply_chain_data[[#This Row],[Stock levels]]*supply_chain_data[[#This Row],[Production volumes]])/100</calculatedColumnFormula>
    </tableColumn>
    <tableColumn id="26" xr3:uid="{0E12BD5F-69B6-4A2C-B2ED-71B0EF4F03CF}" uniqueName="26" name="Risk Score" queryTableFieldId="26" dataDxfId="56">
      <calculatedColumnFormula>supply_chain_data[[#This Row],[Orders Lead times]]*(1-supply_chain_data[[#This Row],[Stock levels]])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8F73AB-4C15-4F10-9A67-B5B0ED2F7AC3}" name="Data_For_Regression3" displayName="Data_For_Regression3" ref="A1:X101" tableType="queryTable" totalsRowShown="0">
  <autoFilter ref="A1:X101" xr:uid="{F5261CCF-7B8E-4309-AFC1-1E71DE984DAD}"/>
  <tableColumns count="24">
    <tableColumn id="1" xr3:uid="{B7731958-A23D-42C3-AAD1-A91F2258AEE8}" uniqueName="1" name="Revenue generated" queryTableFieldId="1"/>
    <tableColumn id="2" xr3:uid="{CD74CEB5-4DA7-4C3C-B9AF-7F47B05F04F5}" uniqueName="2" name="Product type" queryTableFieldId="2"/>
    <tableColumn id="3" xr3:uid="{D8C34DBD-6E6E-4971-8269-4AFFF03F6ADA}" uniqueName="3" name="Price" queryTableFieldId="3"/>
    <tableColumn id="4" xr3:uid="{EEB092FD-921E-4D59-A519-D5A8D73E66BA}" uniqueName="4" name="Availability" queryTableFieldId="4"/>
    <tableColumn id="5" xr3:uid="{A34C2839-5394-418F-8015-50EE3A1610DB}" uniqueName="5" name="Number of products sold" queryTableFieldId="5"/>
    <tableColumn id="6" xr3:uid="{5C48FAA0-CBCC-42DC-B2A0-F24957483BDD}" uniqueName="6" name="Customer demographics" queryTableFieldId="6"/>
    <tableColumn id="7" xr3:uid="{31F219A7-746E-4429-A707-689827B2F7EC}" uniqueName="7" name="Stock levels" queryTableFieldId="7"/>
    <tableColumn id="8" xr3:uid="{DEF741DB-807A-4FF6-AAD4-84E2FE27F37A}" uniqueName="8" name="Orders Lead times" queryTableFieldId="8"/>
    <tableColumn id="9" xr3:uid="{50264F54-BAD5-4C16-B4C7-52C82A3D2893}" uniqueName="9" name="Order quantities" queryTableFieldId="9"/>
    <tableColumn id="10" xr3:uid="{0F6BA744-8481-4A59-817C-1407D425B4D6}" uniqueName="10" name="Shipping times" queryTableFieldId="10"/>
    <tableColumn id="11" xr3:uid="{8F7E0292-FE37-46ED-9903-2AB9AEFB9EF0}" uniqueName="11" name="Shipping carriers" queryTableFieldId="11"/>
    <tableColumn id="12" xr3:uid="{461648EC-27BD-4344-B720-5F1DBCCFA90C}" uniqueName="12" name="Shipping costs" queryTableFieldId="12"/>
    <tableColumn id="13" xr3:uid="{219C4C8D-F923-4E56-BA57-B07DBC1EBEFE}" uniqueName="13" name="Supplier name" queryTableFieldId="13"/>
    <tableColumn id="14" xr3:uid="{C7BA4B9C-1B95-4A53-9EDF-A3755E98D29F}" uniqueName="14" name="Lead time" queryTableFieldId="14"/>
    <tableColumn id="15" xr3:uid="{3E8FBC79-F7D0-4BB9-B322-A2A745A63445}" uniqueName="15" name="Production volumes" queryTableFieldId="15"/>
    <tableColumn id="16" xr3:uid="{704F4D09-BA29-431F-A9DC-6BEDF6EFEB87}" uniqueName="16" name="Manufacturing lead time" queryTableFieldId="16"/>
    <tableColumn id="17" xr3:uid="{3EA6AD80-F452-4780-AD60-12A0ECF2DB79}" uniqueName="17" name="Manufacturing costs" queryTableFieldId="17"/>
    <tableColumn id="18" xr3:uid="{20D8748F-50BB-4097-810D-843532FDA95C}" uniqueName="18" name="Inspection results" queryTableFieldId="18"/>
    <tableColumn id="19" xr3:uid="{B0AF79F9-5A69-48C8-B82C-A05F41B62D19}" uniqueName="19" name="Defect rates" queryTableFieldId="19"/>
    <tableColumn id="20" xr3:uid="{EAC6F28F-EBB4-48DB-B32A-50F351F8BF91}" uniqueName="20" name="Transportation modes" queryTableFieldId="20"/>
    <tableColumn id="21" xr3:uid="{9E9C27ED-49E1-43A5-A35E-A66C936C26C8}" uniqueName="21" name="Routes" queryTableFieldId="21"/>
    <tableColumn id="22" xr3:uid="{38331171-8258-42AD-994A-305ACB986ADB}" uniqueName="22" name="Costs" queryTableFieldId="22"/>
    <tableColumn id="23" xr3:uid="{EBDC20C2-850E-41A5-8F99-DF87AD2795DC}" uniqueName="23" name="Sellable Stock" queryTableFieldId="25" dataDxfId="55">
      <calculatedColumnFormula>(Data_For_Regression3[[#This Row],[Stock levels]]*Data_For_Regression3[[#This Row],[Production volumes]])/100</calculatedColumnFormula>
    </tableColumn>
    <tableColumn id="24" xr3:uid="{AE649DD0-E2DA-4BD7-BEC7-F9769BD32077}" uniqueName="24" name="Risk Score" queryTableFieldId="26" dataDxfId="54">
      <calculatedColumnFormula>Data_For_Regression3[[#This Row],[Orders Lead times]]*(1-Data_For_Regression3[[#This Row],[Stock levels]])</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E51C47-33CD-4908-8E98-D895B673498C}" name="Data_For_Regression312" displayName="Data_For_Regression312" ref="A1:O101" tableType="queryTable" totalsRowShown="0">
  <autoFilter ref="A1:O101" xr:uid="{F5261CCF-7B8E-4309-AFC1-1E71DE984DAD}"/>
  <tableColumns count="15">
    <tableColumn id="1" xr3:uid="{8519AA59-51E1-495F-BA11-608583C71390}" uniqueName="1" name="Revenue generated" queryTableFieldId="1"/>
    <tableColumn id="2" xr3:uid="{E059B5A3-9CAD-48A5-A9FB-E131D79F6480}" uniqueName="2" name="Product type" queryTableFieldId="2"/>
    <tableColumn id="3" xr3:uid="{23BA369F-75E0-423B-950A-509D5F6C07D6}" uniqueName="3" name="Price" queryTableFieldId="3"/>
    <tableColumn id="4" xr3:uid="{812AF040-018C-4CE0-8758-2F603D78908F}" uniqueName="4" name="Availability" queryTableFieldId="4"/>
    <tableColumn id="6" xr3:uid="{71C9D93A-54C0-4123-8318-78031A436963}" uniqueName="6" name="Customer demographics" queryTableFieldId="6"/>
    <tableColumn id="7" xr3:uid="{2EDCC880-CC1B-4A2F-B308-278DB0121EB7}" uniqueName="7" name="Stock levels" queryTableFieldId="7"/>
    <tableColumn id="8" xr3:uid="{805EB545-905E-4EB7-AECB-0B4274498C45}" uniqueName="8" name="Orders Lead times" queryTableFieldId="8"/>
    <tableColumn id="10" xr3:uid="{88D5A68B-CFB0-4B3C-91E0-1A2655A33764}" uniqueName="10" name="Shipping times" queryTableFieldId="10"/>
    <tableColumn id="11" xr3:uid="{E3C474EF-58C3-474A-9021-E4F0C083345C}" uniqueName="11" name="Shipping carriers" queryTableFieldId="11"/>
    <tableColumn id="12" xr3:uid="{E8E35ECB-8E9E-471F-85EE-B48E09201CD1}" uniqueName="12" name="Shipping costs" queryTableFieldId="12"/>
    <tableColumn id="17" xr3:uid="{D7FCEAA5-0316-48C4-B353-D4A61E481C3C}" uniqueName="17" name="Manufacturing costs" queryTableFieldId="17"/>
    <tableColumn id="18" xr3:uid="{E89B400F-7860-4EE5-8FE0-77D3E0FC4FAC}" uniqueName="18" name="Inspection results" queryTableFieldId="18"/>
    <tableColumn id="19" xr3:uid="{F020B050-CD31-4883-86EC-18510ED8F7DD}" uniqueName="19" name="Defect rates" queryTableFieldId="19"/>
    <tableColumn id="20" xr3:uid="{E8465C2A-8750-4AF2-B0BD-BEF27C651496}" uniqueName="20" name="Transportation modes" queryTableFieldId="20"/>
    <tableColumn id="24" xr3:uid="{CCD7C1D9-A77E-4424-B31E-8482C3E911F1}" uniqueName="24" name="Risk Score" queryTableFieldId="26" dataDxfId="53">
      <calculatedColumnFormula>Data_For_Regression312[[#This Row],[Orders Lead times]]*(1-Data_For_Regression312[[#This Row],[Stock levels]])</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2447CA-4CF4-4C76-8ED6-7810BCC185DE}" name="Table3" displayName="Table3" ref="A6:Y30" totalsRowShown="0" headerRowDxfId="51" dataDxfId="49" headerRowBorderDxfId="50" tableBorderDxfId="48">
  <autoFilter ref="A6:Y30" xr:uid="{702447CA-4CF4-4C76-8ED6-7810BCC185DE}"/>
  <tableColumns count="25">
    <tableColumn id="1" xr3:uid="{E16937AD-160A-4AFC-A995-EA07C7E18CD2}" name="Columns" dataDxfId="47"/>
    <tableColumn id="2" xr3:uid="{2A820CC1-F3DE-4367-B21E-78E7CAE45994}" name="Revenue generated" dataDxfId="46"/>
    <tableColumn id="3" xr3:uid="{9C5366DB-528E-47CC-B514-AE11F35DA1C3}" name="Product type" dataDxfId="45"/>
    <tableColumn id="4" xr3:uid="{A7879123-4C9D-42ED-ADF6-3B80EAF9ACBD}" name="Price" dataDxfId="44"/>
    <tableColumn id="5" xr3:uid="{BD8B16D2-0C72-4D47-A967-6C1AC440E10D}" name="Availability" dataDxfId="43"/>
    <tableColumn id="6" xr3:uid="{340CBC3C-EA50-435A-806E-CB749AD0CD1A}" name="Number of products sold" dataDxfId="42"/>
    <tableColumn id="7" xr3:uid="{E302BA3A-0245-4C4A-8C15-2B59D55CD79B}" name="Customer demographics" dataDxfId="41"/>
    <tableColumn id="8" xr3:uid="{B81C7B1E-8E1E-49A3-ABE2-B86CBB05960E}" name="Stock levels" dataDxfId="40"/>
    <tableColumn id="9" xr3:uid="{898EA568-1A07-4FB1-8CB6-3C9E6FCAA2EC}" name="Orders Lead times" dataDxfId="39"/>
    <tableColumn id="10" xr3:uid="{AB6A311F-8CED-463E-89D2-0A22AB81D700}" name="Order quantities" dataDxfId="38"/>
    <tableColumn id="11" xr3:uid="{C8873FCF-DA52-4843-A88A-840688F6798D}" name="Shipping times" dataDxfId="37"/>
    <tableColumn id="12" xr3:uid="{DE228425-77A2-470C-985B-8511A0A9279E}" name="Shipping carriers" dataDxfId="36"/>
    <tableColumn id="13" xr3:uid="{5DAFEAB9-39F3-4F50-9064-F55115A5A04B}" name="Shipping costs" dataDxfId="35"/>
    <tableColumn id="14" xr3:uid="{8BEF129C-EE5B-4003-9FB3-C5462D32117C}" name="Supplier name" dataDxfId="34"/>
    <tableColumn id="15" xr3:uid="{9373DD4F-1D8E-4FD8-9DB0-017513838736}" name="Lead time" dataDxfId="33"/>
    <tableColumn id="16" xr3:uid="{C68441A4-C30C-4C93-A29C-14DB676D3AD6}" name="Production volumes" dataDxfId="32"/>
    <tableColumn id="17" xr3:uid="{FB53D02F-0CCF-4BA8-BA04-14233C0708AA}" name="Manufacturing lead time" dataDxfId="31"/>
    <tableColumn id="18" xr3:uid="{75EFA0B1-E18E-4FF7-868D-941682DB77D8}" name="Manufacturing costs" dataDxfId="30"/>
    <tableColumn id="19" xr3:uid="{AECD8677-1F7E-47C1-8C0F-59222B49B900}" name="Inspection results" dataDxfId="29"/>
    <tableColumn id="20" xr3:uid="{A7E9925D-8DE7-4407-AC01-BC5DBDE70584}" name="Defect rates" dataDxfId="28"/>
    <tableColumn id="21" xr3:uid="{F25BD4F7-02C8-462C-99ED-7DE264D26D21}" name="Transportation modes" dataDxfId="27"/>
    <tableColumn id="22" xr3:uid="{B84E7368-52EF-4127-88F9-8866DF9B2D2C}" name="Routes" dataDxfId="26"/>
    <tableColumn id="23" xr3:uid="{29149547-A9B7-4616-A263-F6DFB998DF3F}" name="Costs" dataDxfId="25"/>
    <tableColumn id="24" xr3:uid="{32EB02D4-AE15-41B6-A2FF-2115FAA7C0B8}" name="Sellable Stock" dataDxfId="24"/>
    <tableColumn id="25" xr3:uid="{C490E621-02BA-4E3A-8264-813EFC500AF0}" name="Risk Score" dataDxf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DA1255D-2062-49D8-B66D-F6D04AD15D0B}" name="Table12" displayName="Table12" ref="A21:I36" totalsRowShown="0" headerRowDxfId="22" dataDxfId="20" headerRowBorderDxfId="21" tableBorderDxfId="19">
  <autoFilter ref="A21:I36" xr:uid="{4DA1255D-2062-49D8-B66D-F6D04AD15D0B}"/>
  <tableColumns count="9">
    <tableColumn id="1" xr3:uid="{8A96F24F-7205-41E4-8FD2-4EA4E0D6913C}" name="Columns" dataDxfId="18"/>
    <tableColumn id="2" xr3:uid="{783AF769-F219-4AC3-9CA5-CAFFED98A9CD}" name="Coefficients" dataDxfId="17"/>
    <tableColumn id="3" xr3:uid="{6AD35514-ABA7-45FC-BBFE-BC72B5FF35E4}" name="Standard Error" dataDxfId="16"/>
    <tableColumn id="4" xr3:uid="{B2757A92-505A-4AE7-91E8-11D14187B173}" name="t Stat" dataDxfId="15"/>
    <tableColumn id="5" xr3:uid="{CC65DF01-C3FE-4CB3-AF90-BE169DAC1C82}" name="P-value" dataDxfId="14"/>
    <tableColumn id="6" xr3:uid="{A15C02AB-134E-48CE-81A7-97D8DFB40BE6}" name="Lower 95%" dataDxfId="13"/>
    <tableColumn id="7" xr3:uid="{6918858F-55B3-4E62-82D1-BAF811FE6CC1}" name="Upper 95%" dataDxfId="12"/>
    <tableColumn id="8" xr3:uid="{7728FDE4-F2AC-4260-BAAE-3EF8F42CADA8}" name="Lower 95.0%" dataDxfId="11"/>
    <tableColumn id="9" xr3:uid="{B1507FB6-DAF8-4E43-8E11-BE2C8439DEEC}" name="Upper 95.0%" dataDxfId="1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96DE4C8-B683-4C1C-8F4F-9011866A240E}" name="Table13" displayName="Table13" ref="A16:F19" totalsRowShown="0" headerRowDxfId="9" dataDxfId="7" headerRowBorderDxfId="8" tableBorderDxfId="6">
  <autoFilter ref="A16:F19" xr:uid="{596DE4C8-B683-4C1C-8F4F-9011866A240E}"/>
  <tableColumns count="6">
    <tableColumn id="1" xr3:uid="{478B76B4-21A2-4171-A8A4-AE5992F9F71E}" name="Measures" dataDxfId="5"/>
    <tableColumn id="2" xr3:uid="{78FDD17B-3E10-4502-A88A-CCD32D8068FB}" name="df" dataDxfId="4"/>
    <tableColumn id="3" xr3:uid="{5E3E5014-8D4B-4672-A3B3-8C0E9EF00761}" name="SS" dataDxfId="3" dataCellStyle="Comma"/>
    <tableColumn id="4" xr3:uid="{87E03395-0890-4F5C-B9BA-CDDD18A4EB60}" name="MS" dataDxfId="2"/>
    <tableColumn id="5" xr3:uid="{C425E870-3281-4B6D-BBEF-0BEB409E5A7A}" name="F" dataDxfId="1"/>
    <tableColumn id="6" xr3:uid="{5F79D291-E648-4221-B30D-560594AEB9CB}" name="Significance F"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1C3D-4BC4-4490-B9DC-2FC1B43FCD4C}">
  <dimension ref="A1:Z101"/>
  <sheetViews>
    <sheetView topLeftCell="J1" workbookViewId="0">
      <selection activeCell="G3" sqref="G3"/>
    </sheetView>
  </sheetViews>
  <sheetFormatPr defaultRowHeight="15" x14ac:dyDescent="0.25"/>
  <cols>
    <col min="1" max="1" width="17.5703125" customWidth="1"/>
    <col min="2" max="2" width="9.28515625" customWidth="1"/>
    <col min="3" max="3" width="16.28515625" customWidth="1"/>
    <col min="4" max="4" width="17" customWidth="1"/>
    <col min="5" max="5" width="29.5703125" customWidth="1"/>
    <col min="6" max="6" width="25.28515625" customWidth="1"/>
    <col min="7" max="7" width="33.42578125" customWidth="1"/>
    <col min="8" max="8" width="18" customWidth="1"/>
    <col min="9" max="9" width="17.140625" customWidth="1"/>
    <col min="10" max="10" width="23.28515625" customWidth="1"/>
    <col min="11" max="11" width="20.42578125" customWidth="1"/>
    <col min="12" max="12" width="22.42578125" customWidth="1"/>
    <col min="13" max="14" width="19.7109375" customWidth="1"/>
    <col min="15" max="15" width="14" customWidth="1"/>
    <col min="16" max="16" width="17.42578125" customWidth="1"/>
    <col min="17" max="17" width="24.140625" customWidth="1"/>
    <col min="18" max="18" width="30" customWidth="1"/>
    <col min="19" max="19" width="26.28515625" customWidth="1"/>
    <col min="20" max="20" width="22.85546875" customWidth="1"/>
    <col min="21" max="21" width="17.7109375" customWidth="1"/>
    <col min="22" max="22" width="26.85546875" customWidth="1"/>
    <col min="23" max="24" width="14.5703125" customWidth="1"/>
    <col min="25" max="26" width="18.140625" customWidth="1"/>
  </cols>
  <sheetData>
    <row r="1" spans="1:26" x14ac:dyDescent="0.25">
      <c r="A1" s="2" t="s">
        <v>0</v>
      </c>
      <c r="B1" s="2" t="s">
        <v>1</v>
      </c>
      <c r="C1" s="2" t="s">
        <v>2</v>
      </c>
      <c r="D1" s="2" t="s">
        <v>3</v>
      </c>
      <c r="E1" s="2" t="s">
        <v>4</v>
      </c>
      <c r="F1" s="2" t="s">
        <v>5</v>
      </c>
      <c r="G1" s="2" t="s">
        <v>6</v>
      </c>
      <c r="H1" s="2" t="s">
        <v>7</v>
      </c>
      <c r="I1" s="2" t="s">
        <v>154</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153</v>
      </c>
      <c r="Z1" s="2" t="s">
        <v>155</v>
      </c>
    </row>
    <row r="2" spans="1:26" x14ac:dyDescent="0.25">
      <c r="A2" s="1" t="s">
        <v>23</v>
      </c>
      <c r="B2" s="1" t="s">
        <v>24</v>
      </c>
      <c r="C2">
        <v>69.808005542115765</v>
      </c>
      <c r="D2">
        <v>55</v>
      </c>
      <c r="E2">
        <v>802</v>
      </c>
      <c r="F2">
        <v>8661.9967923923832</v>
      </c>
      <c r="G2" s="1" t="s">
        <v>25</v>
      </c>
      <c r="H2">
        <v>58</v>
      </c>
      <c r="I2">
        <v>7</v>
      </c>
      <c r="J2">
        <v>96</v>
      </c>
      <c r="K2">
        <v>4</v>
      </c>
      <c r="L2" s="1" t="s">
        <v>26</v>
      </c>
      <c r="M2">
        <v>2.9565721394308069</v>
      </c>
      <c r="N2" s="1" t="s">
        <v>27</v>
      </c>
      <c r="O2" s="1" t="s">
        <v>28</v>
      </c>
      <c r="P2">
        <v>29</v>
      </c>
      <c r="Q2">
        <v>215</v>
      </c>
      <c r="R2">
        <v>29</v>
      </c>
      <c r="S2">
        <v>46.279879240508322</v>
      </c>
      <c r="T2" s="1" t="s">
        <v>29</v>
      </c>
      <c r="U2">
        <v>0.22641036084992516</v>
      </c>
      <c r="V2" s="1" t="s">
        <v>30</v>
      </c>
      <c r="W2" s="1" t="s">
        <v>31</v>
      </c>
      <c r="X2">
        <v>187.75207545920392</v>
      </c>
      <c r="Y2" s="1">
        <f>(supply_chain_data[[#This Row],[Stock levels]]*supply_chain_data[[#This Row],[Production volumes]])/100</f>
        <v>124.7</v>
      </c>
      <c r="Z2" s="1">
        <f>supply_chain_data[[#This Row],[Orders Lead times]]*(1-supply_chain_data[[#This Row],[Stock levels]])</f>
        <v>-399</v>
      </c>
    </row>
    <row r="3" spans="1:26" x14ac:dyDescent="0.25">
      <c r="A3" s="1" t="s">
        <v>32</v>
      </c>
      <c r="B3" s="1" t="s">
        <v>33</v>
      </c>
      <c r="C3">
        <v>14.843523275084339</v>
      </c>
      <c r="D3">
        <v>95</v>
      </c>
      <c r="E3">
        <v>736</v>
      </c>
      <c r="F3">
        <v>7460.9000654458487</v>
      </c>
      <c r="G3" s="1" t="s">
        <v>34</v>
      </c>
      <c r="H3">
        <v>53</v>
      </c>
      <c r="I3">
        <v>30</v>
      </c>
      <c r="J3">
        <v>37</v>
      </c>
      <c r="K3">
        <v>2</v>
      </c>
      <c r="L3" s="1" t="s">
        <v>35</v>
      </c>
      <c r="M3">
        <v>9.7165747713999995</v>
      </c>
      <c r="N3" s="1" t="s">
        <v>27</v>
      </c>
      <c r="O3" s="1" t="s">
        <v>28</v>
      </c>
      <c r="P3">
        <v>23</v>
      </c>
      <c r="Q3">
        <v>517</v>
      </c>
      <c r="R3">
        <v>30</v>
      </c>
      <c r="S3">
        <v>33.616768954000001</v>
      </c>
      <c r="T3" s="1" t="s">
        <v>29</v>
      </c>
      <c r="U3">
        <v>4.8540680263887062</v>
      </c>
      <c r="V3" s="1" t="s">
        <v>30</v>
      </c>
      <c r="W3" s="1" t="s">
        <v>31</v>
      </c>
      <c r="X3">
        <v>503.06557914966919</v>
      </c>
      <c r="Y3" s="1">
        <f>(supply_chain_data[[#This Row],[Stock levels]]*supply_chain_data[[#This Row],[Production volumes]])/100</f>
        <v>274.01</v>
      </c>
      <c r="Z3" s="1">
        <f>supply_chain_data[[#This Row],[Orders Lead times]]*(1-supply_chain_data[[#This Row],[Stock levels]])</f>
        <v>-1560</v>
      </c>
    </row>
    <row r="4" spans="1:26" x14ac:dyDescent="0.25">
      <c r="A4" s="1" t="s">
        <v>23</v>
      </c>
      <c r="B4" s="1" t="s">
        <v>36</v>
      </c>
      <c r="C4">
        <v>11.319683293090566</v>
      </c>
      <c r="D4">
        <v>34</v>
      </c>
      <c r="E4">
        <v>8</v>
      </c>
      <c r="F4">
        <v>9577.7496259</v>
      </c>
      <c r="G4" s="1" t="s">
        <v>37</v>
      </c>
      <c r="H4">
        <v>1</v>
      </c>
      <c r="I4">
        <v>10</v>
      </c>
      <c r="J4">
        <v>88</v>
      </c>
      <c r="K4">
        <v>2</v>
      </c>
      <c r="L4" s="1" t="s">
        <v>26</v>
      </c>
      <c r="M4">
        <v>8.0544792617321548</v>
      </c>
      <c r="N4" s="1" t="s">
        <v>38</v>
      </c>
      <c r="O4" s="1" t="s">
        <v>28</v>
      </c>
      <c r="P4">
        <v>12</v>
      </c>
      <c r="Q4">
        <v>971</v>
      </c>
      <c r="R4">
        <v>27</v>
      </c>
      <c r="S4">
        <v>30.688019348284204</v>
      </c>
      <c r="T4" s="1" t="s">
        <v>29</v>
      </c>
      <c r="U4">
        <v>4.580592619199229</v>
      </c>
      <c r="V4" s="1" t="s">
        <v>39</v>
      </c>
      <c r="W4" s="1" t="s">
        <v>40</v>
      </c>
      <c r="X4">
        <v>141.92028177151906</v>
      </c>
      <c r="Y4" s="1">
        <f>(supply_chain_data[[#This Row],[Stock levels]]*supply_chain_data[[#This Row],[Production volumes]])/100</f>
        <v>9.7100000000000009</v>
      </c>
      <c r="Z4" s="1">
        <f>supply_chain_data[[#This Row],[Orders Lead times]]*(1-supply_chain_data[[#This Row],[Stock levels]])</f>
        <v>0</v>
      </c>
    </row>
    <row r="5" spans="1:26" x14ac:dyDescent="0.25">
      <c r="A5" s="1" t="s">
        <v>32</v>
      </c>
      <c r="B5" s="1" t="s">
        <v>41</v>
      </c>
      <c r="C5">
        <v>61.163343016437736</v>
      </c>
      <c r="D5">
        <v>68</v>
      </c>
      <c r="E5">
        <v>83</v>
      </c>
      <c r="F5">
        <v>7766.8364256852328</v>
      </c>
      <c r="G5" s="1" t="s">
        <v>25</v>
      </c>
      <c r="H5">
        <v>23</v>
      </c>
      <c r="I5">
        <v>13</v>
      </c>
      <c r="J5">
        <v>59</v>
      </c>
      <c r="K5">
        <v>6</v>
      </c>
      <c r="L5" s="1" t="s">
        <v>42</v>
      </c>
      <c r="M5">
        <v>1.7295685635434288</v>
      </c>
      <c r="N5" s="1" t="s">
        <v>43</v>
      </c>
      <c r="O5" s="1" t="s">
        <v>44</v>
      </c>
      <c r="P5">
        <v>24</v>
      </c>
      <c r="Q5">
        <v>937</v>
      </c>
      <c r="R5">
        <v>18</v>
      </c>
      <c r="S5">
        <v>35.624741397125028</v>
      </c>
      <c r="T5" s="1" t="s">
        <v>45</v>
      </c>
      <c r="U5">
        <v>4.7466486206000003</v>
      </c>
      <c r="V5" s="1" t="s">
        <v>46</v>
      </c>
      <c r="W5" s="1" t="s">
        <v>47</v>
      </c>
      <c r="X5">
        <v>254.77615921928663</v>
      </c>
      <c r="Y5" s="1">
        <f>(supply_chain_data[[#This Row],[Stock levels]]*supply_chain_data[[#This Row],[Production volumes]])/100</f>
        <v>215.51</v>
      </c>
      <c r="Z5" s="1">
        <f>supply_chain_data[[#This Row],[Orders Lead times]]*(1-supply_chain_data[[#This Row],[Stock levels]])</f>
        <v>-286</v>
      </c>
    </row>
    <row r="6" spans="1:26" x14ac:dyDescent="0.25">
      <c r="A6" s="1" t="s">
        <v>32</v>
      </c>
      <c r="B6" s="1" t="s">
        <v>48</v>
      </c>
      <c r="C6">
        <v>4.8054960363458932</v>
      </c>
      <c r="D6">
        <v>26</v>
      </c>
      <c r="E6">
        <v>871</v>
      </c>
      <c r="F6">
        <v>2686.5051515674468</v>
      </c>
      <c r="G6" s="1" t="s">
        <v>25</v>
      </c>
      <c r="H6">
        <v>5</v>
      </c>
      <c r="I6">
        <v>3</v>
      </c>
      <c r="J6">
        <v>56</v>
      </c>
      <c r="K6">
        <v>8</v>
      </c>
      <c r="L6" s="1" t="s">
        <v>35</v>
      </c>
      <c r="M6">
        <v>3.8905479158706715</v>
      </c>
      <c r="N6" s="1" t="s">
        <v>38</v>
      </c>
      <c r="O6" s="1" t="s">
        <v>49</v>
      </c>
      <c r="P6">
        <v>5</v>
      </c>
      <c r="Q6">
        <v>414</v>
      </c>
      <c r="R6">
        <v>3</v>
      </c>
      <c r="S6">
        <v>92.065160598712851</v>
      </c>
      <c r="T6" s="1" t="s">
        <v>45</v>
      </c>
      <c r="U6">
        <v>3.1455795228330019</v>
      </c>
      <c r="V6" s="1" t="s">
        <v>39</v>
      </c>
      <c r="W6" s="1" t="s">
        <v>47</v>
      </c>
      <c r="X6">
        <v>923.44063171192215</v>
      </c>
      <c r="Y6" s="1">
        <f>(supply_chain_data[[#This Row],[Stock levels]]*supply_chain_data[[#This Row],[Production volumes]])/100</f>
        <v>20.7</v>
      </c>
      <c r="Z6" s="1">
        <f>supply_chain_data[[#This Row],[Orders Lead times]]*(1-supply_chain_data[[#This Row],[Stock levels]])</f>
        <v>-12</v>
      </c>
    </row>
    <row r="7" spans="1:26" x14ac:dyDescent="0.25">
      <c r="A7" s="1" t="s">
        <v>23</v>
      </c>
      <c r="B7" s="1" t="s">
        <v>50</v>
      </c>
      <c r="C7">
        <v>1.6999760138659377</v>
      </c>
      <c r="D7">
        <v>87</v>
      </c>
      <c r="E7">
        <v>147</v>
      </c>
      <c r="F7">
        <v>2828.3487459757589</v>
      </c>
      <c r="G7" s="1" t="s">
        <v>25</v>
      </c>
      <c r="H7">
        <v>90</v>
      </c>
      <c r="I7">
        <v>27</v>
      </c>
      <c r="J7">
        <v>66</v>
      </c>
      <c r="K7">
        <v>3</v>
      </c>
      <c r="L7" s="1" t="s">
        <v>26</v>
      </c>
      <c r="M7">
        <v>4.4440988643822932</v>
      </c>
      <c r="N7" s="1" t="s">
        <v>51</v>
      </c>
      <c r="O7" s="1" t="s">
        <v>52</v>
      </c>
      <c r="P7">
        <v>10</v>
      </c>
      <c r="Q7">
        <v>104</v>
      </c>
      <c r="R7">
        <v>17</v>
      </c>
      <c r="S7">
        <v>56.766475557</v>
      </c>
      <c r="T7" s="1" t="s">
        <v>45</v>
      </c>
      <c r="U7">
        <v>2.7791935115711617</v>
      </c>
      <c r="V7" s="1" t="s">
        <v>30</v>
      </c>
      <c r="W7" s="1" t="s">
        <v>47</v>
      </c>
      <c r="X7">
        <v>235.46123673553751</v>
      </c>
      <c r="Y7" s="1">
        <f>(supply_chain_data[[#This Row],[Stock levels]]*supply_chain_data[[#This Row],[Production volumes]])/100</f>
        <v>93.6</v>
      </c>
      <c r="Z7" s="1">
        <f>supply_chain_data[[#This Row],[Orders Lead times]]*(1-supply_chain_data[[#This Row],[Stock levels]])</f>
        <v>-2403</v>
      </c>
    </row>
    <row r="8" spans="1:26" x14ac:dyDescent="0.25">
      <c r="A8" s="1" t="s">
        <v>32</v>
      </c>
      <c r="B8" s="1" t="s">
        <v>53</v>
      </c>
      <c r="C8">
        <v>4.0783328631079447</v>
      </c>
      <c r="D8">
        <v>48</v>
      </c>
      <c r="E8">
        <v>65</v>
      </c>
      <c r="F8">
        <v>7823.4765595317367</v>
      </c>
      <c r="G8" s="1" t="s">
        <v>54</v>
      </c>
      <c r="H8">
        <v>11</v>
      </c>
      <c r="I8">
        <v>15</v>
      </c>
      <c r="J8">
        <v>58</v>
      </c>
      <c r="K8">
        <v>8</v>
      </c>
      <c r="L8" s="1" t="s">
        <v>42</v>
      </c>
      <c r="M8">
        <v>3.8807633029520034</v>
      </c>
      <c r="N8" s="1" t="s">
        <v>27</v>
      </c>
      <c r="O8" s="1" t="s">
        <v>44</v>
      </c>
      <c r="P8">
        <v>14</v>
      </c>
      <c r="Q8">
        <v>314</v>
      </c>
      <c r="R8">
        <v>24</v>
      </c>
      <c r="S8">
        <v>1.0850685695870688</v>
      </c>
      <c r="T8" s="1" t="s">
        <v>29</v>
      </c>
      <c r="U8">
        <v>1.0009106193041357</v>
      </c>
      <c r="V8" s="1" t="s">
        <v>55</v>
      </c>
      <c r="W8" s="1" t="s">
        <v>47</v>
      </c>
      <c r="X8">
        <v>134.36909686103172</v>
      </c>
      <c r="Y8" s="1">
        <f>(supply_chain_data[[#This Row],[Stock levels]]*supply_chain_data[[#This Row],[Production volumes]])/100</f>
        <v>34.54</v>
      </c>
      <c r="Z8" s="1">
        <f>supply_chain_data[[#This Row],[Orders Lead times]]*(1-supply_chain_data[[#This Row],[Stock levels]])</f>
        <v>-150</v>
      </c>
    </row>
    <row r="9" spans="1:26" x14ac:dyDescent="0.25">
      <c r="A9" s="1" t="s">
        <v>56</v>
      </c>
      <c r="B9" s="1" t="s">
        <v>57</v>
      </c>
      <c r="C9">
        <v>42.958384382460068</v>
      </c>
      <c r="D9">
        <v>59</v>
      </c>
      <c r="E9">
        <v>426</v>
      </c>
      <c r="F9">
        <v>8496.1038130898378</v>
      </c>
      <c r="G9" s="1" t="s">
        <v>34</v>
      </c>
      <c r="H9">
        <v>93</v>
      </c>
      <c r="I9">
        <v>17</v>
      </c>
      <c r="J9">
        <v>11</v>
      </c>
      <c r="K9">
        <v>1</v>
      </c>
      <c r="L9" s="1" t="s">
        <v>26</v>
      </c>
      <c r="M9">
        <v>2.3483387844177805</v>
      </c>
      <c r="N9" s="1" t="s">
        <v>51</v>
      </c>
      <c r="O9" s="1" t="s">
        <v>52</v>
      </c>
      <c r="P9">
        <v>22</v>
      </c>
      <c r="Q9">
        <v>564</v>
      </c>
      <c r="R9">
        <v>1</v>
      </c>
      <c r="S9">
        <v>99.466108603599125</v>
      </c>
      <c r="T9" s="1" t="s">
        <v>45</v>
      </c>
      <c r="U9">
        <v>0.39817718685065062</v>
      </c>
      <c r="V9" s="1" t="s">
        <v>30</v>
      </c>
      <c r="W9" s="1" t="s">
        <v>40</v>
      </c>
      <c r="X9">
        <v>802.05631181755859</v>
      </c>
      <c r="Y9" s="1">
        <f>(supply_chain_data[[#This Row],[Stock levels]]*supply_chain_data[[#This Row],[Production volumes]])/100</f>
        <v>524.52</v>
      </c>
      <c r="Z9" s="1">
        <f>supply_chain_data[[#This Row],[Orders Lead times]]*(1-supply_chain_data[[#This Row],[Stock levels]])</f>
        <v>-1564</v>
      </c>
    </row>
    <row r="10" spans="1:26" x14ac:dyDescent="0.25">
      <c r="A10" s="1" t="s">
        <v>56</v>
      </c>
      <c r="B10" s="1" t="s">
        <v>58</v>
      </c>
      <c r="C10">
        <v>68.717596748527328</v>
      </c>
      <c r="D10">
        <v>78</v>
      </c>
      <c r="E10">
        <v>150</v>
      </c>
      <c r="F10">
        <v>7517.363210631127</v>
      </c>
      <c r="G10" s="1" t="s">
        <v>34</v>
      </c>
      <c r="H10">
        <v>5</v>
      </c>
      <c r="I10">
        <v>10</v>
      </c>
      <c r="J10">
        <v>15</v>
      </c>
      <c r="K10">
        <v>7</v>
      </c>
      <c r="L10" s="1" t="s">
        <v>42</v>
      </c>
      <c r="M10">
        <v>3.4047338570830266</v>
      </c>
      <c r="N10" s="1" t="s">
        <v>51</v>
      </c>
      <c r="O10" s="1" t="s">
        <v>28</v>
      </c>
      <c r="P10">
        <v>13</v>
      </c>
      <c r="Q10">
        <v>769</v>
      </c>
      <c r="R10">
        <v>8</v>
      </c>
      <c r="S10">
        <v>11.423027139565695</v>
      </c>
      <c r="T10" s="1" t="s">
        <v>29</v>
      </c>
      <c r="U10">
        <v>2.7098626911099615</v>
      </c>
      <c r="V10" s="1" t="s">
        <v>55</v>
      </c>
      <c r="W10" s="1" t="s">
        <v>31</v>
      </c>
      <c r="X10">
        <v>505.55713422546415</v>
      </c>
      <c r="Y10" s="1">
        <f>(supply_chain_data[[#This Row],[Stock levels]]*supply_chain_data[[#This Row],[Production volumes]])/100</f>
        <v>38.450000000000003</v>
      </c>
      <c r="Z10" s="1">
        <f>supply_chain_data[[#This Row],[Orders Lead times]]*(1-supply_chain_data[[#This Row],[Stock levels]])</f>
        <v>-40</v>
      </c>
    </row>
    <row r="11" spans="1:26" x14ac:dyDescent="0.25">
      <c r="A11" s="1" t="s">
        <v>32</v>
      </c>
      <c r="B11" s="1" t="s">
        <v>59</v>
      </c>
      <c r="C11">
        <v>64.015732941278543</v>
      </c>
      <c r="D11">
        <v>35</v>
      </c>
      <c r="E11">
        <v>980</v>
      </c>
      <c r="F11">
        <v>4971.145987585558</v>
      </c>
      <c r="G11" s="1" t="s">
        <v>37</v>
      </c>
      <c r="H11">
        <v>14</v>
      </c>
      <c r="I11">
        <v>27</v>
      </c>
      <c r="J11">
        <v>83</v>
      </c>
      <c r="K11">
        <v>1</v>
      </c>
      <c r="L11" s="1" t="s">
        <v>35</v>
      </c>
      <c r="M11">
        <v>7.1666452910482157</v>
      </c>
      <c r="N11" s="1" t="s">
        <v>60</v>
      </c>
      <c r="O11" s="1" t="s">
        <v>61</v>
      </c>
      <c r="P11">
        <v>29</v>
      </c>
      <c r="Q11">
        <v>963</v>
      </c>
      <c r="R11">
        <v>23</v>
      </c>
      <c r="S11">
        <v>47.95760163495158</v>
      </c>
      <c r="T11" s="1" t="s">
        <v>29</v>
      </c>
      <c r="U11">
        <v>3.8446144787675851</v>
      </c>
      <c r="V11" s="1" t="s">
        <v>46</v>
      </c>
      <c r="W11" s="1" t="s">
        <v>31</v>
      </c>
      <c r="X11">
        <v>995.92946149864167</v>
      </c>
      <c r="Y11" s="1">
        <f>(supply_chain_data[[#This Row],[Stock levels]]*supply_chain_data[[#This Row],[Production volumes]])/100</f>
        <v>134.82</v>
      </c>
      <c r="Z11" s="1">
        <f>supply_chain_data[[#This Row],[Orders Lead times]]*(1-supply_chain_data[[#This Row],[Stock levels]])</f>
        <v>-351</v>
      </c>
    </row>
    <row r="12" spans="1:26" x14ac:dyDescent="0.25">
      <c r="A12" s="1" t="s">
        <v>32</v>
      </c>
      <c r="B12" s="1" t="s">
        <v>62</v>
      </c>
      <c r="C12">
        <v>15.707795681912138</v>
      </c>
      <c r="D12">
        <v>11</v>
      </c>
      <c r="E12">
        <v>996</v>
      </c>
      <c r="F12">
        <v>2330.9658020919492</v>
      </c>
      <c r="G12" s="1" t="s">
        <v>25</v>
      </c>
      <c r="H12">
        <v>51</v>
      </c>
      <c r="I12">
        <v>13</v>
      </c>
      <c r="J12">
        <v>80</v>
      </c>
      <c r="K12">
        <v>2</v>
      </c>
      <c r="L12" s="1" t="s">
        <v>42</v>
      </c>
      <c r="M12">
        <v>8.6732112112786126</v>
      </c>
      <c r="N12" s="1" t="s">
        <v>43</v>
      </c>
      <c r="O12" s="1" t="s">
        <v>44</v>
      </c>
      <c r="P12">
        <v>18</v>
      </c>
      <c r="Q12">
        <v>830</v>
      </c>
      <c r="R12">
        <v>5</v>
      </c>
      <c r="S12">
        <v>96.52735278531091</v>
      </c>
      <c r="T12" s="1" t="s">
        <v>63</v>
      </c>
      <c r="U12">
        <v>1.7273139283559424</v>
      </c>
      <c r="V12" s="1" t="s">
        <v>30</v>
      </c>
      <c r="W12" s="1" t="s">
        <v>31</v>
      </c>
      <c r="X12">
        <v>806.10317769999995</v>
      </c>
      <c r="Y12" s="1">
        <f>(supply_chain_data[[#This Row],[Stock levels]]*supply_chain_data[[#This Row],[Production volumes]])/100</f>
        <v>423.3</v>
      </c>
      <c r="Z12" s="1">
        <f>supply_chain_data[[#This Row],[Orders Lead times]]*(1-supply_chain_data[[#This Row],[Stock levels]])</f>
        <v>-650</v>
      </c>
    </row>
    <row r="13" spans="1:26" x14ac:dyDescent="0.25">
      <c r="A13" s="1" t="s">
        <v>32</v>
      </c>
      <c r="B13" s="1" t="s">
        <v>64</v>
      </c>
      <c r="C13">
        <v>90.635459982288666</v>
      </c>
      <c r="D13">
        <v>95</v>
      </c>
      <c r="E13">
        <v>960</v>
      </c>
      <c r="F13">
        <v>6099.944115581452</v>
      </c>
      <c r="G13" s="1" t="s">
        <v>34</v>
      </c>
      <c r="H13">
        <v>46</v>
      </c>
      <c r="I13">
        <v>23</v>
      </c>
      <c r="J13">
        <v>60</v>
      </c>
      <c r="K13">
        <v>1</v>
      </c>
      <c r="L13" s="1" t="s">
        <v>35</v>
      </c>
      <c r="M13">
        <v>4.5239431243166628</v>
      </c>
      <c r="N13" s="1" t="s">
        <v>60</v>
      </c>
      <c r="O13" s="1" t="s">
        <v>44</v>
      </c>
      <c r="P13">
        <v>28</v>
      </c>
      <c r="Q13">
        <v>362</v>
      </c>
      <c r="R13">
        <v>11</v>
      </c>
      <c r="S13">
        <v>27.592363086663696</v>
      </c>
      <c r="T13" s="1" t="s">
        <v>29</v>
      </c>
      <c r="U13">
        <v>2.1169821373000001E-2</v>
      </c>
      <c r="V13" s="1" t="s">
        <v>39</v>
      </c>
      <c r="W13" s="1" t="s">
        <v>47</v>
      </c>
      <c r="X13">
        <v>126.72303340940725</v>
      </c>
      <c r="Y13" s="1">
        <f>(supply_chain_data[[#This Row],[Stock levels]]*supply_chain_data[[#This Row],[Production volumes]])/100</f>
        <v>166.52</v>
      </c>
      <c r="Z13" s="1">
        <f>supply_chain_data[[#This Row],[Orders Lead times]]*(1-supply_chain_data[[#This Row],[Stock levels]])</f>
        <v>-1035</v>
      </c>
    </row>
    <row r="14" spans="1:26" x14ac:dyDescent="0.25">
      <c r="A14" s="1" t="s">
        <v>23</v>
      </c>
      <c r="B14" s="1" t="s">
        <v>65</v>
      </c>
      <c r="C14">
        <v>71.213389075360084</v>
      </c>
      <c r="D14">
        <v>41</v>
      </c>
      <c r="E14">
        <v>336</v>
      </c>
      <c r="F14">
        <v>2873.7414460214413</v>
      </c>
      <c r="G14" s="1" t="s">
        <v>37</v>
      </c>
      <c r="H14">
        <v>100</v>
      </c>
      <c r="I14">
        <v>30</v>
      </c>
      <c r="J14">
        <v>85</v>
      </c>
      <c r="K14">
        <v>4</v>
      </c>
      <c r="L14" s="1" t="s">
        <v>35</v>
      </c>
      <c r="M14">
        <v>1.325274010184522</v>
      </c>
      <c r="N14" s="1" t="s">
        <v>51</v>
      </c>
      <c r="O14" s="1" t="s">
        <v>44</v>
      </c>
      <c r="P14">
        <v>3</v>
      </c>
      <c r="Q14">
        <v>563</v>
      </c>
      <c r="R14">
        <v>3</v>
      </c>
      <c r="S14">
        <v>32.321286213424031</v>
      </c>
      <c r="T14" s="1" t="s">
        <v>45</v>
      </c>
      <c r="U14">
        <v>2.1612537475559117</v>
      </c>
      <c r="V14" s="1" t="s">
        <v>30</v>
      </c>
      <c r="W14" s="1" t="s">
        <v>31</v>
      </c>
      <c r="X14">
        <v>402.96878907377061</v>
      </c>
      <c r="Y14" s="1">
        <f>(supply_chain_data[[#This Row],[Stock levels]]*supply_chain_data[[#This Row],[Production volumes]])/100</f>
        <v>563</v>
      </c>
      <c r="Z14" s="1">
        <f>supply_chain_data[[#This Row],[Orders Lead times]]*(1-supply_chain_data[[#This Row],[Stock levels]])</f>
        <v>-2970</v>
      </c>
    </row>
    <row r="15" spans="1:26" x14ac:dyDescent="0.25">
      <c r="A15" s="1" t="s">
        <v>32</v>
      </c>
      <c r="B15" s="1" t="s">
        <v>66</v>
      </c>
      <c r="C15">
        <v>16.160393317379977</v>
      </c>
      <c r="D15">
        <v>5</v>
      </c>
      <c r="E15">
        <v>249</v>
      </c>
      <c r="F15">
        <v>4052.7384162378667</v>
      </c>
      <c r="G15" s="1" t="s">
        <v>54</v>
      </c>
      <c r="H15">
        <v>80</v>
      </c>
      <c r="I15">
        <v>8</v>
      </c>
      <c r="J15">
        <v>48</v>
      </c>
      <c r="K15">
        <v>9</v>
      </c>
      <c r="L15" s="1" t="s">
        <v>35</v>
      </c>
      <c r="M15">
        <v>9.5372830611083383</v>
      </c>
      <c r="N15" s="1" t="s">
        <v>43</v>
      </c>
      <c r="O15" s="1" t="s">
        <v>52</v>
      </c>
      <c r="P15">
        <v>23</v>
      </c>
      <c r="Q15">
        <v>173</v>
      </c>
      <c r="R15">
        <v>10</v>
      </c>
      <c r="S15">
        <v>97.82905011017327</v>
      </c>
      <c r="T15" s="1" t="s">
        <v>29</v>
      </c>
      <c r="U15">
        <v>1.6310742300715386</v>
      </c>
      <c r="V15" s="1" t="s">
        <v>30</v>
      </c>
      <c r="W15" s="1" t="s">
        <v>31</v>
      </c>
      <c r="X15">
        <v>547.24100516096848</v>
      </c>
      <c r="Y15" s="1">
        <f>(supply_chain_data[[#This Row],[Stock levels]]*supply_chain_data[[#This Row],[Production volumes]])/100</f>
        <v>138.4</v>
      </c>
      <c r="Z15" s="1">
        <f>supply_chain_data[[#This Row],[Orders Lead times]]*(1-supply_chain_data[[#This Row],[Stock levels]])</f>
        <v>-632</v>
      </c>
    </row>
    <row r="16" spans="1:26" x14ac:dyDescent="0.25">
      <c r="A16" s="1" t="s">
        <v>32</v>
      </c>
      <c r="B16" s="1" t="s">
        <v>67</v>
      </c>
      <c r="C16">
        <v>99.171328638624189</v>
      </c>
      <c r="D16">
        <v>26</v>
      </c>
      <c r="E16">
        <v>562</v>
      </c>
      <c r="F16">
        <v>8653.5709264698016</v>
      </c>
      <c r="G16" s="1" t="s">
        <v>25</v>
      </c>
      <c r="H16">
        <v>54</v>
      </c>
      <c r="I16">
        <v>29</v>
      </c>
      <c r="J16">
        <v>78</v>
      </c>
      <c r="K16">
        <v>5</v>
      </c>
      <c r="L16" s="1" t="s">
        <v>26</v>
      </c>
      <c r="M16">
        <v>2.0397701894493316</v>
      </c>
      <c r="N16" s="1" t="s">
        <v>38</v>
      </c>
      <c r="O16" s="1" t="s">
        <v>44</v>
      </c>
      <c r="P16">
        <v>25</v>
      </c>
      <c r="Q16">
        <v>558</v>
      </c>
      <c r="R16">
        <v>14</v>
      </c>
      <c r="S16">
        <v>5.7914366298629893</v>
      </c>
      <c r="T16" s="1" t="s">
        <v>29</v>
      </c>
      <c r="U16">
        <v>0.10068285156509371</v>
      </c>
      <c r="V16" s="1" t="s">
        <v>39</v>
      </c>
      <c r="W16" s="1" t="s">
        <v>31</v>
      </c>
      <c r="X16">
        <v>929.23528996088965</v>
      </c>
      <c r="Y16" s="1">
        <f>(supply_chain_data[[#This Row],[Stock levels]]*supply_chain_data[[#This Row],[Production volumes]])/100</f>
        <v>301.32</v>
      </c>
      <c r="Z16" s="1">
        <f>supply_chain_data[[#This Row],[Orders Lead times]]*(1-supply_chain_data[[#This Row],[Stock levels]])</f>
        <v>-1537</v>
      </c>
    </row>
    <row r="17" spans="1:26" x14ac:dyDescent="0.25">
      <c r="A17" s="1" t="s">
        <v>32</v>
      </c>
      <c r="B17" s="1" t="s">
        <v>68</v>
      </c>
      <c r="C17">
        <v>36.98924492862691</v>
      </c>
      <c r="D17">
        <v>94</v>
      </c>
      <c r="E17">
        <v>469</v>
      </c>
      <c r="F17">
        <v>5442.0867853976733</v>
      </c>
      <c r="G17" s="1" t="s">
        <v>25</v>
      </c>
      <c r="H17">
        <v>9</v>
      </c>
      <c r="I17">
        <v>8</v>
      </c>
      <c r="J17">
        <v>69</v>
      </c>
      <c r="K17">
        <v>7</v>
      </c>
      <c r="L17" s="1" t="s">
        <v>26</v>
      </c>
      <c r="M17">
        <v>2.4220397232752044</v>
      </c>
      <c r="N17" s="1" t="s">
        <v>38</v>
      </c>
      <c r="O17" s="1" t="s">
        <v>52</v>
      </c>
      <c r="P17">
        <v>14</v>
      </c>
      <c r="Q17">
        <v>580</v>
      </c>
      <c r="R17">
        <v>7</v>
      </c>
      <c r="S17">
        <v>97.121281751474314</v>
      </c>
      <c r="T17" s="1" t="s">
        <v>63</v>
      </c>
      <c r="U17">
        <v>2.2644057611985491</v>
      </c>
      <c r="V17" s="1" t="s">
        <v>55</v>
      </c>
      <c r="W17" s="1" t="s">
        <v>31</v>
      </c>
      <c r="X17">
        <v>127.86180000162541</v>
      </c>
      <c r="Y17" s="1">
        <f>(supply_chain_data[[#This Row],[Stock levels]]*supply_chain_data[[#This Row],[Production volumes]])/100</f>
        <v>52.2</v>
      </c>
      <c r="Z17" s="1">
        <f>supply_chain_data[[#This Row],[Orders Lead times]]*(1-supply_chain_data[[#This Row],[Stock levels]])</f>
        <v>-64</v>
      </c>
    </row>
    <row r="18" spans="1:26" x14ac:dyDescent="0.25">
      <c r="A18" s="1" t="s">
        <v>32</v>
      </c>
      <c r="B18" s="1" t="s">
        <v>69</v>
      </c>
      <c r="C18">
        <v>7.5471721097912718</v>
      </c>
      <c r="D18">
        <v>74</v>
      </c>
      <c r="E18">
        <v>280</v>
      </c>
      <c r="F18">
        <v>6453.7979681762854</v>
      </c>
      <c r="G18" s="1" t="s">
        <v>34</v>
      </c>
      <c r="H18">
        <v>2</v>
      </c>
      <c r="I18">
        <v>5</v>
      </c>
      <c r="J18">
        <v>78</v>
      </c>
      <c r="K18">
        <v>1</v>
      </c>
      <c r="L18" s="1" t="s">
        <v>26</v>
      </c>
      <c r="M18">
        <v>4.1913245857055017</v>
      </c>
      <c r="N18" s="1" t="s">
        <v>38</v>
      </c>
      <c r="O18" s="1" t="s">
        <v>52</v>
      </c>
      <c r="P18">
        <v>3</v>
      </c>
      <c r="Q18">
        <v>399</v>
      </c>
      <c r="R18">
        <v>21</v>
      </c>
      <c r="S18">
        <v>77.106342497850008</v>
      </c>
      <c r="T18" s="1" t="s">
        <v>63</v>
      </c>
      <c r="U18">
        <v>1.0125630892580491</v>
      </c>
      <c r="V18" s="1" t="s">
        <v>39</v>
      </c>
      <c r="W18" s="1" t="s">
        <v>47</v>
      </c>
      <c r="X18">
        <v>865.52577977124031</v>
      </c>
      <c r="Y18" s="1">
        <f>(supply_chain_data[[#This Row],[Stock levels]]*supply_chain_data[[#This Row],[Production volumes]])/100</f>
        <v>7.98</v>
      </c>
      <c r="Z18" s="1">
        <f>supply_chain_data[[#This Row],[Orders Lead times]]*(1-supply_chain_data[[#This Row],[Stock levels]])</f>
        <v>-5</v>
      </c>
    </row>
    <row r="19" spans="1:26" x14ac:dyDescent="0.25">
      <c r="A19" s="1" t="s">
        <v>56</v>
      </c>
      <c r="B19" s="1" t="s">
        <v>70</v>
      </c>
      <c r="C19">
        <v>81.462534369237019</v>
      </c>
      <c r="D19">
        <v>82</v>
      </c>
      <c r="E19">
        <v>126</v>
      </c>
      <c r="F19">
        <v>2629.3964348452619</v>
      </c>
      <c r="G19" s="1" t="s">
        <v>34</v>
      </c>
      <c r="H19">
        <v>45</v>
      </c>
      <c r="I19">
        <v>17</v>
      </c>
      <c r="J19">
        <v>85</v>
      </c>
      <c r="K19">
        <v>9</v>
      </c>
      <c r="L19" s="1" t="s">
        <v>42</v>
      </c>
      <c r="M19">
        <v>3.5854189582323421</v>
      </c>
      <c r="N19" s="1" t="s">
        <v>38</v>
      </c>
      <c r="O19" s="1" t="s">
        <v>61</v>
      </c>
      <c r="P19">
        <v>7</v>
      </c>
      <c r="Q19">
        <v>453</v>
      </c>
      <c r="R19">
        <v>16</v>
      </c>
      <c r="S19">
        <v>47.679680368355335</v>
      </c>
      <c r="T19" s="1" t="s">
        <v>45</v>
      </c>
      <c r="U19">
        <v>0.10202075491817619</v>
      </c>
      <c r="V19" s="1" t="s">
        <v>39</v>
      </c>
      <c r="W19" s="1" t="s">
        <v>40</v>
      </c>
      <c r="X19">
        <v>670.93439079241034</v>
      </c>
      <c r="Y19" s="1">
        <f>(supply_chain_data[[#This Row],[Stock levels]]*supply_chain_data[[#This Row],[Production volumes]])/100</f>
        <v>203.85</v>
      </c>
      <c r="Z19" s="1">
        <f>supply_chain_data[[#This Row],[Orders Lead times]]*(1-supply_chain_data[[#This Row],[Stock levels]])</f>
        <v>-748</v>
      </c>
    </row>
    <row r="20" spans="1:26" x14ac:dyDescent="0.25">
      <c r="A20" s="1" t="s">
        <v>23</v>
      </c>
      <c r="B20" s="1" t="s">
        <v>71</v>
      </c>
      <c r="C20">
        <v>36.443627770460935</v>
      </c>
      <c r="D20">
        <v>23</v>
      </c>
      <c r="E20">
        <v>620</v>
      </c>
      <c r="F20">
        <v>9364.6735050761727</v>
      </c>
      <c r="G20" s="1" t="s">
        <v>37</v>
      </c>
      <c r="H20">
        <v>10</v>
      </c>
      <c r="I20">
        <v>10</v>
      </c>
      <c r="J20">
        <v>46</v>
      </c>
      <c r="K20">
        <v>8</v>
      </c>
      <c r="L20" s="1" t="s">
        <v>42</v>
      </c>
      <c r="M20">
        <v>4.339224714110709</v>
      </c>
      <c r="N20" s="1" t="s">
        <v>60</v>
      </c>
      <c r="O20" s="1" t="s">
        <v>44</v>
      </c>
      <c r="P20">
        <v>18</v>
      </c>
      <c r="Q20">
        <v>374</v>
      </c>
      <c r="R20">
        <v>17</v>
      </c>
      <c r="S20">
        <v>27.10798085484392</v>
      </c>
      <c r="T20" s="1" t="s">
        <v>29</v>
      </c>
      <c r="U20">
        <v>2.2319391107292637</v>
      </c>
      <c r="V20" s="1" t="s">
        <v>55</v>
      </c>
      <c r="W20" s="1" t="s">
        <v>47</v>
      </c>
      <c r="X20">
        <v>593.48025872065182</v>
      </c>
      <c r="Y20" s="1">
        <f>(supply_chain_data[[#This Row],[Stock levels]]*supply_chain_data[[#This Row],[Production volumes]])/100</f>
        <v>37.4</v>
      </c>
      <c r="Z20" s="1">
        <f>supply_chain_data[[#This Row],[Orders Lead times]]*(1-supply_chain_data[[#This Row],[Stock levels]])</f>
        <v>-90</v>
      </c>
    </row>
    <row r="21" spans="1:26" x14ac:dyDescent="0.25">
      <c r="A21" s="1" t="s">
        <v>32</v>
      </c>
      <c r="B21" s="1" t="s">
        <v>72</v>
      </c>
      <c r="C21">
        <v>51.12387008796474</v>
      </c>
      <c r="D21">
        <v>100</v>
      </c>
      <c r="E21">
        <v>187</v>
      </c>
      <c r="F21">
        <v>2553.4955849912149</v>
      </c>
      <c r="G21" s="1" t="s">
        <v>37</v>
      </c>
      <c r="H21">
        <v>48</v>
      </c>
      <c r="I21">
        <v>11</v>
      </c>
      <c r="J21">
        <v>94</v>
      </c>
      <c r="K21">
        <v>3</v>
      </c>
      <c r="L21" s="1" t="s">
        <v>35</v>
      </c>
      <c r="M21">
        <v>4.7426358828418769</v>
      </c>
      <c r="N21" s="1" t="s">
        <v>51</v>
      </c>
      <c r="O21" s="1" t="s">
        <v>61</v>
      </c>
      <c r="P21">
        <v>20</v>
      </c>
      <c r="Q21">
        <v>694</v>
      </c>
      <c r="R21">
        <v>16</v>
      </c>
      <c r="S21">
        <v>82.373320587990207</v>
      </c>
      <c r="T21" s="1" t="s">
        <v>45</v>
      </c>
      <c r="U21">
        <v>3.6464508654170293</v>
      </c>
      <c r="V21" s="1" t="s">
        <v>30</v>
      </c>
      <c r="W21" s="1" t="s">
        <v>40</v>
      </c>
      <c r="X21">
        <v>477.30763109090344</v>
      </c>
      <c r="Y21" s="1">
        <f>(supply_chain_data[[#This Row],[Stock levels]]*supply_chain_data[[#This Row],[Production volumes]])/100</f>
        <v>333.12</v>
      </c>
      <c r="Z21" s="1">
        <f>supply_chain_data[[#This Row],[Orders Lead times]]*(1-supply_chain_data[[#This Row],[Stock levels]])</f>
        <v>-517</v>
      </c>
    </row>
    <row r="22" spans="1:26" x14ac:dyDescent="0.25">
      <c r="A22" s="1" t="s">
        <v>32</v>
      </c>
      <c r="B22" s="1" t="s">
        <v>73</v>
      </c>
      <c r="C22">
        <v>96.341072439963384</v>
      </c>
      <c r="D22">
        <v>22</v>
      </c>
      <c r="E22">
        <v>320</v>
      </c>
      <c r="F22">
        <v>8128.0276968511916</v>
      </c>
      <c r="G22" s="1" t="s">
        <v>37</v>
      </c>
      <c r="H22">
        <v>27</v>
      </c>
      <c r="I22">
        <v>12</v>
      </c>
      <c r="J22">
        <v>68</v>
      </c>
      <c r="K22">
        <v>6</v>
      </c>
      <c r="L22" s="1" t="s">
        <v>35</v>
      </c>
      <c r="M22">
        <v>8.8783346508999994</v>
      </c>
      <c r="N22" s="1" t="s">
        <v>38</v>
      </c>
      <c r="O22" s="1" t="s">
        <v>61</v>
      </c>
      <c r="P22">
        <v>29</v>
      </c>
      <c r="Q22">
        <v>309</v>
      </c>
      <c r="R22">
        <v>6</v>
      </c>
      <c r="S22">
        <v>65.686259608488626</v>
      </c>
      <c r="T22" s="1" t="s">
        <v>63</v>
      </c>
      <c r="U22">
        <v>4.2314165735345393</v>
      </c>
      <c r="V22" s="1" t="s">
        <v>39</v>
      </c>
      <c r="W22" s="1" t="s">
        <v>31</v>
      </c>
      <c r="X22">
        <v>493.87121531620585</v>
      </c>
      <c r="Y22" s="1">
        <f>(supply_chain_data[[#This Row],[Stock levels]]*supply_chain_data[[#This Row],[Production volumes]])/100</f>
        <v>83.43</v>
      </c>
      <c r="Z22" s="1">
        <f>supply_chain_data[[#This Row],[Orders Lead times]]*(1-supply_chain_data[[#This Row],[Stock levels]])</f>
        <v>-312</v>
      </c>
    </row>
    <row r="23" spans="1:26" x14ac:dyDescent="0.25">
      <c r="A23" s="1" t="s">
        <v>56</v>
      </c>
      <c r="B23" s="1" t="s">
        <v>74</v>
      </c>
      <c r="C23">
        <v>84.893868984950828</v>
      </c>
      <c r="D23">
        <v>60</v>
      </c>
      <c r="E23">
        <v>601</v>
      </c>
      <c r="F23">
        <v>7087.0526963574366</v>
      </c>
      <c r="G23" s="1" t="s">
        <v>37</v>
      </c>
      <c r="H23">
        <v>69</v>
      </c>
      <c r="I23">
        <v>25</v>
      </c>
      <c r="J23">
        <v>7</v>
      </c>
      <c r="K23">
        <v>6</v>
      </c>
      <c r="L23" s="1" t="s">
        <v>26</v>
      </c>
      <c r="M23">
        <v>6.0378837692182978</v>
      </c>
      <c r="N23" s="1" t="s">
        <v>43</v>
      </c>
      <c r="O23" s="1" t="s">
        <v>61</v>
      </c>
      <c r="P23">
        <v>19</v>
      </c>
      <c r="Q23">
        <v>791</v>
      </c>
      <c r="R23">
        <v>4</v>
      </c>
      <c r="S23">
        <v>61.735728954160933</v>
      </c>
      <c r="T23" s="1" t="s">
        <v>29</v>
      </c>
      <c r="U23">
        <v>1.8607567631000001E-2</v>
      </c>
      <c r="V23" s="1" t="s">
        <v>39</v>
      </c>
      <c r="W23" s="1" t="s">
        <v>40</v>
      </c>
      <c r="X23">
        <v>523.36091471999998</v>
      </c>
      <c r="Y23" s="1">
        <f>(supply_chain_data[[#This Row],[Stock levels]]*supply_chain_data[[#This Row],[Production volumes]])/100</f>
        <v>545.79</v>
      </c>
      <c r="Z23" s="1">
        <f>supply_chain_data[[#This Row],[Orders Lead times]]*(1-supply_chain_data[[#This Row],[Stock levels]])</f>
        <v>-1700</v>
      </c>
    </row>
    <row r="24" spans="1:26" x14ac:dyDescent="0.25">
      <c r="A24" s="1" t="s">
        <v>23</v>
      </c>
      <c r="B24" s="1" t="s">
        <v>75</v>
      </c>
      <c r="C24">
        <v>27.679780886501959</v>
      </c>
      <c r="D24">
        <v>55</v>
      </c>
      <c r="E24">
        <v>884</v>
      </c>
      <c r="F24">
        <v>2390.8078665561734</v>
      </c>
      <c r="G24" s="1" t="s">
        <v>37</v>
      </c>
      <c r="H24">
        <v>71</v>
      </c>
      <c r="I24">
        <v>1</v>
      </c>
      <c r="J24">
        <v>63</v>
      </c>
      <c r="K24">
        <v>10</v>
      </c>
      <c r="L24" s="1" t="s">
        <v>35</v>
      </c>
      <c r="M24">
        <v>9.5676489209</v>
      </c>
      <c r="N24" s="1" t="s">
        <v>51</v>
      </c>
      <c r="O24" s="1" t="s">
        <v>44</v>
      </c>
      <c r="P24">
        <v>22</v>
      </c>
      <c r="Q24">
        <v>780</v>
      </c>
      <c r="R24">
        <v>28</v>
      </c>
      <c r="S24">
        <v>50.120839612977349</v>
      </c>
      <c r="T24" s="1" t="s">
        <v>45</v>
      </c>
      <c r="U24">
        <v>2.5912754732111161</v>
      </c>
      <c r="V24" s="1" t="s">
        <v>46</v>
      </c>
      <c r="W24" s="1" t="s">
        <v>40</v>
      </c>
      <c r="X24">
        <v>205.57199582694707</v>
      </c>
      <c r="Y24" s="1">
        <f>(supply_chain_data[[#This Row],[Stock levels]]*supply_chain_data[[#This Row],[Production volumes]])/100</f>
        <v>553.79999999999995</v>
      </c>
      <c r="Z24" s="1">
        <f>supply_chain_data[[#This Row],[Orders Lead times]]*(1-supply_chain_data[[#This Row],[Stock levels]])</f>
        <v>-70</v>
      </c>
    </row>
    <row r="25" spans="1:26" x14ac:dyDescent="0.25">
      <c r="A25" s="1" t="s">
        <v>56</v>
      </c>
      <c r="B25" s="1" t="s">
        <v>76</v>
      </c>
      <c r="C25">
        <v>4.3243411858641636</v>
      </c>
      <c r="D25">
        <v>30</v>
      </c>
      <c r="E25">
        <v>391</v>
      </c>
      <c r="F25">
        <v>8858.367571011484</v>
      </c>
      <c r="G25" s="1" t="s">
        <v>37</v>
      </c>
      <c r="H25">
        <v>84</v>
      </c>
      <c r="I25">
        <v>5</v>
      </c>
      <c r="J25">
        <v>29</v>
      </c>
      <c r="K25">
        <v>7</v>
      </c>
      <c r="L25" s="1" t="s">
        <v>35</v>
      </c>
      <c r="M25">
        <v>2.924857601145554</v>
      </c>
      <c r="N25" s="1" t="s">
        <v>43</v>
      </c>
      <c r="O25" s="1" t="s">
        <v>44</v>
      </c>
      <c r="P25">
        <v>11</v>
      </c>
      <c r="Q25">
        <v>568</v>
      </c>
      <c r="R25">
        <v>29</v>
      </c>
      <c r="S25">
        <v>98.609957242703871</v>
      </c>
      <c r="T25" s="1" t="s">
        <v>29</v>
      </c>
      <c r="U25">
        <v>1.3422915627227339</v>
      </c>
      <c r="V25" s="1" t="s">
        <v>46</v>
      </c>
      <c r="W25" s="1" t="s">
        <v>47</v>
      </c>
      <c r="X25">
        <v>196.32944611241268</v>
      </c>
      <c r="Y25" s="1">
        <f>(supply_chain_data[[#This Row],[Stock levels]]*supply_chain_data[[#This Row],[Production volumes]])/100</f>
        <v>477.12</v>
      </c>
      <c r="Z25" s="1">
        <f>supply_chain_data[[#This Row],[Orders Lead times]]*(1-supply_chain_data[[#This Row],[Stock levels]])</f>
        <v>-415</v>
      </c>
    </row>
    <row r="26" spans="1:26" x14ac:dyDescent="0.25">
      <c r="A26" s="1" t="s">
        <v>23</v>
      </c>
      <c r="B26" s="1" t="s">
        <v>77</v>
      </c>
      <c r="C26">
        <v>4.1563083593111081</v>
      </c>
      <c r="D26">
        <v>32</v>
      </c>
      <c r="E26">
        <v>209</v>
      </c>
      <c r="F26">
        <v>9049.0778609398967</v>
      </c>
      <c r="G26" s="1" t="s">
        <v>54</v>
      </c>
      <c r="H26">
        <v>4</v>
      </c>
      <c r="I26">
        <v>26</v>
      </c>
      <c r="J26">
        <v>2</v>
      </c>
      <c r="K26">
        <v>8</v>
      </c>
      <c r="L26" s="1" t="s">
        <v>42</v>
      </c>
      <c r="M26">
        <v>9.7412916892843686</v>
      </c>
      <c r="N26" s="1" t="s">
        <v>60</v>
      </c>
      <c r="O26" s="1" t="s">
        <v>52</v>
      </c>
      <c r="P26">
        <v>28</v>
      </c>
      <c r="Q26">
        <v>447</v>
      </c>
      <c r="R26">
        <v>3</v>
      </c>
      <c r="S26">
        <v>40.382359702924816</v>
      </c>
      <c r="T26" s="1" t="s">
        <v>29</v>
      </c>
      <c r="U26">
        <v>3.691310292628728</v>
      </c>
      <c r="V26" s="1" t="s">
        <v>39</v>
      </c>
      <c r="W26" s="1" t="s">
        <v>47</v>
      </c>
      <c r="X26">
        <v>758.72477260293829</v>
      </c>
      <c r="Y26" s="1">
        <f>(supply_chain_data[[#This Row],[Stock levels]]*supply_chain_data[[#This Row],[Production volumes]])/100</f>
        <v>17.88</v>
      </c>
      <c r="Z26" s="1">
        <f>supply_chain_data[[#This Row],[Orders Lead times]]*(1-supply_chain_data[[#This Row],[Stock levels]])</f>
        <v>-78</v>
      </c>
    </row>
    <row r="27" spans="1:26" x14ac:dyDescent="0.25">
      <c r="A27" s="1" t="s">
        <v>23</v>
      </c>
      <c r="B27" s="1" t="s">
        <v>78</v>
      </c>
      <c r="C27">
        <v>39.629343985092625</v>
      </c>
      <c r="D27">
        <v>73</v>
      </c>
      <c r="E27">
        <v>142</v>
      </c>
      <c r="F27">
        <v>2174.777054350654</v>
      </c>
      <c r="G27" s="1" t="s">
        <v>54</v>
      </c>
      <c r="H27">
        <v>82</v>
      </c>
      <c r="I27">
        <v>11</v>
      </c>
      <c r="J27">
        <v>52</v>
      </c>
      <c r="K27">
        <v>3</v>
      </c>
      <c r="L27" s="1" t="s">
        <v>42</v>
      </c>
      <c r="M27">
        <v>2.2310736812817278</v>
      </c>
      <c r="N27" s="1" t="s">
        <v>51</v>
      </c>
      <c r="O27" s="1" t="s">
        <v>44</v>
      </c>
      <c r="P27">
        <v>19</v>
      </c>
      <c r="Q27">
        <v>934</v>
      </c>
      <c r="R27">
        <v>23</v>
      </c>
      <c r="S27">
        <v>78.280383118415386</v>
      </c>
      <c r="T27" s="1" t="s">
        <v>29</v>
      </c>
      <c r="U27">
        <v>3.7972312171141831</v>
      </c>
      <c r="V27" s="1" t="s">
        <v>30</v>
      </c>
      <c r="W27" s="1" t="s">
        <v>31</v>
      </c>
      <c r="X27">
        <v>458.53594573920907</v>
      </c>
      <c r="Y27" s="1">
        <f>(supply_chain_data[[#This Row],[Stock levels]]*supply_chain_data[[#This Row],[Production volumes]])/100</f>
        <v>765.88</v>
      </c>
      <c r="Z27" s="1">
        <f>supply_chain_data[[#This Row],[Orders Lead times]]*(1-supply_chain_data[[#This Row],[Stock levels]])</f>
        <v>-891</v>
      </c>
    </row>
    <row r="28" spans="1:26" x14ac:dyDescent="0.25">
      <c r="A28" s="1" t="s">
        <v>23</v>
      </c>
      <c r="B28" s="1" t="s">
        <v>79</v>
      </c>
      <c r="C28">
        <v>97.44694661789282</v>
      </c>
      <c r="D28">
        <v>9</v>
      </c>
      <c r="E28">
        <v>353</v>
      </c>
      <c r="F28">
        <v>3716.4933258940368</v>
      </c>
      <c r="G28" s="1" t="s">
        <v>54</v>
      </c>
      <c r="H28">
        <v>59</v>
      </c>
      <c r="I28">
        <v>16</v>
      </c>
      <c r="J28">
        <v>48</v>
      </c>
      <c r="K28">
        <v>4</v>
      </c>
      <c r="L28" s="1" t="s">
        <v>26</v>
      </c>
      <c r="M28">
        <v>6.5075486210785511</v>
      </c>
      <c r="N28" s="1" t="s">
        <v>60</v>
      </c>
      <c r="O28" s="1" t="s">
        <v>52</v>
      </c>
      <c r="P28">
        <v>26</v>
      </c>
      <c r="Q28">
        <v>171</v>
      </c>
      <c r="R28">
        <v>4</v>
      </c>
      <c r="S28">
        <v>15.972229757181761</v>
      </c>
      <c r="T28" s="1" t="s">
        <v>63</v>
      </c>
      <c r="U28">
        <v>2.1193197367249228</v>
      </c>
      <c r="V28" s="1" t="s">
        <v>46</v>
      </c>
      <c r="W28" s="1" t="s">
        <v>47</v>
      </c>
      <c r="X28">
        <v>617.8669164583772</v>
      </c>
      <c r="Y28" s="1">
        <f>(supply_chain_data[[#This Row],[Stock levels]]*supply_chain_data[[#This Row],[Production volumes]])/100</f>
        <v>100.89</v>
      </c>
      <c r="Z28" s="1">
        <f>supply_chain_data[[#This Row],[Orders Lead times]]*(1-supply_chain_data[[#This Row],[Stock levels]])</f>
        <v>-928</v>
      </c>
    </row>
    <row r="29" spans="1:26" x14ac:dyDescent="0.25">
      <c r="A29" s="1" t="s">
        <v>56</v>
      </c>
      <c r="B29" s="1" t="s">
        <v>80</v>
      </c>
      <c r="C29">
        <v>92.557360812402024</v>
      </c>
      <c r="D29">
        <v>42</v>
      </c>
      <c r="E29">
        <v>352</v>
      </c>
      <c r="F29">
        <v>2686.4572235759833</v>
      </c>
      <c r="G29" s="1" t="s">
        <v>37</v>
      </c>
      <c r="H29">
        <v>47</v>
      </c>
      <c r="I29">
        <v>9</v>
      </c>
      <c r="J29">
        <v>62</v>
      </c>
      <c r="K29">
        <v>8</v>
      </c>
      <c r="L29" s="1" t="s">
        <v>42</v>
      </c>
      <c r="M29">
        <v>7.406750952998074</v>
      </c>
      <c r="N29" s="1" t="s">
        <v>43</v>
      </c>
      <c r="O29" s="1" t="s">
        <v>28</v>
      </c>
      <c r="P29">
        <v>25</v>
      </c>
      <c r="Q29">
        <v>291</v>
      </c>
      <c r="R29">
        <v>4</v>
      </c>
      <c r="S29">
        <v>10.528245070042162</v>
      </c>
      <c r="T29" s="1" t="s">
        <v>45</v>
      </c>
      <c r="U29">
        <v>2.8646678378833732</v>
      </c>
      <c r="V29" s="1" t="s">
        <v>55</v>
      </c>
      <c r="W29" s="1" t="s">
        <v>31</v>
      </c>
      <c r="X29">
        <v>762.45918215568372</v>
      </c>
      <c r="Y29" s="1">
        <f>(supply_chain_data[[#This Row],[Stock levels]]*supply_chain_data[[#This Row],[Production volumes]])/100</f>
        <v>136.77000000000001</v>
      </c>
      <c r="Z29" s="1">
        <f>supply_chain_data[[#This Row],[Orders Lead times]]*(1-supply_chain_data[[#This Row],[Stock levels]])</f>
        <v>-414</v>
      </c>
    </row>
    <row r="30" spans="1:26" x14ac:dyDescent="0.25">
      <c r="A30" s="1" t="s">
        <v>56</v>
      </c>
      <c r="B30" s="1" t="s">
        <v>81</v>
      </c>
      <c r="C30">
        <v>2.3972747055971411</v>
      </c>
      <c r="D30">
        <v>12</v>
      </c>
      <c r="E30">
        <v>394</v>
      </c>
      <c r="F30">
        <v>6117.3246150839923</v>
      </c>
      <c r="G30" s="1" t="s">
        <v>34</v>
      </c>
      <c r="H30">
        <v>48</v>
      </c>
      <c r="I30">
        <v>15</v>
      </c>
      <c r="J30">
        <v>24</v>
      </c>
      <c r="K30">
        <v>4</v>
      </c>
      <c r="L30" s="1" t="s">
        <v>26</v>
      </c>
      <c r="M30">
        <v>9.898140508069222</v>
      </c>
      <c r="N30" s="1" t="s">
        <v>38</v>
      </c>
      <c r="O30" s="1" t="s">
        <v>28</v>
      </c>
      <c r="P30">
        <v>13</v>
      </c>
      <c r="Q30">
        <v>171</v>
      </c>
      <c r="R30">
        <v>7</v>
      </c>
      <c r="S30">
        <v>59.429381810691567</v>
      </c>
      <c r="T30" s="1" t="s">
        <v>45</v>
      </c>
      <c r="U30">
        <v>0.81575707929999997</v>
      </c>
      <c r="V30" s="1" t="s">
        <v>39</v>
      </c>
      <c r="W30" s="1" t="s">
        <v>47</v>
      </c>
      <c r="X30">
        <v>123.43702751182708</v>
      </c>
      <c r="Y30" s="1">
        <f>(supply_chain_data[[#This Row],[Stock levels]]*supply_chain_data[[#This Row],[Production volumes]])/100</f>
        <v>82.08</v>
      </c>
      <c r="Z30" s="1">
        <f>supply_chain_data[[#This Row],[Orders Lead times]]*(1-supply_chain_data[[#This Row],[Stock levels]])</f>
        <v>-705</v>
      </c>
    </row>
    <row r="31" spans="1:26" x14ac:dyDescent="0.25">
      <c r="A31" s="1" t="s">
        <v>56</v>
      </c>
      <c r="B31" s="1" t="s">
        <v>82</v>
      </c>
      <c r="C31">
        <v>63.447559185207332</v>
      </c>
      <c r="D31">
        <v>3</v>
      </c>
      <c r="E31">
        <v>253</v>
      </c>
      <c r="F31">
        <v>8318.9031946171781</v>
      </c>
      <c r="G31" s="1" t="s">
        <v>34</v>
      </c>
      <c r="H31">
        <v>45</v>
      </c>
      <c r="I31">
        <v>5</v>
      </c>
      <c r="J31">
        <v>67</v>
      </c>
      <c r="K31">
        <v>7</v>
      </c>
      <c r="L31" s="1" t="s">
        <v>26</v>
      </c>
      <c r="M31">
        <v>8.1009731453970311</v>
      </c>
      <c r="N31" s="1" t="s">
        <v>38</v>
      </c>
      <c r="O31" s="1" t="s">
        <v>44</v>
      </c>
      <c r="P31">
        <v>16</v>
      </c>
      <c r="Q31">
        <v>329</v>
      </c>
      <c r="R31">
        <v>7</v>
      </c>
      <c r="S31">
        <v>39.292875586065747</v>
      </c>
      <c r="T31" s="1" t="s">
        <v>63</v>
      </c>
      <c r="U31">
        <v>3.8780989365884881</v>
      </c>
      <c r="V31" s="1" t="s">
        <v>30</v>
      </c>
      <c r="W31" s="1" t="s">
        <v>31</v>
      </c>
      <c r="X31">
        <v>764.93537594070813</v>
      </c>
      <c r="Y31" s="1">
        <f>(supply_chain_data[[#This Row],[Stock levels]]*supply_chain_data[[#This Row],[Production volumes]])/100</f>
        <v>148.05000000000001</v>
      </c>
      <c r="Z31" s="1">
        <f>supply_chain_data[[#This Row],[Orders Lead times]]*(1-supply_chain_data[[#This Row],[Stock levels]])</f>
        <v>-220</v>
      </c>
    </row>
    <row r="32" spans="1:26" x14ac:dyDescent="0.25">
      <c r="A32" s="1" t="s">
        <v>23</v>
      </c>
      <c r="B32" s="1" t="s">
        <v>83</v>
      </c>
      <c r="C32">
        <v>8.0228592105263932</v>
      </c>
      <c r="D32">
        <v>10</v>
      </c>
      <c r="E32">
        <v>327</v>
      </c>
      <c r="F32">
        <v>2766.3423668660889</v>
      </c>
      <c r="G32" s="1" t="s">
        <v>54</v>
      </c>
      <c r="H32">
        <v>60</v>
      </c>
      <c r="I32">
        <v>26</v>
      </c>
      <c r="J32">
        <v>35</v>
      </c>
      <c r="K32">
        <v>7</v>
      </c>
      <c r="L32" s="1" t="s">
        <v>26</v>
      </c>
      <c r="M32">
        <v>8.9545283153180151</v>
      </c>
      <c r="N32" s="1" t="s">
        <v>51</v>
      </c>
      <c r="O32" s="1" t="s">
        <v>44</v>
      </c>
      <c r="P32">
        <v>27</v>
      </c>
      <c r="Q32">
        <v>806</v>
      </c>
      <c r="R32">
        <v>30</v>
      </c>
      <c r="S32">
        <v>51.634893400109334</v>
      </c>
      <c r="T32" s="1" t="s">
        <v>29</v>
      </c>
      <c r="U32">
        <v>0.96539470535239313</v>
      </c>
      <c r="V32" s="1" t="s">
        <v>30</v>
      </c>
      <c r="W32" s="1" t="s">
        <v>40</v>
      </c>
      <c r="X32">
        <v>880.08098825000002</v>
      </c>
      <c r="Y32" s="1">
        <f>(supply_chain_data[[#This Row],[Stock levels]]*supply_chain_data[[#This Row],[Production volumes]])/100</f>
        <v>483.6</v>
      </c>
      <c r="Z32" s="1">
        <f>supply_chain_data[[#This Row],[Orders Lead times]]*(1-supply_chain_data[[#This Row],[Stock levels]])</f>
        <v>-1534</v>
      </c>
    </row>
    <row r="33" spans="1:26" x14ac:dyDescent="0.25">
      <c r="A33" s="1" t="s">
        <v>32</v>
      </c>
      <c r="B33" s="1" t="s">
        <v>84</v>
      </c>
      <c r="C33">
        <v>50.847393052000001</v>
      </c>
      <c r="D33">
        <v>28</v>
      </c>
      <c r="E33">
        <v>168</v>
      </c>
      <c r="F33">
        <v>9655.1351027193978</v>
      </c>
      <c r="G33" s="1" t="s">
        <v>54</v>
      </c>
      <c r="H33">
        <v>6</v>
      </c>
      <c r="I33">
        <v>17</v>
      </c>
      <c r="J33">
        <v>44</v>
      </c>
      <c r="K33">
        <v>4</v>
      </c>
      <c r="L33" s="1" t="s">
        <v>26</v>
      </c>
      <c r="M33">
        <v>2.6796609649814065</v>
      </c>
      <c r="N33" s="1" t="s">
        <v>27</v>
      </c>
      <c r="O33" s="1" t="s">
        <v>61</v>
      </c>
      <c r="P33">
        <v>24</v>
      </c>
      <c r="Q33">
        <v>461</v>
      </c>
      <c r="R33">
        <v>8</v>
      </c>
      <c r="S33">
        <v>60.25114566159808</v>
      </c>
      <c r="T33" s="1" t="s">
        <v>29</v>
      </c>
      <c r="U33">
        <v>2.9890000066550746</v>
      </c>
      <c r="V33" s="1" t="s">
        <v>46</v>
      </c>
      <c r="W33" s="1" t="s">
        <v>40</v>
      </c>
      <c r="X33">
        <v>609.37920661842668</v>
      </c>
      <c r="Y33" s="1">
        <f>(supply_chain_data[[#This Row],[Stock levels]]*supply_chain_data[[#This Row],[Production volumes]])/100</f>
        <v>27.66</v>
      </c>
      <c r="Z33" s="1">
        <f>supply_chain_data[[#This Row],[Orders Lead times]]*(1-supply_chain_data[[#This Row],[Stock levels]])</f>
        <v>-85</v>
      </c>
    </row>
    <row r="34" spans="1:26" x14ac:dyDescent="0.25">
      <c r="A34" s="1" t="s">
        <v>32</v>
      </c>
      <c r="B34" s="1" t="s">
        <v>85</v>
      </c>
      <c r="C34">
        <v>79.209936015656723</v>
      </c>
      <c r="D34">
        <v>43</v>
      </c>
      <c r="E34">
        <v>781</v>
      </c>
      <c r="F34">
        <v>9571.5504873278187</v>
      </c>
      <c r="G34" s="1" t="s">
        <v>37</v>
      </c>
      <c r="H34">
        <v>89</v>
      </c>
      <c r="I34">
        <v>13</v>
      </c>
      <c r="J34">
        <v>64</v>
      </c>
      <c r="K34">
        <v>4</v>
      </c>
      <c r="L34" s="1" t="s">
        <v>42</v>
      </c>
      <c r="M34">
        <v>6.5991049012385838</v>
      </c>
      <c r="N34" s="1" t="s">
        <v>27</v>
      </c>
      <c r="O34" s="1" t="s">
        <v>44</v>
      </c>
      <c r="P34">
        <v>30</v>
      </c>
      <c r="Q34">
        <v>737</v>
      </c>
      <c r="R34">
        <v>7</v>
      </c>
      <c r="S34">
        <v>29.692467153749774</v>
      </c>
      <c r="T34" s="1" t="s">
        <v>63</v>
      </c>
      <c r="U34">
        <v>1.9460361193861131</v>
      </c>
      <c r="V34" s="1" t="s">
        <v>30</v>
      </c>
      <c r="W34" s="1" t="s">
        <v>47</v>
      </c>
      <c r="X34">
        <v>761.17390951487755</v>
      </c>
      <c r="Y34" s="1">
        <f>(supply_chain_data[[#This Row],[Stock levels]]*supply_chain_data[[#This Row],[Production volumes]])/100</f>
        <v>655.93</v>
      </c>
      <c r="Z34" s="1">
        <f>supply_chain_data[[#This Row],[Orders Lead times]]*(1-supply_chain_data[[#This Row],[Stock levels]])</f>
        <v>-1144</v>
      </c>
    </row>
    <row r="35" spans="1:26" x14ac:dyDescent="0.25">
      <c r="A35" s="1" t="s">
        <v>56</v>
      </c>
      <c r="B35" s="1" t="s">
        <v>86</v>
      </c>
      <c r="C35">
        <v>64.795434999999998</v>
      </c>
      <c r="D35">
        <v>63</v>
      </c>
      <c r="E35">
        <v>616</v>
      </c>
      <c r="F35">
        <v>5149.9983504080365</v>
      </c>
      <c r="G35" s="1" t="s">
        <v>25</v>
      </c>
      <c r="H35">
        <v>4</v>
      </c>
      <c r="I35">
        <v>17</v>
      </c>
      <c r="J35">
        <v>95</v>
      </c>
      <c r="K35">
        <v>9</v>
      </c>
      <c r="L35" s="1" t="s">
        <v>42</v>
      </c>
      <c r="M35">
        <v>4.8582705034</v>
      </c>
      <c r="N35" s="1" t="s">
        <v>43</v>
      </c>
      <c r="O35" s="1" t="s">
        <v>61</v>
      </c>
      <c r="P35">
        <v>1</v>
      </c>
      <c r="Q35">
        <v>251</v>
      </c>
      <c r="R35">
        <v>23</v>
      </c>
      <c r="S35">
        <v>23.853427512896133</v>
      </c>
      <c r="T35" s="1" t="s">
        <v>45</v>
      </c>
      <c r="U35">
        <v>3.5410460122509231</v>
      </c>
      <c r="V35" s="1" t="s">
        <v>55</v>
      </c>
      <c r="W35" s="1" t="s">
        <v>47</v>
      </c>
      <c r="X35">
        <v>371.25529552</v>
      </c>
      <c r="Y35" s="1">
        <f>(supply_chain_data[[#This Row],[Stock levels]]*supply_chain_data[[#This Row],[Production volumes]])/100</f>
        <v>10.039999999999999</v>
      </c>
      <c r="Z35" s="1">
        <f>supply_chain_data[[#This Row],[Orders Lead times]]*(1-supply_chain_data[[#This Row],[Stock levels]])</f>
        <v>-51</v>
      </c>
    </row>
    <row r="36" spans="1:26" x14ac:dyDescent="0.25">
      <c r="A36" s="1" t="s">
        <v>32</v>
      </c>
      <c r="B36" s="1" t="s">
        <v>87</v>
      </c>
      <c r="C36">
        <v>37.467592329842461</v>
      </c>
      <c r="D36">
        <v>96</v>
      </c>
      <c r="E36">
        <v>602</v>
      </c>
      <c r="F36">
        <v>9061.7108955077238</v>
      </c>
      <c r="G36" s="1" t="s">
        <v>37</v>
      </c>
      <c r="H36">
        <v>1</v>
      </c>
      <c r="I36">
        <v>26</v>
      </c>
      <c r="J36">
        <v>21</v>
      </c>
      <c r="K36">
        <v>7</v>
      </c>
      <c r="L36" s="1" t="s">
        <v>35</v>
      </c>
      <c r="M36">
        <v>1.0194875708221189</v>
      </c>
      <c r="N36" s="1" t="s">
        <v>38</v>
      </c>
      <c r="O36" s="1" t="s">
        <v>61</v>
      </c>
      <c r="P36">
        <v>4</v>
      </c>
      <c r="Q36">
        <v>452</v>
      </c>
      <c r="R36">
        <v>10</v>
      </c>
      <c r="S36">
        <v>10.754272815029333</v>
      </c>
      <c r="T36" s="1" t="s">
        <v>63</v>
      </c>
      <c r="U36">
        <v>0.64660455937205485</v>
      </c>
      <c r="V36" s="1" t="s">
        <v>30</v>
      </c>
      <c r="W36" s="1" t="s">
        <v>31</v>
      </c>
      <c r="X36">
        <v>510.3580004335235</v>
      </c>
      <c r="Y36" s="1">
        <f>(supply_chain_data[[#This Row],[Stock levels]]*supply_chain_data[[#This Row],[Production volumes]])/100</f>
        <v>4.5199999999999996</v>
      </c>
      <c r="Z36" s="1">
        <f>supply_chain_data[[#This Row],[Orders Lead times]]*(1-supply_chain_data[[#This Row],[Stock levels]])</f>
        <v>0</v>
      </c>
    </row>
    <row r="37" spans="1:26" x14ac:dyDescent="0.25">
      <c r="A37" s="1" t="s">
        <v>56</v>
      </c>
      <c r="B37" s="1" t="s">
        <v>88</v>
      </c>
      <c r="C37">
        <v>84.957786816350435</v>
      </c>
      <c r="D37">
        <v>11</v>
      </c>
      <c r="E37">
        <v>449</v>
      </c>
      <c r="F37">
        <v>6541.3293448024651</v>
      </c>
      <c r="G37" s="1" t="s">
        <v>34</v>
      </c>
      <c r="H37">
        <v>42</v>
      </c>
      <c r="I37">
        <v>27</v>
      </c>
      <c r="J37">
        <v>85</v>
      </c>
      <c r="K37">
        <v>8</v>
      </c>
      <c r="L37" s="1" t="s">
        <v>42</v>
      </c>
      <c r="M37">
        <v>5.2881899903274094</v>
      </c>
      <c r="N37" s="1" t="s">
        <v>38</v>
      </c>
      <c r="O37" s="1" t="s">
        <v>49</v>
      </c>
      <c r="P37">
        <v>3</v>
      </c>
      <c r="Q37">
        <v>367</v>
      </c>
      <c r="R37">
        <v>2</v>
      </c>
      <c r="S37">
        <v>58.004787044743765</v>
      </c>
      <c r="T37" s="1" t="s">
        <v>63</v>
      </c>
      <c r="U37">
        <v>0.54115409806058112</v>
      </c>
      <c r="V37" s="1" t="s">
        <v>55</v>
      </c>
      <c r="W37" s="1" t="s">
        <v>40</v>
      </c>
      <c r="X37">
        <v>553.42047123035582</v>
      </c>
      <c r="Y37" s="1">
        <f>(supply_chain_data[[#This Row],[Stock levels]]*supply_chain_data[[#This Row],[Production volumes]])/100</f>
        <v>154.13999999999999</v>
      </c>
      <c r="Z37" s="1">
        <f>supply_chain_data[[#This Row],[Orders Lead times]]*(1-supply_chain_data[[#This Row],[Stock levels]])</f>
        <v>-1107</v>
      </c>
    </row>
    <row r="38" spans="1:26" x14ac:dyDescent="0.25">
      <c r="A38" s="1" t="s">
        <v>32</v>
      </c>
      <c r="B38" s="1" t="s">
        <v>89</v>
      </c>
      <c r="C38">
        <v>9.8130025787540518</v>
      </c>
      <c r="D38">
        <v>34</v>
      </c>
      <c r="E38">
        <v>963</v>
      </c>
      <c r="F38">
        <v>7573.4024578487333</v>
      </c>
      <c r="G38" s="1" t="s">
        <v>34</v>
      </c>
      <c r="H38">
        <v>18</v>
      </c>
      <c r="I38">
        <v>23</v>
      </c>
      <c r="J38">
        <v>28</v>
      </c>
      <c r="K38">
        <v>3</v>
      </c>
      <c r="L38" s="1" t="s">
        <v>26</v>
      </c>
      <c r="M38">
        <v>2.107951267159081</v>
      </c>
      <c r="N38" s="1" t="s">
        <v>60</v>
      </c>
      <c r="O38" s="1" t="s">
        <v>49</v>
      </c>
      <c r="P38">
        <v>26</v>
      </c>
      <c r="Q38">
        <v>671</v>
      </c>
      <c r="R38">
        <v>19</v>
      </c>
      <c r="S38">
        <v>45.531364237162144</v>
      </c>
      <c r="T38" s="1" t="s">
        <v>45</v>
      </c>
      <c r="U38">
        <v>3.8055333792433537</v>
      </c>
      <c r="V38" s="1" t="s">
        <v>39</v>
      </c>
      <c r="W38" s="1" t="s">
        <v>40</v>
      </c>
      <c r="X38">
        <v>403.8089742481805</v>
      </c>
      <c r="Y38" s="1">
        <f>(supply_chain_data[[#This Row],[Stock levels]]*supply_chain_data[[#This Row],[Production volumes]])/100</f>
        <v>120.78</v>
      </c>
      <c r="Z38" s="1">
        <f>supply_chain_data[[#This Row],[Orders Lead times]]*(1-supply_chain_data[[#This Row],[Stock levels]])</f>
        <v>-391</v>
      </c>
    </row>
    <row r="39" spans="1:26" x14ac:dyDescent="0.25">
      <c r="A39" s="1" t="s">
        <v>32</v>
      </c>
      <c r="B39" s="1" t="s">
        <v>90</v>
      </c>
      <c r="C39">
        <v>23.399844752614349</v>
      </c>
      <c r="D39">
        <v>5</v>
      </c>
      <c r="E39">
        <v>963</v>
      </c>
      <c r="F39">
        <v>2438.3399304700288</v>
      </c>
      <c r="G39" s="1" t="s">
        <v>34</v>
      </c>
      <c r="H39">
        <v>25</v>
      </c>
      <c r="I39">
        <v>8</v>
      </c>
      <c r="J39">
        <v>21</v>
      </c>
      <c r="K39">
        <v>9</v>
      </c>
      <c r="L39" s="1" t="s">
        <v>35</v>
      </c>
      <c r="M39">
        <v>1.5326552735904306</v>
      </c>
      <c r="N39" s="1" t="s">
        <v>27</v>
      </c>
      <c r="O39" s="1" t="s">
        <v>44</v>
      </c>
      <c r="P39">
        <v>24</v>
      </c>
      <c r="Q39">
        <v>867</v>
      </c>
      <c r="R39">
        <v>15</v>
      </c>
      <c r="S39">
        <v>34.343277465075381</v>
      </c>
      <c r="T39" s="1" t="s">
        <v>29</v>
      </c>
      <c r="U39">
        <v>2.6102880848481131</v>
      </c>
      <c r="V39" s="1" t="s">
        <v>55</v>
      </c>
      <c r="W39" s="1" t="s">
        <v>47</v>
      </c>
      <c r="X39">
        <v>183.93296804359437</v>
      </c>
      <c r="Y39" s="1">
        <f>(supply_chain_data[[#This Row],[Stock levels]]*supply_chain_data[[#This Row],[Production volumes]])/100</f>
        <v>216.75</v>
      </c>
      <c r="Z39" s="1">
        <f>supply_chain_data[[#This Row],[Orders Lead times]]*(1-supply_chain_data[[#This Row],[Stock levels]])</f>
        <v>-192</v>
      </c>
    </row>
    <row r="40" spans="1:26" x14ac:dyDescent="0.25">
      <c r="A40" s="1" t="s">
        <v>56</v>
      </c>
      <c r="B40" s="1" t="s">
        <v>91</v>
      </c>
      <c r="C40">
        <v>52.075930683000003</v>
      </c>
      <c r="D40">
        <v>75</v>
      </c>
      <c r="E40">
        <v>705</v>
      </c>
      <c r="F40">
        <v>9692.3180402184316</v>
      </c>
      <c r="G40" s="1" t="s">
        <v>25</v>
      </c>
      <c r="H40">
        <v>69</v>
      </c>
      <c r="I40">
        <v>1</v>
      </c>
      <c r="J40">
        <v>88</v>
      </c>
      <c r="K40">
        <v>5</v>
      </c>
      <c r="L40" s="1" t="s">
        <v>26</v>
      </c>
      <c r="M40">
        <v>9.2359314372492278</v>
      </c>
      <c r="N40" s="1" t="s">
        <v>43</v>
      </c>
      <c r="O40" s="1" t="s">
        <v>28</v>
      </c>
      <c r="P40">
        <v>10</v>
      </c>
      <c r="Q40">
        <v>841</v>
      </c>
      <c r="R40">
        <v>12</v>
      </c>
      <c r="S40">
        <v>5.9306936455283177</v>
      </c>
      <c r="T40" s="1" t="s">
        <v>29</v>
      </c>
      <c r="U40">
        <v>0.61332689916450744</v>
      </c>
      <c r="V40" s="1" t="s">
        <v>39</v>
      </c>
      <c r="W40" s="1" t="s">
        <v>31</v>
      </c>
      <c r="X40">
        <v>339.67286994860615</v>
      </c>
      <c r="Y40" s="1">
        <f>(supply_chain_data[[#This Row],[Stock levels]]*supply_chain_data[[#This Row],[Production volumes]])/100</f>
        <v>580.29</v>
      </c>
      <c r="Z40" s="1">
        <f>supply_chain_data[[#This Row],[Orders Lead times]]*(1-supply_chain_data[[#This Row],[Stock levels]])</f>
        <v>-68</v>
      </c>
    </row>
    <row r="41" spans="1:26" x14ac:dyDescent="0.25">
      <c r="A41" s="1" t="s">
        <v>32</v>
      </c>
      <c r="B41" s="1" t="s">
        <v>92</v>
      </c>
      <c r="C41">
        <v>19.127477265823256</v>
      </c>
      <c r="D41">
        <v>26</v>
      </c>
      <c r="E41">
        <v>176</v>
      </c>
      <c r="F41">
        <v>1912.4656631007608</v>
      </c>
      <c r="G41" s="1" t="s">
        <v>34</v>
      </c>
      <c r="H41">
        <v>78</v>
      </c>
      <c r="I41">
        <v>29</v>
      </c>
      <c r="J41">
        <v>34</v>
      </c>
      <c r="K41">
        <v>3</v>
      </c>
      <c r="L41" s="1" t="s">
        <v>35</v>
      </c>
      <c r="M41">
        <v>5.5625037788303837</v>
      </c>
      <c r="N41" s="1" t="s">
        <v>60</v>
      </c>
      <c r="O41" s="1" t="s">
        <v>44</v>
      </c>
      <c r="P41">
        <v>30</v>
      </c>
      <c r="Q41">
        <v>791</v>
      </c>
      <c r="R41">
        <v>6</v>
      </c>
      <c r="S41">
        <v>9.0058074287816421</v>
      </c>
      <c r="T41" s="1" t="s">
        <v>45</v>
      </c>
      <c r="U41">
        <v>1.4519722039968159</v>
      </c>
      <c r="V41" s="1" t="s">
        <v>39</v>
      </c>
      <c r="W41" s="1" t="s">
        <v>31</v>
      </c>
      <c r="X41">
        <v>653.67299455203317</v>
      </c>
      <c r="Y41" s="1">
        <f>(supply_chain_data[[#This Row],[Stock levels]]*supply_chain_data[[#This Row],[Production volumes]])/100</f>
        <v>616.98</v>
      </c>
      <c r="Z41" s="1">
        <f>supply_chain_data[[#This Row],[Orders Lead times]]*(1-supply_chain_data[[#This Row],[Stock levels]])</f>
        <v>-2233</v>
      </c>
    </row>
    <row r="42" spans="1:26" x14ac:dyDescent="0.25">
      <c r="A42" s="1" t="s">
        <v>32</v>
      </c>
      <c r="B42" s="1" t="s">
        <v>93</v>
      </c>
      <c r="C42">
        <v>80.541424170940331</v>
      </c>
      <c r="D42">
        <v>97</v>
      </c>
      <c r="E42">
        <v>933</v>
      </c>
      <c r="F42">
        <v>5724.9593504562654</v>
      </c>
      <c r="G42" s="1" t="s">
        <v>34</v>
      </c>
      <c r="H42">
        <v>90</v>
      </c>
      <c r="I42">
        <v>20</v>
      </c>
      <c r="J42">
        <v>39</v>
      </c>
      <c r="K42">
        <v>8</v>
      </c>
      <c r="L42" s="1" t="s">
        <v>42</v>
      </c>
      <c r="M42">
        <v>7.2295951397364737</v>
      </c>
      <c r="N42" s="1" t="s">
        <v>38</v>
      </c>
      <c r="O42" s="1" t="s">
        <v>44</v>
      </c>
      <c r="P42">
        <v>18</v>
      </c>
      <c r="Q42">
        <v>793</v>
      </c>
      <c r="R42">
        <v>1</v>
      </c>
      <c r="S42">
        <v>88.179407104217461</v>
      </c>
      <c r="T42" s="1" t="s">
        <v>29</v>
      </c>
      <c r="U42">
        <v>4.2132694305865659</v>
      </c>
      <c r="V42" s="1" t="s">
        <v>30</v>
      </c>
      <c r="W42" s="1" t="s">
        <v>47</v>
      </c>
      <c r="X42">
        <v>529.80872398069187</v>
      </c>
      <c r="Y42" s="1">
        <f>(supply_chain_data[[#This Row],[Stock levels]]*supply_chain_data[[#This Row],[Production volumes]])/100</f>
        <v>713.7</v>
      </c>
      <c r="Z42" s="1">
        <f>supply_chain_data[[#This Row],[Orders Lead times]]*(1-supply_chain_data[[#This Row],[Stock levels]])</f>
        <v>-1780</v>
      </c>
    </row>
    <row r="43" spans="1:26" x14ac:dyDescent="0.25">
      <c r="A43" s="1" t="s">
        <v>32</v>
      </c>
      <c r="B43" s="1" t="s">
        <v>94</v>
      </c>
      <c r="C43">
        <v>99.113291615317166</v>
      </c>
      <c r="D43">
        <v>35</v>
      </c>
      <c r="E43">
        <v>556</v>
      </c>
      <c r="F43">
        <v>5521.2052590109715</v>
      </c>
      <c r="G43" s="1" t="s">
        <v>34</v>
      </c>
      <c r="H43">
        <v>64</v>
      </c>
      <c r="I43">
        <v>19</v>
      </c>
      <c r="J43">
        <v>38</v>
      </c>
      <c r="K43">
        <v>8</v>
      </c>
      <c r="L43" s="1" t="s">
        <v>26</v>
      </c>
      <c r="M43">
        <v>5.7732637437666536</v>
      </c>
      <c r="N43" s="1" t="s">
        <v>51</v>
      </c>
      <c r="O43" s="1" t="s">
        <v>61</v>
      </c>
      <c r="P43">
        <v>18</v>
      </c>
      <c r="Q43">
        <v>892</v>
      </c>
      <c r="R43">
        <v>7</v>
      </c>
      <c r="S43">
        <v>95.332064548999995</v>
      </c>
      <c r="T43" s="1" t="s">
        <v>45</v>
      </c>
      <c r="U43">
        <v>4.5302262397999997E-2</v>
      </c>
      <c r="V43" s="1" t="s">
        <v>55</v>
      </c>
      <c r="W43" s="1" t="s">
        <v>47</v>
      </c>
      <c r="X43">
        <v>275.52437113130981</v>
      </c>
      <c r="Y43" s="1">
        <f>(supply_chain_data[[#This Row],[Stock levels]]*supply_chain_data[[#This Row],[Production volumes]])/100</f>
        <v>570.88</v>
      </c>
      <c r="Z43" s="1">
        <f>supply_chain_data[[#This Row],[Orders Lead times]]*(1-supply_chain_data[[#This Row],[Stock levels]])</f>
        <v>-1197</v>
      </c>
    </row>
    <row r="44" spans="1:26" x14ac:dyDescent="0.25">
      <c r="A44" s="1" t="s">
        <v>32</v>
      </c>
      <c r="B44" s="1" t="s">
        <v>95</v>
      </c>
      <c r="C44">
        <v>46.529167614516773</v>
      </c>
      <c r="D44">
        <v>98</v>
      </c>
      <c r="E44">
        <v>155</v>
      </c>
      <c r="F44">
        <v>1839.6094258567639</v>
      </c>
      <c r="G44" s="1" t="s">
        <v>34</v>
      </c>
      <c r="H44">
        <v>22</v>
      </c>
      <c r="I44">
        <v>27</v>
      </c>
      <c r="J44">
        <v>57</v>
      </c>
      <c r="K44">
        <v>4</v>
      </c>
      <c r="L44" s="1" t="s">
        <v>42</v>
      </c>
      <c r="M44">
        <v>7.5262483268515084</v>
      </c>
      <c r="N44" s="1" t="s">
        <v>43</v>
      </c>
      <c r="O44" s="1" t="s">
        <v>52</v>
      </c>
      <c r="P44">
        <v>26</v>
      </c>
      <c r="Q44">
        <v>179</v>
      </c>
      <c r="R44">
        <v>7</v>
      </c>
      <c r="S44">
        <v>96.422820639571867</v>
      </c>
      <c r="T44" s="1" t="s">
        <v>45</v>
      </c>
      <c r="U44">
        <v>4.9392552886209478</v>
      </c>
      <c r="V44" s="1" t="s">
        <v>30</v>
      </c>
      <c r="W44" s="1" t="s">
        <v>47</v>
      </c>
      <c r="X44">
        <v>635.65712050199193</v>
      </c>
      <c r="Y44" s="1">
        <f>(supply_chain_data[[#This Row],[Stock levels]]*supply_chain_data[[#This Row],[Production volumes]])/100</f>
        <v>39.380000000000003</v>
      </c>
      <c r="Z44" s="1">
        <f>supply_chain_data[[#This Row],[Orders Lead times]]*(1-supply_chain_data[[#This Row],[Stock levels]])</f>
        <v>-567</v>
      </c>
    </row>
    <row r="45" spans="1:26" x14ac:dyDescent="0.25">
      <c r="A45" s="1" t="s">
        <v>23</v>
      </c>
      <c r="B45" s="1" t="s">
        <v>96</v>
      </c>
      <c r="C45">
        <v>11.743271776309239</v>
      </c>
      <c r="D45">
        <v>6</v>
      </c>
      <c r="E45">
        <v>598</v>
      </c>
      <c r="F45">
        <v>5737.425599119023</v>
      </c>
      <c r="G45" s="1" t="s">
        <v>37</v>
      </c>
      <c r="H45">
        <v>36</v>
      </c>
      <c r="I45">
        <v>29</v>
      </c>
      <c r="J45">
        <v>85</v>
      </c>
      <c r="K45">
        <v>9</v>
      </c>
      <c r="L45" s="1" t="s">
        <v>26</v>
      </c>
      <c r="M45">
        <v>3.6940212683884543</v>
      </c>
      <c r="N45" s="1" t="s">
        <v>43</v>
      </c>
      <c r="O45" s="1" t="s">
        <v>28</v>
      </c>
      <c r="P45">
        <v>1</v>
      </c>
      <c r="Q45">
        <v>206</v>
      </c>
      <c r="R45">
        <v>23</v>
      </c>
      <c r="S45">
        <v>26.27736595733241</v>
      </c>
      <c r="T45" s="1" t="s">
        <v>29</v>
      </c>
      <c r="U45">
        <v>0.37230476798509771</v>
      </c>
      <c r="V45" s="1" t="s">
        <v>39</v>
      </c>
      <c r="W45" s="1" t="s">
        <v>47</v>
      </c>
      <c r="X45">
        <v>716.04411975934067</v>
      </c>
      <c r="Y45" s="1">
        <f>(supply_chain_data[[#This Row],[Stock levels]]*supply_chain_data[[#This Row],[Production volumes]])/100</f>
        <v>74.16</v>
      </c>
      <c r="Z45" s="1">
        <f>supply_chain_data[[#This Row],[Orders Lead times]]*(1-supply_chain_data[[#This Row],[Stock levels]])</f>
        <v>-1015</v>
      </c>
    </row>
    <row r="46" spans="1:26" x14ac:dyDescent="0.25">
      <c r="A46" s="1" t="s">
        <v>56</v>
      </c>
      <c r="B46" s="1" t="s">
        <v>97</v>
      </c>
      <c r="C46">
        <v>51.35579091311039</v>
      </c>
      <c r="D46">
        <v>34</v>
      </c>
      <c r="E46">
        <v>919</v>
      </c>
      <c r="F46">
        <v>7152.2860494355145</v>
      </c>
      <c r="G46" s="1" t="s">
        <v>34</v>
      </c>
      <c r="H46">
        <v>13</v>
      </c>
      <c r="I46">
        <v>19</v>
      </c>
      <c r="J46">
        <v>72</v>
      </c>
      <c r="K46">
        <v>6</v>
      </c>
      <c r="L46" s="1" t="s">
        <v>42</v>
      </c>
      <c r="M46">
        <v>7.5774496573766932</v>
      </c>
      <c r="N46" s="1" t="s">
        <v>60</v>
      </c>
      <c r="O46" s="1" t="s">
        <v>49</v>
      </c>
      <c r="P46">
        <v>7</v>
      </c>
      <c r="Q46">
        <v>834</v>
      </c>
      <c r="R46">
        <v>18</v>
      </c>
      <c r="S46">
        <v>22.554106620887744</v>
      </c>
      <c r="T46" s="1" t="s">
        <v>45</v>
      </c>
      <c r="U46">
        <v>2.9626263204548819</v>
      </c>
      <c r="V46" s="1" t="s">
        <v>46</v>
      </c>
      <c r="W46" s="1" t="s">
        <v>47</v>
      </c>
      <c r="X46">
        <v>610.45326961922774</v>
      </c>
      <c r="Y46" s="1">
        <f>(supply_chain_data[[#This Row],[Stock levels]]*supply_chain_data[[#This Row],[Production volumes]])/100</f>
        <v>108.42</v>
      </c>
      <c r="Z46" s="1">
        <f>supply_chain_data[[#This Row],[Orders Lead times]]*(1-supply_chain_data[[#This Row],[Stock levels]])</f>
        <v>-228</v>
      </c>
    </row>
    <row r="47" spans="1:26" x14ac:dyDescent="0.25">
      <c r="A47" s="1" t="s">
        <v>23</v>
      </c>
      <c r="B47" s="1" t="s">
        <v>98</v>
      </c>
      <c r="C47">
        <v>33.78413803306551</v>
      </c>
      <c r="D47">
        <v>1</v>
      </c>
      <c r="E47">
        <v>24</v>
      </c>
      <c r="F47">
        <v>5267.9568075105208</v>
      </c>
      <c r="G47" s="1" t="s">
        <v>54</v>
      </c>
      <c r="H47">
        <v>93</v>
      </c>
      <c r="I47">
        <v>7</v>
      </c>
      <c r="J47">
        <v>52</v>
      </c>
      <c r="K47">
        <v>6</v>
      </c>
      <c r="L47" s="1" t="s">
        <v>26</v>
      </c>
      <c r="M47">
        <v>5.2151550087</v>
      </c>
      <c r="N47" s="1" t="s">
        <v>60</v>
      </c>
      <c r="O47" s="1" t="s">
        <v>61</v>
      </c>
      <c r="P47">
        <v>25</v>
      </c>
      <c r="Q47">
        <v>794</v>
      </c>
      <c r="R47">
        <v>25</v>
      </c>
      <c r="S47">
        <v>66.312544439991655</v>
      </c>
      <c r="T47" s="1" t="s">
        <v>63</v>
      </c>
      <c r="U47">
        <v>3.219604612084106</v>
      </c>
      <c r="V47" s="1" t="s">
        <v>46</v>
      </c>
      <c r="W47" s="1" t="s">
        <v>47</v>
      </c>
      <c r="X47">
        <v>495.30569702847396</v>
      </c>
      <c r="Y47" s="1">
        <f>(supply_chain_data[[#This Row],[Stock levels]]*supply_chain_data[[#This Row],[Production volumes]])/100</f>
        <v>738.42</v>
      </c>
      <c r="Z47" s="1">
        <f>supply_chain_data[[#This Row],[Orders Lead times]]*(1-supply_chain_data[[#This Row],[Stock levels]])</f>
        <v>-644</v>
      </c>
    </row>
    <row r="48" spans="1:26" x14ac:dyDescent="0.25">
      <c r="A48" s="1" t="s">
        <v>23</v>
      </c>
      <c r="B48" s="1" t="s">
        <v>99</v>
      </c>
      <c r="C48">
        <v>27.082207199999999</v>
      </c>
      <c r="D48">
        <v>75</v>
      </c>
      <c r="E48">
        <v>859</v>
      </c>
      <c r="F48">
        <v>2556.7673606335957</v>
      </c>
      <c r="G48" s="1" t="s">
        <v>25</v>
      </c>
      <c r="H48">
        <v>92</v>
      </c>
      <c r="I48">
        <v>29</v>
      </c>
      <c r="J48">
        <v>6</v>
      </c>
      <c r="K48">
        <v>8</v>
      </c>
      <c r="L48" s="1" t="s">
        <v>26</v>
      </c>
      <c r="M48">
        <v>4.0709558370840826</v>
      </c>
      <c r="N48" s="1" t="s">
        <v>27</v>
      </c>
      <c r="O48" s="1" t="s">
        <v>61</v>
      </c>
      <c r="P48">
        <v>18</v>
      </c>
      <c r="Q48">
        <v>870</v>
      </c>
      <c r="R48">
        <v>23</v>
      </c>
      <c r="S48">
        <v>77.32235321105162</v>
      </c>
      <c r="T48" s="1" t="s">
        <v>29</v>
      </c>
      <c r="U48">
        <v>3.6486105925362033</v>
      </c>
      <c r="V48" s="1" t="s">
        <v>30</v>
      </c>
      <c r="W48" s="1" t="s">
        <v>31</v>
      </c>
      <c r="X48">
        <v>380.43593711196428</v>
      </c>
      <c r="Y48" s="1">
        <f>(supply_chain_data[[#This Row],[Stock levels]]*supply_chain_data[[#This Row],[Production volumes]])/100</f>
        <v>800.4</v>
      </c>
      <c r="Z48" s="1">
        <f>supply_chain_data[[#This Row],[Orders Lead times]]*(1-supply_chain_data[[#This Row],[Stock levels]])</f>
        <v>-2639</v>
      </c>
    </row>
    <row r="49" spans="1:26" x14ac:dyDescent="0.25">
      <c r="A49" s="1" t="s">
        <v>32</v>
      </c>
      <c r="B49" s="1" t="s">
        <v>100</v>
      </c>
      <c r="C49">
        <v>95.712135880936088</v>
      </c>
      <c r="D49">
        <v>93</v>
      </c>
      <c r="E49">
        <v>910</v>
      </c>
      <c r="F49">
        <v>7089.4742499341864</v>
      </c>
      <c r="G49" s="1" t="s">
        <v>54</v>
      </c>
      <c r="H49">
        <v>4</v>
      </c>
      <c r="I49">
        <v>15</v>
      </c>
      <c r="J49">
        <v>51</v>
      </c>
      <c r="K49">
        <v>9</v>
      </c>
      <c r="L49" s="1" t="s">
        <v>26</v>
      </c>
      <c r="M49">
        <v>8.9787507559000002</v>
      </c>
      <c r="N49" s="1" t="s">
        <v>38</v>
      </c>
      <c r="O49" s="1" t="s">
        <v>44</v>
      </c>
      <c r="P49">
        <v>10</v>
      </c>
      <c r="Q49">
        <v>964</v>
      </c>
      <c r="R49">
        <v>20</v>
      </c>
      <c r="S49">
        <v>19.712992911293647</v>
      </c>
      <c r="T49" s="1" t="s">
        <v>29</v>
      </c>
      <c r="U49">
        <v>0.38057358671321373</v>
      </c>
      <c r="V49" s="1" t="s">
        <v>46</v>
      </c>
      <c r="W49" s="1" t="s">
        <v>47</v>
      </c>
      <c r="X49">
        <v>581.60235505058677</v>
      </c>
      <c r="Y49" s="1">
        <f>(supply_chain_data[[#This Row],[Stock levels]]*supply_chain_data[[#This Row],[Production volumes]])/100</f>
        <v>38.56</v>
      </c>
      <c r="Z49" s="1">
        <f>supply_chain_data[[#This Row],[Orders Lead times]]*(1-supply_chain_data[[#This Row],[Stock levels]])</f>
        <v>-45</v>
      </c>
    </row>
    <row r="50" spans="1:26" x14ac:dyDescent="0.25">
      <c r="A50" s="1" t="s">
        <v>23</v>
      </c>
      <c r="B50" s="1" t="s">
        <v>101</v>
      </c>
      <c r="C50">
        <v>76.035544426891718</v>
      </c>
      <c r="D50">
        <v>28</v>
      </c>
      <c r="E50">
        <v>29</v>
      </c>
      <c r="F50">
        <v>7397.0710046000004</v>
      </c>
      <c r="G50" s="1" t="s">
        <v>25</v>
      </c>
      <c r="H50">
        <v>30</v>
      </c>
      <c r="I50">
        <v>16</v>
      </c>
      <c r="J50">
        <v>9</v>
      </c>
      <c r="K50">
        <v>3</v>
      </c>
      <c r="L50" s="1" t="s">
        <v>42</v>
      </c>
      <c r="M50">
        <v>7.0958331565551385</v>
      </c>
      <c r="N50" s="1" t="s">
        <v>60</v>
      </c>
      <c r="O50" s="1" t="s">
        <v>28</v>
      </c>
      <c r="P50">
        <v>9</v>
      </c>
      <c r="Q50">
        <v>109</v>
      </c>
      <c r="R50">
        <v>18</v>
      </c>
      <c r="S50">
        <v>23.126363582464776</v>
      </c>
      <c r="T50" s="1" t="s">
        <v>45</v>
      </c>
      <c r="U50">
        <v>1.6981125407144038</v>
      </c>
      <c r="V50" s="1" t="s">
        <v>46</v>
      </c>
      <c r="W50" s="1" t="s">
        <v>31</v>
      </c>
      <c r="X50">
        <v>768.65191394999999</v>
      </c>
      <c r="Y50" s="1">
        <f>(supply_chain_data[[#This Row],[Stock levels]]*supply_chain_data[[#This Row],[Production volumes]])/100</f>
        <v>32.700000000000003</v>
      </c>
      <c r="Z50" s="1">
        <f>supply_chain_data[[#This Row],[Orders Lead times]]*(1-supply_chain_data[[#This Row],[Stock levels]])</f>
        <v>-464</v>
      </c>
    </row>
    <row r="51" spans="1:26" x14ac:dyDescent="0.25">
      <c r="A51" s="1" t="s">
        <v>56</v>
      </c>
      <c r="B51" s="1" t="s">
        <v>102</v>
      </c>
      <c r="C51">
        <v>78.897913205640037</v>
      </c>
      <c r="D51">
        <v>19</v>
      </c>
      <c r="E51">
        <v>99</v>
      </c>
      <c r="F51">
        <v>8001.6132065190022</v>
      </c>
      <c r="G51" s="1" t="s">
        <v>37</v>
      </c>
      <c r="H51">
        <v>97</v>
      </c>
      <c r="I51">
        <v>24</v>
      </c>
      <c r="J51">
        <v>9</v>
      </c>
      <c r="K51">
        <v>6</v>
      </c>
      <c r="L51" s="1" t="s">
        <v>42</v>
      </c>
      <c r="M51">
        <v>2.5056210329009154</v>
      </c>
      <c r="N51" s="1" t="s">
        <v>43</v>
      </c>
      <c r="O51" s="1" t="s">
        <v>49</v>
      </c>
      <c r="P51">
        <v>28</v>
      </c>
      <c r="Q51">
        <v>177</v>
      </c>
      <c r="R51">
        <v>28</v>
      </c>
      <c r="S51">
        <v>14.147815443979217</v>
      </c>
      <c r="T51" s="1" t="s">
        <v>63</v>
      </c>
      <c r="U51">
        <v>2.8258139854001318</v>
      </c>
      <c r="V51" s="1" t="s">
        <v>46</v>
      </c>
      <c r="W51" s="1" t="s">
        <v>47</v>
      </c>
      <c r="X51">
        <v>336.89016851997792</v>
      </c>
      <c r="Y51" s="1">
        <f>(supply_chain_data[[#This Row],[Stock levels]]*supply_chain_data[[#This Row],[Production volumes]])/100</f>
        <v>171.69</v>
      </c>
      <c r="Z51" s="1">
        <f>supply_chain_data[[#This Row],[Orders Lead times]]*(1-supply_chain_data[[#This Row],[Stock levels]])</f>
        <v>-2304</v>
      </c>
    </row>
    <row r="52" spans="1:26" x14ac:dyDescent="0.25">
      <c r="A52" s="1" t="s">
        <v>56</v>
      </c>
      <c r="B52" s="1" t="s">
        <v>103</v>
      </c>
      <c r="C52">
        <v>14.203484264803022</v>
      </c>
      <c r="D52">
        <v>91</v>
      </c>
      <c r="E52">
        <v>633</v>
      </c>
      <c r="F52">
        <v>5910.8853896688988</v>
      </c>
      <c r="G52" s="1" t="s">
        <v>34</v>
      </c>
      <c r="H52">
        <v>31</v>
      </c>
      <c r="I52">
        <v>23</v>
      </c>
      <c r="J52">
        <v>82</v>
      </c>
      <c r="K52">
        <v>10</v>
      </c>
      <c r="L52" s="1" t="s">
        <v>35</v>
      </c>
      <c r="M52">
        <v>6.2478609149759912</v>
      </c>
      <c r="N52" s="1" t="s">
        <v>60</v>
      </c>
      <c r="O52" s="1" t="s">
        <v>49</v>
      </c>
      <c r="P52">
        <v>20</v>
      </c>
      <c r="Q52">
        <v>306</v>
      </c>
      <c r="R52">
        <v>21</v>
      </c>
      <c r="S52">
        <v>45.178757924634517</v>
      </c>
      <c r="T52" s="1" t="s">
        <v>45</v>
      </c>
      <c r="U52">
        <v>4.7548008046711852</v>
      </c>
      <c r="V52" s="1" t="s">
        <v>46</v>
      </c>
      <c r="W52" s="1" t="s">
        <v>31</v>
      </c>
      <c r="X52">
        <v>496.24865029194046</v>
      </c>
      <c r="Y52" s="1">
        <f>(supply_chain_data[[#This Row],[Stock levels]]*supply_chain_data[[#This Row],[Production volumes]])/100</f>
        <v>94.86</v>
      </c>
      <c r="Z52" s="1">
        <f>supply_chain_data[[#This Row],[Orders Lead times]]*(1-supply_chain_data[[#This Row],[Stock levels]])</f>
        <v>-690</v>
      </c>
    </row>
    <row r="53" spans="1:26" x14ac:dyDescent="0.25">
      <c r="A53" s="1" t="s">
        <v>23</v>
      </c>
      <c r="B53" s="1" t="s">
        <v>104</v>
      </c>
      <c r="C53">
        <v>26.70076097246173</v>
      </c>
      <c r="D53">
        <v>61</v>
      </c>
      <c r="E53">
        <v>154</v>
      </c>
      <c r="F53">
        <v>9866.465457979697</v>
      </c>
      <c r="G53" s="1" t="s">
        <v>54</v>
      </c>
      <c r="H53">
        <v>100</v>
      </c>
      <c r="I53">
        <v>4</v>
      </c>
      <c r="J53">
        <v>52</v>
      </c>
      <c r="K53">
        <v>1</v>
      </c>
      <c r="L53" s="1" t="s">
        <v>35</v>
      </c>
      <c r="M53">
        <v>4.7830005579476653</v>
      </c>
      <c r="N53" s="1" t="s">
        <v>43</v>
      </c>
      <c r="O53" s="1" t="s">
        <v>52</v>
      </c>
      <c r="P53">
        <v>18</v>
      </c>
      <c r="Q53">
        <v>673</v>
      </c>
      <c r="R53">
        <v>28</v>
      </c>
      <c r="S53">
        <v>14.190328344569981</v>
      </c>
      <c r="T53" s="1" t="s">
        <v>29</v>
      </c>
      <c r="U53">
        <v>1.7729511720835571</v>
      </c>
      <c r="V53" s="1" t="s">
        <v>30</v>
      </c>
      <c r="W53" s="1" t="s">
        <v>47</v>
      </c>
      <c r="X53">
        <v>694.98231757944586</v>
      </c>
      <c r="Y53" s="1">
        <f>(supply_chain_data[[#This Row],[Stock levels]]*supply_chain_data[[#This Row],[Production volumes]])/100</f>
        <v>673</v>
      </c>
      <c r="Z53" s="1">
        <f>supply_chain_data[[#This Row],[Orders Lead times]]*(1-supply_chain_data[[#This Row],[Stock levels]])</f>
        <v>-396</v>
      </c>
    </row>
    <row r="54" spans="1:26" x14ac:dyDescent="0.25">
      <c r="A54" s="1" t="s">
        <v>32</v>
      </c>
      <c r="B54" s="1" t="s">
        <v>105</v>
      </c>
      <c r="C54">
        <v>98.031829656465078</v>
      </c>
      <c r="D54">
        <v>1</v>
      </c>
      <c r="E54">
        <v>820</v>
      </c>
      <c r="F54">
        <v>9435.7626089000005</v>
      </c>
      <c r="G54" s="1" t="s">
        <v>54</v>
      </c>
      <c r="H54">
        <v>64</v>
      </c>
      <c r="I54">
        <v>11</v>
      </c>
      <c r="J54">
        <v>11</v>
      </c>
      <c r="K54">
        <v>1</v>
      </c>
      <c r="L54" s="1" t="s">
        <v>26</v>
      </c>
      <c r="M54">
        <v>8.6310521797689468</v>
      </c>
      <c r="N54" s="1" t="s">
        <v>38</v>
      </c>
      <c r="O54" s="1" t="s">
        <v>28</v>
      </c>
      <c r="P54">
        <v>10</v>
      </c>
      <c r="Q54">
        <v>727</v>
      </c>
      <c r="R54">
        <v>27</v>
      </c>
      <c r="S54">
        <v>9.1668491485971515</v>
      </c>
      <c r="T54" s="1" t="s">
        <v>29</v>
      </c>
      <c r="U54">
        <v>2.1224716191438247</v>
      </c>
      <c r="V54" s="1" t="s">
        <v>39</v>
      </c>
      <c r="W54" s="1" t="s">
        <v>40</v>
      </c>
      <c r="X54">
        <v>602.89849883838338</v>
      </c>
      <c r="Y54" s="1">
        <f>(supply_chain_data[[#This Row],[Stock levels]]*supply_chain_data[[#This Row],[Production volumes]])/100</f>
        <v>465.28</v>
      </c>
      <c r="Z54" s="1">
        <f>supply_chain_data[[#This Row],[Orders Lead times]]*(1-supply_chain_data[[#This Row],[Stock levels]])</f>
        <v>-693</v>
      </c>
    </row>
    <row r="55" spans="1:26" x14ac:dyDescent="0.25">
      <c r="A55" s="1" t="s">
        <v>32</v>
      </c>
      <c r="B55" s="1" t="s">
        <v>106</v>
      </c>
      <c r="C55">
        <v>30.341470711214214</v>
      </c>
      <c r="D55">
        <v>93</v>
      </c>
      <c r="E55">
        <v>242</v>
      </c>
      <c r="F55">
        <v>8232.3348294258212</v>
      </c>
      <c r="G55" s="1" t="s">
        <v>54</v>
      </c>
      <c r="H55">
        <v>96</v>
      </c>
      <c r="I55">
        <v>25</v>
      </c>
      <c r="J55">
        <v>54</v>
      </c>
      <c r="K55">
        <v>3</v>
      </c>
      <c r="L55" s="1" t="s">
        <v>26</v>
      </c>
      <c r="M55">
        <v>1.0134865660958963</v>
      </c>
      <c r="N55" s="1" t="s">
        <v>38</v>
      </c>
      <c r="O55" s="1" t="s">
        <v>49</v>
      </c>
      <c r="P55">
        <v>1</v>
      </c>
      <c r="Q55">
        <v>631</v>
      </c>
      <c r="R55">
        <v>17</v>
      </c>
      <c r="S55">
        <v>83.344058991677969</v>
      </c>
      <c r="T55" s="1" t="s">
        <v>29</v>
      </c>
      <c r="U55">
        <v>1.4103475760760271</v>
      </c>
      <c r="V55" s="1" t="s">
        <v>39</v>
      </c>
      <c r="W55" s="1" t="s">
        <v>31</v>
      </c>
      <c r="X55">
        <v>750.73784066827091</v>
      </c>
      <c r="Y55" s="1">
        <f>(supply_chain_data[[#This Row],[Stock levels]]*supply_chain_data[[#This Row],[Production volumes]])/100</f>
        <v>605.76</v>
      </c>
      <c r="Z55" s="1">
        <f>supply_chain_data[[#This Row],[Orders Lead times]]*(1-supply_chain_data[[#This Row],[Stock levels]])</f>
        <v>-2375</v>
      </c>
    </row>
    <row r="56" spans="1:26" x14ac:dyDescent="0.25">
      <c r="A56" s="1" t="s">
        <v>23</v>
      </c>
      <c r="B56" s="1" t="s">
        <v>107</v>
      </c>
      <c r="C56">
        <v>31.146243160240854</v>
      </c>
      <c r="D56">
        <v>11</v>
      </c>
      <c r="E56">
        <v>622</v>
      </c>
      <c r="F56">
        <v>6088.0214799408586</v>
      </c>
      <c r="G56" s="1" t="s">
        <v>25</v>
      </c>
      <c r="H56">
        <v>33</v>
      </c>
      <c r="I56">
        <v>22</v>
      </c>
      <c r="J56">
        <v>61</v>
      </c>
      <c r="K56">
        <v>3</v>
      </c>
      <c r="L56" s="1" t="s">
        <v>26</v>
      </c>
      <c r="M56">
        <v>4.3051034712876355</v>
      </c>
      <c r="N56" s="1" t="s">
        <v>38</v>
      </c>
      <c r="O56" s="1" t="s">
        <v>44</v>
      </c>
      <c r="P56">
        <v>26</v>
      </c>
      <c r="Q56">
        <v>497</v>
      </c>
      <c r="R56">
        <v>29</v>
      </c>
      <c r="S56">
        <v>30.186023375822508</v>
      </c>
      <c r="T56" s="1" t="s">
        <v>63</v>
      </c>
      <c r="U56">
        <v>2.4787719755397477</v>
      </c>
      <c r="V56" s="1" t="s">
        <v>30</v>
      </c>
      <c r="W56" s="1" t="s">
        <v>31</v>
      </c>
      <c r="X56">
        <v>814.06999658218751</v>
      </c>
      <c r="Y56" s="1">
        <f>(supply_chain_data[[#This Row],[Stock levels]]*supply_chain_data[[#This Row],[Production volumes]])/100</f>
        <v>164.01</v>
      </c>
      <c r="Z56" s="1">
        <f>supply_chain_data[[#This Row],[Orders Lead times]]*(1-supply_chain_data[[#This Row],[Stock levels]])</f>
        <v>-704</v>
      </c>
    </row>
    <row r="57" spans="1:26" x14ac:dyDescent="0.25">
      <c r="A57" s="1" t="s">
        <v>23</v>
      </c>
      <c r="B57" s="1" t="s">
        <v>108</v>
      </c>
      <c r="C57">
        <v>79.855058340789427</v>
      </c>
      <c r="D57">
        <v>16</v>
      </c>
      <c r="E57">
        <v>701</v>
      </c>
      <c r="F57">
        <v>2925.6751703038126</v>
      </c>
      <c r="G57" s="1" t="s">
        <v>54</v>
      </c>
      <c r="H57">
        <v>97</v>
      </c>
      <c r="I57">
        <v>11</v>
      </c>
      <c r="J57">
        <v>11</v>
      </c>
      <c r="K57">
        <v>5</v>
      </c>
      <c r="L57" s="1" t="s">
        <v>35</v>
      </c>
      <c r="M57">
        <v>5.0143649550309073</v>
      </c>
      <c r="N57" s="1" t="s">
        <v>60</v>
      </c>
      <c r="O57" s="1" t="s">
        <v>49</v>
      </c>
      <c r="P57">
        <v>27</v>
      </c>
      <c r="Q57">
        <v>918</v>
      </c>
      <c r="R57">
        <v>5</v>
      </c>
      <c r="S57">
        <v>30.323545256999999</v>
      </c>
      <c r="T57" s="1" t="s">
        <v>45</v>
      </c>
      <c r="U57">
        <v>4.5489196593963852</v>
      </c>
      <c r="V57" s="1" t="s">
        <v>55</v>
      </c>
      <c r="W57" s="1" t="s">
        <v>31</v>
      </c>
      <c r="X57">
        <v>323.01292795247883</v>
      </c>
      <c r="Y57" s="1">
        <f>(supply_chain_data[[#This Row],[Stock levels]]*supply_chain_data[[#This Row],[Production volumes]])/100</f>
        <v>890.46</v>
      </c>
      <c r="Z57" s="1">
        <f>supply_chain_data[[#This Row],[Orders Lead times]]*(1-supply_chain_data[[#This Row],[Stock levels]])</f>
        <v>-1056</v>
      </c>
    </row>
    <row r="58" spans="1:26" x14ac:dyDescent="0.25">
      <c r="A58" s="1" t="s">
        <v>32</v>
      </c>
      <c r="B58" s="1" t="s">
        <v>109</v>
      </c>
      <c r="C58">
        <v>20.986386037043378</v>
      </c>
      <c r="D58">
        <v>90</v>
      </c>
      <c r="E58">
        <v>93</v>
      </c>
      <c r="F58">
        <v>4767.020484344137</v>
      </c>
      <c r="G58" s="1" t="s">
        <v>25</v>
      </c>
      <c r="H58">
        <v>25</v>
      </c>
      <c r="I58">
        <v>23</v>
      </c>
      <c r="J58">
        <v>83</v>
      </c>
      <c r="K58">
        <v>5</v>
      </c>
      <c r="L58" s="1" t="s">
        <v>42</v>
      </c>
      <c r="M58">
        <v>1.7744297140717396</v>
      </c>
      <c r="N58" s="1" t="s">
        <v>38</v>
      </c>
      <c r="O58" s="1" t="s">
        <v>28</v>
      </c>
      <c r="P58">
        <v>24</v>
      </c>
      <c r="Q58">
        <v>826</v>
      </c>
      <c r="R58">
        <v>28</v>
      </c>
      <c r="S58">
        <v>12.836284572832753</v>
      </c>
      <c r="T58" s="1" t="s">
        <v>63</v>
      </c>
      <c r="U58">
        <v>1.1737554953874541</v>
      </c>
      <c r="V58" s="1" t="s">
        <v>39</v>
      </c>
      <c r="W58" s="1" t="s">
        <v>31</v>
      </c>
      <c r="X58">
        <v>832.21080870602168</v>
      </c>
      <c r="Y58" s="1">
        <f>(supply_chain_data[[#This Row],[Stock levels]]*supply_chain_data[[#This Row],[Production volumes]])/100</f>
        <v>206.5</v>
      </c>
      <c r="Z58" s="1">
        <f>supply_chain_data[[#This Row],[Orders Lead times]]*(1-supply_chain_data[[#This Row],[Stock levels]])</f>
        <v>-552</v>
      </c>
    </row>
    <row r="59" spans="1:26" x14ac:dyDescent="0.25">
      <c r="A59" s="1" t="s">
        <v>23</v>
      </c>
      <c r="B59" s="1" t="s">
        <v>110</v>
      </c>
      <c r="C59">
        <v>49.263205350734154</v>
      </c>
      <c r="D59">
        <v>65</v>
      </c>
      <c r="E59">
        <v>227</v>
      </c>
      <c r="F59">
        <v>1605.8669003924058</v>
      </c>
      <c r="G59" s="1" t="s">
        <v>37</v>
      </c>
      <c r="H59">
        <v>5</v>
      </c>
      <c r="I59">
        <v>18</v>
      </c>
      <c r="J59">
        <v>51</v>
      </c>
      <c r="K59">
        <v>1</v>
      </c>
      <c r="L59" s="1" t="s">
        <v>26</v>
      </c>
      <c r="M59">
        <v>9.1605585353999999</v>
      </c>
      <c r="N59" s="1" t="s">
        <v>60</v>
      </c>
      <c r="O59" s="1" t="s">
        <v>49</v>
      </c>
      <c r="P59">
        <v>21</v>
      </c>
      <c r="Q59">
        <v>588</v>
      </c>
      <c r="R59">
        <v>25</v>
      </c>
      <c r="S59">
        <v>67.779622987078142</v>
      </c>
      <c r="T59" s="1" t="s">
        <v>29</v>
      </c>
      <c r="U59">
        <v>2.511174830212707</v>
      </c>
      <c r="V59" s="1" t="s">
        <v>46</v>
      </c>
      <c r="W59" s="1" t="s">
        <v>47</v>
      </c>
      <c r="X59">
        <v>482.19123860252813</v>
      </c>
      <c r="Y59" s="1">
        <f>(supply_chain_data[[#This Row],[Stock levels]]*supply_chain_data[[#This Row],[Production volumes]])/100</f>
        <v>29.4</v>
      </c>
      <c r="Z59" s="1">
        <f>supply_chain_data[[#This Row],[Orders Lead times]]*(1-supply_chain_data[[#This Row],[Stock levels]])</f>
        <v>-72</v>
      </c>
    </row>
    <row r="60" spans="1:26" x14ac:dyDescent="0.25">
      <c r="A60" s="1" t="s">
        <v>32</v>
      </c>
      <c r="B60" s="1" t="s">
        <v>111</v>
      </c>
      <c r="C60">
        <v>59.84156137728931</v>
      </c>
      <c r="D60">
        <v>81</v>
      </c>
      <c r="E60">
        <v>896</v>
      </c>
      <c r="F60">
        <v>2021.1498103371077</v>
      </c>
      <c r="G60" s="1" t="s">
        <v>25</v>
      </c>
      <c r="H60">
        <v>10</v>
      </c>
      <c r="I60">
        <v>5</v>
      </c>
      <c r="J60">
        <v>44</v>
      </c>
      <c r="K60">
        <v>7</v>
      </c>
      <c r="L60" s="1" t="s">
        <v>35</v>
      </c>
      <c r="M60">
        <v>4.9384385647000002</v>
      </c>
      <c r="N60" s="1" t="s">
        <v>27</v>
      </c>
      <c r="O60" s="1" t="s">
        <v>49</v>
      </c>
      <c r="P60">
        <v>18</v>
      </c>
      <c r="Q60">
        <v>396</v>
      </c>
      <c r="R60">
        <v>7</v>
      </c>
      <c r="S60">
        <v>65.047415094691459</v>
      </c>
      <c r="T60" s="1" t="s">
        <v>45</v>
      </c>
      <c r="U60">
        <v>1.7303747198591968</v>
      </c>
      <c r="V60" s="1" t="s">
        <v>30</v>
      </c>
      <c r="W60" s="1" t="s">
        <v>31</v>
      </c>
      <c r="X60">
        <v>110.36433523136472</v>
      </c>
      <c r="Y60" s="1">
        <f>(supply_chain_data[[#This Row],[Stock levels]]*supply_chain_data[[#This Row],[Production volumes]])/100</f>
        <v>39.6</v>
      </c>
      <c r="Z60" s="1">
        <f>supply_chain_data[[#This Row],[Orders Lead times]]*(1-supply_chain_data[[#This Row],[Stock levels]])</f>
        <v>-45</v>
      </c>
    </row>
    <row r="61" spans="1:26" x14ac:dyDescent="0.25">
      <c r="A61" s="1" t="s">
        <v>56</v>
      </c>
      <c r="B61" s="1" t="s">
        <v>112</v>
      </c>
      <c r="C61">
        <v>63.828398347710966</v>
      </c>
      <c r="D61">
        <v>30</v>
      </c>
      <c r="E61">
        <v>484</v>
      </c>
      <c r="F61">
        <v>1061.618523013288</v>
      </c>
      <c r="G61" s="1" t="s">
        <v>25</v>
      </c>
      <c r="H61">
        <v>100</v>
      </c>
      <c r="I61">
        <v>16</v>
      </c>
      <c r="J61">
        <v>26</v>
      </c>
      <c r="K61">
        <v>7</v>
      </c>
      <c r="L61" s="1" t="s">
        <v>26</v>
      </c>
      <c r="M61">
        <v>7.2937225968677284</v>
      </c>
      <c r="N61" s="1" t="s">
        <v>38</v>
      </c>
      <c r="O61" s="1" t="s">
        <v>44</v>
      </c>
      <c r="P61">
        <v>11</v>
      </c>
      <c r="Q61">
        <v>176</v>
      </c>
      <c r="R61">
        <v>4</v>
      </c>
      <c r="S61">
        <v>1.900762243519458</v>
      </c>
      <c r="T61" s="1" t="s">
        <v>45</v>
      </c>
      <c r="U61">
        <v>0.4471940154638232</v>
      </c>
      <c r="V61" s="1" t="s">
        <v>39</v>
      </c>
      <c r="W61" s="1" t="s">
        <v>47</v>
      </c>
      <c r="X61">
        <v>312.57427361009331</v>
      </c>
      <c r="Y61" s="1">
        <f>(supply_chain_data[[#This Row],[Stock levels]]*supply_chain_data[[#This Row],[Production volumes]])/100</f>
        <v>176</v>
      </c>
      <c r="Z61" s="1">
        <f>supply_chain_data[[#This Row],[Orders Lead times]]*(1-supply_chain_data[[#This Row],[Stock levels]])</f>
        <v>-1584</v>
      </c>
    </row>
    <row r="62" spans="1:26" x14ac:dyDescent="0.25">
      <c r="A62" s="1" t="s">
        <v>32</v>
      </c>
      <c r="B62" s="1" t="s">
        <v>113</v>
      </c>
      <c r="C62">
        <v>17.028027920188702</v>
      </c>
      <c r="D62">
        <v>16</v>
      </c>
      <c r="E62">
        <v>380</v>
      </c>
      <c r="F62">
        <v>8864.0843495864356</v>
      </c>
      <c r="G62" s="1" t="s">
        <v>34</v>
      </c>
      <c r="H62">
        <v>41</v>
      </c>
      <c r="I62">
        <v>27</v>
      </c>
      <c r="J62">
        <v>72</v>
      </c>
      <c r="K62">
        <v>8</v>
      </c>
      <c r="L62" s="1" t="s">
        <v>42</v>
      </c>
      <c r="M62">
        <v>4.3813681581023145</v>
      </c>
      <c r="N62" s="1" t="s">
        <v>51</v>
      </c>
      <c r="O62" s="1" t="s">
        <v>28</v>
      </c>
      <c r="P62">
        <v>29</v>
      </c>
      <c r="Q62">
        <v>929</v>
      </c>
      <c r="R62">
        <v>24</v>
      </c>
      <c r="S62">
        <v>87.213057815135684</v>
      </c>
      <c r="T62" s="1" t="s">
        <v>45</v>
      </c>
      <c r="U62">
        <v>2.8530906166490539</v>
      </c>
      <c r="V62" s="1" t="s">
        <v>46</v>
      </c>
      <c r="W62" s="1" t="s">
        <v>47</v>
      </c>
      <c r="X62">
        <v>430.16909697513654</v>
      </c>
      <c r="Y62" s="1">
        <f>(supply_chain_data[[#This Row],[Stock levels]]*supply_chain_data[[#This Row],[Production volumes]])/100</f>
        <v>380.89</v>
      </c>
      <c r="Z62" s="1">
        <f>supply_chain_data[[#This Row],[Orders Lead times]]*(1-supply_chain_data[[#This Row],[Stock levels]])</f>
        <v>-1080</v>
      </c>
    </row>
    <row r="63" spans="1:26" x14ac:dyDescent="0.25">
      <c r="A63" s="1" t="s">
        <v>23</v>
      </c>
      <c r="B63" s="1" t="s">
        <v>114</v>
      </c>
      <c r="C63">
        <v>52.028749903294923</v>
      </c>
      <c r="D63">
        <v>23</v>
      </c>
      <c r="E63">
        <v>117</v>
      </c>
      <c r="F63">
        <v>6885.5893508962527</v>
      </c>
      <c r="G63" s="1" t="s">
        <v>37</v>
      </c>
      <c r="H63">
        <v>32</v>
      </c>
      <c r="I63">
        <v>23</v>
      </c>
      <c r="J63">
        <v>36</v>
      </c>
      <c r="K63">
        <v>7</v>
      </c>
      <c r="L63" s="1" t="s">
        <v>42</v>
      </c>
      <c r="M63">
        <v>9.0303404225219488</v>
      </c>
      <c r="N63" s="1" t="s">
        <v>51</v>
      </c>
      <c r="O63" s="1" t="s">
        <v>44</v>
      </c>
      <c r="P63">
        <v>14</v>
      </c>
      <c r="Q63">
        <v>480</v>
      </c>
      <c r="R63">
        <v>12</v>
      </c>
      <c r="S63">
        <v>78.702393968999999</v>
      </c>
      <c r="T63" s="1" t="s">
        <v>45</v>
      </c>
      <c r="U63">
        <v>4.3674705382050529</v>
      </c>
      <c r="V63" s="1" t="s">
        <v>39</v>
      </c>
      <c r="W63" s="1" t="s">
        <v>47</v>
      </c>
      <c r="X63">
        <v>164.36652824341942</v>
      </c>
      <c r="Y63" s="1">
        <f>(supply_chain_data[[#This Row],[Stock levels]]*supply_chain_data[[#This Row],[Production volumes]])/100</f>
        <v>153.6</v>
      </c>
      <c r="Z63" s="1">
        <f>supply_chain_data[[#This Row],[Orders Lead times]]*(1-supply_chain_data[[#This Row],[Stock levels]])</f>
        <v>-713</v>
      </c>
    </row>
    <row r="64" spans="1:26" x14ac:dyDescent="0.25">
      <c r="A64" s="1" t="s">
        <v>56</v>
      </c>
      <c r="B64" s="1" t="s">
        <v>115</v>
      </c>
      <c r="C64">
        <v>72.796353955587364</v>
      </c>
      <c r="D64">
        <v>89</v>
      </c>
      <c r="E64">
        <v>270</v>
      </c>
      <c r="F64">
        <v>3899.7468337292244</v>
      </c>
      <c r="G64" s="1" t="s">
        <v>37</v>
      </c>
      <c r="H64">
        <v>86</v>
      </c>
      <c r="I64">
        <v>2</v>
      </c>
      <c r="J64">
        <v>40</v>
      </c>
      <c r="K64">
        <v>7</v>
      </c>
      <c r="L64" s="1" t="s">
        <v>42</v>
      </c>
      <c r="M64">
        <v>7.2917013887767759</v>
      </c>
      <c r="N64" s="1" t="s">
        <v>60</v>
      </c>
      <c r="O64" s="1" t="s">
        <v>28</v>
      </c>
      <c r="P64">
        <v>13</v>
      </c>
      <c r="Q64">
        <v>751</v>
      </c>
      <c r="R64">
        <v>14</v>
      </c>
      <c r="S64">
        <v>21.048642725168644</v>
      </c>
      <c r="T64" s="1" t="s">
        <v>63</v>
      </c>
      <c r="U64">
        <v>1.8740014040443747</v>
      </c>
      <c r="V64" s="1" t="s">
        <v>55</v>
      </c>
      <c r="W64" s="1" t="s">
        <v>40</v>
      </c>
      <c r="X64">
        <v>320.84651575911158</v>
      </c>
      <c r="Y64" s="1">
        <f>(supply_chain_data[[#This Row],[Stock levels]]*supply_chain_data[[#This Row],[Production volumes]])/100</f>
        <v>645.86</v>
      </c>
      <c r="Z64" s="1">
        <f>supply_chain_data[[#This Row],[Orders Lead times]]*(1-supply_chain_data[[#This Row],[Stock levels]])</f>
        <v>-170</v>
      </c>
    </row>
    <row r="65" spans="1:26" x14ac:dyDescent="0.25">
      <c r="A65" s="1" t="s">
        <v>32</v>
      </c>
      <c r="B65" s="1" t="s">
        <v>116</v>
      </c>
      <c r="C65">
        <v>13.017376785287857</v>
      </c>
      <c r="D65">
        <v>55</v>
      </c>
      <c r="E65">
        <v>246</v>
      </c>
      <c r="F65">
        <v>4256.9491408502254</v>
      </c>
      <c r="G65" s="1" t="s">
        <v>25</v>
      </c>
      <c r="H65">
        <v>54</v>
      </c>
      <c r="I65">
        <v>19</v>
      </c>
      <c r="J65">
        <v>10</v>
      </c>
      <c r="K65">
        <v>4</v>
      </c>
      <c r="L65" s="1" t="s">
        <v>35</v>
      </c>
      <c r="M65">
        <v>2.4579335279999999</v>
      </c>
      <c r="N65" s="1" t="s">
        <v>27</v>
      </c>
      <c r="O65" s="1" t="s">
        <v>52</v>
      </c>
      <c r="P65">
        <v>18</v>
      </c>
      <c r="Q65">
        <v>736</v>
      </c>
      <c r="R65">
        <v>10</v>
      </c>
      <c r="S65">
        <v>20.075003975630484</v>
      </c>
      <c r="T65" s="1" t="s">
        <v>29</v>
      </c>
      <c r="U65">
        <v>3.6328432903821337</v>
      </c>
      <c r="V65" s="1" t="s">
        <v>55</v>
      </c>
      <c r="W65" s="1" t="s">
        <v>47</v>
      </c>
      <c r="X65">
        <v>687.28617786641735</v>
      </c>
      <c r="Y65" s="1">
        <f>(supply_chain_data[[#This Row],[Stock levels]]*supply_chain_data[[#This Row],[Production volumes]])/100</f>
        <v>397.44</v>
      </c>
      <c r="Z65" s="1">
        <f>supply_chain_data[[#This Row],[Orders Lead times]]*(1-supply_chain_data[[#This Row],[Stock levels]])</f>
        <v>-1007</v>
      </c>
    </row>
    <row r="66" spans="1:26" x14ac:dyDescent="0.25">
      <c r="A66" s="1" t="s">
        <v>32</v>
      </c>
      <c r="B66" s="1" t="s">
        <v>117</v>
      </c>
      <c r="C66">
        <v>89.634095608135326</v>
      </c>
      <c r="D66">
        <v>11</v>
      </c>
      <c r="E66">
        <v>134</v>
      </c>
      <c r="F66">
        <v>8458.7308783671779</v>
      </c>
      <c r="G66" s="1" t="s">
        <v>34</v>
      </c>
      <c r="H66">
        <v>73</v>
      </c>
      <c r="I66">
        <v>27</v>
      </c>
      <c r="J66">
        <v>75</v>
      </c>
      <c r="K66">
        <v>6</v>
      </c>
      <c r="L66" s="1" t="s">
        <v>42</v>
      </c>
      <c r="M66">
        <v>4.5853534681946524</v>
      </c>
      <c r="N66" s="1" t="s">
        <v>38</v>
      </c>
      <c r="O66" s="1" t="s">
        <v>49</v>
      </c>
      <c r="P66">
        <v>17</v>
      </c>
      <c r="Q66">
        <v>328</v>
      </c>
      <c r="R66">
        <v>6</v>
      </c>
      <c r="S66">
        <v>8.6930424258772874</v>
      </c>
      <c r="T66" s="1" t="s">
        <v>45</v>
      </c>
      <c r="U66">
        <v>0.15948631471751462</v>
      </c>
      <c r="V66" s="1" t="s">
        <v>39</v>
      </c>
      <c r="W66" s="1" t="s">
        <v>40</v>
      </c>
      <c r="X66">
        <v>771.22508468115745</v>
      </c>
      <c r="Y66" s="1">
        <f>(supply_chain_data[[#This Row],[Stock levels]]*supply_chain_data[[#This Row],[Production volumes]])/100</f>
        <v>239.44</v>
      </c>
      <c r="Z66" s="1">
        <f>supply_chain_data[[#This Row],[Orders Lead times]]*(1-supply_chain_data[[#This Row],[Stock levels]])</f>
        <v>-1944</v>
      </c>
    </row>
    <row r="67" spans="1:26" x14ac:dyDescent="0.25">
      <c r="A67" s="1" t="s">
        <v>32</v>
      </c>
      <c r="B67" s="1" t="s">
        <v>118</v>
      </c>
      <c r="C67">
        <v>33.697717206643127</v>
      </c>
      <c r="D67">
        <v>72</v>
      </c>
      <c r="E67">
        <v>457</v>
      </c>
      <c r="F67">
        <v>8354.5796864819949</v>
      </c>
      <c r="G67" s="1" t="s">
        <v>54</v>
      </c>
      <c r="H67">
        <v>57</v>
      </c>
      <c r="I67">
        <v>24</v>
      </c>
      <c r="J67">
        <v>54</v>
      </c>
      <c r="K67">
        <v>8</v>
      </c>
      <c r="L67" s="1" t="s">
        <v>42</v>
      </c>
      <c r="M67">
        <v>6.5805413478845951</v>
      </c>
      <c r="N67" s="1" t="s">
        <v>43</v>
      </c>
      <c r="O67" s="1" t="s">
        <v>44</v>
      </c>
      <c r="P67">
        <v>16</v>
      </c>
      <c r="Q67">
        <v>358</v>
      </c>
      <c r="R67">
        <v>21</v>
      </c>
      <c r="S67">
        <v>1.5972227430506774</v>
      </c>
      <c r="T67" s="1" t="s">
        <v>45</v>
      </c>
      <c r="U67">
        <v>4.911095954842331</v>
      </c>
      <c r="V67" s="1" t="s">
        <v>46</v>
      </c>
      <c r="W67" s="1" t="s">
        <v>40</v>
      </c>
      <c r="X67">
        <v>555.85910367174347</v>
      </c>
      <c r="Y67" s="1">
        <f>(supply_chain_data[[#This Row],[Stock levels]]*supply_chain_data[[#This Row],[Production volumes]])/100</f>
        <v>204.06</v>
      </c>
      <c r="Z67" s="1">
        <f>supply_chain_data[[#This Row],[Orders Lead times]]*(1-supply_chain_data[[#This Row],[Stock levels]])</f>
        <v>-1344</v>
      </c>
    </row>
    <row r="68" spans="1:26" x14ac:dyDescent="0.25">
      <c r="A68" s="1" t="s">
        <v>32</v>
      </c>
      <c r="B68" s="1" t="s">
        <v>119</v>
      </c>
      <c r="C68">
        <v>26.034869773962086</v>
      </c>
      <c r="D68">
        <v>52</v>
      </c>
      <c r="E68">
        <v>704</v>
      </c>
      <c r="F68">
        <v>8367.721618020154</v>
      </c>
      <c r="G68" s="1" t="s">
        <v>34</v>
      </c>
      <c r="H68">
        <v>13</v>
      </c>
      <c r="I68">
        <v>17</v>
      </c>
      <c r="J68">
        <v>19</v>
      </c>
      <c r="K68">
        <v>8</v>
      </c>
      <c r="L68" s="1" t="s">
        <v>35</v>
      </c>
      <c r="M68">
        <v>2.2161427287713633</v>
      </c>
      <c r="N68" s="1" t="s">
        <v>43</v>
      </c>
      <c r="O68" s="1" t="s">
        <v>44</v>
      </c>
      <c r="P68">
        <v>24</v>
      </c>
      <c r="Q68">
        <v>867</v>
      </c>
      <c r="R68">
        <v>28</v>
      </c>
      <c r="S68">
        <v>42.084436738309961</v>
      </c>
      <c r="T68" s="1" t="s">
        <v>45</v>
      </c>
      <c r="U68">
        <v>3.4480632883402618</v>
      </c>
      <c r="V68" s="1" t="s">
        <v>30</v>
      </c>
      <c r="W68" s="1" t="s">
        <v>47</v>
      </c>
      <c r="X68">
        <v>393.84334857842788</v>
      </c>
      <c r="Y68" s="1">
        <f>(supply_chain_data[[#This Row],[Stock levels]]*supply_chain_data[[#This Row],[Production volumes]])/100</f>
        <v>112.71</v>
      </c>
      <c r="Z68" s="1">
        <f>supply_chain_data[[#This Row],[Orders Lead times]]*(1-supply_chain_data[[#This Row],[Stock levels]])</f>
        <v>-204</v>
      </c>
    </row>
    <row r="69" spans="1:26" x14ac:dyDescent="0.25">
      <c r="A69" s="1" t="s">
        <v>32</v>
      </c>
      <c r="B69" s="1" t="s">
        <v>120</v>
      </c>
      <c r="C69">
        <v>87.755432354001073</v>
      </c>
      <c r="D69">
        <v>16</v>
      </c>
      <c r="E69">
        <v>513</v>
      </c>
      <c r="F69">
        <v>9473.7980325083372</v>
      </c>
      <c r="G69" s="1" t="s">
        <v>37</v>
      </c>
      <c r="H69">
        <v>12</v>
      </c>
      <c r="I69">
        <v>9</v>
      </c>
      <c r="J69">
        <v>71</v>
      </c>
      <c r="K69">
        <v>9</v>
      </c>
      <c r="L69" s="1" t="s">
        <v>42</v>
      </c>
      <c r="M69">
        <v>9.147811544710633</v>
      </c>
      <c r="N69" s="1" t="s">
        <v>38</v>
      </c>
      <c r="O69" s="1" t="s">
        <v>28</v>
      </c>
      <c r="P69">
        <v>10</v>
      </c>
      <c r="Q69">
        <v>198</v>
      </c>
      <c r="R69">
        <v>11</v>
      </c>
      <c r="S69">
        <v>7.0578761469782307</v>
      </c>
      <c r="T69" s="1" t="s">
        <v>63</v>
      </c>
      <c r="U69">
        <v>0.13195544431181483</v>
      </c>
      <c r="V69" s="1" t="s">
        <v>55</v>
      </c>
      <c r="W69" s="1" t="s">
        <v>40</v>
      </c>
      <c r="X69">
        <v>169.2718013847869</v>
      </c>
      <c r="Y69" s="1">
        <f>(supply_chain_data[[#This Row],[Stock levels]]*supply_chain_data[[#This Row],[Production volumes]])/100</f>
        <v>23.76</v>
      </c>
      <c r="Z69" s="1">
        <f>supply_chain_data[[#This Row],[Orders Lead times]]*(1-supply_chain_data[[#This Row],[Stock levels]])</f>
        <v>-99</v>
      </c>
    </row>
    <row r="70" spans="1:26" x14ac:dyDescent="0.25">
      <c r="A70" s="1" t="s">
        <v>23</v>
      </c>
      <c r="B70" s="1" t="s">
        <v>121</v>
      </c>
      <c r="C70">
        <v>37.931812382790319</v>
      </c>
      <c r="D70">
        <v>29</v>
      </c>
      <c r="E70">
        <v>163</v>
      </c>
      <c r="F70">
        <v>3550.2184327809919</v>
      </c>
      <c r="G70" s="1" t="s">
        <v>25</v>
      </c>
      <c r="H70">
        <v>0</v>
      </c>
      <c r="I70">
        <v>8</v>
      </c>
      <c r="J70">
        <v>58</v>
      </c>
      <c r="K70">
        <v>8</v>
      </c>
      <c r="L70" s="1" t="s">
        <v>26</v>
      </c>
      <c r="M70">
        <v>1.1942518648849991</v>
      </c>
      <c r="N70" s="1" t="s">
        <v>60</v>
      </c>
      <c r="O70" s="1" t="s">
        <v>52</v>
      </c>
      <c r="P70">
        <v>2</v>
      </c>
      <c r="Q70">
        <v>375</v>
      </c>
      <c r="R70">
        <v>18</v>
      </c>
      <c r="S70">
        <v>97.113581562999997</v>
      </c>
      <c r="T70" s="1" t="s">
        <v>45</v>
      </c>
      <c r="U70">
        <v>1.9834678722000001</v>
      </c>
      <c r="V70" s="1" t="s">
        <v>46</v>
      </c>
      <c r="W70" s="1" t="s">
        <v>47</v>
      </c>
      <c r="X70">
        <v>299.70630311810316</v>
      </c>
      <c r="Y70" s="1">
        <f>(supply_chain_data[[#This Row],[Stock levels]]*supply_chain_data[[#This Row],[Production volumes]])/100</f>
        <v>0</v>
      </c>
      <c r="Z70" s="1">
        <f>supply_chain_data[[#This Row],[Orders Lead times]]*(1-supply_chain_data[[#This Row],[Stock levels]])</f>
        <v>8</v>
      </c>
    </row>
    <row r="71" spans="1:26" x14ac:dyDescent="0.25">
      <c r="A71" s="1" t="s">
        <v>32</v>
      </c>
      <c r="B71" s="1" t="s">
        <v>122</v>
      </c>
      <c r="C71">
        <v>54.865528517069791</v>
      </c>
      <c r="D71">
        <v>62</v>
      </c>
      <c r="E71">
        <v>511</v>
      </c>
      <c r="F71">
        <v>1752.3810874841247</v>
      </c>
      <c r="G71" s="1" t="s">
        <v>25</v>
      </c>
      <c r="H71">
        <v>95</v>
      </c>
      <c r="I71">
        <v>1</v>
      </c>
      <c r="J71">
        <v>27</v>
      </c>
      <c r="K71">
        <v>3</v>
      </c>
      <c r="L71" s="1" t="s">
        <v>26</v>
      </c>
      <c r="M71">
        <v>9.7052867901203488</v>
      </c>
      <c r="N71" s="1" t="s">
        <v>51</v>
      </c>
      <c r="O71" s="1" t="s">
        <v>44</v>
      </c>
      <c r="P71">
        <v>9</v>
      </c>
      <c r="Q71">
        <v>862</v>
      </c>
      <c r="R71">
        <v>7</v>
      </c>
      <c r="S71">
        <v>77.627765812748166</v>
      </c>
      <c r="T71" s="1" t="s">
        <v>29</v>
      </c>
      <c r="U71">
        <v>1.3623879886491086</v>
      </c>
      <c r="V71" s="1" t="s">
        <v>39</v>
      </c>
      <c r="W71" s="1" t="s">
        <v>47</v>
      </c>
      <c r="X71">
        <v>207.66320620857562</v>
      </c>
      <c r="Y71" s="1">
        <f>(supply_chain_data[[#This Row],[Stock levels]]*supply_chain_data[[#This Row],[Production volumes]])/100</f>
        <v>818.9</v>
      </c>
      <c r="Z71" s="1">
        <f>supply_chain_data[[#This Row],[Orders Lead times]]*(1-supply_chain_data[[#This Row],[Stock levels]])</f>
        <v>-94</v>
      </c>
    </row>
    <row r="72" spans="1:26" x14ac:dyDescent="0.25">
      <c r="A72" s="1" t="s">
        <v>23</v>
      </c>
      <c r="B72" s="1" t="s">
        <v>123</v>
      </c>
      <c r="C72">
        <v>47.914541824058766</v>
      </c>
      <c r="D72">
        <v>90</v>
      </c>
      <c r="E72">
        <v>32</v>
      </c>
      <c r="F72">
        <v>7014.8879872033885</v>
      </c>
      <c r="G72" s="1" t="s">
        <v>34</v>
      </c>
      <c r="H72">
        <v>10</v>
      </c>
      <c r="I72">
        <v>12</v>
      </c>
      <c r="J72">
        <v>22</v>
      </c>
      <c r="K72">
        <v>4</v>
      </c>
      <c r="L72" s="1" t="s">
        <v>26</v>
      </c>
      <c r="M72">
        <v>6.3157177546007226</v>
      </c>
      <c r="N72" s="1" t="s">
        <v>38</v>
      </c>
      <c r="O72" s="1" t="s">
        <v>52</v>
      </c>
      <c r="P72">
        <v>22</v>
      </c>
      <c r="Q72">
        <v>775</v>
      </c>
      <c r="R72">
        <v>16</v>
      </c>
      <c r="S72">
        <v>11.440781823761265</v>
      </c>
      <c r="T72" s="1" t="s">
        <v>63</v>
      </c>
      <c r="U72">
        <v>1.8305755986122314</v>
      </c>
      <c r="V72" s="1" t="s">
        <v>30</v>
      </c>
      <c r="W72" s="1" t="s">
        <v>40</v>
      </c>
      <c r="X72">
        <v>183.27289874871101</v>
      </c>
      <c r="Y72" s="1">
        <f>(supply_chain_data[[#This Row],[Stock levels]]*supply_chain_data[[#This Row],[Production volumes]])/100</f>
        <v>77.5</v>
      </c>
      <c r="Z72" s="1">
        <f>supply_chain_data[[#This Row],[Orders Lead times]]*(1-supply_chain_data[[#This Row],[Stock levels]])</f>
        <v>-108</v>
      </c>
    </row>
    <row r="73" spans="1:26" x14ac:dyDescent="0.25">
      <c r="A73" s="1" t="s">
        <v>56</v>
      </c>
      <c r="B73" s="1" t="s">
        <v>124</v>
      </c>
      <c r="C73">
        <v>6.3815331627479663</v>
      </c>
      <c r="D73">
        <v>14</v>
      </c>
      <c r="E73">
        <v>637</v>
      </c>
      <c r="F73">
        <v>8180.3370854254426</v>
      </c>
      <c r="G73" s="1" t="s">
        <v>34</v>
      </c>
      <c r="H73">
        <v>76</v>
      </c>
      <c r="I73">
        <v>2</v>
      </c>
      <c r="J73">
        <v>26</v>
      </c>
      <c r="K73">
        <v>6</v>
      </c>
      <c r="L73" s="1" t="s">
        <v>35</v>
      </c>
      <c r="M73">
        <v>9.2281903170525172</v>
      </c>
      <c r="N73" s="1" t="s">
        <v>60</v>
      </c>
      <c r="O73" s="1" t="s">
        <v>52</v>
      </c>
      <c r="P73">
        <v>2</v>
      </c>
      <c r="Q73">
        <v>258</v>
      </c>
      <c r="R73">
        <v>10</v>
      </c>
      <c r="S73">
        <v>30.661677477859556</v>
      </c>
      <c r="T73" s="1" t="s">
        <v>29</v>
      </c>
      <c r="U73">
        <v>2.0787506078749689</v>
      </c>
      <c r="V73" s="1" t="s">
        <v>30</v>
      </c>
      <c r="W73" s="1" t="s">
        <v>47</v>
      </c>
      <c r="X73">
        <v>405.16706788885585</v>
      </c>
      <c r="Y73" s="1">
        <f>(supply_chain_data[[#This Row],[Stock levels]]*supply_chain_data[[#This Row],[Production volumes]])/100</f>
        <v>196.08</v>
      </c>
      <c r="Z73" s="1">
        <f>supply_chain_data[[#This Row],[Orders Lead times]]*(1-supply_chain_data[[#This Row],[Stock levels]])</f>
        <v>-150</v>
      </c>
    </row>
    <row r="74" spans="1:26" x14ac:dyDescent="0.25">
      <c r="A74" s="1" t="s">
        <v>56</v>
      </c>
      <c r="B74" s="1" t="s">
        <v>125</v>
      </c>
      <c r="C74">
        <v>90.204427520528071</v>
      </c>
      <c r="D74">
        <v>88</v>
      </c>
      <c r="E74">
        <v>478</v>
      </c>
      <c r="F74">
        <v>2633.1219813122557</v>
      </c>
      <c r="G74" s="1" t="s">
        <v>25</v>
      </c>
      <c r="H74">
        <v>57</v>
      </c>
      <c r="I74">
        <v>29</v>
      </c>
      <c r="J74">
        <v>77</v>
      </c>
      <c r="K74">
        <v>9</v>
      </c>
      <c r="L74" s="1" t="s">
        <v>35</v>
      </c>
      <c r="M74">
        <v>6.5996141596895441</v>
      </c>
      <c r="N74" s="1" t="s">
        <v>38</v>
      </c>
      <c r="O74" s="1" t="s">
        <v>52</v>
      </c>
      <c r="P74">
        <v>21</v>
      </c>
      <c r="Q74">
        <v>152</v>
      </c>
      <c r="R74">
        <v>11</v>
      </c>
      <c r="S74">
        <v>55.760492895244212</v>
      </c>
      <c r="T74" s="1" t="s">
        <v>29</v>
      </c>
      <c r="U74">
        <v>3.2133296074383089</v>
      </c>
      <c r="V74" s="1" t="s">
        <v>46</v>
      </c>
      <c r="W74" s="1" t="s">
        <v>31</v>
      </c>
      <c r="X74">
        <v>677.9445698461833</v>
      </c>
      <c r="Y74" s="1">
        <f>(supply_chain_data[[#This Row],[Stock levels]]*supply_chain_data[[#This Row],[Production volumes]])/100</f>
        <v>86.64</v>
      </c>
      <c r="Z74" s="1">
        <f>supply_chain_data[[#This Row],[Orders Lead times]]*(1-supply_chain_data[[#This Row],[Stock levels]])</f>
        <v>-1624</v>
      </c>
    </row>
    <row r="75" spans="1:26" x14ac:dyDescent="0.25">
      <c r="A75" s="1" t="s">
        <v>56</v>
      </c>
      <c r="B75" s="1" t="s">
        <v>126</v>
      </c>
      <c r="C75">
        <v>83.851017681000002</v>
      </c>
      <c r="D75">
        <v>41</v>
      </c>
      <c r="E75">
        <v>375</v>
      </c>
      <c r="F75">
        <v>7910.8869161406856</v>
      </c>
      <c r="G75" s="1" t="s">
        <v>54</v>
      </c>
      <c r="H75">
        <v>17</v>
      </c>
      <c r="I75">
        <v>25</v>
      </c>
      <c r="J75">
        <v>66</v>
      </c>
      <c r="K75">
        <v>5</v>
      </c>
      <c r="L75" s="1" t="s">
        <v>26</v>
      </c>
      <c r="M75">
        <v>1.5129368369160772</v>
      </c>
      <c r="N75" s="1" t="s">
        <v>51</v>
      </c>
      <c r="O75" s="1" t="s">
        <v>61</v>
      </c>
      <c r="P75">
        <v>13</v>
      </c>
      <c r="Q75">
        <v>444</v>
      </c>
      <c r="R75">
        <v>4</v>
      </c>
      <c r="S75">
        <v>46.870238797617155</v>
      </c>
      <c r="T75" s="1" t="s">
        <v>45</v>
      </c>
      <c r="U75">
        <v>4.6205460645137064</v>
      </c>
      <c r="V75" s="1" t="s">
        <v>30</v>
      </c>
      <c r="W75" s="1" t="s">
        <v>47</v>
      </c>
      <c r="X75">
        <v>866.4728001296578</v>
      </c>
      <c r="Y75" s="1">
        <f>(supply_chain_data[[#This Row],[Stock levels]]*supply_chain_data[[#This Row],[Production volumes]])/100</f>
        <v>75.48</v>
      </c>
      <c r="Z75" s="1">
        <f>supply_chain_data[[#This Row],[Orders Lead times]]*(1-supply_chain_data[[#This Row],[Stock levels]])</f>
        <v>-400</v>
      </c>
    </row>
    <row r="76" spans="1:26" x14ac:dyDescent="0.25">
      <c r="A76" s="1" t="s">
        <v>23</v>
      </c>
      <c r="B76" s="1" t="s">
        <v>127</v>
      </c>
      <c r="C76">
        <v>3.1700114135661548</v>
      </c>
      <c r="D76">
        <v>64</v>
      </c>
      <c r="E76">
        <v>904</v>
      </c>
      <c r="F76">
        <v>5709.9452959692871</v>
      </c>
      <c r="G76" s="1" t="s">
        <v>34</v>
      </c>
      <c r="H76">
        <v>41</v>
      </c>
      <c r="I76">
        <v>6</v>
      </c>
      <c r="J76">
        <v>1</v>
      </c>
      <c r="K76">
        <v>5</v>
      </c>
      <c r="L76" s="1" t="s">
        <v>35</v>
      </c>
      <c r="M76">
        <v>5.2376546500374479</v>
      </c>
      <c r="N76" s="1" t="s">
        <v>51</v>
      </c>
      <c r="O76" s="1" t="s">
        <v>49</v>
      </c>
      <c r="P76">
        <v>1</v>
      </c>
      <c r="Q76">
        <v>919</v>
      </c>
      <c r="R76">
        <v>9</v>
      </c>
      <c r="S76">
        <v>80.580852156447818</v>
      </c>
      <c r="T76" s="1" t="s">
        <v>45</v>
      </c>
      <c r="U76">
        <v>0.39661272410993542</v>
      </c>
      <c r="V76" s="1" t="s">
        <v>46</v>
      </c>
      <c r="W76" s="1" t="s">
        <v>47</v>
      </c>
      <c r="X76">
        <v>341.55265678322337</v>
      </c>
      <c r="Y76" s="1">
        <f>(supply_chain_data[[#This Row],[Stock levels]]*supply_chain_data[[#This Row],[Production volumes]])/100</f>
        <v>376.79</v>
      </c>
      <c r="Z76" s="1">
        <f>supply_chain_data[[#This Row],[Orders Lead times]]*(1-supply_chain_data[[#This Row],[Stock levels]])</f>
        <v>-240</v>
      </c>
    </row>
    <row r="77" spans="1:26" x14ac:dyDescent="0.25">
      <c r="A77" s="1" t="s">
        <v>32</v>
      </c>
      <c r="B77" s="1" t="s">
        <v>128</v>
      </c>
      <c r="C77">
        <v>92.996884233970661</v>
      </c>
      <c r="D77">
        <v>29</v>
      </c>
      <c r="E77">
        <v>106</v>
      </c>
      <c r="F77">
        <v>1889.073589779335</v>
      </c>
      <c r="G77" s="1" t="s">
        <v>25</v>
      </c>
      <c r="H77">
        <v>16</v>
      </c>
      <c r="I77">
        <v>20</v>
      </c>
      <c r="J77">
        <v>56</v>
      </c>
      <c r="K77">
        <v>10</v>
      </c>
      <c r="L77" s="1" t="s">
        <v>42</v>
      </c>
      <c r="M77">
        <v>2.4738977610454609</v>
      </c>
      <c r="N77" s="1" t="s">
        <v>38</v>
      </c>
      <c r="O77" s="1" t="s">
        <v>61</v>
      </c>
      <c r="P77">
        <v>25</v>
      </c>
      <c r="Q77">
        <v>759</v>
      </c>
      <c r="R77">
        <v>11</v>
      </c>
      <c r="S77">
        <v>48.064782640006591</v>
      </c>
      <c r="T77" s="1" t="s">
        <v>63</v>
      </c>
      <c r="U77">
        <v>2.0300690886687516</v>
      </c>
      <c r="V77" s="1" t="s">
        <v>39</v>
      </c>
      <c r="W77" s="1" t="s">
        <v>40</v>
      </c>
      <c r="X77">
        <v>873.12964801765145</v>
      </c>
      <c r="Y77" s="1">
        <f>(supply_chain_data[[#This Row],[Stock levels]]*supply_chain_data[[#This Row],[Production volumes]])/100</f>
        <v>121.44</v>
      </c>
      <c r="Z77" s="1">
        <f>supply_chain_data[[#This Row],[Orders Lead times]]*(1-supply_chain_data[[#This Row],[Stock levels]])</f>
        <v>-300</v>
      </c>
    </row>
    <row r="78" spans="1:26" x14ac:dyDescent="0.25">
      <c r="A78" s="1" t="s">
        <v>23</v>
      </c>
      <c r="B78" s="1" t="s">
        <v>129</v>
      </c>
      <c r="C78">
        <v>69.108799547430323</v>
      </c>
      <c r="D78">
        <v>23</v>
      </c>
      <c r="E78">
        <v>241</v>
      </c>
      <c r="F78">
        <v>5328.3759842977579</v>
      </c>
      <c r="G78" s="1" t="s">
        <v>54</v>
      </c>
      <c r="H78">
        <v>38</v>
      </c>
      <c r="I78">
        <v>1</v>
      </c>
      <c r="J78">
        <v>22</v>
      </c>
      <c r="K78">
        <v>10</v>
      </c>
      <c r="L78" s="1" t="s">
        <v>35</v>
      </c>
      <c r="M78">
        <v>7.0545383368369263</v>
      </c>
      <c r="N78" s="1" t="s">
        <v>60</v>
      </c>
      <c r="O78" s="1" t="s">
        <v>52</v>
      </c>
      <c r="P78">
        <v>25</v>
      </c>
      <c r="Q78">
        <v>985</v>
      </c>
      <c r="R78">
        <v>24</v>
      </c>
      <c r="S78">
        <v>64.323597795600222</v>
      </c>
      <c r="T78" s="1" t="s">
        <v>29</v>
      </c>
      <c r="U78">
        <v>2.1800374515822165</v>
      </c>
      <c r="V78" s="1" t="s">
        <v>46</v>
      </c>
      <c r="W78" s="1" t="s">
        <v>47</v>
      </c>
      <c r="X78">
        <v>997.4134501331946</v>
      </c>
      <c r="Y78" s="1">
        <f>(supply_chain_data[[#This Row],[Stock levels]]*supply_chain_data[[#This Row],[Production volumes]])/100</f>
        <v>374.3</v>
      </c>
      <c r="Z78" s="1">
        <f>supply_chain_data[[#This Row],[Orders Lead times]]*(1-supply_chain_data[[#This Row],[Stock levels]])</f>
        <v>-37</v>
      </c>
    </row>
    <row r="79" spans="1:26" x14ac:dyDescent="0.25">
      <c r="A79" s="1" t="s">
        <v>23</v>
      </c>
      <c r="B79" s="1" t="s">
        <v>130</v>
      </c>
      <c r="C79">
        <v>57.449742958971477</v>
      </c>
      <c r="D79">
        <v>14</v>
      </c>
      <c r="E79">
        <v>359</v>
      </c>
      <c r="F79">
        <v>2483.7601775427947</v>
      </c>
      <c r="G79" s="1" t="s">
        <v>37</v>
      </c>
      <c r="H79">
        <v>96</v>
      </c>
      <c r="I79">
        <v>28</v>
      </c>
      <c r="J79">
        <v>57</v>
      </c>
      <c r="K79">
        <v>4</v>
      </c>
      <c r="L79" s="1" t="s">
        <v>26</v>
      </c>
      <c r="M79">
        <v>6.7809466256178954</v>
      </c>
      <c r="N79" s="1" t="s">
        <v>38</v>
      </c>
      <c r="O79" s="1" t="s">
        <v>44</v>
      </c>
      <c r="P79">
        <v>26</v>
      </c>
      <c r="Q79">
        <v>334</v>
      </c>
      <c r="R79">
        <v>5</v>
      </c>
      <c r="S79">
        <v>42.952444748991837</v>
      </c>
      <c r="T79" s="1" t="s">
        <v>63</v>
      </c>
      <c r="U79">
        <v>3.0551418183075478</v>
      </c>
      <c r="V79" s="1" t="s">
        <v>30</v>
      </c>
      <c r="W79" s="1" t="s">
        <v>31</v>
      </c>
      <c r="X79">
        <v>852.56809892000001</v>
      </c>
      <c r="Y79" s="1">
        <f>(supply_chain_data[[#This Row],[Stock levels]]*supply_chain_data[[#This Row],[Production volumes]])/100</f>
        <v>320.64</v>
      </c>
      <c r="Z79" s="1">
        <f>supply_chain_data[[#This Row],[Orders Lead times]]*(1-supply_chain_data[[#This Row],[Stock levels]])</f>
        <v>-2660</v>
      </c>
    </row>
    <row r="80" spans="1:26" x14ac:dyDescent="0.25">
      <c r="A80" s="1" t="s">
        <v>23</v>
      </c>
      <c r="B80" s="1" t="s">
        <v>131</v>
      </c>
      <c r="C80">
        <v>6.3068831761119153</v>
      </c>
      <c r="D80">
        <v>50</v>
      </c>
      <c r="E80">
        <v>946</v>
      </c>
      <c r="F80">
        <v>1292.4584179377562</v>
      </c>
      <c r="G80" s="1" t="s">
        <v>37</v>
      </c>
      <c r="H80">
        <v>5</v>
      </c>
      <c r="I80">
        <v>4</v>
      </c>
      <c r="J80">
        <v>51</v>
      </c>
      <c r="K80">
        <v>5</v>
      </c>
      <c r="L80" s="1" t="s">
        <v>26</v>
      </c>
      <c r="M80">
        <v>8.4670497708999992</v>
      </c>
      <c r="N80" s="1" t="s">
        <v>43</v>
      </c>
      <c r="O80" s="1" t="s">
        <v>28</v>
      </c>
      <c r="P80">
        <v>25</v>
      </c>
      <c r="Q80">
        <v>858</v>
      </c>
      <c r="R80">
        <v>21</v>
      </c>
      <c r="S80">
        <v>71.126514720403378</v>
      </c>
      <c r="T80" s="1" t="s">
        <v>29</v>
      </c>
      <c r="U80">
        <v>4.0968813324704518</v>
      </c>
      <c r="V80" s="1" t="s">
        <v>55</v>
      </c>
      <c r="W80" s="1" t="s">
        <v>40</v>
      </c>
      <c r="X80">
        <v>323.59220343132216</v>
      </c>
      <c r="Y80" s="1">
        <f>(supply_chain_data[[#This Row],[Stock levels]]*supply_chain_data[[#This Row],[Production volumes]])/100</f>
        <v>42.9</v>
      </c>
      <c r="Z80" s="1">
        <f>supply_chain_data[[#This Row],[Orders Lead times]]*(1-supply_chain_data[[#This Row],[Stock levels]])</f>
        <v>-16</v>
      </c>
    </row>
    <row r="81" spans="1:26" x14ac:dyDescent="0.25">
      <c r="A81" s="1" t="s">
        <v>23</v>
      </c>
      <c r="B81" s="1" t="s">
        <v>132</v>
      </c>
      <c r="C81">
        <v>57.057031221103223</v>
      </c>
      <c r="D81">
        <v>56</v>
      </c>
      <c r="E81">
        <v>198</v>
      </c>
      <c r="F81">
        <v>7888.7232684270812</v>
      </c>
      <c r="G81" s="1" t="s">
        <v>25</v>
      </c>
      <c r="H81">
        <v>31</v>
      </c>
      <c r="I81">
        <v>25</v>
      </c>
      <c r="J81">
        <v>20</v>
      </c>
      <c r="K81">
        <v>1</v>
      </c>
      <c r="L81" s="1" t="s">
        <v>26</v>
      </c>
      <c r="M81">
        <v>6.4963253642950445</v>
      </c>
      <c r="N81" s="1" t="s">
        <v>27</v>
      </c>
      <c r="O81" s="1" t="s">
        <v>52</v>
      </c>
      <c r="P81">
        <v>5</v>
      </c>
      <c r="Q81">
        <v>228</v>
      </c>
      <c r="R81">
        <v>12</v>
      </c>
      <c r="S81">
        <v>57.87090292403628</v>
      </c>
      <c r="T81" s="1" t="s">
        <v>29</v>
      </c>
      <c r="U81">
        <v>0.16587162748060824</v>
      </c>
      <c r="V81" s="1" t="s">
        <v>39</v>
      </c>
      <c r="W81" s="1" t="s">
        <v>40</v>
      </c>
      <c r="X81">
        <v>351.50421933503867</v>
      </c>
      <c r="Y81" s="1">
        <f>(supply_chain_data[[#This Row],[Stock levels]]*supply_chain_data[[#This Row],[Production volumes]])/100</f>
        <v>70.680000000000007</v>
      </c>
      <c r="Z81" s="1">
        <f>supply_chain_data[[#This Row],[Orders Lead times]]*(1-supply_chain_data[[#This Row],[Stock levels]])</f>
        <v>-750</v>
      </c>
    </row>
    <row r="82" spans="1:26" x14ac:dyDescent="0.25">
      <c r="A82" s="1" t="s">
        <v>32</v>
      </c>
      <c r="B82" s="1" t="s">
        <v>133</v>
      </c>
      <c r="C82">
        <v>91.128318350444331</v>
      </c>
      <c r="D82">
        <v>75</v>
      </c>
      <c r="E82">
        <v>872</v>
      </c>
      <c r="F82">
        <v>8651.6726829820655</v>
      </c>
      <c r="G82" s="1" t="s">
        <v>37</v>
      </c>
      <c r="H82">
        <v>39</v>
      </c>
      <c r="I82">
        <v>14</v>
      </c>
      <c r="J82">
        <v>41</v>
      </c>
      <c r="K82">
        <v>2</v>
      </c>
      <c r="L82" s="1" t="s">
        <v>42</v>
      </c>
      <c r="M82">
        <v>2.8331846794189746</v>
      </c>
      <c r="N82" s="1" t="s">
        <v>27</v>
      </c>
      <c r="O82" s="1" t="s">
        <v>61</v>
      </c>
      <c r="P82">
        <v>8</v>
      </c>
      <c r="Q82">
        <v>202</v>
      </c>
      <c r="R82">
        <v>5</v>
      </c>
      <c r="S82">
        <v>76.961228023820013</v>
      </c>
      <c r="T82" s="1" t="s">
        <v>45</v>
      </c>
      <c r="U82">
        <v>2.8496621985053308</v>
      </c>
      <c r="V82" s="1" t="s">
        <v>55</v>
      </c>
      <c r="W82" s="1" t="s">
        <v>31</v>
      </c>
      <c r="X82">
        <v>787.77985049434449</v>
      </c>
      <c r="Y82" s="1">
        <f>(supply_chain_data[[#This Row],[Stock levels]]*supply_chain_data[[#This Row],[Production volumes]])/100</f>
        <v>78.78</v>
      </c>
      <c r="Z82" s="1">
        <f>supply_chain_data[[#This Row],[Orders Lead times]]*(1-supply_chain_data[[#This Row],[Stock levels]])</f>
        <v>-532</v>
      </c>
    </row>
    <row r="83" spans="1:26" x14ac:dyDescent="0.25">
      <c r="A83" s="1" t="s">
        <v>23</v>
      </c>
      <c r="B83" s="1" t="s">
        <v>134</v>
      </c>
      <c r="C83">
        <v>72.819206930318217</v>
      </c>
      <c r="D83">
        <v>9</v>
      </c>
      <c r="E83">
        <v>774</v>
      </c>
      <c r="F83">
        <v>4384.4134000458625</v>
      </c>
      <c r="G83" s="1" t="s">
        <v>37</v>
      </c>
      <c r="H83">
        <v>48</v>
      </c>
      <c r="I83">
        <v>6</v>
      </c>
      <c r="J83">
        <v>8</v>
      </c>
      <c r="K83">
        <v>5</v>
      </c>
      <c r="L83" s="1" t="s">
        <v>26</v>
      </c>
      <c r="M83">
        <v>4.0662775015120438</v>
      </c>
      <c r="N83" s="1" t="s">
        <v>27</v>
      </c>
      <c r="O83" s="1" t="s">
        <v>49</v>
      </c>
      <c r="P83">
        <v>28</v>
      </c>
      <c r="Q83">
        <v>698</v>
      </c>
      <c r="R83">
        <v>1</v>
      </c>
      <c r="S83">
        <v>19.789592941903603</v>
      </c>
      <c r="T83" s="1" t="s">
        <v>29</v>
      </c>
      <c r="U83">
        <v>2.5475471215487118</v>
      </c>
      <c r="V83" s="1" t="s">
        <v>46</v>
      </c>
      <c r="W83" s="1" t="s">
        <v>31</v>
      </c>
      <c r="X83">
        <v>276.77833594679885</v>
      </c>
      <c r="Y83" s="1">
        <f>(supply_chain_data[[#This Row],[Stock levels]]*supply_chain_data[[#This Row],[Production volumes]])/100</f>
        <v>335.04</v>
      </c>
      <c r="Z83" s="1">
        <f>supply_chain_data[[#This Row],[Orders Lead times]]*(1-supply_chain_data[[#This Row],[Stock levels]])</f>
        <v>-282</v>
      </c>
    </row>
    <row r="84" spans="1:26" x14ac:dyDescent="0.25">
      <c r="A84" s="1" t="s">
        <v>32</v>
      </c>
      <c r="B84" s="1" t="s">
        <v>135</v>
      </c>
      <c r="C84">
        <v>17.034930739467917</v>
      </c>
      <c r="D84">
        <v>13</v>
      </c>
      <c r="E84">
        <v>336</v>
      </c>
      <c r="F84">
        <v>2943.3818676094515</v>
      </c>
      <c r="G84" s="1" t="s">
        <v>37</v>
      </c>
      <c r="H84">
        <v>42</v>
      </c>
      <c r="I84">
        <v>19</v>
      </c>
      <c r="J84">
        <v>72</v>
      </c>
      <c r="K84">
        <v>1</v>
      </c>
      <c r="L84" s="1" t="s">
        <v>35</v>
      </c>
      <c r="M84">
        <v>4.7081818735000001</v>
      </c>
      <c r="N84" s="1" t="s">
        <v>60</v>
      </c>
      <c r="O84" s="1" t="s">
        <v>28</v>
      </c>
      <c r="P84">
        <v>6</v>
      </c>
      <c r="Q84">
        <v>955</v>
      </c>
      <c r="R84">
        <v>26</v>
      </c>
      <c r="S84">
        <v>4.4652784349000001</v>
      </c>
      <c r="T84" s="1" t="s">
        <v>29</v>
      </c>
      <c r="U84">
        <v>4.1378770486223573</v>
      </c>
      <c r="V84" s="1" t="s">
        <v>30</v>
      </c>
      <c r="W84" s="1" t="s">
        <v>40</v>
      </c>
      <c r="X84">
        <v>589.97855562804068</v>
      </c>
      <c r="Y84" s="1">
        <f>(supply_chain_data[[#This Row],[Stock levels]]*supply_chain_data[[#This Row],[Production volumes]])/100</f>
        <v>401.1</v>
      </c>
      <c r="Z84" s="1">
        <f>supply_chain_data[[#This Row],[Orders Lead times]]*(1-supply_chain_data[[#This Row],[Stock levels]])</f>
        <v>-779</v>
      </c>
    </row>
    <row r="85" spans="1:26" x14ac:dyDescent="0.25">
      <c r="A85" s="1" t="s">
        <v>23</v>
      </c>
      <c r="B85" s="1" t="s">
        <v>136</v>
      </c>
      <c r="C85">
        <v>68.911246211606326</v>
      </c>
      <c r="D85">
        <v>82</v>
      </c>
      <c r="E85">
        <v>663</v>
      </c>
      <c r="F85">
        <v>2411.754632110491</v>
      </c>
      <c r="G85" s="1" t="s">
        <v>37</v>
      </c>
      <c r="H85">
        <v>65</v>
      </c>
      <c r="I85">
        <v>24</v>
      </c>
      <c r="J85">
        <v>7</v>
      </c>
      <c r="K85">
        <v>8</v>
      </c>
      <c r="L85" s="1" t="s">
        <v>26</v>
      </c>
      <c r="M85">
        <v>4.9498395779969488</v>
      </c>
      <c r="N85" s="1" t="s">
        <v>38</v>
      </c>
      <c r="O85" s="1" t="s">
        <v>52</v>
      </c>
      <c r="P85">
        <v>20</v>
      </c>
      <c r="Q85">
        <v>443</v>
      </c>
      <c r="R85">
        <v>5</v>
      </c>
      <c r="S85">
        <v>97.730593800533043</v>
      </c>
      <c r="T85" s="1" t="s">
        <v>45</v>
      </c>
      <c r="U85">
        <v>0.77300613406724783</v>
      </c>
      <c r="V85" s="1" t="s">
        <v>30</v>
      </c>
      <c r="W85" s="1" t="s">
        <v>47</v>
      </c>
      <c r="X85">
        <v>682.97101822609329</v>
      </c>
      <c r="Y85" s="1">
        <f>(supply_chain_data[[#This Row],[Stock levels]]*supply_chain_data[[#This Row],[Production volumes]])/100</f>
        <v>287.95</v>
      </c>
      <c r="Z85" s="1">
        <f>supply_chain_data[[#This Row],[Orders Lead times]]*(1-supply_chain_data[[#This Row],[Stock levels]])</f>
        <v>-1536</v>
      </c>
    </row>
    <row r="86" spans="1:26" x14ac:dyDescent="0.25">
      <c r="A86" s="1" t="s">
        <v>23</v>
      </c>
      <c r="B86" s="1" t="s">
        <v>137</v>
      </c>
      <c r="C86">
        <v>89.104367292102253</v>
      </c>
      <c r="D86">
        <v>99</v>
      </c>
      <c r="E86">
        <v>618</v>
      </c>
      <c r="F86">
        <v>2048.2900998487103</v>
      </c>
      <c r="G86" s="1" t="s">
        <v>37</v>
      </c>
      <c r="H86">
        <v>73</v>
      </c>
      <c r="I86">
        <v>26</v>
      </c>
      <c r="J86">
        <v>80</v>
      </c>
      <c r="K86">
        <v>10</v>
      </c>
      <c r="L86" s="1" t="s">
        <v>35</v>
      </c>
      <c r="M86">
        <v>8.381615624922631</v>
      </c>
      <c r="N86" s="1" t="s">
        <v>43</v>
      </c>
      <c r="O86" s="1" t="s">
        <v>61</v>
      </c>
      <c r="P86">
        <v>24</v>
      </c>
      <c r="Q86">
        <v>589</v>
      </c>
      <c r="R86">
        <v>22</v>
      </c>
      <c r="S86">
        <v>33.808636513209095</v>
      </c>
      <c r="T86" s="1" t="s">
        <v>63</v>
      </c>
      <c r="U86">
        <v>4.8434565771180411</v>
      </c>
      <c r="V86" s="1" t="s">
        <v>39</v>
      </c>
      <c r="W86" s="1" t="s">
        <v>31</v>
      </c>
      <c r="X86">
        <v>465.45700596368795</v>
      </c>
      <c r="Y86" s="1">
        <f>(supply_chain_data[[#This Row],[Stock levels]]*supply_chain_data[[#This Row],[Production volumes]])/100</f>
        <v>429.97</v>
      </c>
      <c r="Z86" s="1">
        <f>supply_chain_data[[#This Row],[Orders Lead times]]*(1-supply_chain_data[[#This Row],[Stock levels]])</f>
        <v>-1872</v>
      </c>
    </row>
    <row r="87" spans="1:26" x14ac:dyDescent="0.25">
      <c r="A87" s="1" t="s">
        <v>56</v>
      </c>
      <c r="B87" s="1" t="s">
        <v>138</v>
      </c>
      <c r="C87">
        <v>76.962994415193876</v>
      </c>
      <c r="D87">
        <v>83</v>
      </c>
      <c r="E87">
        <v>25</v>
      </c>
      <c r="F87">
        <v>8684.6130592538575</v>
      </c>
      <c r="G87" s="1" t="s">
        <v>34</v>
      </c>
      <c r="H87">
        <v>15</v>
      </c>
      <c r="I87">
        <v>18</v>
      </c>
      <c r="J87">
        <v>66</v>
      </c>
      <c r="K87">
        <v>2</v>
      </c>
      <c r="L87" s="1" t="s">
        <v>42</v>
      </c>
      <c r="M87">
        <v>8.2491687048717282</v>
      </c>
      <c r="N87" s="1" t="s">
        <v>43</v>
      </c>
      <c r="O87" s="1" t="s">
        <v>61</v>
      </c>
      <c r="P87">
        <v>4</v>
      </c>
      <c r="Q87">
        <v>211</v>
      </c>
      <c r="R87">
        <v>2</v>
      </c>
      <c r="S87">
        <v>69.929345518999995</v>
      </c>
      <c r="T87" s="1" t="s">
        <v>45</v>
      </c>
      <c r="U87">
        <v>1.3744289997457582</v>
      </c>
      <c r="V87" s="1" t="s">
        <v>30</v>
      </c>
      <c r="W87" s="1" t="s">
        <v>31</v>
      </c>
      <c r="X87">
        <v>842.68683000464148</v>
      </c>
      <c r="Y87" s="1">
        <f>(supply_chain_data[[#This Row],[Stock levels]]*supply_chain_data[[#This Row],[Production volumes]])/100</f>
        <v>31.65</v>
      </c>
      <c r="Z87" s="1">
        <f>supply_chain_data[[#This Row],[Orders Lead times]]*(1-supply_chain_data[[#This Row],[Stock levels]])</f>
        <v>-252</v>
      </c>
    </row>
    <row r="88" spans="1:26" x14ac:dyDescent="0.25">
      <c r="A88" s="1" t="s">
        <v>32</v>
      </c>
      <c r="B88" s="1" t="s">
        <v>139</v>
      </c>
      <c r="C88">
        <v>19.998176940404221</v>
      </c>
      <c r="D88">
        <v>18</v>
      </c>
      <c r="E88">
        <v>223</v>
      </c>
      <c r="F88">
        <v>1229.5910285649834</v>
      </c>
      <c r="G88" s="1" t="s">
        <v>37</v>
      </c>
      <c r="H88">
        <v>32</v>
      </c>
      <c r="I88">
        <v>14</v>
      </c>
      <c r="J88">
        <v>22</v>
      </c>
      <c r="K88">
        <v>6</v>
      </c>
      <c r="L88" s="1" t="s">
        <v>26</v>
      </c>
      <c r="M88">
        <v>1.4543053101535515</v>
      </c>
      <c r="N88" s="1" t="s">
        <v>38</v>
      </c>
      <c r="O88" s="1" t="s">
        <v>28</v>
      </c>
      <c r="P88">
        <v>4</v>
      </c>
      <c r="Q88">
        <v>569</v>
      </c>
      <c r="R88">
        <v>18</v>
      </c>
      <c r="S88">
        <v>74.608969995194684</v>
      </c>
      <c r="T88" s="1" t="s">
        <v>63</v>
      </c>
      <c r="U88">
        <v>2.0515129307662465</v>
      </c>
      <c r="V88" s="1" t="s">
        <v>46</v>
      </c>
      <c r="W88" s="1" t="s">
        <v>47</v>
      </c>
      <c r="X88">
        <v>264.25488983586649</v>
      </c>
      <c r="Y88" s="1">
        <f>(supply_chain_data[[#This Row],[Stock levels]]*supply_chain_data[[#This Row],[Production volumes]])/100</f>
        <v>182.08</v>
      </c>
      <c r="Z88" s="1">
        <f>supply_chain_data[[#This Row],[Orders Lead times]]*(1-supply_chain_data[[#This Row],[Stock levels]])</f>
        <v>-434</v>
      </c>
    </row>
    <row r="89" spans="1:26" x14ac:dyDescent="0.25">
      <c r="A89" s="1" t="s">
        <v>23</v>
      </c>
      <c r="B89" s="1" t="s">
        <v>140</v>
      </c>
      <c r="C89">
        <v>80.41403665035574</v>
      </c>
      <c r="D89">
        <v>24</v>
      </c>
      <c r="E89">
        <v>79</v>
      </c>
      <c r="F89">
        <v>5133.8467010866916</v>
      </c>
      <c r="G89" s="1" t="s">
        <v>54</v>
      </c>
      <c r="H89">
        <v>5</v>
      </c>
      <c r="I89">
        <v>7</v>
      </c>
      <c r="J89">
        <v>55</v>
      </c>
      <c r="K89">
        <v>10</v>
      </c>
      <c r="L89" s="1" t="s">
        <v>35</v>
      </c>
      <c r="M89">
        <v>6.5758037975485353</v>
      </c>
      <c r="N89" s="1" t="s">
        <v>27</v>
      </c>
      <c r="O89" s="1" t="s">
        <v>61</v>
      </c>
      <c r="P89">
        <v>27</v>
      </c>
      <c r="Q89">
        <v>523</v>
      </c>
      <c r="R89">
        <v>17</v>
      </c>
      <c r="S89">
        <v>28.69699682414317</v>
      </c>
      <c r="T89" s="1" t="s">
        <v>45</v>
      </c>
      <c r="U89">
        <v>3.6937377878392756</v>
      </c>
      <c r="V89" s="1" t="s">
        <v>55</v>
      </c>
      <c r="W89" s="1" t="s">
        <v>31</v>
      </c>
      <c r="X89">
        <v>879.3592177349243</v>
      </c>
      <c r="Y89" s="1">
        <f>(supply_chain_data[[#This Row],[Stock levels]]*supply_chain_data[[#This Row],[Production volumes]])/100</f>
        <v>26.15</v>
      </c>
      <c r="Z89" s="1">
        <f>supply_chain_data[[#This Row],[Orders Lead times]]*(1-supply_chain_data[[#This Row],[Stock levels]])</f>
        <v>-28</v>
      </c>
    </row>
    <row r="90" spans="1:26" x14ac:dyDescent="0.25">
      <c r="A90" s="1" t="s">
        <v>56</v>
      </c>
      <c r="B90" s="1" t="s">
        <v>141</v>
      </c>
      <c r="C90">
        <v>75.27040697572501</v>
      </c>
      <c r="D90">
        <v>58</v>
      </c>
      <c r="E90">
        <v>737</v>
      </c>
      <c r="F90">
        <v>9444.7420330999994</v>
      </c>
      <c r="G90" s="1" t="s">
        <v>54</v>
      </c>
      <c r="H90">
        <v>60</v>
      </c>
      <c r="I90">
        <v>18</v>
      </c>
      <c r="J90">
        <v>85</v>
      </c>
      <c r="K90">
        <v>7</v>
      </c>
      <c r="L90" s="1" t="s">
        <v>35</v>
      </c>
      <c r="M90">
        <v>3.8012531329310777</v>
      </c>
      <c r="N90" s="1" t="s">
        <v>60</v>
      </c>
      <c r="O90" s="1" t="s">
        <v>28</v>
      </c>
      <c r="P90">
        <v>21</v>
      </c>
      <c r="Q90">
        <v>953</v>
      </c>
      <c r="R90">
        <v>11</v>
      </c>
      <c r="S90">
        <v>68.184919057041171</v>
      </c>
      <c r="T90" s="1" t="s">
        <v>29</v>
      </c>
      <c r="U90">
        <v>0.72220440188000001</v>
      </c>
      <c r="V90" s="1" t="s">
        <v>55</v>
      </c>
      <c r="W90" s="1" t="s">
        <v>47</v>
      </c>
      <c r="X90">
        <v>103.91624796070495</v>
      </c>
      <c r="Y90" s="1">
        <f>(supply_chain_data[[#This Row],[Stock levels]]*supply_chain_data[[#This Row],[Production volumes]])/100</f>
        <v>571.79999999999995</v>
      </c>
      <c r="Z90" s="1">
        <f>supply_chain_data[[#This Row],[Orders Lead times]]*(1-supply_chain_data[[#This Row],[Stock levels]])</f>
        <v>-1062</v>
      </c>
    </row>
    <row r="91" spans="1:26" x14ac:dyDescent="0.25">
      <c r="A91" s="1" t="s">
        <v>56</v>
      </c>
      <c r="B91" s="1" t="s">
        <v>142</v>
      </c>
      <c r="C91">
        <v>97.760085581938668</v>
      </c>
      <c r="D91">
        <v>10</v>
      </c>
      <c r="E91">
        <v>134</v>
      </c>
      <c r="F91">
        <v>5924.682566853231</v>
      </c>
      <c r="G91" s="1" t="s">
        <v>37</v>
      </c>
      <c r="H91">
        <v>90</v>
      </c>
      <c r="I91">
        <v>1</v>
      </c>
      <c r="J91">
        <v>27</v>
      </c>
      <c r="K91">
        <v>8</v>
      </c>
      <c r="L91" s="1" t="s">
        <v>26</v>
      </c>
      <c r="M91">
        <v>9.9298162452772587</v>
      </c>
      <c r="N91" s="1" t="s">
        <v>38</v>
      </c>
      <c r="O91" s="1" t="s">
        <v>44</v>
      </c>
      <c r="P91">
        <v>23</v>
      </c>
      <c r="Q91">
        <v>370</v>
      </c>
      <c r="R91">
        <v>11</v>
      </c>
      <c r="S91">
        <v>46.603873381644469</v>
      </c>
      <c r="T91" s="1" t="s">
        <v>29</v>
      </c>
      <c r="U91">
        <v>1.9076657339590746</v>
      </c>
      <c r="V91" s="1" t="s">
        <v>46</v>
      </c>
      <c r="W91" s="1" t="s">
        <v>31</v>
      </c>
      <c r="X91">
        <v>517.4999739290605</v>
      </c>
      <c r="Y91" s="1">
        <f>(supply_chain_data[[#This Row],[Stock levels]]*supply_chain_data[[#This Row],[Production volumes]])/100</f>
        <v>333</v>
      </c>
      <c r="Z91" s="1">
        <f>supply_chain_data[[#This Row],[Orders Lead times]]*(1-supply_chain_data[[#This Row],[Stock levels]])</f>
        <v>-89</v>
      </c>
    </row>
    <row r="92" spans="1:26" x14ac:dyDescent="0.25">
      <c r="A92" s="1" t="s">
        <v>32</v>
      </c>
      <c r="B92" s="1" t="s">
        <v>143</v>
      </c>
      <c r="C92">
        <v>13.881913501359142</v>
      </c>
      <c r="D92">
        <v>56</v>
      </c>
      <c r="E92">
        <v>320</v>
      </c>
      <c r="F92">
        <v>9592.6335702803117</v>
      </c>
      <c r="G92" s="1" t="s">
        <v>25</v>
      </c>
      <c r="H92">
        <v>66</v>
      </c>
      <c r="I92">
        <v>18</v>
      </c>
      <c r="J92">
        <v>96</v>
      </c>
      <c r="K92">
        <v>7</v>
      </c>
      <c r="L92" s="1" t="s">
        <v>26</v>
      </c>
      <c r="M92">
        <v>7.6744307081126939</v>
      </c>
      <c r="N92" s="1" t="s">
        <v>27</v>
      </c>
      <c r="O92" s="1" t="s">
        <v>52</v>
      </c>
      <c r="P92">
        <v>8</v>
      </c>
      <c r="Q92">
        <v>585</v>
      </c>
      <c r="R92">
        <v>8</v>
      </c>
      <c r="S92">
        <v>85.675963335797974</v>
      </c>
      <c r="T92" s="1" t="s">
        <v>63</v>
      </c>
      <c r="U92">
        <v>1.2193822244013885</v>
      </c>
      <c r="V92" s="1" t="s">
        <v>46</v>
      </c>
      <c r="W92" s="1" t="s">
        <v>31</v>
      </c>
      <c r="X92">
        <v>990.07847250581119</v>
      </c>
      <c r="Y92" s="1">
        <f>(supply_chain_data[[#This Row],[Stock levels]]*supply_chain_data[[#This Row],[Production volumes]])/100</f>
        <v>386.1</v>
      </c>
      <c r="Z92" s="1">
        <f>supply_chain_data[[#This Row],[Orders Lead times]]*(1-supply_chain_data[[#This Row],[Stock levels]])</f>
        <v>-1170</v>
      </c>
    </row>
    <row r="93" spans="1:26" x14ac:dyDescent="0.25">
      <c r="A93" s="1" t="s">
        <v>56</v>
      </c>
      <c r="B93" s="1" t="s">
        <v>144</v>
      </c>
      <c r="C93">
        <v>62.111965463961788</v>
      </c>
      <c r="D93">
        <v>90</v>
      </c>
      <c r="E93">
        <v>916</v>
      </c>
      <c r="F93">
        <v>1935.2067935075991</v>
      </c>
      <c r="G93" s="1" t="s">
        <v>54</v>
      </c>
      <c r="H93">
        <v>98</v>
      </c>
      <c r="I93">
        <v>22</v>
      </c>
      <c r="J93">
        <v>85</v>
      </c>
      <c r="K93">
        <v>7</v>
      </c>
      <c r="L93" s="1" t="s">
        <v>26</v>
      </c>
      <c r="M93">
        <v>7.4715140844011456</v>
      </c>
      <c r="N93" s="1" t="s">
        <v>51</v>
      </c>
      <c r="O93" s="1" t="s">
        <v>49</v>
      </c>
      <c r="P93">
        <v>5</v>
      </c>
      <c r="Q93">
        <v>207</v>
      </c>
      <c r="R93">
        <v>28</v>
      </c>
      <c r="S93">
        <v>39.772882502339975</v>
      </c>
      <c r="T93" s="1" t="s">
        <v>29</v>
      </c>
      <c r="U93">
        <v>0.62600185820939458</v>
      </c>
      <c r="V93" s="1" t="s">
        <v>46</v>
      </c>
      <c r="W93" s="1" t="s">
        <v>31</v>
      </c>
      <c r="X93">
        <v>996.77831495062378</v>
      </c>
      <c r="Y93" s="1">
        <f>(supply_chain_data[[#This Row],[Stock levels]]*supply_chain_data[[#This Row],[Production volumes]])/100</f>
        <v>202.86</v>
      </c>
      <c r="Z93" s="1">
        <f>supply_chain_data[[#This Row],[Orders Lead times]]*(1-supply_chain_data[[#This Row],[Stock levels]])</f>
        <v>-2134</v>
      </c>
    </row>
    <row r="94" spans="1:26" x14ac:dyDescent="0.25">
      <c r="A94" s="1" t="s">
        <v>56</v>
      </c>
      <c r="B94" s="1" t="s">
        <v>145</v>
      </c>
      <c r="C94">
        <v>47.714233075820232</v>
      </c>
      <c r="D94">
        <v>44</v>
      </c>
      <c r="E94">
        <v>276</v>
      </c>
      <c r="F94">
        <v>2100.1297546259366</v>
      </c>
      <c r="G94" s="1" t="s">
        <v>54</v>
      </c>
      <c r="H94">
        <v>90</v>
      </c>
      <c r="I94">
        <v>25</v>
      </c>
      <c r="J94">
        <v>10</v>
      </c>
      <c r="K94">
        <v>8</v>
      </c>
      <c r="L94" s="1" t="s">
        <v>26</v>
      </c>
      <c r="M94">
        <v>4.4695000261236011</v>
      </c>
      <c r="N94" s="1" t="s">
        <v>60</v>
      </c>
      <c r="O94" s="1" t="s">
        <v>28</v>
      </c>
      <c r="P94">
        <v>4</v>
      </c>
      <c r="Q94">
        <v>671</v>
      </c>
      <c r="R94">
        <v>29</v>
      </c>
      <c r="S94">
        <v>62.612690395614344</v>
      </c>
      <c r="T94" s="1" t="s">
        <v>63</v>
      </c>
      <c r="U94">
        <v>0.33343182522473924</v>
      </c>
      <c r="V94" s="1" t="s">
        <v>46</v>
      </c>
      <c r="W94" s="1" t="s">
        <v>31</v>
      </c>
      <c r="X94">
        <v>230.09278253676294</v>
      </c>
      <c r="Y94" s="1">
        <f>(supply_chain_data[[#This Row],[Stock levels]]*supply_chain_data[[#This Row],[Production volumes]])/100</f>
        <v>603.9</v>
      </c>
      <c r="Z94" s="1">
        <f>supply_chain_data[[#This Row],[Orders Lead times]]*(1-supply_chain_data[[#This Row],[Stock levels]])</f>
        <v>-2225</v>
      </c>
    </row>
    <row r="95" spans="1:26" x14ac:dyDescent="0.25">
      <c r="A95" s="1" t="s">
        <v>23</v>
      </c>
      <c r="B95" s="1" t="s">
        <v>146</v>
      </c>
      <c r="C95">
        <v>69.290831002905492</v>
      </c>
      <c r="D95">
        <v>88</v>
      </c>
      <c r="E95">
        <v>114</v>
      </c>
      <c r="F95">
        <v>4531.4021336919095</v>
      </c>
      <c r="G95" s="1" t="s">
        <v>37</v>
      </c>
      <c r="H95">
        <v>63</v>
      </c>
      <c r="I95">
        <v>17</v>
      </c>
      <c r="J95">
        <v>66</v>
      </c>
      <c r="K95">
        <v>1</v>
      </c>
      <c r="L95" s="1" t="s">
        <v>42</v>
      </c>
      <c r="M95">
        <v>7.0064320590043945</v>
      </c>
      <c r="N95" s="1" t="s">
        <v>51</v>
      </c>
      <c r="O95" s="1" t="s">
        <v>61</v>
      </c>
      <c r="P95">
        <v>21</v>
      </c>
      <c r="Q95">
        <v>824</v>
      </c>
      <c r="R95">
        <v>20</v>
      </c>
      <c r="S95">
        <v>35.633652343343876</v>
      </c>
      <c r="T95" s="1" t="s">
        <v>45</v>
      </c>
      <c r="U95">
        <v>4.1657817954241452</v>
      </c>
      <c r="V95" s="1" t="s">
        <v>39</v>
      </c>
      <c r="W95" s="1" t="s">
        <v>47</v>
      </c>
      <c r="X95">
        <v>823.52384588815585</v>
      </c>
      <c r="Y95" s="1">
        <f>(supply_chain_data[[#This Row],[Stock levels]]*supply_chain_data[[#This Row],[Production volumes]])/100</f>
        <v>519.12</v>
      </c>
      <c r="Z95" s="1">
        <f>supply_chain_data[[#This Row],[Orders Lead times]]*(1-supply_chain_data[[#This Row],[Stock levels]])</f>
        <v>-1054</v>
      </c>
    </row>
    <row r="96" spans="1:26" x14ac:dyDescent="0.25">
      <c r="A96" s="1" t="s">
        <v>56</v>
      </c>
      <c r="B96" s="1" t="s">
        <v>147</v>
      </c>
      <c r="C96">
        <v>3.0376887246314141</v>
      </c>
      <c r="D96">
        <v>97</v>
      </c>
      <c r="E96">
        <v>987</v>
      </c>
      <c r="F96">
        <v>7888.3565466618729</v>
      </c>
      <c r="G96" s="1" t="s">
        <v>37</v>
      </c>
      <c r="H96">
        <v>77</v>
      </c>
      <c r="I96">
        <v>26</v>
      </c>
      <c r="J96">
        <v>72</v>
      </c>
      <c r="K96">
        <v>9</v>
      </c>
      <c r="L96" s="1" t="s">
        <v>26</v>
      </c>
      <c r="M96">
        <v>6.9429459420325808</v>
      </c>
      <c r="N96" s="1" t="s">
        <v>60</v>
      </c>
      <c r="O96" s="1" t="s">
        <v>49</v>
      </c>
      <c r="P96">
        <v>12</v>
      </c>
      <c r="Q96">
        <v>908</v>
      </c>
      <c r="R96">
        <v>14</v>
      </c>
      <c r="S96">
        <v>60.387378614862122</v>
      </c>
      <c r="T96" s="1" t="s">
        <v>63</v>
      </c>
      <c r="U96">
        <v>1.4636074984727798</v>
      </c>
      <c r="V96" s="1" t="s">
        <v>46</v>
      </c>
      <c r="W96" s="1" t="s">
        <v>31</v>
      </c>
      <c r="X96">
        <v>846.66525698669477</v>
      </c>
      <c r="Y96" s="1">
        <f>(supply_chain_data[[#This Row],[Stock levels]]*supply_chain_data[[#This Row],[Production volumes]])/100</f>
        <v>699.16</v>
      </c>
      <c r="Z96" s="1">
        <f>supply_chain_data[[#This Row],[Orders Lead times]]*(1-supply_chain_data[[#This Row],[Stock levels]])</f>
        <v>-1976</v>
      </c>
    </row>
    <row r="97" spans="1:26" x14ac:dyDescent="0.25">
      <c r="A97" s="1" t="s">
        <v>23</v>
      </c>
      <c r="B97" s="1" t="s">
        <v>148</v>
      </c>
      <c r="C97">
        <v>77.903927219447752</v>
      </c>
      <c r="D97">
        <v>65</v>
      </c>
      <c r="E97">
        <v>672</v>
      </c>
      <c r="F97">
        <v>7386.3639440486641</v>
      </c>
      <c r="G97" s="1" t="s">
        <v>37</v>
      </c>
      <c r="H97">
        <v>15</v>
      </c>
      <c r="I97">
        <v>14</v>
      </c>
      <c r="J97">
        <v>26</v>
      </c>
      <c r="K97">
        <v>9</v>
      </c>
      <c r="L97" s="1" t="s">
        <v>26</v>
      </c>
      <c r="M97">
        <v>8.6303388696027543</v>
      </c>
      <c r="N97" s="1" t="s">
        <v>51</v>
      </c>
      <c r="O97" s="1" t="s">
        <v>28</v>
      </c>
      <c r="P97">
        <v>18</v>
      </c>
      <c r="Q97">
        <v>450</v>
      </c>
      <c r="R97">
        <v>26</v>
      </c>
      <c r="S97">
        <v>58.890685768589982</v>
      </c>
      <c r="T97" s="1" t="s">
        <v>29</v>
      </c>
      <c r="U97">
        <v>1.2108821295850665</v>
      </c>
      <c r="V97" s="1" t="s">
        <v>39</v>
      </c>
      <c r="W97" s="1" t="s">
        <v>47</v>
      </c>
      <c r="X97">
        <v>778.8642413766479</v>
      </c>
      <c r="Y97" s="1">
        <f>(supply_chain_data[[#This Row],[Stock levels]]*supply_chain_data[[#This Row],[Production volumes]])/100</f>
        <v>67.5</v>
      </c>
      <c r="Z97" s="1">
        <f>supply_chain_data[[#This Row],[Orders Lead times]]*(1-supply_chain_data[[#This Row],[Stock levels]])</f>
        <v>-196</v>
      </c>
    </row>
    <row r="98" spans="1:26" x14ac:dyDescent="0.25">
      <c r="A98" s="1" t="s">
        <v>56</v>
      </c>
      <c r="B98" s="1" t="s">
        <v>149</v>
      </c>
      <c r="C98">
        <v>24.42313142037338</v>
      </c>
      <c r="D98">
        <v>29</v>
      </c>
      <c r="E98">
        <v>324</v>
      </c>
      <c r="F98">
        <v>7698.4247656321168</v>
      </c>
      <c r="G98" s="1" t="s">
        <v>25</v>
      </c>
      <c r="H98">
        <v>67</v>
      </c>
      <c r="I98">
        <v>2</v>
      </c>
      <c r="J98">
        <v>32</v>
      </c>
      <c r="K98">
        <v>3</v>
      </c>
      <c r="L98" s="1" t="s">
        <v>42</v>
      </c>
      <c r="M98">
        <v>5.3528780439968093</v>
      </c>
      <c r="N98" s="1" t="s">
        <v>27</v>
      </c>
      <c r="O98" s="1" t="s">
        <v>28</v>
      </c>
      <c r="P98">
        <v>28</v>
      </c>
      <c r="Q98">
        <v>648</v>
      </c>
      <c r="R98">
        <v>28</v>
      </c>
      <c r="S98">
        <v>17.80375633139127</v>
      </c>
      <c r="T98" s="1" t="s">
        <v>29</v>
      </c>
      <c r="U98">
        <v>3.8720476814821332</v>
      </c>
      <c r="V98" s="1" t="s">
        <v>30</v>
      </c>
      <c r="W98" s="1" t="s">
        <v>47</v>
      </c>
      <c r="X98">
        <v>188.74214114905698</v>
      </c>
      <c r="Y98" s="1">
        <f>(supply_chain_data[[#This Row],[Stock levels]]*supply_chain_data[[#This Row],[Production volumes]])/100</f>
        <v>434.16</v>
      </c>
      <c r="Z98" s="1">
        <f>supply_chain_data[[#This Row],[Orders Lead times]]*(1-supply_chain_data[[#This Row],[Stock levels]])</f>
        <v>-132</v>
      </c>
    </row>
    <row r="99" spans="1:26" x14ac:dyDescent="0.25">
      <c r="A99" s="1" t="s">
        <v>23</v>
      </c>
      <c r="B99" s="1" t="s">
        <v>150</v>
      </c>
      <c r="C99">
        <v>3.5261112591434158</v>
      </c>
      <c r="D99">
        <v>56</v>
      </c>
      <c r="E99">
        <v>62</v>
      </c>
      <c r="F99">
        <v>4370.9165799845359</v>
      </c>
      <c r="G99" s="1" t="s">
        <v>54</v>
      </c>
      <c r="H99">
        <v>46</v>
      </c>
      <c r="I99">
        <v>19</v>
      </c>
      <c r="J99">
        <v>4</v>
      </c>
      <c r="K99">
        <v>9</v>
      </c>
      <c r="L99" s="1" t="s">
        <v>35</v>
      </c>
      <c r="M99">
        <v>7.9048456112096748</v>
      </c>
      <c r="N99" s="1" t="s">
        <v>51</v>
      </c>
      <c r="O99" s="1" t="s">
        <v>28</v>
      </c>
      <c r="P99">
        <v>10</v>
      </c>
      <c r="Q99">
        <v>535</v>
      </c>
      <c r="R99">
        <v>13</v>
      </c>
      <c r="S99">
        <v>65.765155926367456</v>
      </c>
      <c r="T99" s="1" t="s">
        <v>45</v>
      </c>
      <c r="U99">
        <v>3.3762378347179811</v>
      </c>
      <c r="V99" s="1" t="s">
        <v>30</v>
      </c>
      <c r="W99" s="1" t="s">
        <v>47</v>
      </c>
      <c r="X99">
        <v>540.13242286796776</v>
      </c>
      <c r="Y99" s="1">
        <f>(supply_chain_data[[#This Row],[Stock levels]]*supply_chain_data[[#This Row],[Production volumes]])/100</f>
        <v>246.1</v>
      </c>
      <c r="Z99" s="1">
        <f>supply_chain_data[[#This Row],[Orders Lead times]]*(1-supply_chain_data[[#This Row],[Stock levels]])</f>
        <v>-855</v>
      </c>
    </row>
    <row r="100" spans="1:26" x14ac:dyDescent="0.25">
      <c r="A100" s="1" t="s">
        <v>32</v>
      </c>
      <c r="B100" s="1" t="s">
        <v>151</v>
      </c>
      <c r="C100">
        <v>19.754604867000001</v>
      </c>
      <c r="D100">
        <v>43</v>
      </c>
      <c r="E100">
        <v>913</v>
      </c>
      <c r="F100">
        <v>8525.9525596835265</v>
      </c>
      <c r="G100" s="1" t="s">
        <v>34</v>
      </c>
      <c r="H100">
        <v>53</v>
      </c>
      <c r="I100">
        <v>1</v>
      </c>
      <c r="J100">
        <v>27</v>
      </c>
      <c r="K100">
        <v>7</v>
      </c>
      <c r="L100" s="1" t="s">
        <v>26</v>
      </c>
      <c r="M100">
        <v>1.4098010951380731</v>
      </c>
      <c r="N100" s="1" t="s">
        <v>43</v>
      </c>
      <c r="O100" s="1" t="s">
        <v>61</v>
      </c>
      <c r="P100">
        <v>28</v>
      </c>
      <c r="Q100">
        <v>581</v>
      </c>
      <c r="R100">
        <v>9</v>
      </c>
      <c r="S100">
        <v>5.604690864371781</v>
      </c>
      <c r="T100" s="1" t="s">
        <v>29</v>
      </c>
      <c r="U100">
        <v>2.9081221693512611</v>
      </c>
      <c r="V100" s="1" t="s">
        <v>46</v>
      </c>
      <c r="W100" s="1" t="s">
        <v>47</v>
      </c>
      <c r="X100">
        <v>882.19886354704147</v>
      </c>
      <c r="Y100" s="1">
        <f>(supply_chain_data[[#This Row],[Stock levels]]*supply_chain_data[[#This Row],[Production volumes]])/100</f>
        <v>307.93</v>
      </c>
      <c r="Z100" s="1">
        <f>supply_chain_data[[#This Row],[Orders Lead times]]*(1-supply_chain_data[[#This Row],[Stock levels]])</f>
        <v>-52</v>
      </c>
    </row>
    <row r="101" spans="1:26" x14ac:dyDescent="0.25">
      <c r="A101" s="1" t="s">
        <v>23</v>
      </c>
      <c r="B101" s="1" t="s">
        <v>152</v>
      </c>
      <c r="C101">
        <v>68.517832699276639</v>
      </c>
      <c r="D101">
        <v>17</v>
      </c>
      <c r="E101">
        <v>627</v>
      </c>
      <c r="F101">
        <v>9185.1858291817043</v>
      </c>
      <c r="G101" s="1" t="s">
        <v>37</v>
      </c>
      <c r="H101">
        <v>55</v>
      </c>
      <c r="I101">
        <v>8</v>
      </c>
      <c r="J101">
        <v>59</v>
      </c>
      <c r="K101">
        <v>6</v>
      </c>
      <c r="L101" s="1" t="s">
        <v>26</v>
      </c>
      <c r="M101">
        <v>1.3110237561206226</v>
      </c>
      <c r="N101" s="1" t="s">
        <v>60</v>
      </c>
      <c r="O101" s="1" t="s">
        <v>61</v>
      </c>
      <c r="P101">
        <v>29</v>
      </c>
      <c r="Q101">
        <v>921</v>
      </c>
      <c r="R101">
        <v>2</v>
      </c>
      <c r="S101">
        <v>38.07289852062604</v>
      </c>
      <c r="T101" s="1" t="s">
        <v>45</v>
      </c>
      <c r="U101">
        <v>0.34602729070550342</v>
      </c>
      <c r="V101" s="1" t="s">
        <v>46</v>
      </c>
      <c r="W101" s="1" t="s">
        <v>31</v>
      </c>
      <c r="X101">
        <v>210.74300896424614</v>
      </c>
      <c r="Y101" s="1">
        <f>(supply_chain_data[[#This Row],[Stock levels]]*supply_chain_data[[#This Row],[Production volumes]])/100</f>
        <v>506.55</v>
      </c>
      <c r="Z101" s="1">
        <f>supply_chain_data[[#This Row],[Orders Lead times]]*(1-supply_chain_data[[#This Row],[Stock levels]])</f>
        <v>-432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37B0-FEB5-4408-B38B-2E4A88294A43}">
  <dimension ref="A1:Y111"/>
  <sheetViews>
    <sheetView showGridLines="0" topLeftCell="B1" zoomScaleNormal="100" workbookViewId="0">
      <selection activeCell="B122" sqref="B122"/>
    </sheetView>
  </sheetViews>
  <sheetFormatPr defaultRowHeight="15" x14ac:dyDescent="0.25"/>
  <cols>
    <col min="1" max="1" width="22.5703125" customWidth="1"/>
    <col min="2" max="2" width="18.7109375" customWidth="1"/>
    <col min="3" max="3" width="16.140625" customWidth="1"/>
    <col min="4" max="4" width="13.42578125" bestFit="1" customWidth="1"/>
    <col min="5" max="5" width="25.7109375" bestFit="1" customWidth="1"/>
    <col min="6" max="6" width="25.28515625" bestFit="1" customWidth="1"/>
    <col min="7" max="7" width="26.28515625" customWidth="1"/>
    <col min="8" max="8" width="19.7109375" bestFit="1" customWidth="1"/>
    <col min="9" max="9" width="18.140625" bestFit="1" customWidth="1"/>
    <col min="10" max="10" width="16.7109375" bestFit="1" customWidth="1"/>
    <col min="11" max="11" width="18.28515625" bestFit="1" customWidth="1"/>
    <col min="12" max="12" width="16.140625" bestFit="1" customWidth="1"/>
    <col min="13" max="13" width="16.42578125" bestFit="1" customWidth="1"/>
    <col min="14" max="14" width="12.140625" bestFit="1" customWidth="1"/>
    <col min="15" max="15" width="21.42578125" bestFit="1" customWidth="1"/>
    <col min="16" max="16" width="25.7109375" bestFit="1" customWidth="1"/>
    <col min="17" max="17" width="21.5703125" bestFit="1" customWidth="1"/>
    <col min="18" max="18" width="19.28515625" bestFit="1" customWidth="1"/>
    <col min="19" max="19" width="14.140625" bestFit="1" customWidth="1"/>
    <col min="20" max="20" width="23.140625" bestFit="1" customWidth="1"/>
    <col min="21" max="22" width="12.140625" bestFit="1" customWidth="1"/>
    <col min="23" max="23" width="17.140625" customWidth="1"/>
    <col min="24" max="24" width="12.7109375" customWidth="1"/>
    <col min="25" max="25" width="9.140625" customWidth="1"/>
  </cols>
  <sheetData>
    <row r="1" spans="1:24" x14ac:dyDescent="0.25">
      <c r="A1" t="s">
        <v>5</v>
      </c>
      <c r="B1" t="s">
        <v>0</v>
      </c>
      <c r="C1" t="s">
        <v>2</v>
      </c>
      <c r="D1" t="s">
        <v>3</v>
      </c>
      <c r="E1" t="s">
        <v>4</v>
      </c>
      <c r="F1" t="s">
        <v>6</v>
      </c>
      <c r="G1" t="s">
        <v>7</v>
      </c>
      <c r="H1" t="s">
        <v>154</v>
      </c>
      <c r="I1" t="s">
        <v>8</v>
      </c>
      <c r="J1" t="s">
        <v>9</v>
      </c>
      <c r="K1" t="s">
        <v>10</v>
      </c>
      <c r="L1" t="s">
        <v>11</v>
      </c>
      <c r="M1" t="s">
        <v>12</v>
      </c>
      <c r="N1" t="s">
        <v>14</v>
      </c>
      <c r="O1" t="s">
        <v>15</v>
      </c>
      <c r="P1" t="s">
        <v>16</v>
      </c>
      <c r="Q1" t="s">
        <v>17</v>
      </c>
      <c r="R1" t="s">
        <v>18</v>
      </c>
      <c r="S1" t="s">
        <v>19</v>
      </c>
      <c r="T1" t="s">
        <v>20</v>
      </c>
      <c r="U1" t="s">
        <v>21</v>
      </c>
      <c r="V1" t="s">
        <v>22</v>
      </c>
      <c r="W1" t="s">
        <v>153</v>
      </c>
      <c r="X1" t="s">
        <v>155</v>
      </c>
    </row>
    <row r="2" spans="1:24" x14ac:dyDescent="0.25">
      <c r="A2">
        <v>8661.9967923923832</v>
      </c>
      <c r="B2">
        <v>1</v>
      </c>
      <c r="C2">
        <v>69.808005542115765</v>
      </c>
      <c r="D2">
        <v>55</v>
      </c>
      <c r="E2">
        <v>802</v>
      </c>
      <c r="F2">
        <v>3</v>
      </c>
      <c r="G2">
        <v>58</v>
      </c>
      <c r="H2">
        <v>7</v>
      </c>
      <c r="I2">
        <v>96</v>
      </c>
      <c r="J2">
        <v>4</v>
      </c>
      <c r="K2">
        <v>2</v>
      </c>
      <c r="L2">
        <v>2.9565721394308069</v>
      </c>
      <c r="M2">
        <v>3</v>
      </c>
      <c r="N2">
        <v>29</v>
      </c>
      <c r="O2">
        <v>215</v>
      </c>
      <c r="P2">
        <v>29</v>
      </c>
      <c r="Q2">
        <v>46.279879240508322</v>
      </c>
      <c r="R2">
        <v>3</v>
      </c>
      <c r="S2">
        <v>0.22641036084992516</v>
      </c>
      <c r="T2">
        <v>1</v>
      </c>
      <c r="U2">
        <v>2</v>
      </c>
      <c r="V2">
        <v>187.75207545920392</v>
      </c>
      <c r="W2">
        <f>(Data_For_Regression3[[#This Row],[Stock levels]]*Data_For_Regression3[[#This Row],[Production volumes]])/100</f>
        <v>124.7</v>
      </c>
      <c r="X2">
        <f>Data_For_Regression3[[#This Row],[Orders Lead times]]*(1-Data_For_Regression3[[#This Row],[Stock levels]])</f>
        <v>-399</v>
      </c>
    </row>
    <row r="3" spans="1:24" x14ac:dyDescent="0.25">
      <c r="A3">
        <v>7460.9000654458487</v>
      </c>
      <c r="B3">
        <v>2</v>
      </c>
      <c r="C3">
        <v>14.843523275084339</v>
      </c>
      <c r="D3">
        <v>95</v>
      </c>
      <c r="E3">
        <v>736</v>
      </c>
      <c r="F3">
        <v>1</v>
      </c>
      <c r="G3">
        <v>53</v>
      </c>
      <c r="H3">
        <v>30</v>
      </c>
      <c r="I3">
        <v>37</v>
      </c>
      <c r="J3">
        <v>2</v>
      </c>
      <c r="K3">
        <v>1</v>
      </c>
      <c r="L3">
        <v>9.7165747713999995</v>
      </c>
      <c r="M3">
        <v>3</v>
      </c>
      <c r="N3">
        <v>23</v>
      </c>
      <c r="O3">
        <v>517</v>
      </c>
      <c r="P3">
        <v>30</v>
      </c>
      <c r="Q3">
        <v>33.616768954000001</v>
      </c>
      <c r="R3">
        <v>3</v>
      </c>
      <c r="S3">
        <v>4.8540680263887062</v>
      </c>
      <c r="T3">
        <v>1</v>
      </c>
      <c r="U3">
        <v>2</v>
      </c>
      <c r="V3">
        <v>503.06557914966919</v>
      </c>
      <c r="W3">
        <f>(Data_For_Regression3[[#This Row],[Stock levels]]*Data_For_Regression3[[#This Row],[Production volumes]])/100</f>
        <v>274.01</v>
      </c>
      <c r="X3">
        <f>Data_For_Regression3[[#This Row],[Orders Lead times]]*(1-Data_For_Regression3[[#This Row],[Stock levels]])</f>
        <v>-1560</v>
      </c>
    </row>
    <row r="4" spans="1:24" x14ac:dyDescent="0.25">
      <c r="A4">
        <v>9577.7496259</v>
      </c>
      <c r="B4">
        <v>1</v>
      </c>
      <c r="C4">
        <v>11.319683293090566</v>
      </c>
      <c r="D4">
        <v>34</v>
      </c>
      <c r="E4">
        <v>8</v>
      </c>
      <c r="F4">
        <v>4</v>
      </c>
      <c r="G4">
        <v>1</v>
      </c>
      <c r="H4">
        <v>10</v>
      </c>
      <c r="I4">
        <v>88</v>
      </c>
      <c r="J4">
        <v>2</v>
      </c>
      <c r="K4">
        <v>2</v>
      </c>
      <c r="L4">
        <v>8.0544792617321548</v>
      </c>
      <c r="M4">
        <v>1</v>
      </c>
      <c r="N4">
        <v>12</v>
      </c>
      <c r="O4">
        <v>971</v>
      </c>
      <c r="P4">
        <v>27</v>
      </c>
      <c r="Q4">
        <v>30.688019348284204</v>
      </c>
      <c r="R4">
        <v>3</v>
      </c>
      <c r="S4">
        <v>4.580592619199229</v>
      </c>
      <c r="T4">
        <v>2</v>
      </c>
      <c r="U4">
        <v>3</v>
      </c>
      <c r="V4">
        <v>141.92028177151906</v>
      </c>
      <c r="W4">
        <f>(Data_For_Regression3[[#This Row],[Stock levels]]*Data_For_Regression3[[#This Row],[Production volumes]])/100</f>
        <v>9.7100000000000009</v>
      </c>
      <c r="X4">
        <f>Data_For_Regression3[[#This Row],[Orders Lead times]]*(1-Data_For_Regression3[[#This Row],[Stock levels]])</f>
        <v>0</v>
      </c>
    </row>
    <row r="5" spans="1:24" x14ac:dyDescent="0.25">
      <c r="A5">
        <v>7766.8364256852328</v>
      </c>
      <c r="B5">
        <v>2</v>
      </c>
      <c r="C5">
        <v>61.163343016437736</v>
      </c>
      <c r="D5">
        <v>68</v>
      </c>
      <c r="E5">
        <v>83</v>
      </c>
      <c r="F5">
        <v>3</v>
      </c>
      <c r="G5">
        <v>23</v>
      </c>
      <c r="H5">
        <v>13</v>
      </c>
      <c r="I5">
        <v>59</v>
      </c>
      <c r="J5">
        <v>6</v>
      </c>
      <c r="K5">
        <v>3</v>
      </c>
      <c r="L5">
        <v>1.7295685635434288</v>
      </c>
      <c r="M5">
        <v>5</v>
      </c>
      <c r="N5">
        <v>24</v>
      </c>
      <c r="O5">
        <v>937</v>
      </c>
      <c r="P5">
        <v>18</v>
      </c>
      <c r="Q5">
        <v>35.624741397125028</v>
      </c>
      <c r="R5">
        <v>2</v>
      </c>
      <c r="S5">
        <v>4.7466486206000003</v>
      </c>
      <c r="T5">
        <v>3</v>
      </c>
      <c r="U5">
        <v>1</v>
      </c>
      <c r="V5">
        <v>254.77615921928663</v>
      </c>
      <c r="W5">
        <f>(Data_For_Regression3[[#This Row],[Stock levels]]*Data_For_Regression3[[#This Row],[Production volumes]])/100</f>
        <v>215.51</v>
      </c>
      <c r="X5">
        <f>Data_For_Regression3[[#This Row],[Orders Lead times]]*(1-Data_For_Regression3[[#This Row],[Stock levels]])</f>
        <v>-286</v>
      </c>
    </row>
    <row r="6" spans="1:24" x14ac:dyDescent="0.25">
      <c r="A6">
        <v>2686.5051515674468</v>
      </c>
      <c r="B6">
        <v>2</v>
      </c>
      <c r="C6">
        <v>4.8054960363458932</v>
      </c>
      <c r="D6">
        <v>26</v>
      </c>
      <c r="E6">
        <v>871</v>
      </c>
      <c r="F6">
        <v>3</v>
      </c>
      <c r="G6">
        <v>5</v>
      </c>
      <c r="H6">
        <v>3</v>
      </c>
      <c r="I6">
        <v>56</v>
      </c>
      <c r="J6">
        <v>8</v>
      </c>
      <c r="K6">
        <v>1</v>
      </c>
      <c r="L6">
        <v>3.8905479158706715</v>
      </c>
      <c r="M6">
        <v>1</v>
      </c>
      <c r="N6">
        <v>5</v>
      </c>
      <c r="O6">
        <v>414</v>
      </c>
      <c r="P6">
        <v>3</v>
      </c>
      <c r="Q6">
        <v>92.065160598712851</v>
      </c>
      <c r="R6">
        <v>2</v>
      </c>
      <c r="S6">
        <v>3.1455795228330019</v>
      </c>
      <c r="T6">
        <v>2</v>
      </c>
      <c r="U6">
        <v>1</v>
      </c>
      <c r="V6">
        <v>923.44063171192215</v>
      </c>
      <c r="W6">
        <f>(Data_For_Regression3[[#This Row],[Stock levels]]*Data_For_Regression3[[#This Row],[Production volumes]])/100</f>
        <v>20.7</v>
      </c>
      <c r="X6">
        <f>Data_For_Regression3[[#This Row],[Orders Lead times]]*(1-Data_For_Regression3[[#This Row],[Stock levels]])</f>
        <v>-12</v>
      </c>
    </row>
    <row r="7" spans="1:24" x14ac:dyDescent="0.25">
      <c r="A7">
        <v>2828.3487459757589</v>
      </c>
      <c r="B7">
        <v>1</v>
      </c>
      <c r="C7">
        <v>1.6999760138659377</v>
      </c>
      <c r="D7">
        <v>87</v>
      </c>
      <c r="E7">
        <v>147</v>
      </c>
      <c r="F7">
        <v>3</v>
      </c>
      <c r="G7">
        <v>90</v>
      </c>
      <c r="H7">
        <v>27</v>
      </c>
      <c r="I7">
        <v>66</v>
      </c>
      <c r="J7">
        <v>3</v>
      </c>
      <c r="K7">
        <v>2</v>
      </c>
      <c r="L7">
        <v>4.4440988643822932</v>
      </c>
      <c r="M7">
        <v>4</v>
      </c>
      <c r="N7">
        <v>10</v>
      </c>
      <c r="O7">
        <v>104</v>
      </c>
      <c r="P7">
        <v>17</v>
      </c>
      <c r="Q7">
        <v>56.766475557</v>
      </c>
      <c r="R7">
        <v>2</v>
      </c>
      <c r="S7">
        <v>2.7791935115711617</v>
      </c>
      <c r="T7">
        <v>1</v>
      </c>
      <c r="U7">
        <v>1</v>
      </c>
      <c r="V7">
        <v>235.46123673553751</v>
      </c>
      <c r="W7">
        <f>(Data_For_Regression3[[#This Row],[Stock levels]]*Data_For_Regression3[[#This Row],[Production volumes]])/100</f>
        <v>93.6</v>
      </c>
      <c r="X7">
        <f>Data_For_Regression3[[#This Row],[Orders Lead times]]*(1-Data_For_Regression3[[#This Row],[Stock levels]])</f>
        <v>-2403</v>
      </c>
    </row>
    <row r="8" spans="1:24" x14ac:dyDescent="0.25">
      <c r="A8">
        <v>7823.4765595317367</v>
      </c>
      <c r="B8">
        <v>2</v>
      </c>
      <c r="C8">
        <v>4.0783328631079447</v>
      </c>
      <c r="D8">
        <v>48</v>
      </c>
      <c r="E8">
        <v>65</v>
      </c>
      <c r="F8">
        <v>2</v>
      </c>
      <c r="G8">
        <v>11</v>
      </c>
      <c r="H8">
        <v>15</v>
      </c>
      <c r="I8">
        <v>58</v>
      </c>
      <c r="J8">
        <v>8</v>
      </c>
      <c r="K8">
        <v>3</v>
      </c>
      <c r="L8">
        <v>3.8807633029520034</v>
      </c>
      <c r="M8">
        <v>3</v>
      </c>
      <c r="N8">
        <v>14</v>
      </c>
      <c r="O8">
        <v>314</v>
      </c>
      <c r="P8">
        <v>24</v>
      </c>
      <c r="Q8">
        <v>1.0850685695870688</v>
      </c>
      <c r="R8">
        <v>3</v>
      </c>
      <c r="S8">
        <v>1.0009106193041357</v>
      </c>
      <c r="T8">
        <v>4</v>
      </c>
      <c r="U8">
        <v>1</v>
      </c>
      <c r="V8">
        <v>134.36909686103172</v>
      </c>
      <c r="W8">
        <f>(Data_For_Regression3[[#This Row],[Stock levels]]*Data_For_Regression3[[#This Row],[Production volumes]])/100</f>
        <v>34.54</v>
      </c>
      <c r="X8">
        <f>Data_For_Regression3[[#This Row],[Orders Lead times]]*(1-Data_For_Regression3[[#This Row],[Stock levels]])</f>
        <v>-150</v>
      </c>
    </row>
    <row r="9" spans="1:24" x14ac:dyDescent="0.25">
      <c r="A9">
        <v>8496.1038130898378</v>
      </c>
      <c r="B9">
        <v>3</v>
      </c>
      <c r="C9">
        <v>42.958384382460068</v>
      </c>
      <c r="D9">
        <v>59</v>
      </c>
      <c r="E9">
        <v>426</v>
      </c>
      <c r="F9">
        <v>1</v>
      </c>
      <c r="G9">
        <v>93</v>
      </c>
      <c r="H9">
        <v>17</v>
      </c>
      <c r="I9">
        <v>11</v>
      </c>
      <c r="J9">
        <v>1</v>
      </c>
      <c r="K9">
        <v>2</v>
      </c>
      <c r="L9">
        <v>2.3483387844177805</v>
      </c>
      <c r="M9">
        <v>4</v>
      </c>
      <c r="N9">
        <v>22</v>
      </c>
      <c r="O9">
        <v>564</v>
      </c>
      <c r="P9">
        <v>1</v>
      </c>
      <c r="Q9">
        <v>99.466108603599125</v>
      </c>
      <c r="R9">
        <v>2</v>
      </c>
      <c r="S9">
        <v>0.39817718685065062</v>
      </c>
      <c r="T9">
        <v>1</v>
      </c>
      <c r="U9">
        <v>3</v>
      </c>
      <c r="V9">
        <v>802.05631181755859</v>
      </c>
      <c r="W9">
        <f>(Data_For_Regression3[[#This Row],[Stock levels]]*Data_For_Regression3[[#This Row],[Production volumes]])/100</f>
        <v>524.52</v>
      </c>
      <c r="X9">
        <f>Data_For_Regression3[[#This Row],[Orders Lead times]]*(1-Data_For_Regression3[[#This Row],[Stock levels]])</f>
        <v>-1564</v>
      </c>
    </row>
    <row r="10" spans="1:24" x14ac:dyDescent="0.25">
      <c r="A10">
        <v>7517.363210631127</v>
      </c>
      <c r="B10">
        <v>3</v>
      </c>
      <c r="C10">
        <v>68.717596748527328</v>
      </c>
      <c r="D10">
        <v>78</v>
      </c>
      <c r="E10">
        <v>150</v>
      </c>
      <c r="F10">
        <v>1</v>
      </c>
      <c r="G10">
        <v>5</v>
      </c>
      <c r="H10">
        <v>10</v>
      </c>
      <c r="I10">
        <v>15</v>
      </c>
      <c r="J10">
        <v>7</v>
      </c>
      <c r="K10">
        <v>3</v>
      </c>
      <c r="L10">
        <v>3.4047338570830266</v>
      </c>
      <c r="M10">
        <v>4</v>
      </c>
      <c r="N10">
        <v>13</v>
      </c>
      <c r="O10">
        <v>769</v>
      </c>
      <c r="P10">
        <v>8</v>
      </c>
      <c r="Q10">
        <v>11.423027139565695</v>
      </c>
      <c r="R10">
        <v>3</v>
      </c>
      <c r="S10">
        <v>2.7098626911099615</v>
      </c>
      <c r="T10">
        <v>4</v>
      </c>
      <c r="U10">
        <v>2</v>
      </c>
      <c r="V10">
        <v>505.55713422546415</v>
      </c>
      <c r="W10">
        <f>(Data_For_Regression3[[#This Row],[Stock levels]]*Data_For_Regression3[[#This Row],[Production volumes]])/100</f>
        <v>38.450000000000003</v>
      </c>
      <c r="X10">
        <f>Data_For_Regression3[[#This Row],[Orders Lead times]]*(1-Data_For_Regression3[[#This Row],[Stock levels]])</f>
        <v>-40</v>
      </c>
    </row>
    <row r="11" spans="1:24" x14ac:dyDescent="0.25">
      <c r="A11">
        <v>4971.145987585558</v>
      </c>
      <c r="B11">
        <v>2</v>
      </c>
      <c r="C11">
        <v>64.015732941278543</v>
      </c>
      <c r="D11">
        <v>35</v>
      </c>
      <c r="E11">
        <v>980</v>
      </c>
      <c r="F11">
        <v>4</v>
      </c>
      <c r="G11">
        <v>14</v>
      </c>
      <c r="H11">
        <v>27</v>
      </c>
      <c r="I11">
        <v>83</v>
      </c>
      <c r="J11">
        <v>1</v>
      </c>
      <c r="K11">
        <v>1</v>
      </c>
      <c r="L11">
        <v>7.1666452910482157</v>
      </c>
      <c r="M11">
        <v>2</v>
      </c>
      <c r="N11">
        <v>29</v>
      </c>
      <c r="O11">
        <v>963</v>
      </c>
      <c r="P11">
        <v>23</v>
      </c>
      <c r="Q11">
        <v>47.95760163495158</v>
      </c>
      <c r="R11">
        <v>3</v>
      </c>
      <c r="S11">
        <v>3.8446144787675851</v>
      </c>
      <c r="T11">
        <v>3</v>
      </c>
      <c r="U11">
        <v>2</v>
      </c>
      <c r="V11">
        <v>995.92946149864167</v>
      </c>
      <c r="W11">
        <f>(Data_For_Regression3[[#This Row],[Stock levels]]*Data_For_Regression3[[#This Row],[Production volumes]])/100</f>
        <v>134.82</v>
      </c>
      <c r="X11">
        <f>Data_For_Regression3[[#This Row],[Orders Lead times]]*(1-Data_For_Regression3[[#This Row],[Stock levels]])</f>
        <v>-351</v>
      </c>
    </row>
    <row r="12" spans="1:24" x14ac:dyDescent="0.25">
      <c r="A12">
        <v>2330.9658020919492</v>
      </c>
      <c r="B12">
        <v>2</v>
      </c>
      <c r="C12">
        <v>15.707795681912138</v>
      </c>
      <c r="D12">
        <v>11</v>
      </c>
      <c r="E12">
        <v>996</v>
      </c>
      <c r="F12">
        <v>3</v>
      </c>
      <c r="G12">
        <v>51</v>
      </c>
      <c r="H12">
        <v>13</v>
      </c>
      <c r="I12">
        <v>80</v>
      </c>
      <c r="J12">
        <v>2</v>
      </c>
      <c r="K12">
        <v>3</v>
      </c>
      <c r="L12">
        <v>8.6732112112786126</v>
      </c>
      <c r="M12">
        <v>5</v>
      </c>
      <c r="N12">
        <v>18</v>
      </c>
      <c r="O12">
        <v>830</v>
      </c>
      <c r="P12">
        <v>5</v>
      </c>
      <c r="Q12">
        <v>96.52735278531091</v>
      </c>
      <c r="R12">
        <v>1</v>
      </c>
      <c r="S12">
        <v>1.7273139283559424</v>
      </c>
      <c r="T12">
        <v>1</v>
      </c>
      <c r="U12">
        <v>2</v>
      </c>
      <c r="V12">
        <v>806.10317769999995</v>
      </c>
      <c r="W12">
        <f>(Data_For_Regression3[[#This Row],[Stock levels]]*Data_For_Regression3[[#This Row],[Production volumes]])/100</f>
        <v>423.3</v>
      </c>
      <c r="X12">
        <f>Data_For_Regression3[[#This Row],[Orders Lead times]]*(1-Data_For_Regression3[[#This Row],[Stock levels]])</f>
        <v>-650</v>
      </c>
    </row>
    <row r="13" spans="1:24" x14ac:dyDescent="0.25">
      <c r="A13">
        <v>6099.944115581452</v>
      </c>
      <c r="B13">
        <v>2</v>
      </c>
      <c r="C13">
        <v>90.635459982288666</v>
      </c>
      <c r="D13">
        <v>95</v>
      </c>
      <c r="E13">
        <v>960</v>
      </c>
      <c r="F13">
        <v>1</v>
      </c>
      <c r="G13">
        <v>46</v>
      </c>
      <c r="H13">
        <v>23</v>
      </c>
      <c r="I13">
        <v>60</v>
      </c>
      <c r="J13">
        <v>1</v>
      </c>
      <c r="K13">
        <v>1</v>
      </c>
      <c r="L13">
        <v>4.5239431243166628</v>
      </c>
      <c r="M13">
        <v>2</v>
      </c>
      <c r="N13">
        <v>28</v>
      </c>
      <c r="O13">
        <v>362</v>
      </c>
      <c r="P13">
        <v>11</v>
      </c>
      <c r="Q13">
        <v>27.592363086663696</v>
      </c>
      <c r="R13">
        <v>3</v>
      </c>
      <c r="S13">
        <v>2.1169821373000001E-2</v>
      </c>
      <c r="T13">
        <v>2</v>
      </c>
      <c r="U13">
        <v>1</v>
      </c>
      <c r="V13">
        <v>126.72303340940725</v>
      </c>
      <c r="W13">
        <f>(Data_For_Regression3[[#This Row],[Stock levels]]*Data_For_Regression3[[#This Row],[Production volumes]])/100</f>
        <v>166.52</v>
      </c>
      <c r="X13">
        <f>Data_For_Regression3[[#This Row],[Orders Lead times]]*(1-Data_For_Regression3[[#This Row],[Stock levels]])</f>
        <v>-1035</v>
      </c>
    </row>
    <row r="14" spans="1:24" x14ac:dyDescent="0.25">
      <c r="A14">
        <v>2873.7414460214413</v>
      </c>
      <c r="B14">
        <v>1</v>
      </c>
      <c r="C14">
        <v>71.213389075360084</v>
      </c>
      <c r="D14">
        <v>41</v>
      </c>
      <c r="E14">
        <v>336</v>
      </c>
      <c r="F14">
        <v>4</v>
      </c>
      <c r="G14">
        <v>100</v>
      </c>
      <c r="H14">
        <v>30</v>
      </c>
      <c r="I14">
        <v>85</v>
      </c>
      <c r="J14">
        <v>4</v>
      </c>
      <c r="K14">
        <v>1</v>
      </c>
      <c r="L14">
        <v>1.325274010184522</v>
      </c>
      <c r="M14">
        <v>4</v>
      </c>
      <c r="N14">
        <v>3</v>
      </c>
      <c r="O14">
        <v>563</v>
      </c>
      <c r="P14">
        <v>3</v>
      </c>
      <c r="Q14">
        <v>32.321286213424031</v>
      </c>
      <c r="R14">
        <v>2</v>
      </c>
      <c r="S14">
        <v>2.1612537475559117</v>
      </c>
      <c r="T14">
        <v>1</v>
      </c>
      <c r="U14">
        <v>2</v>
      </c>
      <c r="V14">
        <v>402.96878907377061</v>
      </c>
      <c r="W14">
        <f>(Data_For_Regression3[[#This Row],[Stock levels]]*Data_For_Regression3[[#This Row],[Production volumes]])/100</f>
        <v>563</v>
      </c>
      <c r="X14">
        <f>Data_For_Regression3[[#This Row],[Orders Lead times]]*(1-Data_For_Regression3[[#This Row],[Stock levels]])</f>
        <v>-2970</v>
      </c>
    </row>
    <row r="15" spans="1:24" x14ac:dyDescent="0.25">
      <c r="A15">
        <v>4052.7384162378667</v>
      </c>
      <c r="B15">
        <v>2</v>
      </c>
      <c r="C15">
        <v>16.160393317379977</v>
      </c>
      <c r="D15">
        <v>5</v>
      </c>
      <c r="E15">
        <v>249</v>
      </c>
      <c r="F15">
        <v>2</v>
      </c>
      <c r="G15">
        <v>80</v>
      </c>
      <c r="H15">
        <v>8</v>
      </c>
      <c r="I15">
        <v>48</v>
      </c>
      <c r="J15">
        <v>9</v>
      </c>
      <c r="K15">
        <v>1</v>
      </c>
      <c r="L15">
        <v>9.5372830611083383</v>
      </c>
      <c r="M15">
        <v>5</v>
      </c>
      <c r="N15">
        <v>23</v>
      </c>
      <c r="O15">
        <v>173</v>
      </c>
      <c r="P15">
        <v>10</v>
      </c>
      <c r="Q15">
        <v>97.82905011017327</v>
      </c>
      <c r="R15">
        <v>3</v>
      </c>
      <c r="S15">
        <v>1.6310742300715386</v>
      </c>
      <c r="T15">
        <v>1</v>
      </c>
      <c r="U15">
        <v>2</v>
      </c>
      <c r="V15">
        <v>547.24100516096848</v>
      </c>
      <c r="W15">
        <f>(Data_For_Regression3[[#This Row],[Stock levels]]*Data_For_Regression3[[#This Row],[Production volumes]])/100</f>
        <v>138.4</v>
      </c>
      <c r="X15">
        <f>Data_For_Regression3[[#This Row],[Orders Lead times]]*(1-Data_For_Regression3[[#This Row],[Stock levels]])</f>
        <v>-632</v>
      </c>
    </row>
    <row r="16" spans="1:24" x14ac:dyDescent="0.25">
      <c r="A16">
        <v>8653.5709264698016</v>
      </c>
      <c r="B16">
        <v>2</v>
      </c>
      <c r="C16">
        <v>99.171328638624189</v>
      </c>
      <c r="D16">
        <v>26</v>
      </c>
      <c r="E16">
        <v>562</v>
      </c>
      <c r="F16">
        <v>3</v>
      </c>
      <c r="G16">
        <v>54</v>
      </c>
      <c r="H16">
        <v>29</v>
      </c>
      <c r="I16">
        <v>78</v>
      </c>
      <c r="J16">
        <v>5</v>
      </c>
      <c r="K16">
        <v>2</v>
      </c>
      <c r="L16">
        <v>2.0397701894493316</v>
      </c>
      <c r="M16">
        <v>1</v>
      </c>
      <c r="N16">
        <v>25</v>
      </c>
      <c r="O16">
        <v>558</v>
      </c>
      <c r="P16">
        <v>14</v>
      </c>
      <c r="Q16">
        <v>5.7914366298629893</v>
      </c>
      <c r="R16">
        <v>3</v>
      </c>
      <c r="S16">
        <v>0.10068285156509371</v>
      </c>
      <c r="T16">
        <v>2</v>
      </c>
      <c r="U16">
        <v>2</v>
      </c>
      <c r="V16">
        <v>929.23528996088965</v>
      </c>
      <c r="W16">
        <f>(Data_For_Regression3[[#This Row],[Stock levels]]*Data_For_Regression3[[#This Row],[Production volumes]])/100</f>
        <v>301.32</v>
      </c>
      <c r="X16">
        <f>Data_For_Regression3[[#This Row],[Orders Lead times]]*(1-Data_For_Regression3[[#This Row],[Stock levels]])</f>
        <v>-1537</v>
      </c>
    </row>
    <row r="17" spans="1:24" x14ac:dyDescent="0.25">
      <c r="A17">
        <v>5442.0867853976733</v>
      </c>
      <c r="B17">
        <v>2</v>
      </c>
      <c r="C17">
        <v>36.98924492862691</v>
      </c>
      <c r="D17">
        <v>94</v>
      </c>
      <c r="E17">
        <v>469</v>
      </c>
      <c r="F17">
        <v>3</v>
      </c>
      <c r="G17">
        <v>9</v>
      </c>
      <c r="H17">
        <v>8</v>
      </c>
      <c r="I17">
        <v>69</v>
      </c>
      <c r="J17">
        <v>7</v>
      </c>
      <c r="K17">
        <v>2</v>
      </c>
      <c r="L17">
        <v>2.4220397232752044</v>
      </c>
      <c r="M17">
        <v>1</v>
      </c>
      <c r="N17">
        <v>14</v>
      </c>
      <c r="O17">
        <v>580</v>
      </c>
      <c r="P17">
        <v>7</v>
      </c>
      <c r="Q17">
        <v>97.121281751474314</v>
      </c>
      <c r="R17">
        <v>1</v>
      </c>
      <c r="S17">
        <v>2.2644057611985491</v>
      </c>
      <c r="T17">
        <v>4</v>
      </c>
      <c r="U17">
        <v>2</v>
      </c>
      <c r="V17">
        <v>127.86180000162541</v>
      </c>
      <c r="W17">
        <f>(Data_For_Regression3[[#This Row],[Stock levels]]*Data_For_Regression3[[#This Row],[Production volumes]])/100</f>
        <v>52.2</v>
      </c>
      <c r="X17">
        <f>Data_For_Regression3[[#This Row],[Orders Lead times]]*(1-Data_For_Regression3[[#This Row],[Stock levels]])</f>
        <v>-64</v>
      </c>
    </row>
    <row r="18" spans="1:24" x14ac:dyDescent="0.25">
      <c r="A18">
        <v>6453.7979681762854</v>
      </c>
      <c r="B18">
        <v>2</v>
      </c>
      <c r="C18">
        <v>7.5471721097912718</v>
      </c>
      <c r="D18">
        <v>74</v>
      </c>
      <c r="E18">
        <v>280</v>
      </c>
      <c r="F18">
        <v>1</v>
      </c>
      <c r="G18">
        <v>2</v>
      </c>
      <c r="H18">
        <v>5</v>
      </c>
      <c r="I18">
        <v>78</v>
      </c>
      <c r="J18">
        <v>1</v>
      </c>
      <c r="K18">
        <v>2</v>
      </c>
      <c r="L18">
        <v>4.1913245857055017</v>
      </c>
      <c r="M18">
        <v>1</v>
      </c>
      <c r="N18">
        <v>3</v>
      </c>
      <c r="O18">
        <v>399</v>
      </c>
      <c r="P18">
        <v>21</v>
      </c>
      <c r="Q18">
        <v>77.106342497850008</v>
      </c>
      <c r="R18">
        <v>1</v>
      </c>
      <c r="S18">
        <v>1.0125630892580491</v>
      </c>
      <c r="T18">
        <v>2</v>
      </c>
      <c r="U18">
        <v>1</v>
      </c>
      <c r="V18">
        <v>865.52577977124031</v>
      </c>
      <c r="W18">
        <f>(Data_For_Regression3[[#This Row],[Stock levels]]*Data_For_Regression3[[#This Row],[Production volumes]])/100</f>
        <v>7.98</v>
      </c>
      <c r="X18">
        <f>Data_For_Regression3[[#This Row],[Orders Lead times]]*(1-Data_For_Regression3[[#This Row],[Stock levels]])</f>
        <v>-5</v>
      </c>
    </row>
    <row r="19" spans="1:24" x14ac:dyDescent="0.25">
      <c r="A19">
        <v>2629.3964348452619</v>
      </c>
      <c r="B19">
        <v>3</v>
      </c>
      <c r="C19">
        <v>81.462534369237019</v>
      </c>
      <c r="D19">
        <v>82</v>
      </c>
      <c r="E19">
        <v>126</v>
      </c>
      <c r="F19">
        <v>1</v>
      </c>
      <c r="G19">
        <v>45</v>
      </c>
      <c r="H19">
        <v>17</v>
      </c>
      <c r="I19">
        <v>85</v>
      </c>
      <c r="J19">
        <v>9</v>
      </c>
      <c r="K19">
        <v>3</v>
      </c>
      <c r="L19">
        <v>3.5854189582323421</v>
      </c>
      <c r="M19">
        <v>1</v>
      </c>
      <c r="N19">
        <v>7</v>
      </c>
      <c r="O19">
        <v>453</v>
      </c>
      <c r="P19">
        <v>16</v>
      </c>
      <c r="Q19">
        <v>47.679680368355335</v>
      </c>
      <c r="R19">
        <v>2</v>
      </c>
      <c r="S19">
        <v>0.10202075491817619</v>
      </c>
      <c r="T19">
        <v>2</v>
      </c>
      <c r="U19">
        <v>3</v>
      </c>
      <c r="V19">
        <v>670.93439079241034</v>
      </c>
      <c r="W19">
        <f>(Data_For_Regression3[[#This Row],[Stock levels]]*Data_For_Regression3[[#This Row],[Production volumes]])/100</f>
        <v>203.85</v>
      </c>
      <c r="X19">
        <f>Data_For_Regression3[[#This Row],[Orders Lead times]]*(1-Data_For_Regression3[[#This Row],[Stock levels]])</f>
        <v>-748</v>
      </c>
    </row>
    <row r="20" spans="1:24" x14ac:dyDescent="0.25">
      <c r="A20">
        <v>9364.6735050761727</v>
      </c>
      <c r="B20">
        <v>1</v>
      </c>
      <c r="C20">
        <v>36.443627770460935</v>
      </c>
      <c r="D20">
        <v>23</v>
      </c>
      <c r="E20">
        <v>620</v>
      </c>
      <c r="F20">
        <v>4</v>
      </c>
      <c r="G20">
        <v>10</v>
      </c>
      <c r="H20">
        <v>10</v>
      </c>
      <c r="I20">
        <v>46</v>
      </c>
      <c r="J20">
        <v>8</v>
      </c>
      <c r="K20">
        <v>3</v>
      </c>
      <c r="L20">
        <v>4.339224714110709</v>
      </c>
      <c r="M20">
        <v>2</v>
      </c>
      <c r="N20">
        <v>18</v>
      </c>
      <c r="O20">
        <v>374</v>
      </c>
      <c r="P20">
        <v>17</v>
      </c>
      <c r="Q20">
        <v>27.10798085484392</v>
      </c>
      <c r="R20">
        <v>3</v>
      </c>
      <c r="S20">
        <v>2.2319391107292637</v>
      </c>
      <c r="T20">
        <v>4</v>
      </c>
      <c r="U20">
        <v>1</v>
      </c>
      <c r="V20">
        <v>593.48025872065182</v>
      </c>
      <c r="W20">
        <f>(Data_For_Regression3[[#This Row],[Stock levels]]*Data_For_Regression3[[#This Row],[Production volumes]])/100</f>
        <v>37.4</v>
      </c>
      <c r="X20">
        <f>Data_For_Regression3[[#This Row],[Orders Lead times]]*(1-Data_For_Regression3[[#This Row],[Stock levels]])</f>
        <v>-90</v>
      </c>
    </row>
    <row r="21" spans="1:24" x14ac:dyDescent="0.25">
      <c r="A21">
        <v>2553.4955849912149</v>
      </c>
      <c r="B21">
        <v>2</v>
      </c>
      <c r="C21">
        <v>51.12387008796474</v>
      </c>
      <c r="D21">
        <v>100</v>
      </c>
      <c r="E21">
        <v>187</v>
      </c>
      <c r="F21">
        <v>4</v>
      </c>
      <c r="G21">
        <v>48</v>
      </c>
      <c r="H21">
        <v>11</v>
      </c>
      <c r="I21">
        <v>94</v>
      </c>
      <c r="J21">
        <v>3</v>
      </c>
      <c r="K21">
        <v>1</v>
      </c>
      <c r="L21">
        <v>4.7426358828418769</v>
      </c>
      <c r="M21">
        <v>4</v>
      </c>
      <c r="N21">
        <v>20</v>
      </c>
      <c r="O21">
        <v>694</v>
      </c>
      <c r="P21">
        <v>16</v>
      </c>
      <c r="Q21">
        <v>82.373320587990207</v>
      </c>
      <c r="R21">
        <v>2</v>
      </c>
      <c r="S21">
        <v>3.6464508654170293</v>
      </c>
      <c r="T21">
        <v>1</v>
      </c>
      <c r="U21">
        <v>3</v>
      </c>
      <c r="V21">
        <v>477.30763109090344</v>
      </c>
      <c r="W21">
        <f>(Data_For_Regression3[[#This Row],[Stock levels]]*Data_For_Regression3[[#This Row],[Production volumes]])/100</f>
        <v>333.12</v>
      </c>
      <c r="X21">
        <f>Data_For_Regression3[[#This Row],[Orders Lead times]]*(1-Data_For_Regression3[[#This Row],[Stock levels]])</f>
        <v>-517</v>
      </c>
    </row>
    <row r="22" spans="1:24" x14ac:dyDescent="0.25">
      <c r="A22">
        <v>8128.0276968511916</v>
      </c>
      <c r="B22">
        <v>2</v>
      </c>
      <c r="C22">
        <v>96.341072439963384</v>
      </c>
      <c r="D22">
        <v>22</v>
      </c>
      <c r="E22">
        <v>320</v>
      </c>
      <c r="F22">
        <v>4</v>
      </c>
      <c r="G22">
        <v>27</v>
      </c>
      <c r="H22">
        <v>12</v>
      </c>
      <c r="I22">
        <v>68</v>
      </c>
      <c r="J22">
        <v>6</v>
      </c>
      <c r="K22">
        <v>1</v>
      </c>
      <c r="L22">
        <v>8.8783346508999994</v>
      </c>
      <c r="M22">
        <v>1</v>
      </c>
      <c r="N22">
        <v>29</v>
      </c>
      <c r="O22">
        <v>309</v>
      </c>
      <c r="P22">
        <v>6</v>
      </c>
      <c r="Q22">
        <v>65.686259608488626</v>
      </c>
      <c r="R22">
        <v>1</v>
      </c>
      <c r="S22">
        <v>4.2314165735345393</v>
      </c>
      <c r="T22">
        <v>2</v>
      </c>
      <c r="U22">
        <v>2</v>
      </c>
      <c r="V22">
        <v>493.87121531620585</v>
      </c>
      <c r="W22">
        <f>(Data_For_Regression3[[#This Row],[Stock levels]]*Data_For_Regression3[[#This Row],[Production volumes]])/100</f>
        <v>83.43</v>
      </c>
      <c r="X22">
        <f>Data_For_Regression3[[#This Row],[Orders Lead times]]*(1-Data_For_Regression3[[#This Row],[Stock levels]])</f>
        <v>-312</v>
      </c>
    </row>
    <row r="23" spans="1:24" x14ac:dyDescent="0.25">
      <c r="A23">
        <v>7087.0526963574366</v>
      </c>
      <c r="B23">
        <v>3</v>
      </c>
      <c r="C23">
        <v>84.893868984950828</v>
      </c>
      <c r="D23">
        <v>60</v>
      </c>
      <c r="E23">
        <v>601</v>
      </c>
      <c r="F23">
        <v>4</v>
      </c>
      <c r="G23">
        <v>69</v>
      </c>
      <c r="H23">
        <v>25</v>
      </c>
      <c r="I23">
        <v>7</v>
      </c>
      <c r="J23">
        <v>6</v>
      </c>
      <c r="K23">
        <v>2</v>
      </c>
      <c r="L23">
        <v>6.0378837692182978</v>
      </c>
      <c r="M23">
        <v>5</v>
      </c>
      <c r="N23">
        <v>19</v>
      </c>
      <c r="O23">
        <v>791</v>
      </c>
      <c r="P23">
        <v>4</v>
      </c>
      <c r="Q23">
        <v>61.735728954160933</v>
      </c>
      <c r="R23">
        <v>3</v>
      </c>
      <c r="S23">
        <v>1.8607567631000001E-2</v>
      </c>
      <c r="T23">
        <v>2</v>
      </c>
      <c r="U23">
        <v>3</v>
      </c>
      <c r="V23">
        <v>523.36091471999998</v>
      </c>
      <c r="W23">
        <f>(Data_For_Regression3[[#This Row],[Stock levels]]*Data_For_Regression3[[#This Row],[Production volumes]])/100</f>
        <v>545.79</v>
      </c>
      <c r="X23">
        <f>Data_For_Regression3[[#This Row],[Orders Lead times]]*(1-Data_For_Regression3[[#This Row],[Stock levels]])</f>
        <v>-1700</v>
      </c>
    </row>
    <row r="24" spans="1:24" x14ac:dyDescent="0.25">
      <c r="A24">
        <v>2390.8078665561734</v>
      </c>
      <c r="B24">
        <v>1</v>
      </c>
      <c r="C24">
        <v>27.679780886501959</v>
      </c>
      <c r="D24">
        <v>55</v>
      </c>
      <c r="E24">
        <v>884</v>
      </c>
      <c r="F24">
        <v>4</v>
      </c>
      <c r="G24">
        <v>71</v>
      </c>
      <c r="H24">
        <v>1</v>
      </c>
      <c r="I24">
        <v>63</v>
      </c>
      <c r="J24">
        <v>10</v>
      </c>
      <c r="K24">
        <v>1</v>
      </c>
      <c r="L24">
        <v>9.5676489209</v>
      </c>
      <c r="M24">
        <v>4</v>
      </c>
      <c r="N24">
        <v>22</v>
      </c>
      <c r="O24">
        <v>780</v>
      </c>
      <c r="P24">
        <v>28</v>
      </c>
      <c r="Q24">
        <v>50.120839612977349</v>
      </c>
      <c r="R24">
        <v>2</v>
      </c>
      <c r="S24">
        <v>2.5912754732111161</v>
      </c>
      <c r="T24">
        <v>3</v>
      </c>
      <c r="U24">
        <v>3</v>
      </c>
      <c r="V24">
        <v>205.57199582694707</v>
      </c>
      <c r="W24">
        <f>(Data_For_Regression3[[#This Row],[Stock levels]]*Data_For_Regression3[[#This Row],[Production volumes]])/100</f>
        <v>553.79999999999995</v>
      </c>
      <c r="X24">
        <f>Data_For_Regression3[[#This Row],[Orders Lead times]]*(1-Data_For_Regression3[[#This Row],[Stock levels]])</f>
        <v>-70</v>
      </c>
    </row>
    <row r="25" spans="1:24" x14ac:dyDescent="0.25">
      <c r="A25">
        <v>8858.367571011484</v>
      </c>
      <c r="B25">
        <v>3</v>
      </c>
      <c r="C25">
        <v>4.3243411858641636</v>
      </c>
      <c r="D25">
        <v>30</v>
      </c>
      <c r="E25">
        <v>391</v>
      </c>
      <c r="F25">
        <v>4</v>
      </c>
      <c r="G25">
        <v>84</v>
      </c>
      <c r="H25">
        <v>5</v>
      </c>
      <c r="I25">
        <v>29</v>
      </c>
      <c r="J25">
        <v>7</v>
      </c>
      <c r="K25">
        <v>1</v>
      </c>
      <c r="L25">
        <v>2.924857601145554</v>
      </c>
      <c r="M25">
        <v>5</v>
      </c>
      <c r="N25">
        <v>11</v>
      </c>
      <c r="O25">
        <v>568</v>
      </c>
      <c r="P25">
        <v>29</v>
      </c>
      <c r="Q25">
        <v>98.609957242703871</v>
      </c>
      <c r="R25">
        <v>3</v>
      </c>
      <c r="S25">
        <v>1.3422915627227339</v>
      </c>
      <c r="T25">
        <v>3</v>
      </c>
      <c r="U25">
        <v>1</v>
      </c>
      <c r="V25">
        <v>196.32944611241268</v>
      </c>
      <c r="W25">
        <f>(Data_For_Regression3[[#This Row],[Stock levels]]*Data_For_Regression3[[#This Row],[Production volumes]])/100</f>
        <v>477.12</v>
      </c>
      <c r="X25">
        <f>Data_For_Regression3[[#This Row],[Orders Lead times]]*(1-Data_For_Regression3[[#This Row],[Stock levels]])</f>
        <v>-415</v>
      </c>
    </row>
    <row r="26" spans="1:24" x14ac:dyDescent="0.25">
      <c r="A26">
        <v>9049.0778609398967</v>
      </c>
      <c r="B26">
        <v>1</v>
      </c>
      <c r="C26">
        <v>4.1563083593111081</v>
      </c>
      <c r="D26">
        <v>32</v>
      </c>
      <c r="E26">
        <v>209</v>
      </c>
      <c r="F26">
        <v>2</v>
      </c>
      <c r="G26">
        <v>4</v>
      </c>
      <c r="H26">
        <v>26</v>
      </c>
      <c r="I26">
        <v>2</v>
      </c>
      <c r="J26">
        <v>8</v>
      </c>
      <c r="K26">
        <v>3</v>
      </c>
      <c r="L26">
        <v>9.7412916892843686</v>
      </c>
      <c r="M26">
        <v>2</v>
      </c>
      <c r="N26">
        <v>28</v>
      </c>
      <c r="O26">
        <v>447</v>
      </c>
      <c r="P26">
        <v>3</v>
      </c>
      <c r="Q26">
        <v>40.382359702924816</v>
      </c>
      <c r="R26">
        <v>3</v>
      </c>
      <c r="S26">
        <v>3.691310292628728</v>
      </c>
      <c r="T26">
        <v>2</v>
      </c>
      <c r="U26">
        <v>1</v>
      </c>
      <c r="V26">
        <v>758.72477260293829</v>
      </c>
      <c r="W26">
        <f>(Data_For_Regression3[[#This Row],[Stock levels]]*Data_For_Regression3[[#This Row],[Production volumes]])/100</f>
        <v>17.88</v>
      </c>
      <c r="X26">
        <f>Data_For_Regression3[[#This Row],[Orders Lead times]]*(1-Data_For_Regression3[[#This Row],[Stock levels]])</f>
        <v>-78</v>
      </c>
    </row>
    <row r="27" spans="1:24" x14ac:dyDescent="0.25">
      <c r="A27">
        <v>2174.777054350654</v>
      </c>
      <c r="B27">
        <v>1</v>
      </c>
      <c r="C27">
        <v>39.629343985092625</v>
      </c>
      <c r="D27">
        <v>73</v>
      </c>
      <c r="E27">
        <v>142</v>
      </c>
      <c r="F27">
        <v>2</v>
      </c>
      <c r="G27">
        <v>82</v>
      </c>
      <c r="H27">
        <v>11</v>
      </c>
      <c r="I27">
        <v>52</v>
      </c>
      <c r="J27">
        <v>3</v>
      </c>
      <c r="K27">
        <v>3</v>
      </c>
      <c r="L27">
        <v>2.2310736812817278</v>
      </c>
      <c r="M27">
        <v>4</v>
      </c>
      <c r="N27">
        <v>19</v>
      </c>
      <c r="O27">
        <v>934</v>
      </c>
      <c r="P27">
        <v>23</v>
      </c>
      <c r="Q27">
        <v>78.280383118415386</v>
      </c>
      <c r="R27">
        <v>3</v>
      </c>
      <c r="S27">
        <v>3.7972312171141831</v>
      </c>
      <c r="T27">
        <v>1</v>
      </c>
      <c r="U27">
        <v>2</v>
      </c>
      <c r="V27">
        <v>458.53594573920907</v>
      </c>
      <c r="W27">
        <f>(Data_For_Regression3[[#This Row],[Stock levels]]*Data_For_Regression3[[#This Row],[Production volumes]])/100</f>
        <v>765.88</v>
      </c>
      <c r="X27">
        <f>Data_For_Regression3[[#This Row],[Orders Lead times]]*(1-Data_For_Regression3[[#This Row],[Stock levels]])</f>
        <v>-891</v>
      </c>
    </row>
    <row r="28" spans="1:24" x14ac:dyDescent="0.25">
      <c r="A28">
        <v>3716.4933258940368</v>
      </c>
      <c r="B28">
        <v>1</v>
      </c>
      <c r="C28">
        <v>97.44694661789282</v>
      </c>
      <c r="D28">
        <v>9</v>
      </c>
      <c r="E28">
        <v>353</v>
      </c>
      <c r="F28">
        <v>2</v>
      </c>
      <c r="G28">
        <v>59</v>
      </c>
      <c r="H28">
        <v>16</v>
      </c>
      <c r="I28">
        <v>48</v>
      </c>
      <c r="J28">
        <v>4</v>
      </c>
      <c r="K28">
        <v>2</v>
      </c>
      <c r="L28">
        <v>6.5075486210785511</v>
      </c>
      <c r="M28">
        <v>2</v>
      </c>
      <c r="N28">
        <v>26</v>
      </c>
      <c r="O28">
        <v>171</v>
      </c>
      <c r="P28">
        <v>4</v>
      </c>
      <c r="Q28">
        <v>15.972229757181761</v>
      </c>
      <c r="R28">
        <v>1</v>
      </c>
      <c r="S28">
        <v>2.1193197367249228</v>
      </c>
      <c r="T28">
        <v>3</v>
      </c>
      <c r="U28">
        <v>1</v>
      </c>
      <c r="V28">
        <v>617.8669164583772</v>
      </c>
      <c r="W28">
        <f>(Data_For_Regression3[[#This Row],[Stock levels]]*Data_For_Regression3[[#This Row],[Production volumes]])/100</f>
        <v>100.89</v>
      </c>
      <c r="X28">
        <f>Data_For_Regression3[[#This Row],[Orders Lead times]]*(1-Data_For_Regression3[[#This Row],[Stock levels]])</f>
        <v>-928</v>
      </c>
    </row>
    <row r="29" spans="1:24" x14ac:dyDescent="0.25">
      <c r="A29">
        <v>2686.4572235759833</v>
      </c>
      <c r="B29">
        <v>3</v>
      </c>
      <c r="C29">
        <v>92.557360812402024</v>
      </c>
      <c r="D29">
        <v>42</v>
      </c>
      <c r="E29">
        <v>352</v>
      </c>
      <c r="F29">
        <v>4</v>
      </c>
      <c r="G29">
        <v>47</v>
      </c>
      <c r="H29">
        <v>9</v>
      </c>
      <c r="I29">
        <v>62</v>
      </c>
      <c r="J29">
        <v>8</v>
      </c>
      <c r="K29">
        <v>3</v>
      </c>
      <c r="L29">
        <v>7.406750952998074</v>
      </c>
      <c r="M29">
        <v>5</v>
      </c>
      <c r="N29">
        <v>25</v>
      </c>
      <c r="O29">
        <v>291</v>
      </c>
      <c r="P29">
        <v>4</v>
      </c>
      <c r="Q29">
        <v>10.528245070042162</v>
      </c>
      <c r="R29">
        <v>2</v>
      </c>
      <c r="S29">
        <v>2.8646678378833732</v>
      </c>
      <c r="T29">
        <v>4</v>
      </c>
      <c r="U29">
        <v>2</v>
      </c>
      <c r="V29">
        <v>762.45918215568372</v>
      </c>
      <c r="W29">
        <f>(Data_For_Regression3[[#This Row],[Stock levels]]*Data_For_Regression3[[#This Row],[Production volumes]])/100</f>
        <v>136.77000000000001</v>
      </c>
      <c r="X29">
        <f>Data_For_Regression3[[#This Row],[Orders Lead times]]*(1-Data_For_Regression3[[#This Row],[Stock levels]])</f>
        <v>-414</v>
      </c>
    </row>
    <row r="30" spans="1:24" x14ac:dyDescent="0.25">
      <c r="A30">
        <v>6117.3246150839923</v>
      </c>
      <c r="B30">
        <v>3</v>
      </c>
      <c r="C30">
        <v>2.3972747055971411</v>
      </c>
      <c r="D30">
        <v>12</v>
      </c>
      <c r="E30">
        <v>394</v>
      </c>
      <c r="F30">
        <v>1</v>
      </c>
      <c r="G30">
        <v>48</v>
      </c>
      <c r="H30">
        <v>15</v>
      </c>
      <c r="I30">
        <v>24</v>
      </c>
      <c r="J30">
        <v>4</v>
      </c>
      <c r="K30">
        <v>2</v>
      </c>
      <c r="L30">
        <v>9.898140508069222</v>
      </c>
      <c r="M30">
        <v>1</v>
      </c>
      <c r="N30">
        <v>13</v>
      </c>
      <c r="O30">
        <v>171</v>
      </c>
      <c r="P30">
        <v>7</v>
      </c>
      <c r="Q30">
        <v>59.429381810691567</v>
      </c>
      <c r="R30">
        <v>2</v>
      </c>
      <c r="S30">
        <v>0.81575707929999997</v>
      </c>
      <c r="T30">
        <v>2</v>
      </c>
      <c r="U30">
        <v>1</v>
      </c>
      <c r="V30">
        <v>123.43702751182708</v>
      </c>
      <c r="W30">
        <f>(Data_For_Regression3[[#This Row],[Stock levels]]*Data_For_Regression3[[#This Row],[Production volumes]])/100</f>
        <v>82.08</v>
      </c>
      <c r="X30">
        <f>Data_For_Regression3[[#This Row],[Orders Lead times]]*(1-Data_For_Regression3[[#This Row],[Stock levels]])</f>
        <v>-705</v>
      </c>
    </row>
    <row r="31" spans="1:24" x14ac:dyDescent="0.25">
      <c r="A31">
        <v>8318.9031946171781</v>
      </c>
      <c r="B31">
        <v>3</v>
      </c>
      <c r="C31">
        <v>63.447559185207332</v>
      </c>
      <c r="D31">
        <v>3</v>
      </c>
      <c r="E31">
        <v>253</v>
      </c>
      <c r="F31">
        <v>1</v>
      </c>
      <c r="G31">
        <v>45</v>
      </c>
      <c r="H31">
        <v>5</v>
      </c>
      <c r="I31">
        <v>67</v>
      </c>
      <c r="J31">
        <v>7</v>
      </c>
      <c r="K31">
        <v>2</v>
      </c>
      <c r="L31">
        <v>8.1009731453970311</v>
      </c>
      <c r="M31">
        <v>1</v>
      </c>
      <c r="N31">
        <v>16</v>
      </c>
      <c r="O31">
        <v>329</v>
      </c>
      <c r="P31">
        <v>7</v>
      </c>
      <c r="Q31">
        <v>39.292875586065747</v>
      </c>
      <c r="R31">
        <v>1</v>
      </c>
      <c r="S31">
        <v>3.8780989365884881</v>
      </c>
      <c r="T31">
        <v>1</v>
      </c>
      <c r="U31">
        <v>2</v>
      </c>
      <c r="V31">
        <v>764.93537594070813</v>
      </c>
      <c r="W31">
        <f>(Data_For_Regression3[[#This Row],[Stock levels]]*Data_For_Regression3[[#This Row],[Production volumes]])/100</f>
        <v>148.05000000000001</v>
      </c>
      <c r="X31">
        <f>Data_For_Regression3[[#This Row],[Orders Lead times]]*(1-Data_For_Regression3[[#This Row],[Stock levels]])</f>
        <v>-220</v>
      </c>
    </row>
    <row r="32" spans="1:24" x14ac:dyDescent="0.25">
      <c r="A32">
        <v>2766.3423668660889</v>
      </c>
      <c r="B32">
        <v>1</v>
      </c>
      <c r="C32">
        <v>8.0228592105263932</v>
      </c>
      <c r="D32">
        <v>10</v>
      </c>
      <c r="E32">
        <v>327</v>
      </c>
      <c r="F32">
        <v>2</v>
      </c>
      <c r="G32">
        <v>60</v>
      </c>
      <c r="H32">
        <v>26</v>
      </c>
      <c r="I32">
        <v>35</v>
      </c>
      <c r="J32">
        <v>7</v>
      </c>
      <c r="K32">
        <v>2</v>
      </c>
      <c r="L32">
        <v>8.9545283153180151</v>
      </c>
      <c r="M32">
        <v>4</v>
      </c>
      <c r="N32">
        <v>27</v>
      </c>
      <c r="O32">
        <v>806</v>
      </c>
      <c r="P32">
        <v>30</v>
      </c>
      <c r="Q32">
        <v>51.634893400109334</v>
      </c>
      <c r="R32">
        <v>3</v>
      </c>
      <c r="S32">
        <v>0.96539470535239313</v>
      </c>
      <c r="T32">
        <v>1</v>
      </c>
      <c r="U32">
        <v>3</v>
      </c>
      <c r="V32">
        <v>880.08098825000002</v>
      </c>
      <c r="W32">
        <f>(Data_For_Regression3[[#This Row],[Stock levels]]*Data_For_Regression3[[#This Row],[Production volumes]])/100</f>
        <v>483.6</v>
      </c>
      <c r="X32">
        <f>Data_For_Regression3[[#This Row],[Orders Lead times]]*(1-Data_For_Regression3[[#This Row],[Stock levels]])</f>
        <v>-1534</v>
      </c>
    </row>
    <row r="33" spans="1:24" x14ac:dyDescent="0.25">
      <c r="A33">
        <v>9655.1351027193978</v>
      </c>
      <c r="B33">
        <v>2</v>
      </c>
      <c r="C33">
        <v>50.847393052000001</v>
      </c>
      <c r="D33">
        <v>28</v>
      </c>
      <c r="E33">
        <v>168</v>
      </c>
      <c r="F33">
        <v>2</v>
      </c>
      <c r="G33">
        <v>6</v>
      </c>
      <c r="H33">
        <v>17</v>
      </c>
      <c r="I33">
        <v>44</v>
      </c>
      <c r="J33">
        <v>4</v>
      </c>
      <c r="K33">
        <v>2</v>
      </c>
      <c r="L33">
        <v>2.6796609649814065</v>
      </c>
      <c r="M33">
        <v>3</v>
      </c>
      <c r="N33">
        <v>24</v>
      </c>
      <c r="O33">
        <v>461</v>
      </c>
      <c r="P33">
        <v>8</v>
      </c>
      <c r="Q33">
        <v>60.25114566159808</v>
      </c>
      <c r="R33">
        <v>3</v>
      </c>
      <c r="S33">
        <v>2.9890000066550746</v>
      </c>
      <c r="T33">
        <v>3</v>
      </c>
      <c r="U33">
        <v>3</v>
      </c>
      <c r="V33">
        <v>609.37920661842668</v>
      </c>
      <c r="W33">
        <f>(Data_For_Regression3[[#This Row],[Stock levels]]*Data_For_Regression3[[#This Row],[Production volumes]])/100</f>
        <v>27.66</v>
      </c>
      <c r="X33">
        <f>Data_For_Regression3[[#This Row],[Orders Lead times]]*(1-Data_For_Regression3[[#This Row],[Stock levels]])</f>
        <v>-85</v>
      </c>
    </row>
    <row r="34" spans="1:24" x14ac:dyDescent="0.25">
      <c r="A34">
        <v>9571.5504873278187</v>
      </c>
      <c r="B34">
        <v>2</v>
      </c>
      <c r="C34">
        <v>79.209936015656723</v>
      </c>
      <c r="D34">
        <v>43</v>
      </c>
      <c r="E34">
        <v>781</v>
      </c>
      <c r="F34">
        <v>4</v>
      </c>
      <c r="G34">
        <v>89</v>
      </c>
      <c r="H34">
        <v>13</v>
      </c>
      <c r="I34">
        <v>64</v>
      </c>
      <c r="J34">
        <v>4</v>
      </c>
      <c r="K34">
        <v>3</v>
      </c>
      <c r="L34">
        <v>6.5991049012385838</v>
      </c>
      <c r="M34">
        <v>3</v>
      </c>
      <c r="N34">
        <v>30</v>
      </c>
      <c r="O34">
        <v>737</v>
      </c>
      <c r="P34">
        <v>7</v>
      </c>
      <c r="Q34">
        <v>29.692467153749774</v>
      </c>
      <c r="R34">
        <v>1</v>
      </c>
      <c r="S34">
        <v>1.9460361193861131</v>
      </c>
      <c r="T34">
        <v>1</v>
      </c>
      <c r="U34">
        <v>1</v>
      </c>
      <c r="V34">
        <v>761.17390951487755</v>
      </c>
      <c r="W34">
        <f>(Data_For_Regression3[[#This Row],[Stock levels]]*Data_For_Regression3[[#This Row],[Production volumes]])/100</f>
        <v>655.93</v>
      </c>
      <c r="X34">
        <f>Data_For_Regression3[[#This Row],[Orders Lead times]]*(1-Data_For_Regression3[[#This Row],[Stock levels]])</f>
        <v>-1144</v>
      </c>
    </row>
    <row r="35" spans="1:24" x14ac:dyDescent="0.25">
      <c r="A35">
        <v>5149.9983504080365</v>
      </c>
      <c r="B35">
        <v>3</v>
      </c>
      <c r="C35">
        <v>64.795434999999998</v>
      </c>
      <c r="D35">
        <v>63</v>
      </c>
      <c r="E35">
        <v>616</v>
      </c>
      <c r="F35">
        <v>3</v>
      </c>
      <c r="G35">
        <v>4</v>
      </c>
      <c r="H35">
        <v>17</v>
      </c>
      <c r="I35">
        <v>95</v>
      </c>
      <c r="J35">
        <v>9</v>
      </c>
      <c r="K35">
        <v>3</v>
      </c>
      <c r="L35">
        <v>4.8582705034</v>
      </c>
      <c r="M35">
        <v>5</v>
      </c>
      <c r="N35">
        <v>1</v>
      </c>
      <c r="O35">
        <v>251</v>
      </c>
      <c r="P35">
        <v>23</v>
      </c>
      <c r="Q35">
        <v>23.853427512896133</v>
      </c>
      <c r="R35">
        <v>2</v>
      </c>
      <c r="S35">
        <v>3.5410460122509231</v>
      </c>
      <c r="T35">
        <v>4</v>
      </c>
      <c r="U35">
        <v>1</v>
      </c>
      <c r="V35">
        <v>371.25529552</v>
      </c>
      <c r="W35">
        <f>(Data_For_Regression3[[#This Row],[Stock levels]]*Data_For_Regression3[[#This Row],[Production volumes]])/100</f>
        <v>10.039999999999999</v>
      </c>
      <c r="X35">
        <f>Data_For_Regression3[[#This Row],[Orders Lead times]]*(1-Data_For_Regression3[[#This Row],[Stock levels]])</f>
        <v>-51</v>
      </c>
    </row>
    <row r="36" spans="1:24" x14ac:dyDescent="0.25">
      <c r="A36">
        <v>9061.7108955077238</v>
      </c>
      <c r="B36">
        <v>2</v>
      </c>
      <c r="C36">
        <v>37.467592329842461</v>
      </c>
      <c r="D36">
        <v>96</v>
      </c>
      <c r="E36">
        <v>602</v>
      </c>
      <c r="F36">
        <v>4</v>
      </c>
      <c r="G36">
        <v>1</v>
      </c>
      <c r="H36">
        <v>26</v>
      </c>
      <c r="I36">
        <v>21</v>
      </c>
      <c r="J36">
        <v>7</v>
      </c>
      <c r="K36">
        <v>1</v>
      </c>
      <c r="L36">
        <v>1.0194875708221189</v>
      </c>
      <c r="M36">
        <v>1</v>
      </c>
      <c r="N36">
        <v>4</v>
      </c>
      <c r="O36">
        <v>452</v>
      </c>
      <c r="P36">
        <v>10</v>
      </c>
      <c r="Q36">
        <v>10.754272815029333</v>
      </c>
      <c r="R36">
        <v>1</v>
      </c>
      <c r="S36">
        <v>0.64660455937205485</v>
      </c>
      <c r="T36">
        <v>1</v>
      </c>
      <c r="U36">
        <v>2</v>
      </c>
      <c r="V36">
        <v>510.3580004335235</v>
      </c>
      <c r="W36">
        <f>(Data_For_Regression3[[#This Row],[Stock levels]]*Data_For_Regression3[[#This Row],[Production volumes]])/100</f>
        <v>4.5199999999999996</v>
      </c>
      <c r="X36">
        <f>Data_For_Regression3[[#This Row],[Orders Lead times]]*(1-Data_For_Regression3[[#This Row],[Stock levels]])</f>
        <v>0</v>
      </c>
    </row>
    <row r="37" spans="1:24" x14ac:dyDescent="0.25">
      <c r="A37">
        <v>6541.3293448024651</v>
      </c>
      <c r="B37">
        <v>3</v>
      </c>
      <c r="C37">
        <v>84.957786816350435</v>
      </c>
      <c r="D37">
        <v>11</v>
      </c>
      <c r="E37">
        <v>449</v>
      </c>
      <c r="F37">
        <v>1</v>
      </c>
      <c r="G37">
        <v>42</v>
      </c>
      <c r="H37">
        <v>27</v>
      </c>
      <c r="I37">
        <v>85</v>
      </c>
      <c r="J37">
        <v>8</v>
      </c>
      <c r="K37">
        <v>3</v>
      </c>
      <c r="L37">
        <v>5.2881899903274094</v>
      </c>
      <c r="M37">
        <v>1</v>
      </c>
      <c r="N37">
        <v>3</v>
      </c>
      <c r="O37">
        <v>367</v>
      </c>
      <c r="P37">
        <v>2</v>
      </c>
      <c r="Q37">
        <v>58.004787044743765</v>
      </c>
      <c r="R37">
        <v>1</v>
      </c>
      <c r="S37">
        <v>0.54115409806058112</v>
      </c>
      <c r="T37">
        <v>4</v>
      </c>
      <c r="U37">
        <v>3</v>
      </c>
      <c r="V37">
        <v>553.42047123035582</v>
      </c>
      <c r="W37">
        <f>(Data_For_Regression3[[#This Row],[Stock levels]]*Data_For_Regression3[[#This Row],[Production volumes]])/100</f>
        <v>154.13999999999999</v>
      </c>
      <c r="X37">
        <f>Data_For_Regression3[[#This Row],[Orders Lead times]]*(1-Data_For_Regression3[[#This Row],[Stock levels]])</f>
        <v>-1107</v>
      </c>
    </row>
    <row r="38" spans="1:24" x14ac:dyDescent="0.25">
      <c r="A38">
        <v>7573.4024578487333</v>
      </c>
      <c r="B38">
        <v>2</v>
      </c>
      <c r="C38">
        <v>9.8130025787540518</v>
      </c>
      <c r="D38">
        <v>34</v>
      </c>
      <c r="E38">
        <v>963</v>
      </c>
      <c r="F38">
        <v>1</v>
      </c>
      <c r="G38">
        <v>18</v>
      </c>
      <c r="H38">
        <v>23</v>
      </c>
      <c r="I38">
        <v>28</v>
      </c>
      <c r="J38">
        <v>3</v>
      </c>
      <c r="K38">
        <v>2</v>
      </c>
      <c r="L38">
        <v>2.107951267159081</v>
      </c>
      <c r="M38">
        <v>2</v>
      </c>
      <c r="N38">
        <v>26</v>
      </c>
      <c r="O38">
        <v>671</v>
      </c>
      <c r="P38">
        <v>19</v>
      </c>
      <c r="Q38">
        <v>45.531364237162144</v>
      </c>
      <c r="R38">
        <v>2</v>
      </c>
      <c r="S38">
        <v>3.8055333792433537</v>
      </c>
      <c r="T38">
        <v>2</v>
      </c>
      <c r="U38">
        <v>3</v>
      </c>
      <c r="V38">
        <v>403.8089742481805</v>
      </c>
      <c r="W38">
        <f>(Data_For_Regression3[[#This Row],[Stock levels]]*Data_For_Regression3[[#This Row],[Production volumes]])/100</f>
        <v>120.78</v>
      </c>
      <c r="X38">
        <f>Data_For_Regression3[[#This Row],[Orders Lead times]]*(1-Data_For_Regression3[[#This Row],[Stock levels]])</f>
        <v>-391</v>
      </c>
    </row>
    <row r="39" spans="1:24" x14ac:dyDescent="0.25">
      <c r="A39">
        <v>2438.3399304700288</v>
      </c>
      <c r="B39">
        <v>2</v>
      </c>
      <c r="C39">
        <v>23.399844752614349</v>
      </c>
      <c r="D39">
        <v>5</v>
      </c>
      <c r="E39">
        <v>963</v>
      </c>
      <c r="F39">
        <v>1</v>
      </c>
      <c r="G39">
        <v>25</v>
      </c>
      <c r="H39">
        <v>8</v>
      </c>
      <c r="I39">
        <v>21</v>
      </c>
      <c r="J39">
        <v>9</v>
      </c>
      <c r="K39">
        <v>1</v>
      </c>
      <c r="L39">
        <v>1.5326552735904306</v>
      </c>
      <c r="M39">
        <v>3</v>
      </c>
      <c r="N39">
        <v>24</v>
      </c>
      <c r="O39">
        <v>867</v>
      </c>
      <c r="P39">
        <v>15</v>
      </c>
      <c r="Q39">
        <v>34.343277465075381</v>
      </c>
      <c r="R39">
        <v>3</v>
      </c>
      <c r="S39">
        <v>2.6102880848481131</v>
      </c>
      <c r="T39">
        <v>4</v>
      </c>
      <c r="U39">
        <v>1</v>
      </c>
      <c r="V39">
        <v>183.93296804359437</v>
      </c>
      <c r="W39">
        <f>(Data_For_Regression3[[#This Row],[Stock levels]]*Data_For_Regression3[[#This Row],[Production volumes]])/100</f>
        <v>216.75</v>
      </c>
      <c r="X39">
        <f>Data_For_Regression3[[#This Row],[Orders Lead times]]*(1-Data_For_Regression3[[#This Row],[Stock levels]])</f>
        <v>-192</v>
      </c>
    </row>
    <row r="40" spans="1:24" x14ac:dyDescent="0.25">
      <c r="A40">
        <v>9692.3180402184316</v>
      </c>
      <c r="B40">
        <v>3</v>
      </c>
      <c r="C40">
        <v>52.075930683000003</v>
      </c>
      <c r="D40">
        <v>75</v>
      </c>
      <c r="E40">
        <v>705</v>
      </c>
      <c r="F40">
        <v>3</v>
      </c>
      <c r="G40">
        <v>69</v>
      </c>
      <c r="H40">
        <v>1</v>
      </c>
      <c r="I40">
        <v>88</v>
      </c>
      <c r="J40">
        <v>5</v>
      </c>
      <c r="K40">
        <v>2</v>
      </c>
      <c r="L40">
        <v>9.2359314372492278</v>
      </c>
      <c r="M40">
        <v>5</v>
      </c>
      <c r="N40">
        <v>10</v>
      </c>
      <c r="O40">
        <v>841</v>
      </c>
      <c r="P40">
        <v>12</v>
      </c>
      <c r="Q40">
        <v>5.9306936455283177</v>
      </c>
      <c r="R40">
        <v>3</v>
      </c>
      <c r="S40">
        <v>0.61332689916450744</v>
      </c>
      <c r="T40">
        <v>2</v>
      </c>
      <c r="U40">
        <v>2</v>
      </c>
      <c r="V40">
        <v>339.67286994860615</v>
      </c>
      <c r="W40">
        <f>(Data_For_Regression3[[#This Row],[Stock levels]]*Data_For_Regression3[[#This Row],[Production volumes]])/100</f>
        <v>580.29</v>
      </c>
      <c r="X40">
        <f>Data_For_Regression3[[#This Row],[Orders Lead times]]*(1-Data_For_Regression3[[#This Row],[Stock levels]])</f>
        <v>-68</v>
      </c>
    </row>
    <row r="41" spans="1:24" x14ac:dyDescent="0.25">
      <c r="A41">
        <v>1912.4656631007608</v>
      </c>
      <c r="B41">
        <v>2</v>
      </c>
      <c r="C41">
        <v>19.127477265823256</v>
      </c>
      <c r="D41">
        <v>26</v>
      </c>
      <c r="E41">
        <v>176</v>
      </c>
      <c r="F41">
        <v>1</v>
      </c>
      <c r="G41">
        <v>78</v>
      </c>
      <c r="H41">
        <v>29</v>
      </c>
      <c r="I41">
        <v>34</v>
      </c>
      <c r="J41">
        <v>3</v>
      </c>
      <c r="K41">
        <v>1</v>
      </c>
      <c r="L41">
        <v>5.5625037788303837</v>
      </c>
      <c r="M41">
        <v>2</v>
      </c>
      <c r="N41">
        <v>30</v>
      </c>
      <c r="O41">
        <v>791</v>
      </c>
      <c r="P41">
        <v>6</v>
      </c>
      <c r="Q41">
        <v>9.0058074287816421</v>
      </c>
      <c r="R41">
        <v>2</v>
      </c>
      <c r="S41">
        <v>1.4519722039968159</v>
      </c>
      <c r="T41">
        <v>2</v>
      </c>
      <c r="U41">
        <v>2</v>
      </c>
      <c r="V41">
        <v>653.67299455203317</v>
      </c>
      <c r="W41">
        <f>(Data_For_Regression3[[#This Row],[Stock levels]]*Data_For_Regression3[[#This Row],[Production volumes]])/100</f>
        <v>616.98</v>
      </c>
      <c r="X41">
        <f>Data_For_Regression3[[#This Row],[Orders Lead times]]*(1-Data_For_Regression3[[#This Row],[Stock levels]])</f>
        <v>-2233</v>
      </c>
    </row>
    <row r="42" spans="1:24" x14ac:dyDescent="0.25">
      <c r="A42">
        <v>5724.9593504562654</v>
      </c>
      <c r="B42">
        <v>2</v>
      </c>
      <c r="C42">
        <v>80.541424170940331</v>
      </c>
      <c r="D42">
        <v>97</v>
      </c>
      <c r="E42">
        <v>933</v>
      </c>
      <c r="F42">
        <v>1</v>
      </c>
      <c r="G42">
        <v>90</v>
      </c>
      <c r="H42">
        <v>20</v>
      </c>
      <c r="I42">
        <v>39</v>
      </c>
      <c r="J42">
        <v>8</v>
      </c>
      <c r="K42">
        <v>3</v>
      </c>
      <c r="L42">
        <v>7.2295951397364737</v>
      </c>
      <c r="M42">
        <v>1</v>
      </c>
      <c r="N42">
        <v>18</v>
      </c>
      <c r="O42">
        <v>793</v>
      </c>
      <c r="P42">
        <v>1</v>
      </c>
      <c r="Q42">
        <v>88.179407104217461</v>
      </c>
      <c r="R42">
        <v>3</v>
      </c>
      <c r="S42">
        <v>4.2132694305865659</v>
      </c>
      <c r="T42">
        <v>1</v>
      </c>
      <c r="U42">
        <v>1</v>
      </c>
      <c r="V42">
        <v>529.80872398069187</v>
      </c>
      <c r="W42">
        <f>(Data_For_Regression3[[#This Row],[Stock levels]]*Data_For_Regression3[[#This Row],[Production volumes]])/100</f>
        <v>713.7</v>
      </c>
      <c r="X42">
        <f>Data_For_Regression3[[#This Row],[Orders Lead times]]*(1-Data_For_Regression3[[#This Row],[Stock levels]])</f>
        <v>-1780</v>
      </c>
    </row>
    <row r="43" spans="1:24" x14ac:dyDescent="0.25">
      <c r="A43">
        <v>5521.2052590109715</v>
      </c>
      <c r="B43">
        <v>2</v>
      </c>
      <c r="C43">
        <v>99.113291615317166</v>
      </c>
      <c r="D43">
        <v>35</v>
      </c>
      <c r="E43">
        <v>556</v>
      </c>
      <c r="F43">
        <v>1</v>
      </c>
      <c r="G43">
        <v>64</v>
      </c>
      <c r="H43">
        <v>19</v>
      </c>
      <c r="I43">
        <v>38</v>
      </c>
      <c r="J43">
        <v>8</v>
      </c>
      <c r="K43">
        <v>2</v>
      </c>
      <c r="L43">
        <v>5.7732637437666536</v>
      </c>
      <c r="M43">
        <v>4</v>
      </c>
      <c r="N43">
        <v>18</v>
      </c>
      <c r="O43">
        <v>892</v>
      </c>
      <c r="P43">
        <v>7</v>
      </c>
      <c r="Q43">
        <v>95.332064548999995</v>
      </c>
      <c r="R43">
        <v>2</v>
      </c>
      <c r="S43">
        <v>4.5302262397999997E-2</v>
      </c>
      <c r="T43">
        <v>4</v>
      </c>
      <c r="U43">
        <v>1</v>
      </c>
      <c r="V43">
        <v>275.52437113130981</v>
      </c>
      <c r="W43">
        <f>(Data_For_Regression3[[#This Row],[Stock levels]]*Data_For_Regression3[[#This Row],[Production volumes]])/100</f>
        <v>570.88</v>
      </c>
      <c r="X43">
        <f>Data_For_Regression3[[#This Row],[Orders Lead times]]*(1-Data_For_Regression3[[#This Row],[Stock levels]])</f>
        <v>-1197</v>
      </c>
    </row>
    <row r="44" spans="1:24" x14ac:dyDescent="0.25">
      <c r="A44">
        <v>1839.6094258567639</v>
      </c>
      <c r="B44">
        <v>2</v>
      </c>
      <c r="C44">
        <v>46.529167614516773</v>
      </c>
      <c r="D44">
        <v>98</v>
      </c>
      <c r="E44">
        <v>155</v>
      </c>
      <c r="F44">
        <v>1</v>
      </c>
      <c r="G44">
        <v>22</v>
      </c>
      <c r="H44">
        <v>27</v>
      </c>
      <c r="I44">
        <v>57</v>
      </c>
      <c r="J44">
        <v>4</v>
      </c>
      <c r="K44">
        <v>3</v>
      </c>
      <c r="L44">
        <v>7.5262483268515084</v>
      </c>
      <c r="M44">
        <v>5</v>
      </c>
      <c r="N44">
        <v>26</v>
      </c>
      <c r="O44">
        <v>179</v>
      </c>
      <c r="P44">
        <v>7</v>
      </c>
      <c r="Q44">
        <v>96.422820639571867</v>
      </c>
      <c r="R44">
        <v>2</v>
      </c>
      <c r="S44">
        <v>4.9392552886209478</v>
      </c>
      <c r="T44">
        <v>1</v>
      </c>
      <c r="U44">
        <v>1</v>
      </c>
      <c r="V44">
        <v>635.65712050199193</v>
      </c>
      <c r="W44">
        <f>(Data_For_Regression3[[#This Row],[Stock levels]]*Data_For_Regression3[[#This Row],[Production volumes]])/100</f>
        <v>39.380000000000003</v>
      </c>
      <c r="X44">
        <f>Data_For_Regression3[[#This Row],[Orders Lead times]]*(1-Data_For_Regression3[[#This Row],[Stock levels]])</f>
        <v>-567</v>
      </c>
    </row>
    <row r="45" spans="1:24" x14ac:dyDescent="0.25">
      <c r="A45">
        <v>5737.425599119023</v>
      </c>
      <c r="B45">
        <v>1</v>
      </c>
      <c r="C45">
        <v>11.743271776309239</v>
      </c>
      <c r="D45">
        <v>6</v>
      </c>
      <c r="E45">
        <v>598</v>
      </c>
      <c r="F45">
        <v>4</v>
      </c>
      <c r="G45">
        <v>36</v>
      </c>
      <c r="H45">
        <v>29</v>
      </c>
      <c r="I45">
        <v>85</v>
      </c>
      <c r="J45">
        <v>9</v>
      </c>
      <c r="K45">
        <v>2</v>
      </c>
      <c r="L45">
        <v>3.6940212683884543</v>
      </c>
      <c r="M45">
        <v>5</v>
      </c>
      <c r="N45">
        <v>1</v>
      </c>
      <c r="O45">
        <v>206</v>
      </c>
      <c r="P45">
        <v>23</v>
      </c>
      <c r="Q45">
        <v>26.27736595733241</v>
      </c>
      <c r="R45">
        <v>3</v>
      </c>
      <c r="S45">
        <v>0.37230476798509771</v>
      </c>
      <c r="T45">
        <v>2</v>
      </c>
      <c r="U45">
        <v>1</v>
      </c>
      <c r="V45">
        <v>716.04411975934067</v>
      </c>
      <c r="W45">
        <f>(Data_For_Regression3[[#This Row],[Stock levels]]*Data_For_Regression3[[#This Row],[Production volumes]])/100</f>
        <v>74.16</v>
      </c>
      <c r="X45">
        <f>Data_For_Regression3[[#This Row],[Orders Lead times]]*(1-Data_For_Regression3[[#This Row],[Stock levels]])</f>
        <v>-1015</v>
      </c>
    </row>
    <row r="46" spans="1:24" x14ac:dyDescent="0.25">
      <c r="A46">
        <v>7152.2860494355145</v>
      </c>
      <c r="B46">
        <v>3</v>
      </c>
      <c r="C46">
        <v>51.35579091311039</v>
      </c>
      <c r="D46">
        <v>34</v>
      </c>
      <c r="E46">
        <v>919</v>
      </c>
      <c r="F46">
        <v>1</v>
      </c>
      <c r="G46">
        <v>13</v>
      </c>
      <c r="H46">
        <v>19</v>
      </c>
      <c r="I46">
        <v>72</v>
      </c>
      <c r="J46">
        <v>6</v>
      </c>
      <c r="K46">
        <v>3</v>
      </c>
      <c r="L46">
        <v>7.5774496573766932</v>
      </c>
      <c r="M46">
        <v>2</v>
      </c>
      <c r="N46">
        <v>7</v>
      </c>
      <c r="O46">
        <v>834</v>
      </c>
      <c r="P46">
        <v>18</v>
      </c>
      <c r="Q46">
        <v>22.554106620887744</v>
      </c>
      <c r="R46">
        <v>2</v>
      </c>
      <c r="S46">
        <v>2.9626263204548819</v>
      </c>
      <c r="T46">
        <v>3</v>
      </c>
      <c r="U46">
        <v>1</v>
      </c>
      <c r="V46">
        <v>610.45326961922774</v>
      </c>
      <c r="W46">
        <f>(Data_For_Regression3[[#This Row],[Stock levels]]*Data_For_Regression3[[#This Row],[Production volumes]])/100</f>
        <v>108.42</v>
      </c>
      <c r="X46">
        <f>Data_For_Regression3[[#This Row],[Orders Lead times]]*(1-Data_For_Regression3[[#This Row],[Stock levels]])</f>
        <v>-228</v>
      </c>
    </row>
    <row r="47" spans="1:24" x14ac:dyDescent="0.25">
      <c r="A47">
        <v>5267.9568075105208</v>
      </c>
      <c r="B47">
        <v>1</v>
      </c>
      <c r="C47">
        <v>33.78413803306551</v>
      </c>
      <c r="D47">
        <v>1</v>
      </c>
      <c r="E47">
        <v>24</v>
      </c>
      <c r="F47">
        <v>2</v>
      </c>
      <c r="G47">
        <v>93</v>
      </c>
      <c r="H47">
        <v>7</v>
      </c>
      <c r="I47">
        <v>52</v>
      </c>
      <c r="J47">
        <v>6</v>
      </c>
      <c r="K47">
        <v>2</v>
      </c>
      <c r="L47">
        <v>5.2151550087</v>
      </c>
      <c r="M47">
        <v>2</v>
      </c>
      <c r="N47">
        <v>25</v>
      </c>
      <c r="O47">
        <v>794</v>
      </c>
      <c r="P47">
        <v>25</v>
      </c>
      <c r="Q47">
        <v>66.312544439991655</v>
      </c>
      <c r="R47">
        <v>1</v>
      </c>
      <c r="S47">
        <v>3.219604612084106</v>
      </c>
      <c r="T47">
        <v>3</v>
      </c>
      <c r="U47">
        <v>1</v>
      </c>
      <c r="V47">
        <v>495.30569702847396</v>
      </c>
      <c r="W47">
        <f>(Data_For_Regression3[[#This Row],[Stock levels]]*Data_For_Regression3[[#This Row],[Production volumes]])/100</f>
        <v>738.42</v>
      </c>
      <c r="X47">
        <f>Data_For_Regression3[[#This Row],[Orders Lead times]]*(1-Data_For_Regression3[[#This Row],[Stock levels]])</f>
        <v>-644</v>
      </c>
    </row>
    <row r="48" spans="1:24" x14ac:dyDescent="0.25">
      <c r="A48">
        <v>2556.7673606335957</v>
      </c>
      <c r="B48">
        <v>1</v>
      </c>
      <c r="C48">
        <v>27.082207199999999</v>
      </c>
      <c r="D48">
        <v>75</v>
      </c>
      <c r="E48">
        <v>859</v>
      </c>
      <c r="F48">
        <v>3</v>
      </c>
      <c r="G48">
        <v>92</v>
      </c>
      <c r="H48">
        <v>29</v>
      </c>
      <c r="I48">
        <v>6</v>
      </c>
      <c r="J48">
        <v>8</v>
      </c>
      <c r="K48">
        <v>2</v>
      </c>
      <c r="L48">
        <v>4.0709558370840826</v>
      </c>
      <c r="M48">
        <v>3</v>
      </c>
      <c r="N48">
        <v>18</v>
      </c>
      <c r="O48">
        <v>870</v>
      </c>
      <c r="P48">
        <v>23</v>
      </c>
      <c r="Q48">
        <v>77.32235321105162</v>
      </c>
      <c r="R48">
        <v>3</v>
      </c>
      <c r="S48">
        <v>3.6486105925362033</v>
      </c>
      <c r="T48">
        <v>1</v>
      </c>
      <c r="U48">
        <v>2</v>
      </c>
      <c r="V48">
        <v>380.43593711196428</v>
      </c>
      <c r="W48">
        <f>(Data_For_Regression3[[#This Row],[Stock levels]]*Data_For_Regression3[[#This Row],[Production volumes]])/100</f>
        <v>800.4</v>
      </c>
      <c r="X48">
        <f>Data_For_Regression3[[#This Row],[Orders Lead times]]*(1-Data_For_Regression3[[#This Row],[Stock levels]])</f>
        <v>-2639</v>
      </c>
    </row>
    <row r="49" spans="1:24" x14ac:dyDescent="0.25">
      <c r="A49">
        <v>7089.4742499341864</v>
      </c>
      <c r="B49">
        <v>2</v>
      </c>
      <c r="C49">
        <v>95.712135880936088</v>
      </c>
      <c r="D49">
        <v>93</v>
      </c>
      <c r="E49">
        <v>910</v>
      </c>
      <c r="F49">
        <v>2</v>
      </c>
      <c r="G49">
        <v>4</v>
      </c>
      <c r="H49">
        <v>15</v>
      </c>
      <c r="I49">
        <v>51</v>
      </c>
      <c r="J49">
        <v>9</v>
      </c>
      <c r="K49">
        <v>2</v>
      </c>
      <c r="L49">
        <v>8.9787507559000002</v>
      </c>
      <c r="M49">
        <v>1</v>
      </c>
      <c r="N49">
        <v>10</v>
      </c>
      <c r="O49">
        <v>964</v>
      </c>
      <c r="P49">
        <v>20</v>
      </c>
      <c r="Q49">
        <v>19.712992911293647</v>
      </c>
      <c r="R49">
        <v>3</v>
      </c>
      <c r="S49">
        <v>0.38057358671321373</v>
      </c>
      <c r="T49">
        <v>3</v>
      </c>
      <c r="U49">
        <v>1</v>
      </c>
      <c r="V49">
        <v>581.60235505058677</v>
      </c>
      <c r="W49">
        <f>(Data_For_Regression3[[#This Row],[Stock levels]]*Data_For_Regression3[[#This Row],[Production volumes]])/100</f>
        <v>38.56</v>
      </c>
      <c r="X49">
        <f>Data_For_Regression3[[#This Row],[Orders Lead times]]*(1-Data_For_Regression3[[#This Row],[Stock levels]])</f>
        <v>-45</v>
      </c>
    </row>
    <row r="50" spans="1:24" x14ac:dyDescent="0.25">
      <c r="A50">
        <v>7397.0710046000004</v>
      </c>
      <c r="B50">
        <v>1</v>
      </c>
      <c r="C50">
        <v>76.035544426891718</v>
      </c>
      <c r="D50">
        <v>28</v>
      </c>
      <c r="E50">
        <v>29</v>
      </c>
      <c r="F50">
        <v>3</v>
      </c>
      <c r="G50">
        <v>30</v>
      </c>
      <c r="H50">
        <v>16</v>
      </c>
      <c r="I50">
        <v>9</v>
      </c>
      <c r="J50">
        <v>3</v>
      </c>
      <c r="K50">
        <v>3</v>
      </c>
      <c r="L50">
        <v>7.0958331565551385</v>
      </c>
      <c r="M50">
        <v>2</v>
      </c>
      <c r="N50">
        <v>9</v>
      </c>
      <c r="O50">
        <v>109</v>
      </c>
      <c r="P50">
        <v>18</v>
      </c>
      <c r="Q50">
        <v>23.126363582464776</v>
      </c>
      <c r="R50">
        <v>2</v>
      </c>
      <c r="S50">
        <v>1.6981125407144038</v>
      </c>
      <c r="T50">
        <v>3</v>
      </c>
      <c r="U50">
        <v>2</v>
      </c>
      <c r="V50">
        <v>768.65191394999999</v>
      </c>
      <c r="W50">
        <f>(Data_For_Regression3[[#This Row],[Stock levels]]*Data_For_Regression3[[#This Row],[Production volumes]])/100</f>
        <v>32.700000000000003</v>
      </c>
      <c r="X50">
        <f>Data_For_Regression3[[#This Row],[Orders Lead times]]*(1-Data_For_Regression3[[#This Row],[Stock levels]])</f>
        <v>-464</v>
      </c>
    </row>
    <row r="51" spans="1:24" x14ac:dyDescent="0.25">
      <c r="A51">
        <v>8001.6132065190022</v>
      </c>
      <c r="B51">
        <v>3</v>
      </c>
      <c r="C51">
        <v>78.897913205640037</v>
      </c>
      <c r="D51">
        <v>19</v>
      </c>
      <c r="E51">
        <v>99</v>
      </c>
      <c r="F51">
        <v>4</v>
      </c>
      <c r="G51">
        <v>97</v>
      </c>
      <c r="H51">
        <v>24</v>
      </c>
      <c r="I51">
        <v>9</v>
      </c>
      <c r="J51">
        <v>6</v>
      </c>
      <c r="K51">
        <v>3</v>
      </c>
      <c r="L51">
        <v>2.5056210329009154</v>
      </c>
      <c r="M51">
        <v>5</v>
      </c>
      <c r="N51">
        <v>28</v>
      </c>
      <c r="O51">
        <v>177</v>
      </c>
      <c r="P51">
        <v>28</v>
      </c>
      <c r="Q51">
        <v>14.147815443979217</v>
      </c>
      <c r="R51">
        <v>1</v>
      </c>
      <c r="S51">
        <v>2.8258139854001318</v>
      </c>
      <c r="T51">
        <v>3</v>
      </c>
      <c r="U51">
        <v>1</v>
      </c>
      <c r="V51">
        <v>336.89016851997792</v>
      </c>
      <c r="W51">
        <f>(Data_For_Regression3[[#This Row],[Stock levels]]*Data_For_Regression3[[#This Row],[Production volumes]])/100</f>
        <v>171.69</v>
      </c>
      <c r="X51">
        <f>Data_For_Regression3[[#This Row],[Orders Lead times]]*(1-Data_For_Regression3[[#This Row],[Stock levels]])</f>
        <v>-2304</v>
      </c>
    </row>
    <row r="52" spans="1:24" x14ac:dyDescent="0.25">
      <c r="A52">
        <v>5910.8853896688988</v>
      </c>
      <c r="B52">
        <v>3</v>
      </c>
      <c r="C52">
        <v>14.203484264803022</v>
      </c>
      <c r="D52">
        <v>91</v>
      </c>
      <c r="E52">
        <v>633</v>
      </c>
      <c r="F52">
        <v>1</v>
      </c>
      <c r="G52">
        <v>31</v>
      </c>
      <c r="H52">
        <v>23</v>
      </c>
      <c r="I52">
        <v>82</v>
      </c>
      <c r="J52">
        <v>10</v>
      </c>
      <c r="K52">
        <v>1</v>
      </c>
      <c r="L52">
        <v>6.2478609149759912</v>
      </c>
      <c r="M52">
        <v>2</v>
      </c>
      <c r="N52">
        <v>20</v>
      </c>
      <c r="O52">
        <v>306</v>
      </c>
      <c r="P52">
        <v>21</v>
      </c>
      <c r="Q52">
        <v>45.178757924634517</v>
      </c>
      <c r="R52">
        <v>2</v>
      </c>
      <c r="S52">
        <v>4.7548008046711852</v>
      </c>
      <c r="T52">
        <v>3</v>
      </c>
      <c r="U52">
        <v>2</v>
      </c>
      <c r="V52">
        <v>496.24865029194046</v>
      </c>
      <c r="W52">
        <f>(Data_For_Regression3[[#This Row],[Stock levels]]*Data_For_Regression3[[#This Row],[Production volumes]])/100</f>
        <v>94.86</v>
      </c>
      <c r="X52">
        <f>Data_For_Regression3[[#This Row],[Orders Lead times]]*(1-Data_For_Regression3[[#This Row],[Stock levels]])</f>
        <v>-690</v>
      </c>
    </row>
    <row r="53" spans="1:24" x14ac:dyDescent="0.25">
      <c r="A53">
        <v>9866.465457979697</v>
      </c>
      <c r="B53">
        <v>1</v>
      </c>
      <c r="C53">
        <v>26.70076097246173</v>
      </c>
      <c r="D53">
        <v>61</v>
      </c>
      <c r="E53">
        <v>154</v>
      </c>
      <c r="F53">
        <v>2</v>
      </c>
      <c r="G53">
        <v>100</v>
      </c>
      <c r="H53">
        <v>4</v>
      </c>
      <c r="I53">
        <v>52</v>
      </c>
      <c r="J53">
        <v>1</v>
      </c>
      <c r="K53">
        <v>1</v>
      </c>
      <c r="L53">
        <v>4.7830005579476653</v>
      </c>
      <c r="M53">
        <v>5</v>
      </c>
      <c r="N53">
        <v>18</v>
      </c>
      <c r="O53">
        <v>673</v>
      </c>
      <c r="P53">
        <v>28</v>
      </c>
      <c r="Q53">
        <v>14.190328344569981</v>
      </c>
      <c r="R53">
        <v>3</v>
      </c>
      <c r="S53">
        <v>1.7729511720835571</v>
      </c>
      <c r="T53">
        <v>1</v>
      </c>
      <c r="U53">
        <v>1</v>
      </c>
      <c r="V53">
        <v>694.98231757944586</v>
      </c>
      <c r="W53">
        <f>(Data_For_Regression3[[#This Row],[Stock levels]]*Data_For_Regression3[[#This Row],[Production volumes]])/100</f>
        <v>673</v>
      </c>
      <c r="X53">
        <f>Data_For_Regression3[[#This Row],[Orders Lead times]]*(1-Data_For_Regression3[[#This Row],[Stock levels]])</f>
        <v>-396</v>
      </c>
    </row>
    <row r="54" spans="1:24" x14ac:dyDescent="0.25">
      <c r="A54">
        <v>9435.7626089000005</v>
      </c>
      <c r="B54">
        <v>2</v>
      </c>
      <c r="C54">
        <v>98.031829656465078</v>
      </c>
      <c r="D54">
        <v>1</v>
      </c>
      <c r="E54">
        <v>820</v>
      </c>
      <c r="F54">
        <v>2</v>
      </c>
      <c r="G54">
        <v>64</v>
      </c>
      <c r="H54">
        <v>11</v>
      </c>
      <c r="I54">
        <v>11</v>
      </c>
      <c r="J54">
        <v>1</v>
      </c>
      <c r="K54">
        <v>2</v>
      </c>
      <c r="L54">
        <v>8.6310521797689468</v>
      </c>
      <c r="M54">
        <v>1</v>
      </c>
      <c r="N54">
        <v>10</v>
      </c>
      <c r="O54">
        <v>727</v>
      </c>
      <c r="P54">
        <v>27</v>
      </c>
      <c r="Q54">
        <v>9.1668491485971515</v>
      </c>
      <c r="R54">
        <v>3</v>
      </c>
      <c r="S54">
        <v>2.1224716191438247</v>
      </c>
      <c r="T54">
        <v>2</v>
      </c>
      <c r="U54">
        <v>3</v>
      </c>
      <c r="V54">
        <v>602.89849883838338</v>
      </c>
      <c r="W54">
        <f>(Data_For_Regression3[[#This Row],[Stock levels]]*Data_For_Regression3[[#This Row],[Production volumes]])/100</f>
        <v>465.28</v>
      </c>
      <c r="X54">
        <f>Data_For_Regression3[[#This Row],[Orders Lead times]]*(1-Data_For_Regression3[[#This Row],[Stock levels]])</f>
        <v>-693</v>
      </c>
    </row>
    <row r="55" spans="1:24" x14ac:dyDescent="0.25">
      <c r="A55">
        <v>8232.3348294258212</v>
      </c>
      <c r="B55">
        <v>2</v>
      </c>
      <c r="C55">
        <v>30.341470711214214</v>
      </c>
      <c r="D55">
        <v>93</v>
      </c>
      <c r="E55">
        <v>242</v>
      </c>
      <c r="F55">
        <v>2</v>
      </c>
      <c r="G55">
        <v>96</v>
      </c>
      <c r="H55">
        <v>25</v>
      </c>
      <c r="I55">
        <v>54</v>
      </c>
      <c r="J55">
        <v>3</v>
      </c>
      <c r="K55">
        <v>2</v>
      </c>
      <c r="L55">
        <v>1.0134865660958963</v>
      </c>
      <c r="M55">
        <v>1</v>
      </c>
      <c r="N55">
        <v>1</v>
      </c>
      <c r="O55">
        <v>631</v>
      </c>
      <c r="P55">
        <v>17</v>
      </c>
      <c r="Q55">
        <v>83.344058991677969</v>
      </c>
      <c r="R55">
        <v>3</v>
      </c>
      <c r="S55">
        <v>1.4103475760760271</v>
      </c>
      <c r="T55">
        <v>2</v>
      </c>
      <c r="U55">
        <v>2</v>
      </c>
      <c r="V55">
        <v>750.73784066827091</v>
      </c>
      <c r="W55">
        <f>(Data_For_Regression3[[#This Row],[Stock levels]]*Data_For_Regression3[[#This Row],[Production volumes]])/100</f>
        <v>605.76</v>
      </c>
      <c r="X55">
        <f>Data_For_Regression3[[#This Row],[Orders Lead times]]*(1-Data_For_Regression3[[#This Row],[Stock levels]])</f>
        <v>-2375</v>
      </c>
    </row>
    <row r="56" spans="1:24" x14ac:dyDescent="0.25">
      <c r="A56">
        <v>6088.0214799408586</v>
      </c>
      <c r="B56">
        <v>1</v>
      </c>
      <c r="C56">
        <v>31.146243160240854</v>
      </c>
      <c r="D56">
        <v>11</v>
      </c>
      <c r="E56">
        <v>622</v>
      </c>
      <c r="F56">
        <v>3</v>
      </c>
      <c r="G56">
        <v>33</v>
      </c>
      <c r="H56">
        <v>22</v>
      </c>
      <c r="I56">
        <v>61</v>
      </c>
      <c r="J56">
        <v>3</v>
      </c>
      <c r="K56">
        <v>2</v>
      </c>
      <c r="L56">
        <v>4.3051034712876355</v>
      </c>
      <c r="M56">
        <v>1</v>
      </c>
      <c r="N56">
        <v>26</v>
      </c>
      <c r="O56">
        <v>497</v>
      </c>
      <c r="P56">
        <v>29</v>
      </c>
      <c r="Q56">
        <v>30.186023375822508</v>
      </c>
      <c r="R56">
        <v>1</v>
      </c>
      <c r="S56">
        <v>2.4787719755397477</v>
      </c>
      <c r="T56">
        <v>1</v>
      </c>
      <c r="U56">
        <v>2</v>
      </c>
      <c r="V56">
        <v>814.06999658218751</v>
      </c>
      <c r="W56">
        <f>(Data_For_Regression3[[#This Row],[Stock levels]]*Data_For_Regression3[[#This Row],[Production volumes]])/100</f>
        <v>164.01</v>
      </c>
      <c r="X56">
        <f>Data_For_Regression3[[#This Row],[Orders Lead times]]*(1-Data_For_Regression3[[#This Row],[Stock levels]])</f>
        <v>-704</v>
      </c>
    </row>
    <row r="57" spans="1:24" x14ac:dyDescent="0.25">
      <c r="A57">
        <v>2925.6751703038126</v>
      </c>
      <c r="B57">
        <v>1</v>
      </c>
      <c r="C57">
        <v>79.855058340789427</v>
      </c>
      <c r="D57">
        <v>16</v>
      </c>
      <c r="E57">
        <v>701</v>
      </c>
      <c r="F57">
        <v>2</v>
      </c>
      <c r="G57">
        <v>97</v>
      </c>
      <c r="H57">
        <v>11</v>
      </c>
      <c r="I57">
        <v>11</v>
      </c>
      <c r="J57">
        <v>5</v>
      </c>
      <c r="K57">
        <v>1</v>
      </c>
      <c r="L57">
        <v>5.0143649550309073</v>
      </c>
      <c r="M57">
        <v>2</v>
      </c>
      <c r="N57">
        <v>27</v>
      </c>
      <c r="O57">
        <v>918</v>
      </c>
      <c r="P57">
        <v>5</v>
      </c>
      <c r="Q57">
        <v>30.323545256999999</v>
      </c>
      <c r="R57">
        <v>2</v>
      </c>
      <c r="S57">
        <v>4.5489196593963852</v>
      </c>
      <c r="T57">
        <v>4</v>
      </c>
      <c r="U57">
        <v>2</v>
      </c>
      <c r="V57">
        <v>323.01292795247883</v>
      </c>
      <c r="W57">
        <f>(Data_For_Regression3[[#This Row],[Stock levels]]*Data_For_Regression3[[#This Row],[Production volumes]])/100</f>
        <v>890.46</v>
      </c>
      <c r="X57">
        <f>Data_For_Regression3[[#This Row],[Orders Lead times]]*(1-Data_For_Regression3[[#This Row],[Stock levels]])</f>
        <v>-1056</v>
      </c>
    </row>
    <row r="58" spans="1:24" x14ac:dyDescent="0.25">
      <c r="A58">
        <v>4767.020484344137</v>
      </c>
      <c r="B58">
        <v>2</v>
      </c>
      <c r="C58">
        <v>20.986386037043378</v>
      </c>
      <c r="D58">
        <v>90</v>
      </c>
      <c r="E58">
        <v>93</v>
      </c>
      <c r="F58">
        <v>3</v>
      </c>
      <c r="G58">
        <v>25</v>
      </c>
      <c r="H58">
        <v>23</v>
      </c>
      <c r="I58">
        <v>83</v>
      </c>
      <c r="J58">
        <v>5</v>
      </c>
      <c r="K58">
        <v>3</v>
      </c>
      <c r="L58">
        <v>1.7744297140717396</v>
      </c>
      <c r="M58">
        <v>1</v>
      </c>
      <c r="N58">
        <v>24</v>
      </c>
      <c r="O58">
        <v>826</v>
      </c>
      <c r="P58">
        <v>28</v>
      </c>
      <c r="Q58">
        <v>12.836284572832753</v>
      </c>
      <c r="R58">
        <v>1</v>
      </c>
      <c r="S58">
        <v>1.1737554953874541</v>
      </c>
      <c r="T58">
        <v>2</v>
      </c>
      <c r="U58">
        <v>2</v>
      </c>
      <c r="V58">
        <v>832.21080870602168</v>
      </c>
      <c r="W58">
        <f>(Data_For_Regression3[[#This Row],[Stock levels]]*Data_For_Regression3[[#This Row],[Production volumes]])/100</f>
        <v>206.5</v>
      </c>
      <c r="X58">
        <f>Data_For_Regression3[[#This Row],[Orders Lead times]]*(1-Data_For_Regression3[[#This Row],[Stock levels]])</f>
        <v>-552</v>
      </c>
    </row>
    <row r="59" spans="1:24" x14ac:dyDescent="0.25">
      <c r="A59">
        <v>1605.8669003924058</v>
      </c>
      <c r="B59">
        <v>1</v>
      </c>
      <c r="C59">
        <v>49.263205350734154</v>
      </c>
      <c r="D59">
        <v>65</v>
      </c>
      <c r="E59">
        <v>227</v>
      </c>
      <c r="F59">
        <v>4</v>
      </c>
      <c r="G59">
        <v>5</v>
      </c>
      <c r="H59">
        <v>18</v>
      </c>
      <c r="I59">
        <v>51</v>
      </c>
      <c r="J59">
        <v>1</v>
      </c>
      <c r="K59">
        <v>2</v>
      </c>
      <c r="L59">
        <v>9.1605585353999999</v>
      </c>
      <c r="M59">
        <v>2</v>
      </c>
      <c r="N59">
        <v>21</v>
      </c>
      <c r="O59">
        <v>588</v>
      </c>
      <c r="P59">
        <v>25</v>
      </c>
      <c r="Q59">
        <v>67.779622987078142</v>
      </c>
      <c r="R59">
        <v>3</v>
      </c>
      <c r="S59">
        <v>2.511174830212707</v>
      </c>
      <c r="T59">
        <v>3</v>
      </c>
      <c r="U59">
        <v>1</v>
      </c>
      <c r="V59">
        <v>482.19123860252813</v>
      </c>
      <c r="W59">
        <f>(Data_For_Regression3[[#This Row],[Stock levels]]*Data_For_Regression3[[#This Row],[Production volumes]])/100</f>
        <v>29.4</v>
      </c>
      <c r="X59">
        <f>Data_For_Regression3[[#This Row],[Orders Lead times]]*(1-Data_For_Regression3[[#This Row],[Stock levels]])</f>
        <v>-72</v>
      </c>
    </row>
    <row r="60" spans="1:24" x14ac:dyDescent="0.25">
      <c r="A60">
        <v>2021.1498103371077</v>
      </c>
      <c r="B60">
        <v>2</v>
      </c>
      <c r="C60">
        <v>59.84156137728931</v>
      </c>
      <c r="D60">
        <v>81</v>
      </c>
      <c r="E60">
        <v>896</v>
      </c>
      <c r="F60">
        <v>3</v>
      </c>
      <c r="G60">
        <v>10</v>
      </c>
      <c r="H60">
        <v>5</v>
      </c>
      <c r="I60">
        <v>44</v>
      </c>
      <c r="J60">
        <v>7</v>
      </c>
      <c r="K60">
        <v>1</v>
      </c>
      <c r="L60">
        <v>4.9384385647000002</v>
      </c>
      <c r="M60">
        <v>3</v>
      </c>
      <c r="N60">
        <v>18</v>
      </c>
      <c r="O60">
        <v>396</v>
      </c>
      <c r="P60">
        <v>7</v>
      </c>
      <c r="Q60">
        <v>65.047415094691459</v>
      </c>
      <c r="R60">
        <v>2</v>
      </c>
      <c r="S60">
        <v>1.7303747198591968</v>
      </c>
      <c r="T60">
        <v>1</v>
      </c>
      <c r="U60">
        <v>2</v>
      </c>
      <c r="V60">
        <v>110.36433523136472</v>
      </c>
      <c r="W60">
        <f>(Data_For_Regression3[[#This Row],[Stock levels]]*Data_For_Regression3[[#This Row],[Production volumes]])/100</f>
        <v>39.6</v>
      </c>
      <c r="X60">
        <f>Data_For_Regression3[[#This Row],[Orders Lead times]]*(1-Data_For_Regression3[[#This Row],[Stock levels]])</f>
        <v>-45</v>
      </c>
    </row>
    <row r="61" spans="1:24" x14ac:dyDescent="0.25">
      <c r="A61">
        <v>1061.618523013288</v>
      </c>
      <c r="B61">
        <v>3</v>
      </c>
      <c r="C61">
        <v>63.828398347710966</v>
      </c>
      <c r="D61">
        <v>30</v>
      </c>
      <c r="E61">
        <v>484</v>
      </c>
      <c r="F61">
        <v>3</v>
      </c>
      <c r="G61">
        <v>100</v>
      </c>
      <c r="H61">
        <v>16</v>
      </c>
      <c r="I61">
        <v>26</v>
      </c>
      <c r="J61">
        <v>7</v>
      </c>
      <c r="K61">
        <v>2</v>
      </c>
      <c r="L61">
        <v>7.2937225968677284</v>
      </c>
      <c r="M61">
        <v>1</v>
      </c>
      <c r="N61">
        <v>11</v>
      </c>
      <c r="O61">
        <v>176</v>
      </c>
      <c r="P61">
        <v>4</v>
      </c>
      <c r="Q61">
        <v>1.900762243519458</v>
      </c>
      <c r="R61">
        <v>2</v>
      </c>
      <c r="S61">
        <v>0.4471940154638232</v>
      </c>
      <c r="T61">
        <v>2</v>
      </c>
      <c r="U61">
        <v>1</v>
      </c>
      <c r="V61">
        <v>312.57427361009331</v>
      </c>
      <c r="W61">
        <f>(Data_For_Regression3[[#This Row],[Stock levels]]*Data_For_Regression3[[#This Row],[Production volumes]])/100</f>
        <v>176</v>
      </c>
      <c r="X61">
        <f>Data_For_Regression3[[#This Row],[Orders Lead times]]*(1-Data_For_Regression3[[#This Row],[Stock levels]])</f>
        <v>-1584</v>
      </c>
    </row>
    <row r="62" spans="1:24" x14ac:dyDescent="0.25">
      <c r="A62">
        <v>8864.0843495864356</v>
      </c>
      <c r="B62">
        <v>2</v>
      </c>
      <c r="C62">
        <v>17.028027920188702</v>
      </c>
      <c r="D62">
        <v>16</v>
      </c>
      <c r="E62">
        <v>380</v>
      </c>
      <c r="F62">
        <v>1</v>
      </c>
      <c r="G62">
        <v>41</v>
      </c>
      <c r="H62">
        <v>27</v>
      </c>
      <c r="I62">
        <v>72</v>
      </c>
      <c r="J62">
        <v>8</v>
      </c>
      <c r="K62">
        <v>3</v>
      </c>
      <c r="L62">
        <v>4.3813681581023145</v>
      </c>
      <c r="M62">
        <v>4</v>
      </c>
      <c r="N62">
        <v>29</v>
      </c>
      <c r="O62">
        <v>929</v>
      </c>
      <c r="P62">
        <v>24</v>
      </c>
      <c r="Q62">
        <v>87.213057815135684</v>
      </c>
      <c r="R62">
        <v>2</v>
      </c>
      <c r="S62">
        <v>2.8530906166490539</v>
      </c>
      <c r="T62">
        <v>3</v>
      </c>
      <c r="U62">
        <v>1</v>
      </c>
      <c r="V62">
        <v>430.16909697513654</v>
      </c>
      <c r="W62">
        <f>(Data_For_Regression3[[#This Row],[Stock levels]]*Data_For_Regression3[[#This Row],[Production volumes]])/100</f>
        <v>380.89</v>
      </c>
      <c r="X62">
        <f>Data_For_Regression3[[#This Row],[Orders Lead times]]*(1-Data_For_Regression3[[#This Row],[Stock levels]])</f>
        <v>-1080</v>
      </c>
    </row>
    <row r="63" spans="1:24" x14ac:dyDescent="0.25">
      <c r="A63">
        <v>6885.5893508962527</v>
      </c>
      <c r="B63">
        <v>1</v>
      </c>
      <c r="C63">
        <v>52.028749903294923</v>
      </c>
      <c r="D63">
        <v>23</v>
      </c>
      <c r="E63">
        <v>117</v>
      </c>
      <c r="F63">
        <v>4</v>
      </c>
      <c r="G63">
        <v>32</v>
      </c>
      <c r="H63">
        <v>23</v>
      </c>
      <c r="I63">
        <v>36</v>
      </c>
      <c r="J63">
        <v>7</v>
      </c>
      <c r="K63">
        <v>3</v>
      </c>
      <c r="L63">
        <v>9.0303404225219488</v>
      </c>
      <c r="M63">
        <v>4</v>
      </c>
      <c r="N63">
        <v>14</v>
      </c>
      <c r="O63">
        <v>480</v>
      </c>
      <c r="P63">
        <v>12</v>
      </c>
      <c r="Q63">
        <v>78.702393968999999</v>
      </c>
      <c r="R63">
        <v>2</v>
      </c>
      <c r="S63">
        <v>4.3674705382050529</v>
      </c>
      <c r="T63">
        <v>2</v>
      </c>
      <c r="U63">
        <v>1</v>
      </c>
      <c r="V63">
        <v>164.36652824341942</v>
      </c>
      <c r="W63">
        <f>(Data_For_Regression3[[#This Row],[Stock levels]]*Data_For_Regression3[[#This Row],[Production volumes]])/100</f>
        <v>153.6</v>
      </c>
      <c r="X63">
        <f>Data_For_Regression3[[#This Row],[Orders Lead times]]*(1-Data_For_Regression3[[#This Row],[Stock levels]])</f>
        <v>-713</v>
      </c>
    </row>
    <row r="64" spans="1:24" x14ac:dyDescent="0.25">
      <c r="A64">
        <v>3899.7468337292244</v>
      </c>
      <c r="B64">
        <v>3</v>
      </c>
      <c r="C64">
        <v>72.796353955587364</v>
      </c>
      <c r="D64">
        <v>89</v>
      </c>
      <c r="E64">
        <v>270</v>
      </c>
      <c r="F64">
        <v>4</v>
      </c>
      <c r="G64">
        <v>86</v>
      </c>
      <c r="H64">
        <v>2</v>
      </c>
      <c r="I64">
        <v>40</v>
      </c>
      <c r="J64">
        <v>7</v>
      </c>
      <c r="K64">
        <v>3</v>
      </c>
      <c r="L64">
        <v>7.2917013887767759</v>
      </c>
      <c r="M64">
        <v>2</v>
      </c>
      <c r="N64">
        <v>13</v>
      </c>
      <c r="O64">
        <v>751</v>
      </c>
      <c r="P64">
        <v>14</v>
      </c>
      <c r="Q64">
        <v>21.048642725168644</v>
      </c>
      <c r="R64">
        <v>1</v>
      </c>
      <c r="S64">
        <v>1.8740014040443747</v>
      </c>
      <c r="T64">
        <v>4</v>
      </c>
      <c r="U64">
        <v>3</v>
      </c>
      <c r="V64">
        <v>320.84651575911158</v>
      </c>
      <c r="W64">
        <f>(Data_For_Regression3[[#This Row],[Stock levels]]*Data_For_Regression3[[#This Row],[Production volumes]])/100</f>
        <v>645.86</v>
      </c>
      <c r="X64">
        <f>Data_For_Regression3[[#This Row],[Orders Lead times]]*(1-Data_For_Regression3[[#This Row],[Stock levels]])</f>
        <v>-170</v>
      </c>
    </row>
    <row r="65" spans="1:24" x14ac:dyDescent="0.25">
      <c r="A65">
        <v>4256.9491408502254</v>
      </c>
      <c r="B65">
        <v>2</v>
      </c>
      <c r="C65">
        <v>13.017376785287857</v>
      </c>
      <c r="D65">
        <v>55</v>
      </c>
      <c r="E65">
        <v>246</v>
      </c>
      <c r="F65">
        <v>3</v>
      </c>
      <c r="G65">
        <v>54</v>
      </c>
      <c r="H65">
        <v>19</v>
      </c>
      <c r="I65">
        <v>10</v>
      </c>
      <c r="J65">
        <v>4</v>
      </c>
      <c r="K65">
        <v>1</v>
      </c>
      <c r="L65">
        <v>2.4579335279999999</v>
      </c>
      <c r="M65">
        <v>3</v>
      </c>
      <c r="N65">
        <v>18</v>
      </c>
      <c r="O65">
        <v>736</v>
      </c>
      <c r="P65">
        <v>10</v>
      </c>
      <c r="Q65">
        <v>20.075003975630484</v>
      </c>
      <c r="R65">
        <v>3</v>
      </c>
      <c r="S65">
        <v>3.6328432903821337</v>
      </c>
      <c r="T65">
        <v>4</v>
      </c>
      <c r="U65">
        <v>1</v>
      </c>
      <c r="V65">
        <v>687.28617786641735</v>
      </c>
      <c r="W65">
        <f>(Data_For_Regression3[[#This Row],[Stock levels]]*Data_For_Regression3[[#This Row],[Production volumes]])/100</f>
        <v>397.44</v>
      </c>
      <c r="X65">
        <f>Data_For_Regression3[[#This Row],[Orders Lead times]]*(1-Data_For_Regression3[[#This Row],[Stock levels]])</f>
        <v>-1007</v>
      </c>
    </row>
    <row r="66" spans="1:24" x14ac:dyDescent="0.25">
      <c r="A66">
        <v>8458.7308783671779</v>
      </c>
      <c r="B66">
        <v>2</v>
      </c>
      <c r="C66">
        <v>89.634095608135326</v>
      </c>
      <c r="D66">
        <v>11</v>
      </c>
      <c r="E66">
        <v>134</v>
      </c>
      <c r="F66">
        <v>1</v>
      </c>
      <c r="G66">
        <v>73</v>
      </c>
      <c r="H66">
        <v>27</v>
      </c>
      <c r="I66">
        <v>75</v>
      </c>
      <c r="J66">
        <v>6</v>
      </c>
      <c r="K66">
        <v>3</v>
      </c>
      <c r="L66">
        <v>4.5853534681946524</v>
      </c>
      <c r="M66">
        <v>1</v>
      </c>
      <c r="N66">
        <v>17</v>
      </c>
      <c r="O66">
        <v>328</v>
      </c>
      <c r="P66">
        <v>6</v>
      </c>
      <c r="Q66">
        <v>8.6930424258772874</v>
      </c>
      <c r="R66">
        <v>2</v>
      </c>
      <c r="S66">
        <v>0.15948631471751462</v>
      </c>
      <c r="T66">
        <v>2</v>
      </c>
      <c r="U66">
        <v>3</v>
      </c>
      <c r="V66">
        <v>771.22508468115745</v>
      </c>
      <c r="W66">
        <f>(Data_For_Regression3[[#This Row],[Stock levels]]*Data_For_Regression3[[#This Row],[Production volumes]])/100</f>
        <v>239.44</v>
      </c>
      <c r="X66">
        <f>Data_For_Regression3[[#This Row],[Orders Lead times]]*(1-Data_For_Regression3[[#This Row],[Stock levels]])</f>
        <v>-1944</v>
      </c>
    </row>
    <row r="67" spans="1:24" x14ac:dyDescent="0.25">
      <c r="A67">
        <v>8354.5796864819949</v>
      </c>
      <c r="B67">
        <v>2</v>
      </c>
      <c r="C67">
        <v>33.697717206643127</v>
      </c>
      <c r="D67">
        <v>72</v>
      </c>
      <c r="E67">
        <v>457</v>
      </c>
      <c r="F67">
        <v>2</v>
      </c>
      <c r="G67">
        <v>57</v>
      </c>
      <c r="H67">
        <v>24</v>
      </c>
      <c r="I67">
        <v>54</v>
      </c>
      <c r="J67">
        <v>8</v>
      </c>
      <c r="K67">
        <v>3</v>
      </c>
      <c r="L67">
        <v>6.5805413478845951</v>
      </c>
      <c r="M67">
        <v>5</v>
      </c>
      <c r="N67">
        <v>16</v>
      </c>
      <c r="O67">
        <v>358</v>
      </c>
      <c r="P67">
        <v>21</v>
      </c>
      <c r="Q67">
        <v>1.5972227430506774</v>
      </c>
      <c r="R67">
        <v>2</v>
      </c>
      <c r="S67">
        <v>4.911095954842331</v>
      </c>
      <c r="T67">
        <v>3</v>
      </c>
      <c r="U67">
        <v>3</v>
      </c>
      <c r="V67">
        <v>555.85910367174347</v>
      </c>
      <c r="W67">
        <f>(Data_For_Regression3[[#This Row],[Stock levels]]*Data_For_Regression3[[#This Row],[Production volumes]])/100</f>
        <v>204.06</v>
      </c>
      <c r="X67">
        <f>Data_For_Regression3[[#This Row],[Orders Lead times]]*(1-Data_For_Regression3[[#This Row],[Stock levels]])</f>
        <v>-1344</v>
      </c>
    </row>
    <row r="68" spans="1:24" x14ac:dyDescent="0.25">
      <c r="A68">
        <v>8367.721618020154</v>
      </c>
      <c r="B68">
        <v>2</v>
      </c>
      <c r="C68">
        <v>26.034869773962086</v>
      </c>
      <c r="D68">
        <v>52</v>
      </c>
      <c r="E68">
        <v>704</v>
      </c>
      <c r="F68">
        <v>1</v>
      </c>
      <c r="G68">
        <v>13</v>
      </c>
      <c r="H68">
        <v>17</v>
      </c>
      <c r="I68">
        <v>19</v>
      </c>
      <c r="J68">
        <v>8</v>
      </c>
      <c r="K68">
        <v>1</v>
      </c>
      <c r="L68">
        <v>2.2161427287713633</v>
      </c>
      <c r="M68">
        <v>5</v>
      </c>
      <c r="N68">
        <v>24</v>
      </c>
      <c r="O68">
        <v>867</v>
      </c>
      <c r="P68">
        <v>28</v>
      </c>
      <c r="Q68">
        <v>42.084436738309961</v>
      </c>
      <c r="R68">
        <v>2</v>
      </c>
      <c r="S68">
        <v>3.4480632883402618</v>
      </c>
      <c r="T68">
        <v>1</v>
      </c>
      <c r="U68">
        <v>1</v>
      </c>
      <c r="V68">
        <v>393.84334857842788</v>
      </c>
      <c r="W68">
        <f>(Data_For_Regression3[[#This Row],[Stock levels]]*Data_For_Regression3[[#This Row],[Production volumes]])/100</f>
        <v>112.71</v>
      </c>
      <c r="X68">
        <f>Data_For_Regression3[[#This Row],[Orders Lead times]]*(1-Data_For_Regression3[[#This Row],[Stock levels]])</f>
        <v>-204</v>
      </c>
    </row>
    <row r="69" spans="1:24" x14ac:dyDescent="0.25">
      <c r="A69">
        <v>9473.7980325083372</v>
      </c>
      <c r="B69">
        <v>2</v>
      </c>
      <c r="C69">
        <v>87.755432354001073</v>
      </c>
      <c r="D69">
        <v>16</v>
      </c>
      <c r="E69">
        <v>513</v>
      </c>
      <c r="F69">
        <v>4</v>
      </c>
      <c r="G69">
        <v>12</v>
      </c>
      <c r="H69">
        <v>9</v>
      </c>
      <c r="I69">
        <v>71</v>
      </c>
      <c r="J69">
        <v>9</v>
      </c>
      <c r="K69">
        <v>3</v>
      </c>
      <c r="L69">
        <v>9.147811544710633</v>
      </c>
      <c r="M69">
        <v>1</v>
      </c>
      <c r="N69">
        <v>10</v>
      </c>
      <c r="O69">
        <v>198</v>
      </c>
      <c r="P69">
        <v>11</v>
      </c>
      <c r="Q69">
        <v>7.0578761469782307</v>
      </c>
      <c r="R69">
        <v>1</v>
      </c>
      <c r="S69">
        <v>0.13195544431181483</v>
      </c>
      <c r="T69">
        <v>4</v>
      </c>
      <c r="U69">
        <v>3</v>
      </c>
      <c r="V69">
        <v>169.2718013847869</v>
      </c>
      <c r="W69">
        <f>(Data_For_Regression3[[#This Row],[Stock levels]]*Data_For_Regression3[[#This Row],[Production volumes]])/100</f>
        <v>23.76</v>
      </c>
      <c r="X69">
        <f>Data_For_Regression3[[#This Row],[Orders Lead times]]*(1-Data_For_Regression3[[#This Row],[Stock levels]])</f>
        <v>-99</v>
      </c>
    </row>
    <row r="70" spans="1:24" x14ac:dyDescent="0.25">
      <c r="A70">
        <v>3550.2184327809919</v>
      </c>
      <c r="B70">
        <v>1</v>
      </c>
      <c r="C70">
        <v>37.931812382790319</v>
      </c>
      <c r="D70">
        <v>29</v>
      </c>
      <c r="E70">
        <v>163</v>
      </c>
      <c r="F70">
        <v>3</v>
      </c>
      <c r="G70">
        <v>0</v>
      </c>
      <c r="H70">
        <v>8</v>
      </c>
      <c r="I70">
        <v>58</v>
      </c>
      <c r="J70">
        <v>8</v>
      </c>
      <c r="K70">
        <v>2</v>
      </c>
      <c r="L70">
        <v>1.1942518648849991</v>
      </c>
      <c r="M70">
        <v>2</v>
      </c>
      <c r="N70">
        <v>2</v>
      </c>
      <c r="O70">
        <v>375</v>
      </c>
      <c r="P70">
        <v>18</v>
      </c>
      <c r="Q70">
        <v>97.113581562999997</v>
      </c>
      <c r="R70">
        <v>2</v>
      </c>
      <c r="S70">
        <v>1.9834678722000001</v>
      </c>
      <c r="T70">
        <v>3</v>
      </c>
      <c r="U70">
        <v>1</v>
      </c>
      <c r="V70">
        <v>299.70630311810316</v>
      </c>
      <c r="W70">
        <f>(Data_For_Regression3[[#This Row],[Stock levels]]*Data_For_Regression3[[#This Row],[Production volumes]])/100</f>
        <v>0</v>
      </c>
      <c r="X70">
        <f>Data_For_Regression3[[#This Row],[Orders Lead times]]*(1-Data_For_Regression3[[#This Row],[Stock levels]])</f>
        <v>8</v>
      </c>
    </row>
    <row r="71" spans="1:24" x14ac:dyDescent="0.25">
      <c r="A71">
        <v>1752.3810874841247</v>
      </c>
      <c r="B71">
        <v>2</v>
      </c>
      <c r="C71">
        <v>54.865528517069791</v>
      </c>
      <c r="D71">
        <v>62</v>
      </c>
      <c r="E71">
        <v>511</v>
      </c>
      <c r="F71">
        <v>3</v>
      </c>
      <c r="G71">
        <v>95</v>
      </c>
      <c r="H71">
        <v>1</v>
      </c>
      <c r="I71">
        <v>27</v>
      </c>
      <c r="J71">
        <v>3</v>
      </c>
      <c r="K71">
        <v>2</v>
      </c>
      <c r="L71">
        <v>9.7052867901203488</v>
      </c>
      <c r="M71">
        <v>4</v>
      </c>
      <c r="N71">
        <v>9</v>
      </c>
      <c r="O71">
        <v>862</v>
      </c>
      <c r="P71">
        <v>7</v>
      </c>
      <c r="Q71">
        <v>77.627765812748166</v>
      </c>
      <c r="R71">
        <v>3</v>
      </c>
      <c r="S71">
        <v>1.3623879886491086</v>
      </c>
      <c r="T71">
        <v>2</v>
      </c>
      <c r="U71">
        <v>1</v>
      </c>
      <c r="V71">
        <v>207.66320620857562</v>
      </c>
      <c r="W71">
        <f>(Data_For_Regression3[[#This Row],[Stock levels]]*Data_For_Regression3[[#This Row],[Production volumes]])/100</f>
        <v>818.9</v>
      </c>
      <c r="X71">
        <f>Data_For_Regression3[[#This Row],[Orders Lead times]]*(1-Data_For_Regression3[[#This Row],[Stock levels]])</f>
        <v>-94</v>
      </c>
    </row>
    <row r="72" spans="1:24" x14ac:dyDescent="0.25">
      <c r="A72">
        <v>7014.8879872033885</v>
      </c>
      <c r="B72">
        <v>1</v>
      </c>
      <c r="C72">
        <v>47.914541824058766</v>
      </c>
      <c r="D72">
        <v>90</v>
      </c>
      <c r="E72">
        <v>32</v>
      </c>
      <c r="F72">
        <v>1</v>
      </c>
      <c r="G72">
        <v>10</v>
      </c>
      <c r="H72">
        <v>12</v>
      </c>
      <c r="I72">
        <v>22</v>
      </c>
      <c r="J72">
        <v>4</v>
      </c>
      <c r="K72">
        <v>2</v>
      </c>
      <c r="L72">
        <v>6.3157177546007226</v>
      </c>
      <c r="M72">
        <v>1</v>
      </c>
      <c r="N72">
        <v>22</v>
      </c>
      <c r="O72">
        <v>775</v>
      </c>
      <c r="P72">
        <v>16</v>
      </c>
      <c r="Q72">
        <v>11.440781823761265</v>
      </c>
      <c r="R72">
        <v>1</v>
      </c>
      <c r="S72">
        <v>1.8305755986122314</v>
      </c>
      <c r="T72">
        <v>1</v>
      </c>
      <c r="U72">
        <v>3</v>
      </c>
      <c r="V72">
        <v>183.27289874871101</v>
      </c>
      <c r="W72">
        <f>(Data_For_Regression3[[#This Row],[Stock levels]]*Data_For_Regression3[[#This Row],[Production volumes]])/100</f>
        <v>77.5</v>
      </c>
      <c r="X72">
        <f>Data_For_Regression3[[#This Row],[Orders Lead times]]*(1-Data_For_Regression3[[#This Row],[Stock levels]])</f>
        <v>-108</v>
      </c>
    </row>
    <row r="73" spans="1:24" x14ac:dyDescent="0.25">
      <c r="A73">
        <v>8180.3370854254426</v>
      </c>
      <c r="B73">
        <v>3</v>
      </c>
      <c r="C73">
        <v>6.3815331627479663</v>
      </c>
      <c r="D73">
        <v>14</v>
      </c>
      <c r="E73">
        <v>637</v>
      </c>
      <c r="F73">
        <v>1</v>
      </c>
      <c r="G73">
        <v>76</v>
      </c>
      <c r="H73">
        <v>2</v>
      </c>
      <c r="I73">
        <v>26</v>
      </c>
      <c r="J73">
        <v>6</v>
      </c>
      <c r="K73">
        <v>1</v>
      </c>
      <c r="L73">
        <v>9.2281903170525172</v>
      </c>
      <c r="M73">
        <v>2</v>
      </c>
      <c r="N73">
        <v>2</v>
      </c>
      <c r="O73">
        <v>258</v>
      </c>
      <c r="P73">
        <v>10</v>
      </c>
      <c r="Q73">
        <v>30.661677477859556</v>
      </c>
      <c r="R73">
        <v>3</v>
      </c>
      <c r="S73">
        <v>2.0787506078749689</v>
      </c>
      <c r="T73">
        <v>1</v>
      </c>
      <c r="U73">
        <v>1</v>
      </c>
      <c r="V73">
        <v>405.16706788885585</v>
      </c>
      <c r="W73">
        <f>(Data_For_Regression3[[#This Row],[Stock levels]]*Data_For_Regression3[[#This Row],[Production volumes]])/100</f>
        <v>196.08</v>
      </c>
      <c r="X73">
        <f>Data_For_Regression3[[#This Row],[Orders Lead times]]*(1-Data_For_Regression3[[#This Row],[Stock levels]])</f>
        <v>-150</v>
      </c>
    </row>
    <row r="74" spans="1:24" x14ac:dyDescent="0.25">
      <c r="A74">
        <v>2633.1219813122557</v>
      </c>
      <c r="B74">
        <v>3</v>
      </c>
      <c r="C74">
        <v>90.204427520528071</v>
      </c>
      <c r="D74">
        <v>88</v>
      </c>
      <c r="E74">
        <v>478</v>
      </c>
      <c r="F74">
        <v>3</v>
      </c>
      <c r="G74">
        <v>57</v>
      </c>
      <c r="H74">
        <v>29</v>
      </c>
      <c r="I74">
        <v>77</v>
      </c>
      <c r="J74">
        <v>9</v>
      </c>
      <c r="K74">
        <v>1</v>
      </c>
      <c r="L74">
        <v>6.5996141596895441</v>
      </c>
      <c r="M74">
        <v>1</v>
      </c>
      <c r="N74">
        <v>21</v>
      </c>
      <c r="O74">
        <v>152</v>
      </c>
      <c r="P74">
        <v>11</v>
      </c>
      <c r="Q74">
        <v>55.760492895244212</v>
      </c>
      <c r="R74">
        <v>3</v>
      </c>
      <c r="S74">
        <v>3.2133296074383089</v>
      </c>
      <c r="T74">
        <v>3</v>
      </c>
      <c r="U74">
        <v>2</v>
      </c>
      <c r="V74">
        <v>677.9445698461833</v>
      </c>
      <c r="W74">
        <f>(Data_For_Regression3[[#This Row],[Stock levels]]*Data_For_Regression3[[#This Row],[Production volumes]])/100</f>
        <v>86.64</v>
      </c>
      <c r="X74">
        <f>Data_For_Regression3[[#This Row],[Orders Lead times]]*(1-Data_For_Regression3[[#This Row],[Stock levels]])</f>
        <v>-1624</v>
      </c>
    </row>
    <row r="75" spans="1:24" x14ac:dyDescent="0.25">
      <c r="A75">
        <v>7910.8869161406856</v>
      </c>
      <c r="B75">
        <v>3</v>
      </c>
      <c r="C75">
        <v>83.851017681000002</v>
      </c>
      <c r="D75">
        <v>41</v>
      </c>
      <c r="E75">
        <v>375</v>
      </c>
      <c r="F75">
        <v>2</v>
      </c>
      <c r="G75">
        <v>17</v>
      </c>
      <c r="H75">
        <v>25</v>
      </c>
      <c r="I75">
        <v>66</v>
      </c>
      <c r="J75">
        <v>5</v>
      </c>
      <c r="K75">
        <v>2</v>
      </c>
      <c r="L75">
        <v>1.5129368369160772</v>
      </c>
      <c r="M75">
        <v>4</v>
      </c>
      <c r="N75">
        <v>13</v>
      </c>
      <c r="O75">
        <v>444</v>
      </c>
      <c r="P75">
        <v>4</v>
      </c>
      <c r="Q75">
        <v>46.870238797617155</v>
      </c>
      <c r="R75">
        <v>2</v>
      </c>
      <c r="S75">
        <v>4.6205460645137064</v>
      </c>
      <c r="T75">
        <v>1</v>
      </c>
      <c r="U75">
        <v>1</v>
      </c>
      <c r="V75">
        <v>866.4728001296578</v>
      </c>
      <c r="W75">
        <f>(Data_For_Regression3[[#This Row],[Stock levels]]*Data_For_Regression3[[#This Row],[Production volumes]])/100</f>
        <v>75.48</v>
      </c>
      <c r="X75">
        <f>Data_For_Regression3[[#This Row],[Orders Lead times]]*(1-Data_For_Regression3[[#This Row],[Stock levels]])</f>
        <v>-400</v>
      </c>
    </row>
    <row r="76" spans="1:24" x14ac:dyDescent="0.25">
      <c r="A76">
        <v>5709.9452959692871</v>
      </c>
      <c r="B76">
        <v>1</v>
      </c>
      <c r="C76">
        <v>3.1700114135661548</v>
      </c>
      <c r="D76">
        <v>64</v>
      </c>
      <c r="E76">
        <v>904</v>
      </c>
      <c r="F76">
        <v>1</v>
      </c>
      <c r="G76">
        <v>41</v>
      </c>
      <c r="H76">
        <v>6</v>
      </c>
      <c r="I76">
        <v>1</v>
      </c>
      <c r="J76">
        <v>5</v>
      </c>
      <c r="K76">
        <v>1</v>
      </c>
      <c r="L76">
        <v>5.2376546500374479</v>
      </c>
      <c r="M76">
        <v>4</v>
      </c>
      <c r="N76">
        <v>1</v>
      </c>
      <c r="O76">
        <v>919</v>
      </c>
      <c r="P76">
        <v>9</v>
      </c>
      <c r="Q76">
        <v>80.580852156447818</v>
      </c>
      <c r="R76">
        <v>2</v>
      </c>
      <c r="S76">
        <v>0.39661272410993542</v>
      </c>
      <c r="T76">
        <v>3</v>
      </c>
      <c r="U76">
        <v>1</v>
      </c>
      <c r="V76">
        <v>341.55265678322337</v>
      </c>
      <c r="W76">
        <f>(Data_For_Regression3[[#This Row],[Stock levels]]*Data_For_Regression3[[#This Row],[Production volumes]])/100</f>
        <v>376.79</v>
      </c>
      <c r="X76">
        <f>Data_For_Regression3[[#This Row],[Orders Lead times]]*(1-Data_For_Regression3[[#This Row],[Stock levels]])</f>
        <v>-240</v>
      </c>
    </row>
    <row r="77" spans="1:24" x14ac:dyDescent="0.25">
      <c r="A77">
        <v>1889.073589779335</v>
      </c>
      <c r="B77">
        <v>2</v>
      </c>
      <c r="C77">
        <v>92.996884233970661</v>
      </c>
      <c r="D77">
        <v>29</v>
      </c>
      <c r="E77">
        <v>106</v>
      </c>
      <c r="F77">
        <v>3</v>
      </c>
      <c r="G77">
        <v>16</v>
      </c>
      <c r="H77">
        <v>20</v>
      </c>
      <c r="I77">
        <v>56</v>
      </c>
      <c r="J77">
        <v>10</v>
      </c>
      <c r="K77">
        <v>3</v>
      </c>
      <c r="L77">
        <v>2.4738977610454609</v>
      </c>
      <c r="M77">
        <v>1</v>
      </c>
      <c r="N77">
        <v>25</v>
      </c>
      <c r="O77">
        <v>759</v>
      </c>
      <c r="P77">
        <v>11</v>
      </c>
      <c r="Q77">
        <v>48.064782640006591</v>
      </c>
      <c r="R77">
        <v>1</v>
      </c>
      <c r="S77">
        <v>2.0300690886687516</v>
      </c>
      <c r="T77">
        <v>2</v>
      </c>
      <c r="U77">
        <v>3</v>
      </c>
      <c r="V77">
        <v>873.12964801765145</v>
      </c>
      <c r="W77">
        <f>(Data_For_Regression3[[#This Row],[Stock levels]]*Data_For_Regression3[[#This Row],[Production volumes]])/100</f>
        <v>121.44</v>
      </c>
      <c r="X77">
        <f>Data_For_Regression3[[#This Row],[Orders Lead times]]*(1-Data_For_Regression3[[#This Row],[Stock levels]])</f>
        <v>-300</v>
      </c>
    </row>
    <row r="78" spans="1:24" x14ac:dyDescent="0.25">
      <c r="A78">
        <v>5328.3759842977579</v>
      </c>
      <c r="B78">
        <v>1</v>
      </c>
      <c r="C78">
        <v>69.108799547430323</v>
      </c>
      <c r="D78">
        <v>23</v>
      </c>
      <c r="E78">
        <v>241</v>
      </c>
      <c r="F78">
        <v>2</v>
      </c>
      <c r="G78">
        <v>38</v>
      </c>
      <c r="H78">
        <v>1</v>
      </c>
      <c r="I78">
        <v>22</v>
      </c>
      <c r="J78">
        <v>10</v>
      </c>
      <c r="K78">
        <v>1</v>
      </c>
      <c r="L78">
        <v>7.0545383368369263</v>
      </c>
      <c r="M78">
        <v>2</v>
      </c>
      <c r="N78">
        <v>25</v>
      </c>
      <c r="O78">
        <v>985</v>
      </c>
      <c r="P78">
        <v>24</v>
      </c>
      <c r="Q78">
        <v>64.323597795600222</v>
      </c>
      <c r="R78">
        <v>3</v>
      </c>
      <c r="S78">
        <v>2.1800374515822165</v>
      </c>
      <c r="T78">
        <v>3</v>
      </c>
      <c r="U78">
        <v>1</v>
      </c>
      <c r="V78">
        <v>997.4134501331946</v>
      </c>
      <c r="W78">
        <f>(Data_For_Regression3[[#This Row],[Stock levels]]*Data_For_Regression3[[#This Row],[Production volumes]])/100</f>
        <v>374.3</v>
      </c>
      <c r="X78">
        <f>Data_For_Regression3[[#This Row],[Orders Lead times]]*(1-Data_For_Regression3[[#This Row],[Stock levels]])</f>
        <v>-37</v>
      </c>
    </row>
    <row r="79" spans="1:24" x14ac:dyDescent="0.25">
      <c r="A79">
        <v>2483.7601775427947</v>
      </c>
      <c r="B79">
        <v>1</v>
      </c>
      <c r="C79">
        <v>57.449742958971477</v>
      </c>
      <c r="D79">
        <v>14</v>
      </c>
      <c r="E79">
        <v>359</v>
      </c>
      <c r="F79">
        <v>4</v>
      </c>
      <c r="G79">
        <v>96</v>
      </c>
      <c r="H79">
        <v>28</v>
      </c>
      <c r="I79">
        <v>57</v>
      </c>
      <c r="J79">
        <v>4</v>
      </c>
      <c r="K79">
        <v>2</v>
      </c>
      <c r="L79">
        <v>6.7809466256178954</v>
      </c>
      <c r="M79">
        <v>1</v>
      </c>
      <c r="N79">
        <v>26</v>
      </c>
      <c r="O79">
        <v>334</v>
      </c>
      <c r="P79">
        <v>5</v>
      </c>
      <c r="Q79">
        <v>42.952444748991837</v>
      </c>
      <c r="R79">
        <v>1</v>
      </c>
      <c r="S79">
        <v>3.0551418183075478</v>
      </c>
      <c r="T79">
        <v>1</v>
      </c>
      <c r="U79">
        <v>2</v>
      </c>
      <c r="V79">
        <v>852.56809892000001</v>
      </c>
      <c r="W79">
        <f>(Data_For_Regression3[[#This Row],[Stock levels]]*Data_For_Regression3[[#This Row],[Production volumes]])/100</f>
        <v>320.64</v>
      </c>
      <c r="X79">
        <f>Data_For_Regression3[[#This Row],[Orders Lead times]]*(1-Data_For_Regression3[[#This Row],[Stock levels]])</f>
        <v>-2660</v>
      </c>
    </row>
    <row r="80" spans="1:24" x14ac:dyDescent="0.25">
      <c r="A80">
        <v>1292.4584179377562</v>
      </c>
      <c r="B80">
        <v>1</v>
      </c>
      <c r="C80">
        <v>6.3068831761119153</v>
      </c>
      <c r="D80">
        <v>50</v>
      </c>
      <c r="E80">
        <v>946</v>
      </c>
      <c r="F80">
        <v>4</v>
      </c>
      <c r="G80">
        <v>5</v>
      </c>
      <c r="H80">
        <v>4</v>
      </c>
      <c r="I80">
        <v>51</v>
      </c>
      <c r="J80">
        <v>5</v>
      </c>
      <c r="K80">
        <v>2</v>
      </c>
      <c r="L80">
        <v>8.4670497708999992</v>
      </c>
      <c r="M80">
        <v>5</v>
      </c>
      <c r="N80">
        <v>25</v>
      </c>
      <c r="O80">
        <v>858</v>
      </c>
      <c r="P80">
        <v>21</v>
      </c>
      <c r="Q80">
        <v>71.126514720403378</v>
      </c>
      <c r="R80">
        <v>3</v>
      </c>
      <c r="S80">
        <v>4.0968813324704518</v>
      </c>
      <c r="T80">
        <v>4</v>
      </c>
      <c r="U80">
        <v>3</v>
      </c>
      <c r="V80">
        <v>323.59220343132216</v>
      </c>
      <c r="W80">
        <f>(Data_For_Regression3[[#This Row],[Stock levels]]*Data_For_Regression3[[#This Row],[Production volumes]])/100</f>
        <v>42.9</v>
      </c>
      <c r="X80">
        <f>Data_For_Regression3[[#This Row],[Orders Lead times]]*(1-Data_For_Regression3[[#This Row],[Stock levels]])</f>
        <v>-16</v>
      </c>
    </row>
    <row r="81" spans="1:24" x14ac:dyDescent="0.25">
      <c r="A81">
        <v>7888.7232684270812</v>
      </c>
      <c r="B81">
        <v>1</v>
      </c>
      <c r="C81">
        <v>57.057031221103223</v>
      </c>
      <c r="D81">
        <v>56</v>
      </c>
      <c r="E81">
        <v>198</v>
      </c>
      <c r="F81">
        <v>3</v>
      </c>
      <c r="G81">
        <v>31</v>
      </c>
      <c r="H81">
        <v>25</v>
      </c>
      <c r="I81">
        <v>20</v>
      </c>
      <c r="J81">
        <v>1</v>
      </c>
      <c r="K81">
        <v>2</v>
      </c>
      <c r="L81">
        <v>6.4963253642950445</v>
      </c>
      <c r="M81">
        <v>3</v>
      </c>
      <c r="N81">
        <v>5</v>
      </c>
      <c r="O81">
        <v>228</v>
      </c>
      <c r="P81">
        <v>12</v>
      </c>
      <c r="Q81">
        <v>57.87090292403628</v>
      </c>
      <c r="R81">
        <v>3</v>
      </c>
      <c r="S81">
        <v>0.16587162748060824</v>
      </c>
      <c r="T81">
        <v>2</v>
      </c>
      <c r="U81">
        <v>3</v>
      </c>
      <c r="V81">
        <v>351.50421933503867</v>
      </c>
      <c r="W81">
        <f>(Data_For_Regression3[[#This Row],[Stock levels]]*Data_For_Regression3[[#This Row],[Production volumes]])/100</f>
        <v>70.680000000000007</v>
      </c>
      <c r="X81">
        <f>Data_For_Regression3[[#This Row],[Orders Lead times]]*(1-Data_For_Regression3[[#This Row],[Stock levels]])</f>
        <v>-750</v>
      </c>
    </row>
    <row r="82" spans="1:24" x14ac:dyDescent="0.25">
      <c r="A82">
        <v>8651.6726829820655</v>
      </c>
      <c r="B82">
        <v>2</v>
      </c>
      <c r="C82">
        <v>91.128318350444331</v>
      </c>
      <c r="D82">
        <v>75</v>
      </c>
      <c r="E82">
        <v>872</v>
      </c>
      <c r="F82">
        <v>4</v>
      </c>
      <c r="G82">
        <v>39</v>
      </c>
      <c r="H82">
        <v>14</v>
      </c>
      <c r="I82">
        <v>41</v>
      </c>
      <c r="J82">
        <v>2</v>
      </c>
      <c r="K82">
        <v>3</v>
      </c>
      <c r="L82">
        <v>2.8331846794189746</v>
      </c>
      <c r="M82">
        <v>3</v>
      </c>
      <c r="N82">
        <v>8</v>
      </c>
      <c r="O82">
        <v>202</v>
      </c>
      <c r="P82">
        <v>5</v>
      </c>
      <c r="Q82">
        <v>76.961228023820013</v>
      </c>
      <c r="R82">
        <v>2</v>
      </c>
      <c r="S82">
        <v>2.8496621985053308</v>
      </c>
      <c r="T82">
        <v>4</v>
      </c>
      <c r="U82">
        <v>2</v>
      </c>
      <c r="V82">
        <v>787.77985049434449</v>
      </c>
      <c r="W82">
        <f>(Data_For_Regression3[[#This Row],[Stock levels]]*Data_For_Regression3[[#This Row],[Production volumes]])/100</f>
        <v>78.78</v>
      </c>
      <c r="X82">
        <f>Data_For_Regression3[[#This Row],[Orders Lead times]]*(1-Data_For_Regression3[[#This Row],[Stock levels]])</f>
        <v>-532</v>
      </c>
    </row>
    <row r="83" spans="1:24" x14ac:dyDescent="0.25">
      <c r="A83">
        <v>4384.4134000458625</v>
      </c>
      <c r="B83">
        <v>1</v>
      </c>
      <c r="C83">
        <v>72.819206930318217</v>
      </c>
      <c r="D83">
        <v>9</v>
      </c>
      <c r="E83">
        <v>774</v>
      </c>
      <c r="F83">
        <v>4</v>
      </c>
      <c r="G83">
        <v>48</v>
      </c>
      <c r="H83">
        <v>6</v>
      </c>
      <c r="I83">
        <v>8</v>
      </c>
      <c r="J83">
        <v>5</v>
      </c>
      <c r="K83">
        <v>2</v>
      </c>
      <c r="L83">
        <v>4.0662775015120438</v>
      </c>
      <c r="M83">
        <v>3</v>
      </c>
      <c r="N83">
        <v>28</v>
      </c>
      <c r="O83">
        <v>698</v>
      </c>
      <c r="P83">
        <v>1</v>
      </c>
      <c r="Q83">
        <v>19.789592941903603</v>
      </c>
      <c r="R83">
        <v>3</v>
      </c>
      <c r="S83">
        <v>2.5475471215487118</v>
      </c>
      <c r="T83">
        <v>3</v>
      </c>
      <c r="U83">
        <v>2</v>
      </c>
      <c r="V83">
        <v>276.77833594679885</v>
      </c>
      <c r="W83">
        <f>(Data_For_Regression3[[#This Row],[Stock levels]]*Data_For_Regression3[[#This Row],[Production volumes]])/100</f>
        <v>335.04</v>
      </c>
      <c r="X83">
        <f>Data_For_Regression3[[#This Row],[Orders Lead times]]*(1-Data_For_Regression3[[#This Row],[Stock levels]])</f>
        <v>-282</v>
      </c>
    </row>
    <row r="84" spans="1:24" x14ac:dyDescent="0.25">
      <c r="A84">
        <v>2943.3818676094515</v>
      </c>
      <c r="B84">
        <v>2</v>
      </c>
      <c r="C84">
        <v>17.034930739467917</v>
      </c>
      <c r="D84">
        <v>13</v>
      </c>
      <c r="E84">
        <v>336</v>
      </c>
      <c r="F84">
        <v>4</v>
      </c>
      <c r="G84">
        <v>42</v>
      </c>
      <c r="H84">
        <v>19</v>
      </c>
      <c r="I84">
        <v>72</v>
      </c>
      <c r="J84">
        <v>1</v>
      </c>
      <c r="K84">
        <v>1</v>
      </c>
      <c r="L84">
        <v>4.7081818735000001</v>
      </c>
      <c r="M84">
        <v>2</v>
      </c>
      <c r="N84">
        <v>6</v>
      </c>
      <c r="O84">
        <v>955</v>
      </c>
      <c r="P84">
        <v>26</v>
      </c>
      <c r="Q84">
        <v>4.4652784349000001</v>
      </c>
      <c r="R84">
        <v>3</v>
      </c>
      <c r="S84">
        <v>4.1378770486223573</v>
      </c>
      <c r="T84">
        <v>1</v>
      </c>
      <c r="U84">
        <v>3</v>
      </c>
      <c r="V84">
        <v>589.97855562804068</v>
      </c>
      <c r="W84">
        <f>(Data_For_Regression3[[#This Row],[Stock levels]]*Data_For_Regression3[[#This Row],[Production volumes]])/100</f>
        <v>401.1</v>
      </c>
      <c r="X84">
        <f>Data_For_Regression3[[#This Row],[Orders Lead times]]*(1-Data_For_Regression3[[#This Row],[Stock levels]])</f>
        <v>-779</v>
      </c>
    </row>
    <row r="85" spans="1:24" x14ac:dyDescent="0.25">
      <c r="A85">
        <v>2411.754632110491</v>
      </c>
      <c r="B85">
        <v>1</v>
      </c>
      <c r="C85">
        <v>68.911246211606326</v>
      </c>
      <c r="D85">
        <v>82</v>
      </c>
      <c r="E85">
        <v>663</v>
      </c>
      <c r="F85">
        <v>4</v>
      </c>
      <c r="G85">
        <v>65</v>
      </c>
      <c r="H85">
        <v>24</v>
      </c>
      <c r="I85">
        <v>7</v>
      </c>
      <c r="J85">
        <v>8</v>
      </c>
      <c r="K85">
        <v>2</v>
      </c>
      <c r="L85">
        <v>4.9498395779969488</v>
      </c>
      <c r="M85">
        <v>1</v>
      </c>
      <c r="N85">
        <v>20</v>
      </c>
      <c r="O85">
        <v>443</v>
      </c>
      <c r="P85">
        <v>5</v>
      </c>
      <c r="Q85">
        <v>97.730593800533043</v>
      </c>
      <c r="R85">
        <v>2</v>
      </c>
      <c r="S85">
        <v>0.77300613406724783</v>
      </c>
      <c r="T85">
        <v>1</v>
      </c>
      <c r="U85">
        <v>1</v>
      </c>
      <c r="V85">
        <v>682.97101822609329</v>
      </c>
      <c r="W85">
        <f>(Data_For_Regression3[[#This Row],[Stock levels]]*Data_For_Regression3[[#This Row],[Production volumes]])/100</f>
        <v>287.95</v>
      </c>
      <c r="X85">
        <f>Data_For_Regression3[[#This Row],[Orders Lead times]]*(1-Data_For_Regression3[[#This Row],[Stock levels]])</f>
        <v>-1536</v>
      </c>
    </row>
    <row r="86" spans="1:24" x14ac:dyDescent="0.25">
      <c r="A86">
        <v>2048.2900998487103</v>
      </c>
      <c r="B86">
        <v>1</v>
      </c>
      <c r="C86">
        <v>89.104367292102253</v>
      </c>
      <c r="D86">
        <v>99</v>
      </c>
      <c r="E86">
        <v>618</v>
      </c>
      <c r="F86">
        <v>4</v>
      </c>
      <c r="G86">
        <v>73</v>
      </c>
      <c r="H86">
        <v>26</v>
      </c>
      <c r="I86">
        <v>80</v>
      </c>
      <c r="J86">
        <v>10</v>
      </c>
      <c r="K86">
        <v>1</v>
      </c>
      <c r="L86">
        <v>8.381615624922631</v>
      </c>
      <c r="M86">
        <v>5</v>
      </c>
      <c r="N86">
        <v>24</v>
      </c>
      <c r="O86">
        <v>589</v>
      </c>
      <c r="P86">
        <v>22</v>
      </c>
      <c r="Q86">
        <v>33.808636513209095</v>
      </c>
      <c r="R86">
        <v>1</v>
      </c>
      <c r="S86">
        <v>4.8434565771180411</v>
      </c>
      <c r="T86">
        <v>2</v>
      </c>
      <c r="U86">
        <v>2</v>
      </c>
      <c r="V86">
        <v>465.45700596368795</v>
      </c>
      <c r="W86">
        <f>(Data_For_Regression3[[#This Row],[Stock levels]]*Data_For_Regression3[[#This Row],[Production volumes]])/100</f>
        <v>429.97</v>
      </c>
      <c r="X86">
        <f>Data_For_Regression3[[#This Row],[Orders Lead times]]*(1-Data_For_Regression3[[#This Row],[Stock levels]])</f>
        <v>-1872</v>
      </c>
    </row>
    <row r="87" spans="1:24" x14ac:dyDescent="0.25">
      <c r="A87">
        <v>8684.6130592538575</v>
      </c>
      <c r="B87">
        <v>3</v>
      </c>
      <c r="C87">
        <v>76.962994415193876</v>
      </c>
      <c r="D87">
        <v>83</v>
      </c>
      <c r="E87">
        <v>25</v>
      </c>
      <c r="F87">
        <v>1</v>
      </c>
      <c r="G87">
        <v>15</v>
      </c>
      <c r="H87">
        <v>18</v>
      </c>
      <c r="I87">
        <v>66</v>
      </c>
      <c r="J87">
        <v>2</v>
      </c>
      <c r="K87">
        <v>3</v>
      </c>
      <c r="L87">
        <v>8.2491687048717282</v>
      </c>
      <c r="M87">
        <v>5</v>
      </c>
      <c r="N87">
        <v>4</v>
      </c>
      <c r="O87">
        <v>211</v>
      </c>
      <c r="P87">
        <v>2</v>
      </c>
      <c r="Q87">
        <v>69.929345518999995</v>
      </c>
      <c r="R87">
        <v>2</v>
      </c>
      <c r="S87">
        <v>1.3744289997457582</v>
      </c>
      <c r="T87">
        <v>1</v>
      </c>
      <c r="U87">
        <v>2</v>
      </c>
      <c r="V87">
        <v>842.68683000464148</v>
      </c>
      <c r="W87">
        <f>(Data_For_Regression3[[#This Row],[Stock levels]]*Data_For_Regression3[[#This Row],[Production volumes]])/100</f>
        <v>31.65</v>
      </c>
      <c r="X87">
        <f>Data_For_Regression3[[#This Row],[Orders Lead times]]*(1-Data_For_Regression3[[#This Row],[Stock levels]])</f>
        <v>-252</v>
      </c>
    </row>
    <row r="88" spans="1:24" x14ac:dyDescent="0.25">
      <c r="A88">
        <v>1229.5910285649834</v>
      </c>
      <c r="B88">
        <v>2</v>
      </c>
      <c r="C88">
        <v>19.998176940404221</v>
      </c>
      <c r="D88">
        <v>18</v>
      </c>
      <c r="E88">
        <v>223</v>
      </c>
      <c r="F88">
        <v>4</v>
      </c>
      <c r="G88">
        <v>32</v>
      </c>
      <c r="H88">
        <v>14</v>
      </c>
      <c r="I88">
        <v>22</v>
      </c>
      <c r="J88">
        <v>6</v>
      </c>
      <c r="K88">
        <v>2</v>
      </c>
      <c r="L88">
        <v>1.4543053101535515</v>
      </c>
      <c r="M88">
        <v>1</v>
      </c>
      <c r="N88">
        <v>4</v>
      </c>
      <c r="O88">
        <v>569</v>
      </c>
      <c r="P88">
        <v>18</v>
      </c>
      <c r="Q88">
        <v>74.608969995194684</v>
      </c>
      <c r="R88">
        <v>1</v>
      </c>
      <c r="S88">
        <v>2.0515129307662465</v>
      </c>
      <c r="T88">
        <v>3</v>
      </c>
      <c r="U88">
        <v>1</v>
      </c>
      <c r="V88">
        <v>264.25488983586649</v>
      </c>
      <c r="W88">
        <f>(Data_For_Regression3[[#This Row],[Stock levels]]*Data_For_Regression3[[#This Row],[Production volumes]])/100</f>
        <v>182.08</v>
      </c>
      <c r="X88">
        <f>Data_For_Regression3[[#This Row],[Orders Lead times]]*(1-Data_For_Regression3[[#This Row],[Stock levels]])</f>
        <v>-434</v>
      </c>
    </row>
    <row r="89" spans="1:24" x14ac:dyDescent="0.25">
      <c r="A89">
        <v>5133.8467010866916</v>
      </c>
      <c r="B89">
        <v>1</v>
      </c>
      <c r="C89">
        <v>80.41403665035574</v>
      </c>
      <c r="D89">
        <v>24</v>
      </c>
      <c r="E89">
        <v>79</v>
      </c>
      <c r="F89">
        <v>2</v>
      </c>
      <c r="G89">
        <v>5</v>
      </c>
      <c r="H89">
        <v>7</v>
      </c>
      <c r="I89">
        <v>55</v>
      </c>
      <c r="J89">
        <v>10</v>
      </c>
      <c r="K89">
        <v>1</v>
      </c>
      <c r="L89">
        <v>6.5758037975485353</v>
      </c>
      <c r="M89">
        <v>3</v>
      </c>
      <c r="N89">
        <v>27</v>
      </c>
      <c r="O89">
        <v>523</v>
      </c>
      <c r="P89">
        <v>17</v>
      </c>
      <c r="Q89">
        <v>28.69699682414317</v>
      </c>
      <c r="R89">
        <v>2</v>
      </c>
      <c r="S89">
        <v>3.6937377878392756</v>
      </c>
      <c r="T89">
        <v>4</v>
      </c>
      <c r="U89">
        <v>2</v>
      </c>
      <c r="V89">
        <v>879.3592177349243</v>
      </c>
      <c r="W89">
        <f>(Data_For_Regression3[[#This Row],[Stock levels]]*Data_For_Regression3[[#This Row],[Production volumes]])/100</f>
        <v>26.15</v>
      </c>
      <c r="X89">
        <f>Data_For_Regression3[[#This Row],[Orders Lead times]]*(1-Data_For_Regression3[[#This Row],[Stock levels]])</f>
        <v>-28</v>
      </c>
    </row>
    <row r="90" spans="1:24" x14ac:dyDescent="0.25">
      <c r="A90">
        <v>9444.7420330999994</v>
      </c>
      <c r="B90">
        <v>3</v>
      </c>
      <c r="C90">
        <v>75.27040697572501</v>
      </c>
      <c r="D90">
        <v>58</v>
      </c>
      <c r="E90">
        <v>737</v>
      </c>
      <c r="F90">
        <v>2</v>
      </c>
      <c r="G90">
        <v>60</v>
      </c>
      <c r="H90">
        <v>18</v>
      </c>
      <c r="I90">
        <v>85</v>
      </c>
      <c r="J90">
        <v>7</v>
      </c>
      <c r="K90">
        <v>1</v>
      </c>
      <c r="L90">
        <v>3.8012531329310777</v>
      </c>
      <c r="M90">
        <v>2</v>
      </c>
      <c r="N90">
        <v>21</v>
      </c>
      <c r="O90">
        <v>953</v>
      </c>
      <c r="P90">
        <v>11</v>
      </c>
      <c r="Q90">
        <v>68.184919057041171</v>
      </c>
      <c r="R90">
        <v>3</v>
      </c>
      <c r="S90">
        <v>0.72220440188000001</v>
      </c>
      <c r="T90">
        <v>4</v>
      </c>
      <c r="U90">
        <v>1</v>
      </c>
      <c r="V90">
        <v>103.91624796070495</v>
      </c>
      <c r="W90">
        <f>(Data_For_Regression3[[#This Row],[Stock levels]]*Data_For_Regression3[[#This Row],[Production volumes]])/100</f>
        <v>571.79999999999995</v>
      </c>
      <c r="X90">
        <f>Data_For_Regression3[[#This Row],[Orders Lead times]]*(1-Data_For_Regression3[[#This Row],[Stock levels]])</f>
        <v>-1062</v>
      </c>
    </row>
    <row r="91" spans="1:24" x14ac:dyDescent="0.25">
      <c r="A91">
        <v>5924.682566853231</v>
      </c>
      <c r="B91">
        <v>3</v>
      </c>
      <c r="C91">
        <v>97.760085581938668</v>
      </c>
      <c r="D91">
        <v>10</v>
      </c>
      <c r="E91">
        <v>134</v>
      </c>
      <c r="F91">
        <v>4</v>
      </c>
      <c r="G91">
        <v>90</v>
      </c>
      <c r="H91">
        <v>1</v>
      </c>
      <c r="I91">
        <v>27</v>
      </c>
      <c r="J91">
        <v>8</v>
      </c>
      <c r="K91">
        <v>2</v>
      </c>
      <c r="L91">
        <v>9.9298162452772587</v>
      </c>
      <c r="M91">
        <v>1</v>
      </c>
      <c r="N91">
        <v>23</v>
      </c>
      <c r="O91">
        <v>370</v>
      </c>
      <c r="P91">
        <v>11</v>
      </c>
      <c r="Q91">
        <v>46.603873381644469</v>
      </c>
      <c r="R91">
        <v>3</v>
      </c>
      <c r="S91">
        <v>1.9076657339590746</v>
      </c>
      <c r="T91">
        <v>3</v>
      </c>
      <c r="U91">
        <v>2</v>
      </c>
      <c r="V91">
        <v>517.4999739290605</v>
      </c>
      <c r="W91">
        <f>(Data_For_Regression3[[#This Row],[Stock levels]]*Data_For_Regression3[[#This Row],[Production volumes]])/100</f>
        <v>333</v>
      </c>
      <c r="X91">
        <f>Data_For_Regression3[[#This Row],[Orders Lead times]]*(1-Data_For_Regression3[[#This Row],[Stock levels]])</f>
        <v>-89</v>
      </c>
    </row>
    <row r="92" spans="1:24" x14ac:dyDescent="0.25">
      <c r="A92">
        <v>9592.6335702803117</v>
      </c>
      <c r="B92">
        <v>2</v>
      </c>
      <c r="C92">
        <v>13.881913501359142</v>
      </c>
      <c r="D92">
        <v>56</v>
      </c>
      <c r="E92">
        <v>320</v>
      </c>
      <c r="F92">
        <v>3</v>
      </c>
      <c r="G92">
        <v>66</v>
      </c>
      <c r="H92">
        <v>18</v>
      </c>
      <c r="I92">
        <v>96</v>
      </c>
      <c r="J92">
        <v>7</v>
      </c>
      <c r="K92">
        <v>2</v>
      </c>
      <c r="L92">
        <v>7.6744307081126939</v>
      </c>
      <c r="M92">
        <v>3</v>
      </c>
      <c r="N92">
        <v>8</v>
      </c>
      <c r="O92">
        <v>585</v>
      </c>
      <c r="P92">
        <v>8</v>
      </c>
      <c r="Q92">
        <v>85.675963335797974</v>
      </c>
      <c r="R92">
        <v>1</v>
      </c>
      <c r="S92">
        <v>1.2193822244013885</v>
      </c>
      <c r="T92">
        <v>3</v>
      </c>
      <c r="U92">
        <v>2</v>
      </c>
      <c r="V92">
        <v>990.07847250581119</v>
      </c>
      <c r="W92">
        <f>(Data_For_Regression3[[#This Row],[Stock levels]]*Data_For_Regression3[[#This Row],[Production volumes]])/100</f>
        <v>386.1</v>
      </c>
      <c r="X92">
        <f>Data_For_Regression3[[#This Row],[Orders Lead times]]*(1-Data_For_Regression3[[#This Row],[Stock levels]])</f>
        <v>-1170</v>
      </c>
    </row>
    <row r="93" spans="1:24" x14ac:dyDescent="0.25">
      <c r="A93">
        <v>1935.2067935075991</v>
      </c>
      <c r="B93">
        <v>3</v>
      </c>
      <c r="C93">
        <v>62.111965463961788</v>
      </c>
      <c r="D93">
        <v>90</v>
      </c>
      <c r="E93">
        <v>916</v>
      </c>
      <c r="F93">
        <v>2</v>
      </c>
      <c r="G93">
        <v>98</v>
      </c>
      <c r="H93">
        <v>22</v>
      </c>
      <c r="I93">
        <v>85</v>
      </c>
      <c r="J93">
        <v>7</v>
      </c>
      <c r="K93">
        <v>2</v>
      </c>
      <c r="L93">
        <v>7.4715140844011456</v>
      </c>
      <c r="M93">
        <v>4</v>
      </c>
      <c r="N93">
        <v>5</v>
      </c>
      <c r="O93">
        <v>207</v>
      </c>
      <c r="P93">
        <v>28</v>
      </c>
      <c r="Q93">
        <v>39.772882502339975</v>
      </c>
      <c r="R93">
        <v>3</v>
      </c>
      <c r="S93">
        <v>0.62600185820939458</v>
      </c>
      <c r="T93">
        <v>3</v>
      </c>
      <c r="U93">
        <v>2</v>
      </c>
      <c r="V93">
        <v>996.77831495062378</v>
      </c>
      <c r="W93">
        <f>(Data_For_Regression3[[#This Row],[Stock levels]]*Data_For_Regression3[[#This Row],[Production volumes]])/100</f>
        <v>202.86</v>
      </c>
      <c r="X93">
        <f>Data_For_Regression3[[#This Row],[Orders Lead times]]*(1-Data_For_Regression3[[#This Row],[Stock levels]])</f>
        <v>-2134</v>
      </c>
    </row>
    <row r="94" spans="1:24" x14ac:dyDescent="0.25">
      <c r="A94">
        <v>2100.1297546259366</v>
      </c>
      <c r="B94">
        <v>3</v>
      </c>
      <c r="C94">
        <v>47.714233075820232</v>
      </c>
      <c r="D94">
        <v>44</v>
      </c>
      <c r="E94">
        <v>276</v>
      </c>
      <c r="F94">
        <v>2</v>
      </c>
      <c r="G94">
        <v>90</v>
      </c>
      <c r="H94">
        <v>25</v>
      </c>
      <c r="I94">
        <v>10</v>
      </c>
      <c r="J94">
        <v>8</v>
      </c>
      <c r="K94">
        <v>2</v>
      </c>
      <c r="L94">
        <v>4.4695000261236011</v>
      </c>
      <c r="M94">
        <v>2</v>
      </c>
      <c r="N94">
        <v>4</v>
      </c>
      <c r="O94">
        <v>671</v>
      </c>
      <c r="P94">
        <v>29</v>
      </c>
      <c r="Q94">
        <v>62.612690395614344</v>
      </c>
      <c r="R94">
        <v>1</v>
      </c>
      <c r="S94">
        <v>0.33343182522473924</v>
      </c>
      <c r="T94">
        <v>3</v>
      </c>
      <c r="U94">
        <v>2</v>
      </c>
      <c r="V94">
        <v>230.09278253676294</v>
      </c>
      <c r="W94">
        <f>(Data_For_Regression3[[#This Row],[Stock levels]]*Data_For_Regression3[[#This Row],[Production volumes]])/100</f>
        <v>603.9</v>
      </c>
      <c r="X94">
        <f>Data_For_Regression3[[#This Row],[Orders Lead times]]*(1-Data_For_Regression3[[#This Row],[Stock levels]])</f>
        <v>-2225</v>
      </c>
    </row>
    <row r="95" spans="1:24" x14ac:dyDescent="0.25">
      <c r="A95">
        <v>4531.4021336919095</v>
      </c>
      <c r="B95">
        <v>1</v>
      </c>
      <c r="C95">
        <v>69.290831002905492</v>
      </c>
      <c r="D95">
        <v>88</v>
      </c>
      <c r="E95">
        <v>114</v>
      </c>
      <c r="F95">
        <v>4</v>
      </c>
      <c r="G95">
        <v>63</v>
      </c>
      <c r="H95">
        <v>17</v>
      </c>
      <c r="I95">
        <v>66</v>
      </c>
      <c r="J95">
        <v>1</v>
      </c>
      <c r="K95">
        <v>3</v>
      </c>
      <c r="L95">
        <v>7.0064320590043945</v>
      </c>
      <c r="M95">
        <v>4</v>
      </c>
      <c r="N95">
        <v>21</v>
      </c>
      <c r="O95">
        <v>824</v>
      </c>
      <c r="P95">
        <v>20</v>
      </c>
      <c r="Q95">
        <v>35.633652343343876</v>
      </c>
      <c r="R95">
        <v>2</v>
      </c>
      <c r="S95">
        <v>4.1657817954241452</v>
      </c>
      <c r="T95">
        <v>2</v>
      </c>
      <c r="U95">
        <v>1</v>
      </c>
      <c r="V95">
        <v>823.52384588815585</v>
      </c>
      <c r="W95">
        <f>(Data_For_Regression3[[#This Row],[Stock levels]]*Data_For_Regression3[[#This Row],[Production volumes]])/100</f>
        <v>519.12</v>
      </c>
      <c r="X95">
        <f>Data_For_Regression3[[#This Row],[Orders Lead times]]*(1-Data_For_Regression3[[#This Row],[Stock levels]])</f>
        <v>-1054</v>
      </c>
    </row>
    <row r="96" spans="1:24" x14ac:dyDescent="0.25">
      <c r="A96">
        <v>7888.3565466618729</v>
      </c>
      <c r="B96">
        <v>3</v>
      </c>
      <c r="C96">
        <v>3.0376887246314141</v>
      </c>
      <c r="D96">
        <v>97</v>
      </c>
      <c r="E96">
        <v>987</v>
      </c>
      <c r="F96">
        <v>4</v>
      </c>
      <c r="G96">
        <v>77</v>
      </c>
      <c r="H96">
        <v>26</v>
      </c>
      <c r="I96">
        <v>72</v>
      </c>
      <c r="J96">
        <v>9</v>
      </c>
      <c r="K96">
        <v>2</v>
      </c>
      <c r="L96">
        <v>6.9429459420325808</v>
      </c>
      <c r="M96">
        <v>2</v>
      </c>
      <c r="N96">
        <v>12</v>
      </c>
      <c r="O96">
        <v>908</v>
      </c>
      <c r="P96">
        <v>14</v>
      </c>
      <c r="Q96">
        <v>60.387378614862122</v>
      </c>
      <c r="R96">
        <v>1</v>
      </c>
      <c r="S96">
        <v>1.4636074984727798</v>
      </c>
      <c r="T96">
        <v>3</v>
      </c>
      <c r="U96">
        <v>2</v>
      </c>
      <c r="V96">
        <v>846.66525698669477</v>
      </c>
      <c r="W96">
        <f>(Data_For_Regression3[[#This Row],[Stock levels]]*Data_For_Regression3[[#This Row],[Production volumes]])/100</f>
        <v>699.16</v>
      </c>
      <c r="X96">
        <f>Data_For_Regression3[[#This Row],[Orders Lead times]]*(1-Data_For_Regression3[[#This Row],[Stock levels]])</f>
        <v>-1976</v>
      </c>
    </row>
    <row r="97" spans="1:25" x14ac:dyDescent="0.25">
      <c r="A97">
        <v>7386.3639440486641</v>
      </c>
      <c r="B97">
        <v>1</v>
      </c>
      <c r="C97">
        <v>77.903927219447752</v>
      </c>
      <c r="D97">
        <v>65</v>
      </c>
      <c r="E97">
        <v>672</v>
      </c>
      <c r="F97">
        <v>4</v>
      </c>
      <c r="G97">
        <v>15</v>
      </c>
      <c r="H97">
        <v>14</v>
      </c>
      <c r="I97">
        <v>26</v>
      </c>
      <c r="J97">
        <v>9</v>
      </c>
      <c r="K97">
        <v>2</v>
      </c>
      <c r="L97">
        <v>8.6303388696027543</v>
      </c>
      <c r="M97">
        <v>4</v>
      </c>
      <c r="N97">
        <v>18</v>
      </c>
      <c r="O97">
        <v>450</v>
      </c>
      <c r="P97">
        <v>26</v>
      </c>
      <c r="Q97">
        <v>58.890685768589982</v>
      </c>
      <c r="R97">
        <v>3</v>
      </c>
      <c r="S97">
        <v>1.2108821295850665</v>
      </c>
      <c r="T97">
        <v>2</v>
      </c>
      <c r="U97">
        <v>1</v>
      </c>
      <c r="V97">
        <v>778.8642413766479</v>
      </c>
      <c r="W97">
        <f>(Data_For_Regression3[[#This Row],[Stock levels]]*Data_For_Regression3[[#This Row],[Production volumes]])/100</f>
        <v>67.5</v>
      </c>
      <c r="X97">
        <f>Data_For_Regression3[[#This Row],[Orders Lead times]]*(1-Data_For_Regression3[[#This Row],[Stock levels]])</f>
        <v>-196</v>
      </c>
    </row>
    <row r="98" spans="1:25" x14ac:dyDescent="0.25">
      <c r="A98">
        <v>7698.4247656321168</v>
      </c>
      <c r="B98">
        <v>3</v>
      </c>
      <c r="C98">
        <v>24.42313142037338</v>
      </c>
      <c r="D98">
        <v>29</v>
      </c>
      <c r="E98">
        <v>324</v>
      </c>
      <c r="F98">
        <v>3</v>
      </c>
      <c r="G98">
        <v>67</v>
      </c>
      <c r="H98">
        <v>2</v>
      </c>
      <c r="I98">
        <v>32</v>
      </c>
      <c r="J98">
        <v>3</v>
      </c>
      <c r="K98">
        <v>3</v>
      </c>
      <c r="L98">
        <v>5.3528780439968093</v>
      </c>
      <c r="M98">
        <v>3</v>
      </c>
      <c r="N98">
        <v>28</v>
      </c>
      <c r="O98">
        <v>648</v>
      </c>
      <c r="P98">
        <v>28</v>
      </c>
      <c r="Q98">
        <v>17.80375633139127</v>
      </c>
      <c r="R98">
        <v>3</v>
      </c>
      <c r="S98">
        <v>3.8720476814821332</v>
      </c>
      <c r="T98">
        <v>1</v>
      </c>
      <c r="U98">
        <v>1</v>
      </c>
      <c r="V98">
        <v>188.74214114905698</v>
      </c>
      <c r="W98">
        <f>(Data_For_Regression3[[#This Row],[Stock levels]]*Data_For_Regression3[[#This Row],[Production volumes]])/100</f>
        <v>434.16</v>
      </c>
      <c r="X98">
        <f>Data_For_Regression3[[#This Row],[Orders Lead times]]*(1-Data_For_Regression3[[#This Row],[Stock levels]])</f>
        <v>-132</v>
      </c>
    </row>
    <row r="99" spans="1:25" x14ac:dyDescent="0.25">
      <c r="A99">
        <v>4370.9165799845359</v>
      </c>
      <c r="B99">
        <v>1</v>
      </c>
      <c r="C99">
        <v>3.5261112591434158</v>
      </c>
      <c r="D99">
        <v>56</v>
      </c>
      <c r="E99">
        <v>62</v>
      </c>
      <c r="F99">
        <v>2</v>
      </c>
      <c r="G99">
        <v>46</v>
      </c>
      <c r="H99">
        <v>19</v>
      </c>
      <c r="I99">
        <v>4</v>
      </c>
      <c r="J99">
        <v>9</v>
      </c>
      <c r="K99">
        <v>1</v>
      </c>
      <c r="L99">
        <v>7.9048456112096748</v>
      </c>
      <c r="M99">
        <v>4</v>
      </c>
      <c r="N99">
        <v>10</v>
      </c>
      <c r="O99">
        <v>535</v>
      </c>
      <c r="P99">
        <v>13</v>
      </c>
      <c r="Q99">
        <v>65.765155926367456</v>
      </c>
      <c r="R99">
        <v>2</v>
      </c>
      <c r="S99">
        <v>3.3762378347179811</v>
      </c>
      <c r="T99">
        <v>1</v>
      </c>
      <c r="U99">
        <v>1</v>
      </c>
      <c r="V99">
        <v>540.13242286796776</v>
      </c>
      <c r="W99">
        <f>(Data_For_Regression3[[#This Row],[Stock levels]]*Data_For_Regression3[[#This Row],[Production volumes]])/100</f>
        <v>246.1</v>
      </c>
      <c r="X99">
        <f>Data_For_Regression3[[#This Row],[Orders Lead times]]*(1-Data_For_Regression3[[#This Row],[Stock levels]])</f>
        <v>-855</v>
      </c>
    </row>
    <row r="100" spans="1:25" x14ac:dyDescent="0.25">
      <c r="A100">
        <v>8525.9525596835265</v>
      </c>
      <c r="B100">
        <v>2</v>
      </c>
      <c r="C100">
        <v>19.754604867000001</v>
      </c>
      <c r="D100">
        <v>43</v>
      </c>
      <c r="E100">
        <v>913</v>
      </c>
      <c r="F100">
        <v>1</v>
      </c>
      <c r="G100">
        <v>53</v>
      </c>
      <c r="H100">
        <v>1</v>
      </c>
      <c r="I100">
        <v>27</v>
      </c>
      <c r="J100">
        <v>7</v>
      </c>
      <c r="K100">
        <v>2</v>
      </c>
      <c r="L100">
        <v>1.4098010951380731</v>
      </c>
      <c r="M100">
        <v>5</v>
      </c>
      <c r="N100">
        <v>28</v>
      </c>
      <c r="O100">
        <v>581</v>
      </c>
      <c r="P100">
        <v>9</v>
      </c>
      <c r="Q100">
        <v>5.604690864371781</v>
      </c>
      <c r="R100">
        <v>3</v>
      </c>
      <c r="S100">
        <v>2.9081221693512611</v>
      </c>
      <c r="T100">
        <v>3</v>
      </c>
      <c r="U100">
        <v>1</v>
      </c>
      <c r="V100">
        <v>882.19886354704147</v>
      </c>
      <c r="W100">
        <f>(Data_For_Regression3[[#This Row],[Stock levels]]*Data_For_Regression3[[#This Row],[Production volumes]])/100</f>
        <v>307.93</v>
      </c>
      <c r="X100">
        <f>Data_For_Regression3[[#This Row],[Orders Lead times]]*(1-Data_For_Regression3[[#This Row],[Stock levels]])</f>
        <v>-52</v>
      </c>
    </row>
    <row r="101" spans="1:25" x14ac:dyDescent="0.25">
      <c r="A101">
        <v>9185.1858291817043</v>
      </c>
      <c r="B101">
        <v>1</v>
      </c>
      <c r="C101">
        <v>68.517832699276639</v>
      </c>
      <c r="D101">
        <v>17</v>
      </c>
      <c r="E101">
        <v>627</v>
      </c>
      <c r="F101">
        <v>4</v>
      </c>
      <c r="G101">
        <v>55</v>
      </c>
      <c r="H101">
        <v>8</v>
      </c>
      <c r="I101">
        <v>59</v>
      </c>
      <c r="J101">
        <v>6</v>
      </c>
      <c r="K101">
        <v>2</v>
      </c>
      <c r="L101">
        <v>1.3110237561206226</v>
      </c>
      <c r="M101">
        <v>2</v>
      </c>
      <c r="N101">
        <v>29</v>
      </c>
      <c r="O101">
        <v>921</v>
      </c>
      <c r="P101">
        <v>2</v>
      </c>
      <c r="Q101">
        <v>38.07289852062604</v>
      </c>
      <c r="R101">
        <v>2</v>
      </c>
      <c r="S101">
        <v>0.34602729070550342</v>
      </c>
      <c r="T101">
        <v>3</v>
      </c>
      <c r="U101">
        <v>2</v>
      </c>
      <c r="V101">
        <v>210.74300896424614</v>
      </c>
      <c r="W101">
        <f>(Data_For_Regression3[[#This Row],[Stock levels]]*Data_For_Regression3[[#This Row],[Production volumes]])/100</f>
        <v>506.55</v>
      </c>
      <c r="X101">
        <f>Data_For_Regression3[[#This Row],[Orders Lead times]]*(1-Data_For_Regression3[[#This Row],[Stock levels]])</f>
        <v>-432</v>
      </c>
    </row>
    <row r="107" spans="1:25" x14ac:dyDescent="0.2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spans="1:25" x14ac:dyDescent="0.2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spans="1:25" x14ac:dyDescent="0.2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spans="1:25" x14ac:dyDescent="0.2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spans="1:25" ht="28.5" x14ac:dyDescent="0.45">
      <c r="A111" s="24"/>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sheetData>
  <mergeCells count="1">
    <mergeCell ref="A111:Y1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76837-5A1D-4DE9-AA3C-0EDE86298648}">
  <dimension ref="A1:O101"/>
  <sheetViews>
    <sheetView zoomScaleNormal="100" workbookViewId="0">
      <selection activeCell="D108" sqref="D108"/>
    </sheetView>
  </sheetViews>
  <sheetFormatPr defaultRowHeight="15" x14ac:dyDescent="0.25"/>
  <cols>
    <col min="1" max="1" width="22.5703125" customWidth="1"/>
    <col min="2" max="2" width="18.7109375" customWidth="1"/>
    <col min="3" max="3" width="16.140625" customWidth="1"/>
    <col min="4" max="4" width="13.42578125" bestFit="1" customWidth="1"/>
    <col min="5" max="5" width="25.28515625" bestFit="1" customWidth="1"/>
    <col min="6" max="6" width="26.28515625" customWidth="1"/>
    <col min="7" max="7" width="19.7109375" bestFit="1" customWidth="1"/>
    <col min="8" max="8" width="16.7109375" bestFit="1" customWidth="1"/>
    <col min="9" max="9" width="18.28515625" bestFit="1" customWidth="1"/>
    <col min="10" max="10" width="16.140625" bestFit="1" customWidth="1"/>
    <col min="11" max="11" width="21.5703125" bestFit="1" customWidth="1"/>
    <col min="12" max="12" width="19.28515625" bestFit="1" customWidth="1"/>
    <col min="13" max="13" width="14.140625" bestFit="1" customWidth="1"/>
    <col min="14" max="14" width="23.140625" bestFit="1" customWidth="1"/>
    <col min="15" max="15" width="12.7109375" customWidth="1"/>
    <col min="16" max="16" width="9.140625" customWidth="1"/>
  </cols>
  <sheetData>
    <row r="1" spans="1:15" x14ac:dyDescent="0.25">
      <c r="A1" t="s">
        <v>5</v>
      </c>
      <c r="B1" t="s">
        <v>0</v>
      </c>
      <c r="C1" t="s">
        <v>2</v>
      </c>
      <c r="D1" t="s">
        <v>3</v>
      </c>
      <c r="E1" t="s">
        <v>6</v>
      </c>
      <c r="F1" t="s">
        <v>7</v>
      </c>
      <c r="G1" t="s">
        <v>154</v>
      </c>
      <c r="H1" t="s">
        <v>9</v>
      </c>
      <c r="I1" t="s">
        <v>10</v>
      </c>
      <c r="J1" t="s">
        <v>11</v>
      </c>
      <c r="K1" t="s">
        <v>17</v>
      </c>
      <c r="L1" t="s">
        <v>18</v>
      </c>
      <c r="M1" t="s">
        <v>19</v>
      </c>
      <c r="N1" t="s">
        <v>20</v>
      </c>
      <c r="O1" t="s">
        <v>155</v>
      </c>
    </row>
    <row r="2" spans="1:15" x14ac:dyDescent="0.25">
      <c r="A2">
        <v>8661.9967923923832</v>
      </c>
      <c r="B2">
        <v>1</v>
      </c>
      <c r="C2">
        <v>69.808005542115765</v>
      </c>
      <c r="D2">
        <v>55</v>
      </c>
      <c r="E2">
        <v>3</v>
      </c>
      <c r="F2">
        <v>58</v>
      </c>
      <c r="G2">
        <v>7</v>
      </c>
      <c r="H2">
        <v>4</v>
      </c>
      <c r="I2">
        <v>2</v>
      </c>
      <c r="J2">
        <v>2.9565721394308069</v>
      </c>
      <c r="K2">
        <v>46.279879240508322</v>
      </c>
      <c r="L2">
        <v>3</v>
      </c>
      <c r="M2">
        <v>0.22641036084992516</v>
      </c>
      <c r="N2">
        <v>1</v>
      </c>
      <c r="O2">
        <f>Data_For_Regression312[[#This Row],[Orders Lead times]]*(1-Data_For_Regression312[[#This Row],[Stock levels]])</f>
        <v>-399</v>
      </c>
    </row>
    <row r="3" spans="1:15" x14ac:dyDescent="0.25">
      <c r="A3">
        <v>7460.9000654458487</v>
      </c>
      <c r="B3">
        <v>2</v>
      </c>
      <c r="C3">
        <v>14.843523275084339</v>
      </c>
      <c r="D3">
        <v>95</v>
      </c>
      <c r="E3">
        <v>1</v>
      </c>
      <c r="F3">
        <v>53</v>
      </c>
      <c r="G3">
        <v>30</v>
      </c>
      <c r="H3">
        <v>2</v>
      </c>
      <c r="I3">
        <v>1</v>
      </c>
      <c r="J3">
        <v>9.7165747713999995</v>
      </c>
      <c r="K3">
        <v>33.616768954000001</v>
      </c>
      <c r="L3">
        <v>3</v>
      </c>
      <c r="M3">
        <v>4.8540680263887062</v>
      </c>
      <c r="N3">
        <v>1</v>
      </c>
      <c r="O3">
        <f>Data_For_Regression312[[#This Row],[Orders Lead times]]*(1-Data_For_Regression312[[#This Row],[Stock levels]])</f>
        <v>-1560</v>
      </c>
    </row>
    <row r="4" spans="1:15" x14ac:dyDescent="0.25">
      <c r="A4">
        <v>9577.7496259</v>
      </c>
      <c r="B4">
        <v>1</v>
      </c>
      <c r="C4">
        <v>11.319683293090566</v>
      </c>
      <c r="D4">
        <v>34</v>
      </c>
      <c r="E4">
        <v>4</v>
      </c>
      <c r="F4">
        <v>1</v>
      </c>
      <c r="G4">
        <v>10</v>
      </c>
      <c r="H4">
        <v>2</v>
      </c>
      <c r="I4">
        <v>2</v>
      </c>
      <c r="J4">
        <v>8.0544792617321548</v>
      </c>
      <c r="K4">
        <v>30.688019348284204</v>
      </c>
      <c r="L4">
        <v>3</v>
      </c>
      <c r="M4">
        <v>4.580592619199229</v>
      </c>
      <c r="N4">
        <v>2</v>
      </c>
      <c r="O4">
        <f>Data_For_Regression312[[#This Row],[Orders Lead times]]*(1-Data_For_Regression312[[#This Row],[Stock levels]])</f>
        <v>0</v>
      </c>
    </row>
    <row r="5" spans="1:15" x14ac:dyDescent="0.25">
      <c r="A5">
        <v>7766.8364256852328</v>
      </c>
      <c r="B5">
        <v>2</v>
      </c>
      <c r="C5">
        <v>61.163343016437736</v>
      </c>
      <c r="D5">
        <v>68</v>
      </c>
      <c r="E5">
        <v>3</v>
      </c>
      <c r="F5">
        <v>23</v>
      </c>
      <c r="G5">
        <v>13</v>
      </c>
      <c r="H5">
        <v>6</v>
      </c>
      <c r="I5">
        <v>3</v>
      </c>
      <c r="J5">
        <v>1.7295685635434288</v>
      </c>
      <c r="K5">
        <v>35.624741397125028</v>
      </c>
      <c r="L5">
        <v>2</v>
      </c>
      <c r="M5">
        <v>4.7466486206000003</v>
      </c>
      <c r="N5">
        <v>3</v>
      </c>
      <c r="O5">
        <f>Data_For_Regression312[[#This Row],[Orders Lead times]]*(1-Data_For_Regression312[[#This Row],[Stock levels]])</f>
        <v>-286</v>
      </c>
    </row>
    <row r="6" spans="1:15" x14ac:dyDescent="0.25">
      <c r="A6">
        <v>2686.5051515674468</v>
      </c>
      <c r="B6">
        <v>2</v>
      </c>
      <c r="C6">
        <v>4.8054960363458932</v>
      </c>
      <c r="D6">
        <v>26</v>
      </c>
      <c r="E6">
        <v>3</v>
      </c>
      <c r="F6">
        <v>5</v>
      </c>
      <c r="G6">
        <v>3</v>
      </c>
      <c r="H6">
        <v>8</v>
      </c>
      <c r="I6">
        <v>1</v>
      </c>
      <c r="J6">
        <v>3.8905479158706715</v>
      </c>
      <c r="K6">
        <v>92.065160598712851</v>
      </c>
      <c r="L6">
        <v>2</v>
      </c>
      <c r="M6">
        <v>3.1455795228330019</v>
      </c>
      <c r="N6">
        <v>2</v>
      </c>
      <c r="O6">
        <f>Data_For_Regression312[[#This Row],[Orders Lead times]]*(1-Data_For_Regression312[[#This Row],[Stock levels]])</f>
        <v>-12</v>
      </c>
    </row>
    <row r="7" spans="1:15" x14ac:dyDescent="0.25">
      <c r="A7">
        <v>2828.3487459757589</v>
      </c>
      <c r="B7">
        <v>1</v>
      </c>
      <c r="C7">
        <v>1.6999760138659377</v>
      </c>
      <c r="D7">
        <v>87</v>
      </c>
      <c r="E7">
        <v>3</v>
      </c>
      <c r="F7">
        <v>90</v>
      </c>
      <c r="G7">
        <v>27</v>
      </c>
      <c r="H7">
        <v>3</v>
      </c>
      <c r="I7">
        <v>2</v>
      </c>
      <c r="J7">
        <v>4.4440988643822932</v>
      </c>
      <c r="K7">
        <v>56.766475557</v>
      </c>
      <c r="L7">
        <v>2</v>
      </c>
      <c r="M7">
        <v>2.7791935115711617</v>
      </c>
      <c r="N7">
        <v>1</v>
      </c>
      <c r="O7">
        <f>Data_For_Regression312[[#This Row],[Orders Lead times]]*(1-Data_For_Regression312[[#This Row],[Stock levels]])</f>
        <v>-2403</v>
      </c>
    </row>
    <row r="8" spans="1:15" x14ac:dyDescent="0.25">
      <c r="A8">
        <v>7823.4765595317367</v>
      </c>
      <c r="B8">
        <v>2</v>
      </c>
      <c r="C8">
        <v>4.0783328631079447</v>
      </c>
      <c r="D8">
        <v>48</v>
      </c>
      <c r="E8">
        <v>2</v>
      </c>
      <c r="F8">
        <v>11</v>
      </c>
      <c r="G8">
        <v>15</v>
      </c>
      <c r="H8">
        <v>8</v>
      </c>
      <c r="I8">
        <v>3</v>
      </c>
      <c r="J8">
        <v>3.8807633029520034</v>
      </c>
      <c r="K8">
        <v>1.0850685695870688</v>
      </c>
      <c r="L8">
        <v>3</v>
      </c>
      <c r="M8">
        <v>1.0009106193041357</v>
      </c>
      <c r="N8">
        <v>4</v>
      </c>
      <c r="O8">
        <f>Data_For_Regression312[[#This Row],[Orders Lead times]]*(1-Data_For_Regression312[[#This Row],[Stock levels]])</f>
        <v>-150</v>
      </c>
    </row>
    <row r="9" spans="1:15" x14ac:dyDescent="0.25">
      <c r="A9">
        <v>8496.1038130898378</v>
      </c>
      <c r="B9">
        <v>3</v>
      </c>
      <c r="C9">
        <v>42.958384382460068</v>
      </c>
      <c r="D9">
        <v>59</v>
      </c>
      <c r="E9">
        <v>1</v>
      </c>
      <c r="F9">
        <v>93</v>
      </c>
      <c r="G9">
        <v>17</v>
      </c>
      <c r="H9">
        <v>1</v>
      </c>
      <c r="I9">
        <v>2</v>
      </c>
      <c r="J9">
        <v>2.3483387844177805</v>
      </c>
      <c r="K9">
        <v>99.466108603599125</v>
      </c>
      <c r="L9">
        <v>2</v>
      </c>
      <c r="M9">
        <v>0.39817718685065062</v>
      </c>
      <c r="N9">
        <v>1</v>
      </c>
      <c r="O9">
        <f>Data_For_Regression312[[#This Row],[Orders Lead times]]*(1-Data_For_Regression312[[#This Row],[Stock levels]])</f>
        <v>-1564</v>
      </c>
    </row>
    <row r="10" spans="1:15" x14ac:dyDescent="0.25">
      <c r="A10">
        <v>7517.363210631127</v>
      </c>
      <c r="B10">
        <v>3</v>
      </c>
      <c r="C10">
        <v>68.717596748527328</v>
      </c>
      <c r="D10">
        <v>78</v>
      </c>
      <c r="E10">
        <v>1</v>
      </c>
      <c r="F10">
        <v>5</v>
      </c>
      <c r="G10">
        <v>10</v>
      </c>
      <c r="H10">
        <v>7</v>
      </c>
      <c r="I10">
        <v>3</v>
      </c>
      <c r="J10">
        <v>3.4047338570830266</v>
      </c>
      <c r="K10">
        <v>11.423027139565695</v>
      </c>
      <c r="L10">
        <v>3</v>
      </c>
      <c r="M10">
        <v>2.7098626911099615</v>
      </c>
      <c r="N10">
        <v>4</v>
      </c>
      <c r="O10">
        <f>Data_For_Regression312[[#This Row],[Orders Lead times]]*(1-Data_For_Regression312[[#This Row],[Stock levels]])</f>
        <v>-40</v>
      </c>
    </row>
    <row r="11" spans="1:15" x14ac:dyDescent="0.25">
      <c r="A11">
        <v>4971.145987585558</v>
      </c>
      <c r="B11">
        <v>2</v>
      </c>
      <c r="C11">
        <v>64.015732941278543</v>
      </c>
      <c r="D11">
        <v>35</v>
      </c>
      <c r="E11">
        <v>4</v>
      </c>
      <c r="F11">
        <v>14</v>
      </c>
      <c r="G11">
        <v>27</v>
      </c>
      <c r="H11">
        <v>1</v>
      </c>
      <c r="I11">
        <v>1</v>
      </c>
      <c r="J11">
        <v>7.1666452910482157</v>
      </c>
      <c r="K11">
        <v>47.95760163495158</v>
      </c>
      <c r="L11">
        <v>3</v>
      </c>
      <c r="M11">
        <v>3.8446144787675851</v>
      </c>
      <c r="N11">
        <v>3</v>
      </c>
      <c r="O11">
        <f>Data_For_Regression312[[#This Row],[Orders Lead times]]*(1-Data_For_Regression312[[#This Row],[Stock levels]])</f>
        <v>-351</v>
      </c>
    </row>
    <row r="12" spans="1:15" x14ac:dyDescent="0.25">
      <c r="A12">
        <v>2330.9658020919492</v>
      </c>
      <c r="B12">
        <v>2</v>
      </c>
      <c r="C12">
        <v>15.707795681912138</v>
      </c>
      <c r="D12">
        <v>11</v>
      </c>
      <c r="E12">
        <v>3</v>
      </c>
      <c r="F12">
        <v>51</v>
      </c>
      <c r="G12">
        <v>13</v>
      </c>
      <c r="H12">
        <v>2</v>
      </c>
      <c r="I12">
        <v>3</v>
      </c>
      <c r="J12">
        <v>8.6732112112786126</v>
      </c>
      <c r="K12">
        <v>96.52735278531091</v>
      </c>
      <c r="L12">
        <v>1</v>
      </c>
      <c r="M12">
        <v>1.7273139283559424</v>
      </c>
      <c r="N12">
        <v>1</v>
      </c>
      <c r="O12">
        <f>Data_For_Regression312[[#This Row],[Orders Lead times]]*(1-Data_For_Regression312[[#This Row],[Stock levels]])</f>
        <v>-650</v>
      </c>
    </row>
    <row r="13" spans="1:15" x14ac:dyDescent="0.25">
      <c r="A13">
        <v>6099.944115581452</v>
      </c>
      <c r="B13">
        <v>2</v>
      </c>
      <c r="C13">
        <v>90.635459982288666</v>
      </c>
      <c r="D13">
        <v>95</v>
      </c>
      <c r="E13">
        <v>1</v>
      </c>
      <c r="F13">
        <v>46</v>
      </c>
      <c r="G13">
        <v>23</v>
      </c>
      <c r="H13">
        <v>1</v>
      </c>
      <c r="I13">
        <v>1</v>
      </c>
      <c r="J13">
        <v>4.5239431243166628</v>
      </c>
      <c r="K13">
        <v>27.592363086663696</v>
      </c>
      <c r="L13">
        <v>3</v>
      </c>
      <c r="M13">
        <v>2.1169821373000001E-2</v>
      </c>
      <c r="N13">
        <v>2</v>
      </c>
      <c r="O13">
        <f>Data_For_Regression312[[#This Row],[Orders Lead times]]*(1-Data_For_Regression312[[#This Row],[Stock levels]])</f>
        <v>-1035</v>
      </c>
    </row>
    <row r="14" spans="1:15" x14ac:dyDescent="0.25">
      <c r="A14">
        <v>2873.7414460214413</v>
      </c>
      <c r="B14">
        <v>1</v>
      </c>
      <c r="C14">
        <v>71.213389075360084</v>
      </c>
      <c r="D14">
        <v>41</v>
      </c>
      <c r="E14">
        <v>4</v>
      </c>
      <c r="F14">
        <v>100</v>
      </c>
      <c r="G14">
        <v>30</v>
      </c>
      <c r="H14">
        <v>4</v>
      </c>
      <c r="I14">
        <v>1</v>
      </c>
      <c r="J14">
        <v>1.325274010184522</v>
      </c>
      <c r="K14">
        <v>32.321286213424031</v>
      </c>
      <c r="L14">
        <v>2</v>
      </c>
      <c r="M14">
        <v>2.1612537475559117</v>
      </c>
      <c r="N14">
        <v>1</v>
      </c>
      <c r="O14">
        <f>Data_For_Regression312[[#This Row],[Orders Lead times]]*(1-Data_For_Regression312[[#This Row],[Stock levels]])</f>
        <v>-2970</v>
      </c>
    </row>
    <row r="15" spans="1:15" x14ac:dyDescent="0.25">
      <c r="A15">
        <v>4052.7384162378667</v>
      </c>
      <c r="B15">
        <v>2</v>
      </c>
      <c r="C15">
        <v>16.160393317379977</v>
      </c>
      <c r="D15">
        <v>5</v>
      </c>
      <c r="E15">
        <v>2</v>
      </c>
      <c r="F15">
        <v>80</v>
      </c>
      <c r="G15">
        <v>8</v>
      </c>
      <c r="H15">
        <v>9</v>
      </c>
      <c r="I15">
        <v>1</v>
      </c>
      <c r="J15">
        <v>9.5372830611083383</v>
      </c>
      <c r="K15">
        <v>97.82905011017327</v>
      </c>
      <c r="L15">
        <v>3</v>
      </c>
      <c r="M15">
        <v>1.6310742300715386</v>
      </c>
      <c r="N15">
        <v>1</v>
      </c>
      <c r="O15">
        <f>Data_For_Regression312[[#This Row],[Orders Lead times]]*(1-Data_For_Regression312[[#This Row],[Stock levels]])</f>
        <v>-632</v>
      </c>
    </row>
    <row r="16" spans="1:15" x14ac:dyDescent="0.25">
      <c r="A16">
        <v>8653.5709264698016</v>
      </c>
      <c r="B16">
        <v>2</v>
      </c>
      <c r="C16">
        <v>99.171328638624189</v>
      </c>
      <c r="D16">
        <v>26</v>
      </c>
      <c r="E16">
        <v>3</v>
      </c>
      <c r="F16">
        <v>54</v>
      </c>
      <c r="G16">
        <v>29</v>
      </c>
      <c r="H16">
        <v>5</v>
      </c>
      <c r="I16">
        <v>2</v>
      </c>
      <c r="J16">
        <v>2.0397701894493316</v>
      </c>
      <c r="K16">
        <v>5.7914366298629893</v>
      </c>
      <c r="L16">
        <v>3</v>
      </c>
      <c r="M16">
        <v>0.10068285156509371</v>
      </c>
      <c r="N16">
        <v>2</v>
      </c>
      <c r="O16">
        <f>Data_For_Regression312[[#This Row],[Orders Lead times]]*(1-Data_For_Regression312[[#This Row],[Stock levels]])</f>
        <v>-1537</v>
      </c>
    </row>
    <row r="17" spans="1:15" x14ac:dyDescent="0.25">
      <c r="A17">
        <v>5442.0867853976733</v>
      </c>
      <c r="B17">
        <v>2</v>
      </c>
      <c r="C17">
        <v>36.98924492862691</v>
      </c>
      <c r="D17">
        <v>94</v>
      </c>
      <c r="E17">
        <v>3</v>
      </c>
      <c r="F17">
        <v>9</v>
      </c>
      <c r="G17">
        <v>8</v>
      </c>
      <c r="H17">
        <v>7</v>
      </c>
      <c r="I17">
        <v>2</v>
      </c>
      <c r="J17">
        <v>2.4220397232752044</v>
      </c>
      <c r="K17">
        <v>97.121281751474314</v>
      </c>
      <c r="L17">
        <v>1</v>
      </c>
      <c r="M17">
        <v>2.2644057611985491</v>
      </c>
      <c r="N17">
        <v>4</v>
      </c>
      <c r="O17">
        <f>Data_For_Regression312[[#This Row],[Orders Lead times]]*(1-Data_For_Regression312[[#This Row],[Stock levels]])</f>
        <v>-64</v>
      </c>
    </row>
    <row r="18" spans="1:15" x14ac:dyDescent="0.25">
      <c r="A18">
        <v>6453.7979681762854</v>
      </c>
      <c r="B18">
        <v>2</v>
      </c>
      <c r="C18">
        <v>7.5471721097912718</v>
      </c>
      <c r="D18">
        <v>74</v>
      </c>
      <c r="E18">
        <v>1</v>
      </c>
      <c r="F18">
        <v>2</v>
      </c>
      <c r="G18">
        <v>5</v>
      </c>
      <c r="H18">
        <v>1</v>
      </c>
      <c r="I18">
        <v>2</v>
      </c>
      <c r="J18">
        <v>4.1913245857055017</v>
      </c>
      <c r="K18">
        <v>77.106342497850008</v>
      </c>
      <c r="L18">
        <v>1</v>
      </c>
      <c r="M18">
        <v>1.0125630892580491</v>
      </c>
      <c r="N18">
        <v>2</v>
      </c>
      <c r="O18">
        <f>Data_For_Regression312[[#This Row],[Orders Lead times]]*(1-Data_For_Regression312[[#This Row],[Stock levels]])</f>
        <v>-5</v>
      </c>
    </row>
    <row r="19" spans="1:15" x14ac:dyDescent="0.25">
      <c r="A19">
        <v>2629.3964348452619</v>
      </c>
      <c r="B19">
        <v>3</v>
      </c>
      <c r="C19">
        <v>81.462534369237019</v>
      </c>
      <c r="D19">
        <v>82</v>
      </c>
      <c r="E19">
        <v>1</v>
      </c>
      <c r="F19">
        <v>45</v>
      </c>
      <c r="G19">
        <v>17</v>
      </c>
      <c r="H19">
        <v>9</v>
      </c>
      <c r="I19">
        <v>3</v>
      </c>
      <c r="J19">
        <v>3.5854189582323421</v>
      </c>
      <c r="K19">
        <v>47.679680368355335</v>
      </c>
      <c r="L19">
        <v>2</v>
      </c>
      <c r="M19">
        <v>0.10202075491817619</v>
      </c>
      <c r="N19">
        <v>2</v>
      </c>
      <c r="O19">
        <f>Data_For_Regression312[[#This Row],[Orders Lead times]]*(1-Data_For_Regression312[[#This Row],[Stock levels]])</f>
        <v>-748</v>
      </c>
    </row>
    <row r="20" spans="1:15" x14ac:dyDescent="0.25">
      <c r="A20">
        <v>9364.6735050761727</v>
      </c>
      <c r="B20">
        <v>1</v>
      </c>
      <c r="C20">
        <v>36.443627770460935</v>
      </c>
      <c r="D20">
        <v>23</v>
      </c>
      <c r="E20">
        <v>4</v>
      </c>
      <c r="F20">
        <v>10</v>
      </c>
      <c r="G20">
        <v>10</v>
      </c>
      <c r="H20">
        <v>8</v>
      </c>
      <c r="I20">
        <v>3</v>
      </c>
      <c r="J20">
        <v>4.339224714110709</v>
      </c>
      <c r="K20">
        <v>27.10798085484392</v>
      </c>
      <c r="L20">
        <v>3</v>
      </c>
      <c r="M20">
        <v>2.2319391107292637</v>
      </c>
      <c r="N20">
        <v>4</v>
      </c>
      <c r="O20">
        <f>Data_For_Regression312[[#This Row],[Orders Lead times]]*(1-Data_For_Regression312[[#This Row],[Stock levels]])</f>
        <v>-90</v>
      </c>
    </row>
    <row r="21" spans="1:15" x14ac:dyDescent="0.25">
      <c r="A21">
        <v>2553.4955849912149</v>
      </c>
      <c r="B21">
        <v>2</v>
      </c>
      <c r="C21">
        <v>51.12387008796474</v>
      </c>
      <c r="D21">
        <v>100</v>
      </c>
      <c r="E21">
        <v>4</v>
      </c>
      <c r="F21">
        <v>48</v>
      </c>
      <c r="G21">
        <v>11</v>
      </c>
      <c r="H21">
        <v>3</v>
      </c>
      <c r="I21">
        <v>1</v>
      </c>
      <c r="J21">
        <v>4.7426358828418769</v>
      </c>
      <c r="K21">
        <v>82.373320587990207</v>
      </c>
      <c r="L21">
        <v>2</v>
      </c>
      <c r="M21">
        <v>3.6464508654170293</v>
      </c>
      <c r="N21">
        <v>1</v>
      </c>
      <c r="O21">
        <f>Data_For_Regression312[[#This Row],[Orders Lead times]]*(1-Data_For_Regression312[[#This Row],[Stock levels]])</f>
        <v>-517</v>
      </c>
    </row>
    <row r="22" spans="1:15" x14ac:dyDescent="0.25">
      <c r="A22">
        <v>8128.0276968511916</v>
      </c>
      <c r="B22">
        <v>2</v>
      </c>
      <c r="C22">
        <v>96.341072439963384</v>
      </c>
      <c r="D22">
        <v>22</v>
      </c>
      <c r="E22">
        <v>4</v>
      </c>
      <c r="F22">
        <v>27</v>
      </c>
      <c r="G22">
        <v>12</v>
      </c>
      <c r="H22">
        <v>6</v>
      </c>
      <c r="I22">
        <v>1</v>
      </c>
      <c r="J22">
        <v>8.8783346508999994</v>
      </c>
      <c r="K22">
        <v>65.686259608488626</v>
      </c>
      <c r="L22">
        <v>1</v>
      </c>
      <c r="M22">
        <v>4.2314165735345393</v>
      </c>
      <c r="N22">
        <v>2</v>
      </c>
      <c r="O22">
        <f>Data_For_Regression312[[#This Row],[Orders Lead times]]*(1-Data_For_Regression312[[#This Row],[Stock levels]])</f>
        <v>-312</v>
      </c>
    </row>
    <row r="23" spans="1:15" x14ac:dyDescent="0.25">
      <c r="A23">
        <v>7087.0526963574366</v>
      </c>
      <c r="B23">
        <v>3</v>
      </c>
      <c r="C23">
        <v>84.893868984950828</v>
      </c>
      <c r="D23">
        <v>60</v>
      </c>
      <c r="E23">
        <v>4</v>
      </c>
      <c r="F23">
        <v>69</v>
      </c>
      <c r="G23">
        <v>25</v>
      </c>
      <c r="H23">
        <v>6</v>
      </c>
      <c r="I23">
        <v>2</v>
      </c>
      <c r="J23">
        <v>6.0378837692182978</v>
      </c>
      <c r="K23">
        <v>61.735728954160933</v>
      </c>
      <c r="L23">
        <v>3</v>
      </c>
      <c r="M23">
        <v>1.8607567631000001E-2</v>
      </c>
      <c r="N23">
        <v>2</v>
      </c>
      <c r="O23">
        <f>Data_For_Regression312[[#This Row],[Orders Lead times]]*(1-Data_For_Regression312[[#This Row],[Stock levels]])</f>
        <v>-1700</v>
      </c>
    </row>
    <row r="24" spans="1:15" x14ac:dyDescent="0.25">
      <c r="A24">
        <v>2390.8078665561734</v>
      </c>
      <c r="B24">
        <v>1</v>
      </c>
      <c r="C24">
        <v>27.679780886501959</v>
      </c>
      <c r="D24">
        <v>55</v>
      </c>
      <c r="E24">
        <v>4</v>
      </c>
      <c r="F24">
        <v>71</v>
      </c>
      <c r="G24">
        <v>1</v>
      </c>
      <c r="H24">
        <v>10</v>
      </c>
      <c r="I24">
        <v>1</v>
      </c>
      <c r="J24">
        <v>9.5676489209</v>
      </c>
      <c r="K24">
        <v>50.120839612977349</v>
      </c>
      <c r="L24">
        <v>2</v>
      </c>
      <c r="M24">
        <v>2.5912754732111161</v>
      </c>
      <c r="N24">
        <v>3</v>
      </c>
      <c r="O24">
        <f>Data_For_Regression312[[#This Row],[Orders Lead times]]*(1-Data_For_Regression312[[#This Row],[Stock levels]])</f>
        <v>-70</v>
      </c>
    </row>
    <row r="25" spans="1:15" x14ac:dyDescent="0.25">
      <c r="A25">
        <v>8858.367571011484</v>
      </c>
      <c r="B25">
        <v>3</v>
      </c>
      <c r="C25">
        <v>4.3243411858641636</v>
      </c>
      <c r="D25">
        <v>30</v>
      </c>
      <c r="E25">
        <v>4</v>
      </c>
      <c r="F25">
        <v>84</v>
      </c>
      <c r="G25">
        <v>5</v>
      </c>
      <c r="H25">
        <v>7</v>
      </c>
      <c r="I25">
        <v>1</v>
      </c>
      <c r="J25">
        <v>2.924857601145554</v>
      </c>
      <c r="K25">
        <v>98.609957242703871</v>
      </c>
      <c r="L25">
        <v>3</v>
      </c>
      <c r="M25">
        <v>1.3422915627227339</v>
      </c>
      <c r="N25">
        <v>3</v>
      </c>
      <c r="O25">
        <f>Data_For_Regression312[[#This Row],[Orders Lead times]]*(1-Data_For_Regression312[[#This Row],[Stock levels]])</f>
        <v>-415</v>
      </c>
    </row>
    <row r="26" spans="1:15" x14ac:dyDescent="0.25">
      <c r="A26">
        <v>9049.0778609398967</v>
      </c>
      <c r="B26">
        <v>1</v>
      </c>
      <c r="C26">
        <v>4.1563083593111081</v>
      </c>
      <c r="D26">
        <v>32</v>
      </c>
      <c r="E26">
        <v>2</v>
      </c>
      <c r="F26">
        <v>4</v>
      </c>
      <c r="G26">
        <v>26</v>
      </c>
      <c r="H26">
        <v>8</v>
      </c>
      <c r="I26">
        <v>3</v>
      </c>
      <c r="J26">
        <v>9.7412916892843686</v>
      </c>
      <c r="K26">
        <v>40.382359702924816</v>
      </c>
      <c r="L26">
        <v>3</v>
      </c>
      <c r="M26">
        <v>3.691310292628728</v>
      </c>
      <c r="N26">
        <v>2</v>
      </c>
      <c r="O26">
        <f>Data_For_Regression312[[#This Row],[Orders Lead times]]*(1-Data_For_Regression312[[#This Row],[Stock levels]])</f>
        <v>-78</v>
      </c>
    </row>
    <row r="27" spans="1:15" x14ac:dyDescent="0.25">
      <c r="A27">
        <v>2174.777054350654</v>
      </c>
      <c r="B27">
        <v>1</v>
      </c>
      <c r="C27">
        <v>39.629343985092625</v>
      </c>
      <c r="D27">
        <v>73</v>
      </c>
      <c r="E27">
        <v>2</v>
      </c>
      <c r="F27">
        <v>82</v>
      </c>
      <c r="G27">
        <v>11</v>
      </c>
      <c r="H27">
        <v>3</v>
      </c>
      <c r="I27">
        <v>3</v>
      </c>
      <c r="J27">
        <v>2.2310736812817278</v>
      </c>
      <c r="K27">
        <v>78.280383118415386</v>
      </c>
      <c r="L27">
        <v>3</v>
      </c>
      <c r="M27">
        <v>3.7972312171141831</v>
      </c>
      <c r="N27">
        <v>1</v>
      </c>
      <c r="O27">
        <f>Data_For_Regression312[[#This Row],[Orders Lead times]]*(1-Data_For_Regression312[[#This Row],[Stock levels]])</f>
        <v>-891</v>
      </c>
    </row>
    <row r="28" spans="1:15" x14ac:dyDescent="0.25">
      <c r="A28">
        <v>3716.4933258940368</v>
      </c>
      <c r="B28">
        <v>1</v>
      </c>
      <c r="C28">
        <v>97.44694661789282</v>
      </c>
      <c r="D28">
        <v>9</v>
      </c>
      <c r="E28">
        <v>2</v>
      </c>
      <c r="F28">
        <v>59</v>
      </c>
      <c r="G28">
        <v>16</v>
      </c>
      <c r="H28">
        <v>4</v>
      </c>
      <c r="I28">
        <v>2</v>
      </c>
      <c r="J28">
        <v>6.5075486210785511</v>
      </c>
      <c r="K28">
        <v>15.972229757181761</v>
      </c>
      <c r="L28">
        <v>1</v>
      </c>
      <c r="M28">
        <v>2.1193197367249228</v>
      </c>
      <c r="N28">
        <v>3</v>
      </c>
      <c r="O28">
        <f>Data_For_Regression312[[#This Row],[Orders Lead times]]*(1-Data_For_Regression312[[#This Row],[Stock levels]])</f>
        <v>-928</v>
      </c>
    </row>
    <row r="29" spans="1:15" x14ac:dyDescent="0.25">
      <c r="A29">
        <v>2686.4572235759833</v>
      </c>
      <c r="B29">
        <v>3</v>
      </c>
      <c r="C29">
        <v>92.557360812402024</v>
      </c>
      <c r="D29">
        <v>42</v>
      </c>
      <c r="E29">
        <v>4</v>
      </c>
      <c r="F29">
        <v>47</v>
      </c>
      <c r="G29">
        <v>9</v>
      </c>
      <c r="H29">
        <v>8</v>
      </c>
      <c r="I29">
        <v>3</v>
      </c>
      <c r="J29">
        <v>7.406750952998074</v>
      </c>
      <c r="K29">
        <v>10.528245070042162</v>
      </c>
      <c r="L29">
        <v>2</v>
      </c>
      <c r="M29">
        <v>2.8646678378833732</v>
      </c>
      <c r="N29">
        <v>4</v>
      </c>
      <c r="O29">
        <f>Data_For_Regression312[[#This Row],[Orders Lead times]]*(1-Data_For_Regression312[[#This Row],[Stock levels]])</f>
        <v>-414</v>
      </c>
    </row>
    <row r="30" spans="1:15" x14ac:dyDescent="0.25">
      <c r="A30">
        <v>6117.3246150839923</v>
      </c>
      <c r="B30">
        <v>3</v>
      </c>
      <c r="C30">
        <v>2.3972747055971411</v>
      </c>
      <c r="D30">
        <v>12</v>
      </c>
      <c r="E30">
        <v>1</v>
      </c>
      <c r="F30">
        <v>48</v>
      </c>
      <c r="G30">
        <v>15</v>
      </c>
      <c r="H30">
        <v>4</v>
      </c>
      <c r="I30">
        <v>2</v>
      </c>
      <c r="J30">
        <v>9.898140508069222</v>
      </c>
      <c r="K30">
        <v>59.429381810691567</v>
      </c>
      <c r="L30">
        <v>2</v>
      </c>
      <c r="M30">
        <v>0.81575707929999997</v>
      </c>
      <c r="N30">
        <v>2</v>
      </c>
      <c r="O30">
        <f>Data_For_Regression312[[#This Row],[Orders Lead times]]*(1-Data_For_Regression312[[#This Row],[Stock levels]])</f>
        <v>-705</v>
      </c>
    </row>
    <row r="31" spans="1:15" x14ac:dyDescent="0.25">
      <c r="A31">
        <v>8318.9031946171781</v>
      </c>
      <c r="B31">
        <v>3</v>
      </c>
      <c r="C31">
        <v>63.447559185207332</v>
      </c>
      <c r="D31">
        <v>3</v>
      </c>
      <c r="E31">
        <v>1</v>
      </c>
      <c r="F31">
        <v>45</v>
      </c>
      <c r="G31">
        <v>5</v>
      </c>
      <c r="H31">
        <v>7</v>
      </c>
      <c r="I31">
        <v>2</v>
      </c>
      <c r="J31">
        <v>8.1009731453970311</v>
      </c>
      <c r="K31">
        <v>39.292875586065747</v>
      </c>
      <c r="L31">
        <v>1</v>
      </c>
      <c r="M31">
        <v>3.8780989365884881</v>
      </c>
      <c r="N31">
        <v>1</v>
      </c>
      <c r="O31">
        <f>Data_For_Regression312[[#This Row],[Orders Lead times]]*(1-Data_For_Regression312[[#This Row],[Stock levels]])</f>
        <v>-220</v>
      </c>
    </row>
    <row r="32" spans="1:15" x14ac:dyDescent="0.25">
      <c r="A32">
        <v>2766.3423668660889</v>
      </c>
      <c r="B32">
        <v>1</v>
      </c>
      <c r="C32">
        <v>8.0228592105263932</v>
      </c>
      <c r="D32">
        <v>10</v>
      </c>
      <c r="E32">
        <v>2</v>
      </c>
      <c r="F32">
        <v>60</v>
      </c>
      <c r="G32">
        <v>26</v>
      </c>
      <c r="H32">
        <v>7</v>
      </c>
      <c r="I32">
        <v>2</v>
      </c>
      <c r="J32">
        <v>8.9545283153180151</v>
      </c>
      <c r="K32">
        <v>51.634893400109334</v>
      </c>
      <c r="L32">
        <v>3</v>
      </c>
      <c r="M32">
        <v>0.96539470535239313</v>
      </c>
      <c r="N32">
        <v>1</v>
      </c>
      <c r="O32">
        <f>Data_For_Regression312[[#This Row],[Orders Lead times]]*(1-Data_For_Regression312[[#This Row],[Stock levels]])</f>
        <v>-1534</v>
      </c>
    </row>
    <row r="33" spans="1:15" x14ac:dyDescent="0.25">
      <c r="A33">
        <v>9655.1351027193978</v>
      </c>
      <c r="B33">
        <v>2</v>
      </c>
      <c r="C33">
        <v>50.847393052000001</v>
      </c>
      <c r="D33">
        <v>28</v>
      </c>
      <c r="E33">
        <v>2</v>
      </c>
      <c r="F33">
        <v>6</v>
      </c>
      <c r="G33">
        <v>17</v>
      </c>
      <c r="H33">
        <v>4</v>
      </c>
      <c r="I33">
        <v>2</v>
      </c>
      <c r="J33">
        <v>2.6796609649814065</v>
      </c>
      <c r="K33">
        <v>60.25114566159808</v>
      </c>
      <c r="L33">
        <v>3</v>
      </c>
      <c r="M33">
        <v>2.9890000066550746</v>
      </c>
      <c r="N33">
        <v>3</v>
      </c>
      <c r="O33">
        <f>Data_For_Regression312[[#This Row],[Orders Lead times]]*(1-Data_For_Regression312[[#This Row],[Stock levels]])</f>
        <v>-85</v>
      </c>
    </row>
    <row r="34" spans="1:15" x14ac:dyDescent="0.25">
      <c r="A34">
        <v>9571.5504873278187</v>
      </c>
      <c r="B34">
        <v>2</v>
      </c>
      <c r="C34">
        <v>79.209936015656723</v>
      </c>
      <c r="D34">
        <v>43</v>
      </c>
      <c r="E34">
        <v>4</v>
      </c>
      <c r="F34">
        <v>89</v>
      </c>
      <c r="G34">
        <v>13</v>
      </c>
      <c r="H34">
        <v>4</v>
      </c>
      <c r="I34">
        <v>3</v>
      </c>
      <c r="J34">
        <v>6.5991049012385838</v>
      </c>
      <c r="K34">
        <v>29.692467153749774</v>
      </c>
      <c r="L34">
        <v>1</v>
      </c>
      <c r="M34">
        <v>1.9460361193861131</v>
      </c>
      <c r="N34">
        <v>1</v>
      </c>
      <c r="O34">
        <f>Data_For_Regression312[[#This Row],[Orders Lead times]]*(1-Data_For_Regression312[[#This Row],[Stock levels]])</f>
        <v>-1144</v>
      </c>
    </row>
    <row r="35" spans="1:15" x14ac:dyDescent="0.25">
      <c r="A35">
        <v>5149.9983504080365</v>
      </c>
      <c r="B35">
        <v>3</v>
      </c>
      <c r="C35">
        <v>64.795434999999998</v>
      </c>
      <c r="D35">
        <v>63</v>
      </c>
      <c r="E35">
        <v>3</v>
      </c>
      <c r="F35">
        <v>4</v>
      </c>
      <c r="G35">
        <v>17</v>
      </c>
      <c r="H35">
        <v>9</v>
      </c>
      <c r="I35">
        <v>3</v>
      </c>
      <c r="J35">
        <v>4.8582705034</v>
      </c>
      <c r="K35">
        <v>23.853427512896133</v>
      </c>
      <c r="L35">
        <v>2</v>
      </c>
      <c r="M35">
        <v>3.5410460122509231</v>
      </c>
      <c r="N35">
        <v>4</v>
      </c>
      <c r="O35">
        <f>Data_For_Regression312[[#This Row],[Orders Lead times]]*(1-Data_For_Regression312[[#This Row],[Stock levels]])</f>
        <v>-51</v>
      </c>
    </row>
    <row r="36" spans="1:15" x14ac:dyDescent="0.25">
      <c r="A36">
        <v>9061.7108955077238</v>
      </c>
      <c r="B36">
        <v>2</v>
      </c>
      <c r="C36">
        <v>37.467592329842461</v>
      </c>
      <c r="D36">
        <v>96</v>
      </c>
      <c r="E36">
        <v>4</v>
      </c>
      <c r="F36">
        <v>1</v>
      </c>
      <c r="G36">
        <v>26</v>
      </c>
      <c r="H36">
        <v>7</v>
      </c>
      <c r="I36">
        <v>1</v>
      </c>
      <c r="J36">
        <v>1.0194875708221189</v>
      </c>
      <c r="K36">
        <v>10.754272815029333</v>
      </c>
      <c r="L36">
        <v>1</v>
      </c>
      <c r="M36">
        <v>0.64660455937205485</v>
      </c>
      <c r="N36">
        <v>1</v>
      </c>
      <c r="O36">
        <f>Data_For_Regression312[[#This Row],[Orders Lead times]]*(1-Data_For_Regression312[[#This Row],[Stock levels]])</f>
        <v>0</v>
      </c>
    </row>
    <row r="37" spans="1:15" x14ac:dyDescent="0.25">
      <c r="A37">
        <v>6541.3293448024651</v>
      </c>
      <c r="B37">
        <v>3</v>
      </c>
      <c r="C37">
        <v>84.957786816350435</v>
      </c>
      <c r="D37">
        <v>11</v>
      </c>
      <c r="E37">
        <v>1</v>
      </c>
      <c r="F37">
        <v>42</v>
      </c>
      <c r="G37">
        <v>27</v>
      </c>
      <c r="H37">
        <v>8</v>
      </c>
      <c r="I37">
        <v>3</v>
      </c>
      <c r="J37">
        <v>5.2881899903274094</v>
      </c>
      <c r="K37">
        <v>58.004787044743765</v>
      </c>
      <c r="L37">
        <v>1</v>
      </c>
      <c r="M37">
        <v>0.54115409806058112</v>
      </c>
      <c r="N37">
        <v>4</v>
      </c>
      <c r="O37">
        <f>Data_For_Regression312[[#This Row],[Orders Lead times]]*(1-Data_For_Regression312[[#This Row],[Stock levels]])</f>
        <v>-1107</v>
      </c>
    </row>
    <row r="38" spans="1:15" x14ac:dyDescent="0.25">
      <c r="A38">
        <v>7573.4024578487333</v>
      </c>
      <c r="B38">
        <v>2</v>
      </c>
      <c r="C38">
        <v>9.8130025787540518</v>
      </c>
      <c r="D38">
        <v>34</v>
      </c>
      <c r="E38">
        <v>1</v>
      </c>
      <c r="F38">
        <v>18</v>
      </c>
      <c r="G38">
        <v>23</v>
      </c>
      <c r="H38">
        <v>3</v>
      </c>
      <c r="I38">
        <v>2</v>
      </c>
      <c r="J38">
        <v>2.107951267159081</v>
      </c>
      <c r="K38">
        <v>45.531364237162144</v>
      </c>
      <c r="L38">
        <v>2</v>
      </c>
      <c r="M38">
        <v>3.8055333792433537</v>
      </c>
      <c r="N38">
        <v>2</v>
      </c>
      <c r="O38">
        <f>Data_For_Regression312[[#This Row],[Orders Lead times]]*(1-Data_For_Regression312[[#This Row],[Stock levels]])</f>
        <v>-391</v>
      </c>
    </row>
    <row r="39" spans="1:15" x14ac:dyDescent="0.25">
      <c r="A39">
        <v>2438.3399304700288</v>
      </c>
      <c r="B39">
        <v>2</v>
      </c>
      <c r="C39">
        <v>23.399844752614349</v>
      </c>
      <c r="D39">
        <v>5</v>
      </c>
      <c r="E39">
        <v>1</v>
      </c>
      <c r="F39">
        <v>25</v>
      </c>
      <c r="G39">
        <v>8</v>
      </c>
      <c r="H39">
        <v>9</v>
      </c>
      <c r="I39">
        <v>1</v>
      </c>
      <c r="J39">
        <v>1.5326552735904306</v>
      </c>
      <c r="K39">
        <v>34.343277465075381</v>
      </c>
      <c r="L39">
        <v>3</v>
      </c>
      <c r="M39">
        <v>2.6102880848481131</v>
      </c>
      <c r="N39">
        <v>4</v>
      </c>
      <c r="O39">
        <f>Data_For_Regression312[[#This Row],[Orders Lead times]]*(1-Data_For_Regression312[[#This Row],[Stock levels]])</f>
        <v>-192</v>
      </c>
    </row>
    <row r="40" spans="1:15" x14ac:dyDescent="0.25">
      <c r="A40">
        <v>9692.3180402184316</v>
      </c>
      <c r="B40">
        <v>3</v>
      </c>
      <c r="C40">
        <v>52.075930683000003</v>
      </c>
      <c r="D40">
        <v>75</v>
      </c>
      <c r="E40">
        <v>3</v>
      </c>
      <c r="F40">
        <v>69</v>
      </c>
      <c r="G40">
        <v>1</v>
      </c>
      <c r="H40">
        <v>5</v>
      </c>
      <c r="I40">
        <v>2</v>
      </c>
      <c r="J40">
        <v>9.2359314372492278</v>
      </c>
      <c r="K40">
        <v>5.9306936455283177</v>
      </c>
      <c r="L40">
        <v>3</v>
      </c>
      <c r="M40">
        <v>0.61332689916450744</v>
      </c>
      <c r="N40">
        <v>2</v>
      </c>
      <c r="O40">
        <f>Data_For_Regression312[[#This Row],[Orders Lead times]]*(1-Data_For_Regression312[[#This Row],[Stock levels]])</f>
        <v>-68</v>
      </c>
    </row>
    <row r="41" spans="1:15" x14ac:dyDescent="0.25">
      <c r="A41">
        <v>1912.4656631007608</v>
      </c>
      <c r="B41">
        <v>2</v>
      </c>
      <c r="C41">
        <v>19.127477265823256</v>
      </c>
      <c r="D41">
        <v>26</v>
      </c>
      <c r="E41">
        <v>1</v>
      </c>
      <c r="F41">
        <v>78</v>
      </c>
      <c r="G41">
        <v>29</v>
      </c>
      <c r="H41">
        <v>3</v>
      </c>
      <c r="I41">
        <v>1</v>
      </c>
      <c r="J41">
        <v>5.5625037788303837</v>
      </c>
      <c r="K41">
        <v>9.0058074287816421</v>
      </c>
      <c r="L41">
        <v>2</v>
      </c>
      <c r="M41">
        <v>1.4519722039968159</v>
      </c>
      <c r="N41">
        <v>2</v>
      </c>
      <c r="O41">
        <f>Data_For_Regression312[[#This Row],[Orders Lead times]]*(1-Data_For_Regression312[[#This Row],[Stock levels]])</f>
        <v>-2233</v>
      </c>
    </row>
    <row r="42" spans="1:15" x14ac:dyDescent="0.25">
      <c r="A42">
        <v>5724.9593504562654</v>
      </c>
      <c r="B42">
        <v>2</v>
      </c>
      <c r="C42">
        <v>80.541424170940331</v>
      </c>
      <c r="D42">
        <v>97</v>
      </c>
      <c r="E42">
        <v>1</v>
      </c>
      <c r="F42">
        <v>90</v>
      </c>
      <c r="G42">
        <v>20</v>
      </c>
      <c r="H42">
        <v>8</v>
      </c>
      <c r="I42">
        <v>3</v>
      </c>
      <c r="J42">
        <v>7.2295951397364737</v>
      </c>
      <c r="K42">
        <v>88.179407104217461</v>
      </c>
      <c r="L42">
        <v>3</v>
      </c>
      <c r="M42">
        <v>4.2132694305865659</v>
      </c>
      <c r="N42">
        <v>1</v>
      </c>
      <c r="O42">
        <f>Data_For_Regression312[[#This Row],[Orders Lead times]]*(1-Data_For_Regression312[[#This Row],[Stock levels]])</f>
        <v>-1780</v>
      </c>
    </row>
    <row r="43" spans="1:15" x14ac:dyDescent="0.25">
      <c r="A43">
        <v>5521.2052590109715</v>
      </c>
      <c r="B43">
        <v>2</v>
      </c>
      <c r="C43">
        <v>99.113291615317166</v>
      </c>
      <c r="D43">
        <v>35</v>
      </c>
      <c r="E43">
        <v>1</v>
      </c>
      <c r="F43">
        <v>64</v>
      </c>
      <c r="G43">
        <v>19</v>
      </c>
      <c r="H43">
        <v>8</v>
      </c>
      <c r="I43">
        <v>2</v>
      </c>
      <c r="J43">
        <v>5.7732637437666536</v>
      </c>
      <c r="K43">
        <v>95.332064548999995</v>
      </c>
      <c r="L43">
        <v>2</v>
      </c>
      <c r="M43">
        <v>4.5302262397999997E-2</v>
      </c>
      <c r="N43">
        <v>4</v>
      </c>
      <c r="O43">
        <f>Data_For_Regression312[[#This Row],[Orders Lead times]]*(1-Data_For_Regression312[[#This Row],[Stock levels]])</f>
        <v>-1197</v>
      </c>
    </row>
    <row r="44" spans="1:15" x14ac:dyDescent="0.25">
      <c r="A44">
        <v>1839.6094258567639</v>
      </c>
      <c r="B44">
        <v>2</v>
      </c>
      <c r="C44">
        <v>46.529167614516773</v>
      </c>
      <c r="D44">
        <v>98</v>
      </c>
      <c r="E44">
        <v>1</v>
      </c>
      <c r="F44">
        <v>22</v>
      </c>
      <c r="G44">
        <v>27</v>
      </c>
      <c r="H44">
        <v>4</v>
      </c>
      <c r="I44">
        <v>3</v>
      </c>
      <c r="J44">
        <v>7.5262483268515084</v>
      </c>
      <c r="K44">
        <v>96.422820639571867</v>
      </c>
      <c r="L44">
        <v>2</v>
      </c>
      <c r="M44">
        <v>4.9392552886209478</v>
      </c>
      <c r="N44">
        <v>1</v>
      </c>
      <c r="O44">
        <f>Data_For_Regression312[[#This Row],[Orders Lead times]]*(1-Data_For_Regression312[[#This Row],[Stock levels]])</f>
        <v>-567</v>
      </c>
    </row>
    <row r="45" spans="1:15" x14ac:dyDescent="0.25">
      <c r="A45">
        <v>5737.425599119023</v>
      </c>
      <c r="B45">
        <v>1</v>
      </c>
      <c r="C45">
        <v>11.743271776309239</v>
      </c>
      <c r="D45">
        <v>6</v>
      </c>
      <c r="E45">
        <v>4</v>
      </c>
      <c r="F45">
        <v>36</v>
      </c>
      <c r="G45">
        <v>29</v>
      </c>
      <c r="H45">
        <v>9</v>
      </c>
      <c r="I45">
        <v>2</v>
      </c>
      <c r="J45">
        <v>3.6940212683884543</v>
      </c>
      <c r="K45">
        <v>26.27736595733241</v>
      </c>
      <c r="L45">
        <v>3</v>
      </c>
      <c r="M45">
        <v>0.37230476798509771</v>
      </c>
      <c r="N45">
        <v>2</v>
      </c>
      <c r="O45">
        <f>Data_For_Regression312[[#This Row],[Orders Lead times]]*(1-Data_For_Regression312[[#This Row],[Stock levels]])</f>
        <v>-1015</v>
      </c>
    </row>
    <row r="46" spans="1:15" x14ac:dyDescent="0.25">
      <c r="A46">
        <v>7152.2860494355145</v>
      </c>
      <c r="B46">
        <v>3</v>
      </c>
      <c r="C46">
        <v>51.35579091311039</v>
      </c>
      <c r="D46">
        <v>34</v>
      </c>
      <c r="E46">
        <v>1</v>
      </c>
      <c r="F46">
        <v>13</v>
      </c>
      <c r="G46">
        <v>19</v>
      </c>
      <c r="H46">
        <v>6</v>
      </c>
      <c r="I46">
        <v>3</v>
      </c>
      <c r="J46">
        <v>7.5774496573766932</v>
      </c>
      <c r="K46">
        <v>22.554106620887744</v>
      </c>
      <c r="L46">
        <v>2</v>
      </c>
      <c r="M46">
        <v>2.9626263204548819</v>
      </c>
      <c r="N46">
        <v>3</v>
      </c>
      <c r="O46">
        <f>Data_For_Regression312[[#This Row],[Orders Lead times]]*(1-Data_For_Regression312[[#This Row],[Stock levels]])</f>
        <v>-228</v>
      </c>
    </row>
    <row r="47" spans="1:15" x14ac:dyDescent="0.25">
      <c r="A47">
        <v>5267.9568075105208</v>
      </c>
      <c r="B47">
        <v>1</v>
      </c>
      <c r="C47">
        <v>33.78413803306551</v>
      </c>
      <c r="D47">
        <v>1</v>
      </c>
      <c r="E47">
        <v>2</v>
      </c>
      <c r="F47">
        <v>93</v>
      </c>
      <c r="G47">
        <v>7</v>
      </c>
      <c r="H47">
        <v>6</v>
      </c>
      <c r="I47">
        <v>2</v>
      </c>
      <c r="J47">
        <v>5.2151550087</v>
      </c>
      <c r="K47">
        <v>66.312544439991655</v>
      </c>
      <c r="L47">
        <v>1</v>
      </c>
      <c r="M47">
        <v>3.219604612084106</v>
      </c>
      <c r="N47">
        <v>3</v>
      </c>
      <c r="O47">
        <f>Data_For_Regression312[[#This Row],[Orders Lead times]]*(1-Data_For_Regression312[[#This Row],[Stock levels]])</f>
        <v>-644</v>
      </c>
    </row>
    <row r="48" spans="1:15" x14ac:dyDescent="0.25">
      <c r="A48">
        <v>2556.7673606335957</v>
      </c>
      <c r="B48">
        <v>1</v>
      </c>
      <c r="C48">
        <v>27.082207199999999</v>
      </c>
      <c r="D48">
        <v>75</v>
      </c>
      <c r="E48">
        <v>3</v>
      </c>
      <c r="F48">
        <v>92</v>
      </c>
      <c r="G48">
        <v>29</v>
      </c>
      <c r="H48">
        <v>8</v>
      </c>
      <c r="I48">
        <v>2</v>
      </c>
      <c r="J48">
        <v>4.0709558370840826</v>
      </c>
      <c r="K48">
        <v>77.32235321105162</v>
      </c>
      <c r="L48">
        <v>3</v>
      </c>
      <c r="M48">
        <v>3.6486105925362033</v>
      </c>
      <c r="N48">
        <v>1</v>
      </c>
      <c r="O48">
        <f>Data_For_Regression312[[#This Row],[Orders Lead times]]*(1-Data_For_Regression312[[#This Row],[Stock levels]])</f>
        <v>-2639</v>
      </c>
    </row>
    <row r="49" spans="1:15" x14ac:dyDescent="0.25">
      <c r="A49">
        <v>7089.4742499341864</v>
      </c>
      <c r="B49">
        <v>2</v>
      </c>
      <c r="C49">
        <v>95.712135880936088</v>
      </c>
      <c r="D49">
        <v>93</v>
      </c>
      <c r="E49">
        <v>2</v>
      </c>
      <c r="F49">
        <v>4</v>
      </c>
      <c r="G49">
        <v>15</v>
      </c>
      <c r="H49">
        <v>9</v>
      </c>
      <c r="I49">
        <v>2</v>
      </c>
      <c r="J49">
        <v>8.9787507559000002</v>
      </c>
      <c r="K49">
        <v>19.712992911293647</v>
      </c>
      <c r="L49">
        <v>3</v>
      </c>
      <c r="M49">
        <v>0.38057358671321373</v>
      </c>
      <c r="N49">
        <v>3</v>
      </c>
      <c r="O49">
        <f>Data_For_Regression312[[#This Row],[Orders Lead times]]*(1-Data_For_Regression312[[#This Row],[Stock levels]])</f>
        <v>-45</v>
      </c>
    </row>
    <row r="50" spans="1:15" x14ac:dyDescent="0.25">
      <c r="A50">
        <v>7397.0710046000004</v>
      </c>
      <c r="B50">
        <v>1</v>
      </c>
      <c r="C50">
        <v>76.035544426891718</v>
      </c>
      <c r="D50">
        <v>28</v>
      </c>
      <c r="E50">
        <v>3</v>
      </c>
      <c r="F50">
        <v>30</v>
      </c>
      <c r="G50">
        <v>16</v>
      </c>
      <c r="H50">
        <v>3</v>
      </c>
      <c r="I50">
        <v>3</v>
      </c>
      <c r="J50">
        <v>7.0958331565551385</v>
      </c>
      <c r="K50">
        <v>23.126363582464776</v>
      </c>
      <c r="L50">
        <v>2</v>
      </c>
      <c r="M50">
        <v>1.6981125407144038</v>
      </c>
      <c r="N50">
        <v>3</v>
      </c>
      <c r="O50">
        <f>Data_For_Regression312[[#This Row],[Orders Lead times]]*(1-Data_For_Regression312[[#This Row],[Stock levels]])</f>
        <v>-464</v>
      </c>
    </row>
    <row r="51" spans="1:15" x14ac:dyDescent="0.25">
      <c r="A51">
        <v>8001.6132065190022</v>
      </c>
      <c r="B51">
        <v>3</v>
      </c>
      <c r="C51">
        <v>78.897913205640037</v>
      </c>
      <c r="D51">
        <v>19</v>
      </c>
      <c r="E51">
        <v>4</v>
      </c>
      <c r="F51">
        <v>97</v>
      </c>
      <c r="G51">
        <v>24</v>
      </c>
      <c r="H51">
        <v>6</v>
      </c>
      <c r="I51">
        <v>3</v>
      </c>
      <c r="J51">
        <v>2.5056210329009154</v>
      </c>
      <c r="K51">
        <v>14.147815443979217</v>
      </c>
      <c r="L51">
        <v>1</v>
      </c>
      <c r="M51">
        <v>2.8258139854001318</v>
      </c>
      <c r="N51">
        <v>3</v>
      </c>
      <c r="O51">
        <f>Data_For_Regression312[[#This Row],[Orders Lead times]]*(1-Data_For_Regression312[[#This Row],[Stock levels]])</f>
        <v>-2304</v>
      </c>
    </row>
    <row r="52" spans="1:15" x14ac:dyDescent="0.25">
      <c r="A52">
        <v>5910.8853896688988</v>
      </c>
      <c r="B52">
        <v>3</v>
      </c>
      <c r="C52">
        <v>14.203484264803022</v>
      </c>
      <c r="D52">
        <v>91</v>
      </c>
      <c r="E52">
        <v>1</v>
      </c>
      <c r="F52">
        <v>31</v>
      </c>
      <c r="G52">
        <v>23</v>
      </c>
      <c r="H52">
        <v>10</v>
      </c>
      <c r="I52">
        <v>1</v>
      </c>
      <c r="J52">
        <v>6.2478609149759912</v>
      </c>
      <c r="K52">
        <v>45.178757924634517</v>
      </c>
      <c r="L52">
        <v>2</v>
      </c>
      <c r="M52">
        <v>4.7548008046711852</v>
      </c>
      <c r="N52">
        <v>3</v>
      </c>
      <c r="O52">
        <f>Data_For_Regression312[[#This Row],[Orders Lead times]]*(1-Data_For_Regression312[[#This Row],[Stock levels]])</f>
        <v>-690</v>
      </c>
    </row>
    <row r="53" spans="1:15" x14ac:dyDescent="0.25">
      <c r="A53">
        <v>9866.465457979697</v>
      </c>
      <c r="B53">
        <v>1</v>
      </c>
      <c r="C53">
        <v>26.70076097246173</v>
      </c>
      <c r="D53">
        <v>61</v>
      </c>
      <c r="E53">
        <v>2</v>
      </c>
      <c r="F53">
        <v>100</v>
      </c>
      <c r="G53">
        <v>4</v>
      </c>
      <c r="H53">
        <v>1</v>
      </c>
      <c r="I53">
        <v>1</v>
      </c>
      <c r="J53">
        <v>4.7830005579476653</v>
      </c>
      <c r="K53">
        <v>14.190328344569981</v>
      </c>
      <c r="L53">
        <v>3</v>
      </c>
      <c r="M53">
        <v>1.7729511720835571</v>
      </c>
      <c r="N53">
        <v>1</v>
      </c>
      <c r="O53">
        <f>Data_For_Regression312[[#This Row],[Orders Lead times]]*(1-Data_For_Regression312[[#This Row],[Stock levels]])</f>
        <v>-396</v>
      </c>
    </row>
    <row r="54" spans="1:15" x14ac:dyDescent="0.25">
      <c r="A54">
        <v>9435.7626089000005</v>
      </c>
      <c r="B54">
        <v>2</v>
      </c>
      <c r="C54">
        <v>98.031829656465078</v>
      </c>
      <c r="D54">
        <v>1</v>
      </c>
      <c r="E54">
        <v>2</v>
      </c>
      <c r="F54">
        <v>64</v>
      </c>
      <c r="G54">
        <v>11</v>
      </c>
      <c r="H54">
        <v>1</v>
      </c>
      <c r="I54">
        <v>2</v>
      </c>
      <c r="J54">
        <v>8.6310521797689468</v>
      </c>
      <c r="K54">
        <v>9.1668491485971515</v>
      </c>
      <c r="L54">
        <v>3</v>
      </c>
      <c r="M54">
        <v>2.1224716191438247</v>
      </c>
      <c r="N54">
        <v>2</v>
      </c>
      <c r="O54">
        <f>Data_For_Regression312[[#This Row],[Orders Lead times]]*(1-Data_For_Regression312[[#This Row],[Stock levels]])</f>
        <v>-693</v>
      </c>
    </row>
    <row r="55" spans="1:15" x14ac:dyDescent="0.25">
      <c r="A55">
        <v>8232.3348294258212</v>
      </c>
      <c r="B55">
        <v>2</v>
      </c>
      <c r="C55">
        <v>30.341470711214214</v>
      </c>
      <c r="D55">
        <v>93</v>
      </c>
      <c r="E55">
        <v>2</v>
      </c>
      <c r="F55">
        <v>96</v>
      </c>
      <c r="G55">
        <v>25</v>
      </c>
      <c r="H55">
        <v>3</v>
      </c>
      <c r="I55">
        <v>2</v>
      </c>
      <c r="J55">
        <v>1.0134865660958963</v>
      </c>
      <c r="K55">
        <v>83.344058991677969</v>
      </c>
      <c r="L55">
        <v>3</v>
      </c>
      <c r="M55">
        <v>1.4103475760760271</v>
      </c>
      <c r="N55">
        <v>2</v>
      </c>
      <c r="O55">
        <f>Data_For_Regression312[[#This Row],[Orders Lead times]]*(1-Data_For_Regression312[[#This Row],[Stock levels]])</f>
        <v>-2375</v>
      </c>
    </row>
    <row r="56" spans="1:15" x14ac:dyDescent="0.25">
      <c r="A56">
        <v>6088.0214799408586</v>
      </c>
      <c r="B56">
        <v>1</v>
      </c>
      <c r="C56">
        <v>31.146243160240854</v>
      </c>
      <c r="D56">
        <v>11</v>
      </c>
      <c r="E56">
        <v>3</v>
      </c>
      <c r="F56">
        <v>33</v>
      </c>
      <c r="G56">
        <v>22</v>
      </c>
      <c r="H56">
        <v>3</v>
      </c>
      <c r="I56">
        <v>2</v>
      </c>
      <c r="J56">
        <v>4.3051034712876355</v>
      </c>
      <c r="K56">
        <v>30.186023375822508</v>
      </c>
      <c r="L56">
        <v>1</v>
      </c>
      <c r="M56">
        <v>2.4787719755397477</v>
      </c>
      <c r="N56">
        <v>1</v>
      </c>
      <c r="O56">
        <f>Data_For_Regression312[[#This Row],[Orders Lead times]]*(1-Data_For_Regression312[[#This Row],[Stock levels]])</f>
        <v>-704</v>
      </c>
    </row>
    <row r="57" spans="1:15" x14ac:dyDescent="0.25">
      <c r="A57">
        <v>2925.6751703038126</v>
      </c>
      <c r="B57">
        <v>1</v>
      </c>
      <c r="C57">
        <v>79.855058340789427</v>
      </c>
      <c r="D57">
        <v>16</v>
      </c>
      <c r="E57">
        <v>2</v>
      </c>
      <c r="F57">
        <v>97</v>
      </c>
      <c r="G57">
        <v>11</v>
      </c>
      <c r="H57">
        <v>5</v>
      </c>
      <c r="I57">
        <v>1</v>
      </c>
      <c r="J57">
        <v>5.0143649550309073</v>
      </c>
      <c r="K57">
        <v>30.323545256999999</v>
      </c>
      <c r="L57">
        <v>2</v>
      </c>
      <c r="M57">
        <v>4.5489196593963852</v>
      </c>
      <c r="N57">
        <v>4</v>
      </c>
      <c r="O57">
        <f>Data_For_Regression312[[#This Row],[Orders Lead times]]*(1-Data_For_Regression312[[#This Row],[Stock levels]])</f>
        <v>-1056</v>
      </c>
    </row>
    <row r="58" spans="1:15" x14ac:dyDescent="0.25">
      <c r="A58">
        <v>4767.020484344137</v>
      </c>
      <c r="B58">
        <v>2</v>
      </c>
      <c r="C58">
        <v>20.986386037043378</v>
      </c>
      <c r="D58">
        <v>90</v>
      </c>
      <c r="E58">
        <v>3</v>
      </c>
      <c r="F58">
        <v>25</v>
      </c>
      <c r="G58">
        <v>23</v>
      </c>
      <c r="H58">
        <v>5</v>
      </c>
      <c r="I58">
        <v>3</v>
      </c>
      <c r="J58">
        <v>1.7744297140717396</v>
      </c>
      <c r="K58">
        <v>12.836284572832753</v>
      </c>
      <c r="L58">
        <v>1</v>
      </c>
      <c r="M58">
        <v>1.1737554953874541</v>
      </c>
      <c r="N58">
        <v>2</v>
      </c>
      <c r="O58">
        <f>Data_For_Regression312[[#This Row],[Orders Lead times]]*(1-Data_For_Regression312[[#This Row],[Stock levels]])</f>
        <v>-552</v>
      </c>
    </row>
    <row r="59" spans="1:15" x14ac:dyDescent="0.25">
      <c r="A59">
        <v>1605.8669003924058</v>
      </c>
      <c r="B59">
        <v>1</v>
      </c>
      <c r="C59">
        <v>49.263205350734154</v>
      </c>
      <c r="D59">
        <v>65</v>
      </c>
      <c r="E59">
        <v>4</v>
      </c>
      <c r="F59">
        <v>5</v>
      </c>
      <c r="G59">
        <v>18</v>
      </c>
      <c r="H59">
        <v>1</v>
      </c>
      <c r="I59">
        <v>2</v>
      </c>
      <c r="J59">
        <v>9.1605585353999999</v>
      </c>
      <c r="K59">
        <v>67.779622987078142</v>
      </c>
      <c r="L59">
        <v>3</v>
      </c>
      <c r="M59">
        <v>2.511174830212707</v>
      </c>
      <c r="N59">
        <v>3</v>
      </c>
      <c r="O59">
        <f>Data_For_Regression312[[#This Row],[Orders Lead times]]*(1-Data_For_Regression312[[#This Row],[Stock levels]])</f>
        <v>-72</v>
      </c>
    </row>
    <row r="60" spans="1:15" x14ac:dyDescent="0.25">
      <c r="A60">
        <v>2021.1498103371077</v>
      </c>
      <c r="B60">
        <v>2</v>
      </c>
      <c r="C60">
        <v>59.84156137728931</v>
      </c>
      <c r="D60">
        <v>81</v>
      </c>
      <c r="E60">
        <v>3</v>
      </c>
      <c r="F60">
        <v>10</v>
      </c>
      <c r="G60">
        <v>5</v>
      </c>
      <c r="H60">
        <v>7</v>
      </c>
      <c r="I60">
        <v>1</v>
      </c>
      <c r="J60">
        <v>4.9384385647000002</v>
      </c>
      <c r="K60">
        <v>65.047415094691459</v>
      </c>
      <c r="L60">
        <v>2</v>
      </c>
      <c r="M60">
        <v>1.7303747198591968</v>
      </c>
      <c r="N60">
        <v>1</v>
      </c>
      <c r="O60">
        <f>Data_For_Regression312[[#This Row],[Orders Lead times]]*(1-Data_For_Regression312[[#This Row],[Stock levels]])</f>
        <v>-45</v>
      </c>
    </row>
    <row r="61" spans="1:15" x14ac:dyDescent="0.25">
      <c r="A61">
        <v>1061.618523013288</v>
      </c>
      <c r="B61">
        <v>3</v>
      </c>
      <c r="C61">
        <v>63.828398347710966</v>
      </c>
      <c r="D61">
        <v>30</v>
      </c>
      <c r="E61">
        <v>3</v>
      </c>
      <c r="F61">
        <v>100</v>
      </c>
      <c r="G61">
        <v>16</v>
      </c>
      <c r="H61">
        <v>7</v>
      </c>
      <c r="I61">
        <v>2</v>
      </c>
      <c r="J61">
        <v>7.2937225968677284</v>
      </c>
      <c r="K61">
        <v>1.900762243519458</v>
      </c>
      <c r="L61">
        <v>2</v>
      </c>
      <c r="M61">
        <v>0.4471940154638232</v>
      </c>
      <c r="N61">
        <v>2</v>
      </c>
      <c r="O61">
        <f>Data_For_Regression312[[#This Row],[Orders Lead times]]*(1-Data_For_Regression312[[#This Row],[Stock levels]])</f>
        <v>-1584</v>
      </c>
    </row>
    <row r="62" spans="1:15" x14ac:dyDescent="0.25">
      <c r="A62">
        <v>8864.0843495864356</v>
      </c>
      <c r="B62">
        <v>2</v>
      </c>
      <c r="C62">
        <v>17.028027920188702</v>
      </c>
      <c r="D62">
        <v>16</v>
      </c>
      <c r="E62">
        <v>1</v>
      </c>
      <c r="F62">
        <v>41</v>
      </c>
      <c r="G62">
        <v>27</v>
      </c>
      <c r="H62">
        <v>8</v>
      </c>
      <c r="I62">
        <v>3</v>
      </c>
      <c r="J62">
        <v>4.3813681581023145</v>
      </c>
      <c r="K62">
        <v>87.213057815135684</v>
      </c>
      <c r="L62">
        <v>2</v>
      </c>
      <c r="M62">
        <v>2.8530906166490539</v>
      </c>
      <c r="N62">
        <v>3</v>
      </c>
      <c r="O62">
        <f>Data_For_Regression312[[#This Row],[Orders Lead times]]*(1-Data_For_Regression312[[#This Row],[Stock levels]])</f>
        <v>-1080</v>
      </c>
    </row>
    <row r="63" spans="1:15" x14ac:dyDescent="0.25">
      <c r="A63">
        <v>6885.5893508962527</v>
      </c>
      <c r="B63">
        <v>1</v>
      </c>
      <c r="C63">
        <v>52.028749903294923</v>
      </c>
      <c r="D63">
        <v>23</v>
      </c>
      <c r="E63">
        <v>4</v>
      </c>
      <c r="F63">
        <v>32</v>
      </c>
      <c r="G63">
        <v>23</v>
      </c>
      <c r="H63">
        <v>7</v>
      </c>
      <c r="I63">
        <v>3</v>
      </c>
      <c r="J63">
        <v>9.0303404225219488</v>
      </c>
      <c r="K63">
        <v>78.702393968999999</v>
      </c>
      <c r="L63">
        <v>2</v>
      </c>
      <c r="M63">
        <v>4.3674705382050529</v>
      </c>
      <c r="N63">
        <v>2</v>
      </c>
      <c r="O63">
        <f>Data_For_Regression312[[#This Row],[Orders Lead times]]*(1-Data_For_Regression312[[#This Row],[Stock levels]])</f>
        <v>-713</v>
      </c>
    </row>
    <row r="64" spans="1:15" x14ac:dyDescent="0.25">
      <c r="A64">
        <v>3899.7468337292244</v>
      </c>
      <c r="B64">
        <v>3</v>
      </c>
      <c r="C64">
        <v>72.796353955587364</v>
      </c>
      <c r="D64">
        <v>89</v>
      </c>
      <c r="E64">
        <v>4</v>
      </c>
      <c r="F64">
        <v>86</v>
      </c>
      <c r="G64">
        <v>2</v>
      </c>
      <c r="H64">
        <v>7</v>
      </c>
      <c r="I64">
        <v>3</v>
      </c>
      <c r="J64">
        <v>7.2917013887767759</v>
      </c>
      <c r="K64">
        <v>21.048642725168644</v>
      </c>
      <c r="L64">
        <v>1</v>
      </c>
      <c r="M64">
        <v>1.8740014040443747</v>
      </c>
      <c r="N64">
        <v>4</v>
      </c>
      <c r="O64">
        <f>Data_For_Regression312[[#This Row],[Orders Lead times]]*(1-Data_For_Regression312[[#This Row],[Stock levels]])</f>
        <v>-170</v>
      </c>
    </row>
    <row r="65" spans="1:15" x14ac:dyDescent="0.25">
      <c r="A65">
        <v>4256.9491408502254</v>
      </c>
      <c r="B65">
        <v>2</v>
      </c>
      <c r="C65">
        <v>13.017376785287857</v>
      </c>
      <c r="D65">
        <v>55</v>
      </c>
      <c r="E65">
        <v>3</v>
      </c>
      <c r="F65">
        <v>54</v>
      </c>
      <c r="G65">
        <v>19</v>
      </c>
      <c r="H65">
        <v>4</v>
      </c>
      <c r="I65">
        <v>1</v>
      </c>
      <c r="J65">
        <v>2.4579335279999999</v>
      </c>
      <c r="K65">
        <v>20.075003975630484</v>
      </c>
      <c r="L65">
        <v>3</v>
      </c>
      <c r="M65">
        <v>3.6328432903821337</v>
      </c>
      <c r="N65">
        <v>4</v>
      </c>
      <c r="O65">
        <f>Data_For_Regression312[[#This Row],[Orders Lead times]]*(1-Data_For_Regression312[[#This Row],[Stock levels]])</f>
        <v>-1007</v>
      </c>
    </row>
    <row r="66" spans="1:15" x14ac:dyDescent="0.25">
      <c r="A66">
        <v>8458.7308783671779</v>
      </c>
      <c r="B66">
        <v>2</v>
      </c>
      <c r="C66">
        <v>89.634095608135326</v>
      </c>
      <c r="D66">
        <v>11</v>
      </c>
      <c r="E66">
        <v>1</v>
      </c>
      <c r="F66">
        <v>73</v>
      </c>
      <c r="G66">
        <v>27</v>
      </c>
      <c r="H66">
        <v>6</v>
      </c>
      <c r="I66">
        <v>3</v>
      </c>
      <c r="J66">
        <v>4.5853534681946524</v>
      </c>
      <c r="K66">
        <v>8.6930424258772874</v>
      </c>
      <c r="L66">
        <v>2</v>
      </c>
      <c r="M66">
        <v>0.15948631471751462</v>
      </c>
      <c r="N66">
        <v>2</v>
      </c>
      <c r="O66">
        <f>Data_For_Regression312[[#This Row],[Orders Lead times]]*(1-Data_For_Regression312[[#This Row],[Stock levels]])</f>
        <v>-1944</v>
      </c>
    </row>
    <row r="67" spans="1:15" x14ac:dyDescent="0.25">
      <c r="A67">
        <v>8354.5796864819949</v>
      </c>
      <c r="B67">
        <v>2</v>
      </c>
      <c r="C67">
        <v>33.697717206643127</v>
      </c>
      <c r="D67">
        <v>72</v>
      </c>
      <c r="E67">
        <v>2</v>
      </c>
      <c r="F67">
        <v>57</v>
      </c>
      <c r="G67">
        <v>24</v>
      </c>
      <c r="H67">
        <v>8</v>
      </c>
      <c r="I67">
        <v>3</v>
      </c>
      <c r="J67">
        <v>6.5805413478845951</v>
      </c>
      <c r="K67">
        <v>1.5972227430506774</v>
      </c>
      <c r="L67">
        <v>2</v>
      </c>
      <c r="M67">
        <v>4.911095954842331</v>
      </c>
      <c r="N67">
        <v>3</v>
      </c>
      <c r="O67">
        <f>Data_For_Regression312[[#This Row],[Orders Lead times]]*(1-Data_For_Regression312[[#This Row],[Stock levels]])</f>
        <v>-1344</v>
      </c>
    </row>
    <row r="68" spans="1:15" x14ac:dyDescent="0.25">
      <c r="A68">
        <v>8367.721618020154</v>
      </c>
      <c r="B68">
        <v>2</v>
      </c>
      <c r="C68">
        <v>26.034869773962086</v>
      </c>
      <c r="D68">
        <v>52</v>
      </c>
      <c r="E68">
        <v>1</v>
      </c>
      <c r="F68">
        <v>13</v>
      </c>
      <c r="G68">
        <v>17</v>
      </c>
      <c r="H68">
        <v>8</v>
      </c>
      <c r="I68">
        <v>1</v>
      </c>
      <c r="J68">
        <v>2.2161427287713633</v>
      </c>
      <c r="K68">
        <v>42.084436738309961</v>
      </c>
      <c r="L68">
        <v>2</v>
      </c>
      <c r="M68">
        <v>3.4480632883402618</v>
      </c>
      <c r="N68">
        <v>1</v>
      </c>
      <c r="O68">
        <f>Data_For_Regression312[[#This Row],[Orders Lead times]]*(1-Data_For_Regression312[[#This Row],[Stock levels]])</f>
        <v>-204</v>
      </c>
    </row>
    <row r="69" spans="1:15" x14ac:dyDescent="0.25">
      <c r="A69">
        <v>9473.7980325083372</v>
      </c>
      <c r="B69">
        <v>2</v>
      </c>
      <c r="C69">
        <v>87.755432354001073</v>
      </c>
      <c r="D69">
        <v>16</v>
      </c>
      <c r="E69">
        <v>4</v>
      </c>
      <c r="F69">
        <v>12</v>
      </c>
      <c r="G69">
        <v>9</v>
      </c>
      <c r="H69">
        <v>9</v>
      </c>
      <c r="I69">
        <v>3</v>
      </c>
      <c r="J69">
        <v>9.147811544710633</v>
      </c>
      <c r="K69">
        <v>7.0578761469782307</v>
      </c>
      <c r="L69">
        <v>1</v>
      </c>
      <c r="M69">
        <v>0.13195544431181483</v>
      </c>
      <c r="N69">
        <v>4</v>
      </c>
      <c r="O69">
        <f>Data_For_Regression312[[#This Row],[Orders Lead times]]*(1-Data_For_Regression312[[#This Row],[Stock levels]])</f>
        <v>-99</v>
      </c>
    </row>
    <row r="70" spans="1:15" x14ac:dyDescent="0.25">
      <c r="A70">
        <v>3550.2184327809919</v>
      </c>
      <c r="B70">
        <v>1</v>
      </c>
      <c r="C70">
        <v>37.931812382790319</v>
      </c>
      <c r="D70">
        <v>29</v>
      </c>
      <c r="E70">
        <v>3</v>
      </c>
      <c r="F70">
        <v>0</v>
      </c>
      <c r="G70">
        <v>8</v>
      </c>
      <c r="H70">
        <v>8</v>
      </c>
      <c r="I70">
        <v>2</v>
      </c>
      <c r="J70">
        <v>1.1942518648849991</v>
      </c>
      <c r="K70">
        <v>97.113581562999997</v>
      </c>
      <c r="L70">
        <v>2</v>
      </c>
      <c r="M70">
        <v>1.9834678722000001</v>
      </c>
      <c r="N70">
        <v>3</v>
      </c>
      <c r="O70">
        <f>Data_For_Regression312[[#This Row],[Orders Lead times]]*(1-Data_For_Regression312[[#This Row],[Stock levels]])</f>
        <v>8</v>
      </c>
    </row>
    <row r="71" spans="1:15" x14ac:dyDescent="0.25">
      <c r="A71">
        <v>1752.3810874841247</v>
      </c>
      <c r="B71">
        <v>2</v>
      </c>
      <c r="C71">
        <v>54.865528517069791</v>
      </c>
      <c r="D71">
        <v>62</v>
      </c>
      <c r="E71">
        <v>3</v>
      </c>
      <c r="F71">
        <v>95</v>
      </c>
      <c r="G71">
        <v>1</v>
      </c>
      <c r="H71">
        <v>3</v>
      </c>
      <c r="I71">
        <v>2</v>
      </c>
      <c r="J71">
        <v>9.7052867901203488</v>
      </c>
      <c r="K71">
        <v>77.627765812748166</v>
      </c>
      <c r="L71">
        <v>3</v>
      </c>
      <c r="M71">
        <v>1.3623879886491086</v>
      </c>
      <c r="N71">
        <v>2</v>
      </c>
      <c r="O71">
        <f>Data_For_Regression312[[#This Row],[Orders Lead times]]*(1-Data_For_Regression312[[#This Row],[Stock levels]])</f>
        <v>-94</v>
      </c>
    </row>
    <row r="72" spans="1:15" x14ac:dyDescent="0.25">
      <c r="A72">
        <v>7014.8879872033885</v>
      </c>
      <c r="B72">
        <v>1</v>
      </c>
      <c r="C72">
        <v>47.914541824058766</v>
      </c>
      <c r="D72">
        <v>90</v>
      </c>
      <c r="E72">
        <v>1</v>
      </c>
      <c r="F72">
        <v>10</v>
      </c>
      <c r="G72">
        <v>12</v>
      </c>
      <c r="H72">
        <v>4</v>
      </c>
      <c r="I72">
        <v>2</v>
      </c>
      <c r="J72">
        <v>6.3157177546007226</v>
      </c>
      <c r="K72">
        <v>11.440781823761265</v>
      </c>
      <c r="L72">
        <v>1</v>
      </c>
      <c r="M72">
        <v>1.8305755986122314</v>
      </c>
      <c r="N72">
        <v>1</v>
      </c>
      <c r="O72">
        <f>Data_For_Regression312[[#This Row],[Orders Lead times]]*(1-Data_For_Regression312[[#This Row],[Stock levels]])</f>
        <v>-108</v>
      </c>
    </row>
    <row r="73" spans="1:15" x14ac:dyDescent="0.25">
      <c r="A73">
        <v>8180.3370854254426</v>
      </c>
      <c r="B73">
        <v>3</v>
      </c>
      <c r="C73">
        <v>6.3815331627479663</v>
      </c>
      <c r="D73">
        <v>14</v>
      </c>
      <c r="E73">
        <v>1</v>
      </c>
      <c r="F73">
        <v>76</v>
      </c>
      <c r="G73">
        <v>2</v>
      </c>
      <c r="H73">
        <v>6</v>
      </c>
      <c r="I73">
        <v>1</v>
      </c>
      <c r="J73">
        <v>9.2281903170525172</v>
      </c>
      <c r="K73">
        <v>30.661677477859556</v>
      </c>
      <c r="L73">
        <v>3</v>
      </c>
      <c r="M73">
        <v>2.0787506078749689</v>
      </c>
      <c r="N73">
        <v>1</v>
      </c>
      <c r="O73">
        <f>Data_For_Regression312[[#This Row],[Orders Lead times]]*(1-Data_For_Regression312[[#This Row],[Stock levels]])</f>
        <v>-150</v>
      </c>
    </row>
    <row r="74" spans="1:15" x14ac:dyDescent="0.25">
      <c r="A74">
        <v>2633.1219813122557</v>
      </c>
      <c r="B74">
        <v>3</v>
      </c>
      <c r="C74">
        <v>90.204427520528071</v>
      </c>
      <c r="D74">
        <v>88</v>
      </c>
      <c r="E74">
        <v>3</v>
      </c>
      <c r="F74">
        <v>57</v>
      </c>
      <c r="G74">
        <v>29</v>
      </c>
      <c r="H74">
        <v>9</v>
      </c>
      <c r="I74">
        <v>1</v>
      </c>
      <c r="J74">
        <v>6.5996141596895441</v>
      </c>
      <c r="K74">
        <v>55.760492895244212</v>
      </c>
      <c r="L74">
        <v>3</v>
      </c>
      <c r="M74">
        <v>3.2133296074383089</v>
      </c>
      <c r="N74">
        <v>3</v>
      </c>
      <c r="O74">
        <f>Data_For_Regression312[[#This Row],[Orders Lead times]]*(1-Data_For_Regression312[[#This Row],[Stock levels]])</f>
        <v>-1624</v>
      </c>
    </row>
    <row r="75" spans="1:15" x14ac:dyDescent="0.25">
      <c r="A75">
        <v>7910.8869161406856</v>
      </c>
      <c r="B75">
        <v>3</v>
      </c>
      <c r="C75">
        <v>83.851017681000002</v>
      </c>
      <c r="D75">
        <v>41</v>
      </c>
      <c r="E75">
        <v>2</v>
      </c>
      <c r="F75">
        <v>17</v>
      </c>
      <c r="G75">
        <v>25</v>
      </c>
      <c r="H75">
        <v>5</v>
      </c>
      <c r="I75">
        <v>2</v>
      </c>
      <c r="J75">
        <v>1.5129368369160772</v>
      </c>
      <c r="K75">
        <v>46.870238797617155</v>
      </c>
      <c r="L75">
        <v>2</v>
      </c>
      <c r="M75">
        <v>4.6205460645137064</v>
      </c>
      <c r="N75">
        <v>1</v>
      </c>
      <c r="O75">
        <f>Data_For_Regression312[[#This Row],[Orders Lead times]]*(1-Data_For_Regression312[[#This Row],[Stock levels]])</f>
        <v>-400</v>
      </c>
    </row>
    <row r="76" spans="1:15" x14ac:dyDescent="0.25">
      <c r="A76">
        <v>5709.9452959692871</v>
      </c>
      <c r="B76">
        <v>1</v>
      </c>
      <c r="C76">
        <v>3.1700114135661548</v>
      </c>
      <c r="D76">
        <v>64</v>
      </c>
      <c r="E76">
        <v>1</v>
      </c>
      <c r="F76">
        <v>41</v>
      </c>
      <c r="G76">
        <v>6</v>
      </c>
      <c r="H76">
        <v>5</v>
      </c>
      <c r="I76">
        <v>1</v>
      </c>
      <c r="J76">
        <v>5.2376546500374479</v>
      </c>
      <c r="K76">
        <v>80.580852156447818</v>
      </c>
      <c r="L76">
        <v>2</v>
      </c>
      <c r="M76">
        <v>0.39661272410993542</v>
      </c>
      <c r="N76">
        <v>3</v>
      </c>
      <c r="O76">
        <f>Data_For_Regression312[[#This Row],[Orders Lead times]]*(1-Data_For_Regression312[[#This Row],[Stock levels]])</f>
        <v>-240</v>
      </c>
    </row>
    <row r="77" spans="1:15" x14ac:dyDescent="0.25">
      <c r="A77">
        <v>1889.073589779335</v>
      </c>
      <c r="B77">
        <v>2</v>
      </c>
      <c r="C77">
        <v>92.996884233970661</v>
      </c>
      <c r="D77">
        <v>29</v>
      </c>
      <c r="E77">
        <v>3</v>
      </c>
      <c r="F77">
        <v>16</v>
      </c>
      <c r="G77">
        <v>20</v>
      </c>
      <c r="H77">
        <v>10</v>
      </c>
      <c r="I77">
        <v>3</v>
      </c>
      <c r="J77">
        <v>2.4738977610454609</v>
      </c>
      <c r="K77">
        <v>48.064782640006591</v>
      </c>
      <c r="L77">
        <v>1</v>
      </c>
      <c r="M77">
        <v>2.0300690886687516</v>
      </c>
      <c r="N77">
        <v>2</v>
      </c>
      <c r="O77">
        <f>Data_For_Regression312[[#This Row],[Orders Lead times]]*(1-Data_For_Regression312[[#This Row],[Stock levels]])</f>
        <v>-300</v>
      </c>
    </row>
    <row r="78" spans="1:15" x14ac:dyDescent="0.25">
      <c r="A78">
        <v>5328.3759842977579</v>
      </c>
      <c r="B78">
        <v>1</v>
      </c>
      <c r="C78">
        <v>69.108799547430323</v>
      </c>
      <c r="D78">
        <v>23</v>
      </c>
      <c r="E78">
        <v>2</v>
      </c>
      <c r="F78">
        <v>38</v>
      </c>
      <c r="G78">
        <v>1</v>
      </c>
      <c r="H78">
        <v>10</v>
      </c>
      <c r="I78">
        <v>1</v>
      </c>
      <c r="J78">
        <v>7.0545383368369263</v>
      </c>
      <c r="K78">
        <v>64.323597795600222</v>
      </c>
      <c r="L78">
        <v>3</v>
      </c>
      <c r="M78">
        <v>2.1800374515822165</v>
      </c>
      <c r="N78">
        <v>3</v>
      </c>
      <c r="O78">
        <f>Data_For_Regression312[[#This Row],[Orders Lead times]]*(1-Data_For_Regression312[[#This Row],[Stock levels]])</f>
        <v>-37</v>
      </c>
    </row>
    <row r="79" spans="1:15" x14ac:dyDescent="0.25">
      <c r="A79">
        <v>2483.7601775427947</v>
      </c>
      <c r="B79">
        <v>1</v>
      </c>
      <c r="C79">
        <v>57.449742958971477</v>
      </c>
      <c r="D79">
        <v>14</v>
      </c>
      <c r="E79">
        <v>4</v>
      </c>
      <c r="F79">
        <v>96</v>
      </c>
      <c r="G79">
        <v>28</v>
      </c>
      <c r="H79">
        <v>4</v>
      </c>
      <c r="I79">
        <v>2</v>
      </c>
      <c r="J79">
        <v>6.7809466256178954</v>
      </c>
      <c r="K79">
        <v>42.952444748991837</v>
      </c>
      <c r="L79">
        <v>1</v>
      </c>
      <c r="M79">
        <v>3.0551418183075478</v>
      </c>
      <c r="N79">
        <v>1</v>
      </c>
      <c r="O79">
        <f>Data_For_Regression312[[#This Row],[Orders Lead times]]*(1-Data_For_Regression312[[#This Row],[Stock levels]])</f>
        <v>-2660</v>
      </c>
    </row>
    <row r="80" spans="1:15" x14ac:dyDescent="0.25">
      <c r="A80">
        <v>1292.4584179377562</v>
      </c>
      <c r="B80">
        <v>1</v>
      </c>
      <c r="C80">
        <v>6.3068831761119153</v>
      </c>
      <c r="D80">
        <v>50</v>
      </c>
      <c r="E80">
        <v>4</v>
      </c>
      <c r="F80">
        <v>5</v>
      </c>
      <c r="G80">
        <v>4</v>
      </c>
      <c r="H80">
        <v>5</v>
      </c>
      <c r="I80">
        <v>2</v>
      </c>
      <c r="J80">
        <v>8.4670497708999992</v>
      </c>
      <c r="K80">
        <v>71.126514720403378</v>
      </c>
      <c r="L80">
        <v>3</v>
      </c>
      <c r="M80">
        <v>4.0968813324704518</v>
      </c>
      <c r="N80">
        <v>4</v>
      </c>
      <c r="O80">
        <f>Data_For_Regression312[[#This Row],[Orders Lead times]]*(1-Data_For_Regression312[[#This Row],[Stock levels]])</f>
        <v>-16</v>
      </c>
    </row>
    <row r="81" spans="1:15" x14ac:dyDescent="0.25">
      <c r="A81">
        <v>7888.7232684270812</v>
      </c>
      <c r="B81">
        <v>1</v>
      </c>
      <c r="C81">
        <v>57.057031221103223</v>
      </c>
      <c r="D81">
        <v>56</v>
      </c>
      <c r="E81">
        <v>3</v>
      </c>
      <c r="F81">
        <v>31</v>
      </c>
      <c r="G81">
        <v>25</v>
      </c>
      <c r="H81">
        <v>1</v>
      </c>
      <c r="I81">
        <v>2</v>
      </c>
      <c r="J81">
        <v>6.4963253642950445</v>
      </c>
      <c r="K81">
        <v>57.87090292403628</v>
      </c>
      <c r="L81">
        <v>3</v>
      </c>
      <c r="M81">
        <v>0.16587162748060824</v>
      </c>
      <c r="N81">
        <v>2</v>
      </c>
      <c r="O81">
        <f>Data_For_Regression312[[#This Row],[Orders Lead times]]*(1-Data_For_Regression312[[#This Row],[Stock levels]])</f>
        <v>-750</v>
      </c>
    </row>
    <row r="82" spans="1:15" x14ac:dyDescent="0.25">
      <c r="A82">
        <v>8651.6726829820655</v>
      </c>
      <c r="B82">
        <v>2</v>
      </c>
      <c r="C82">
        <v>91.128318350444331</v>
      </c>
      <c r="D82">
        <v>75</v>
      </c>
      <c r="E82">
        <v>4</v>
      </c>
      <c r="F82">
        <v>39</v>
      </c>
      <c r="G82">
        <v>14</v>
      </c>
      <c r="H82">
        <v>2</v>
      </c>
      <c r="I82">
        <v>3</v>
      </c>
      <c r="J82">
        <v>2.8331846794189746</v>
      </c>
      <c r="K82">
        <v>76.961228023820013</v>
      </c>
      <c r="L82">
        <v>2</v>
      </c>
      <c r="M82">
        <v>2.8496621985053308</v>
      </c>
      <c r="N82">
        <v>4</v>
      </c>
      <c r="O82">
        <f>Data_For_Regression312[[#This Row],[Orders Lead times]]*(1-Data_For_Regression312[[#This Row],[Stock levels]])</f>
        <v>-532</v>
      </c>
    </row>
    <row r="83" spans="1:15" x14ac:dyDescent="0.25">
      <c r="A83">
        <v>4384.4134000458625</v>
      </c>
      <c r="B83">
        <v>1</v>
      </c>
      <c r="C83">
        <v>72.819206930318217</v>
      </c>
      <c r="D83">
        <v>9</v>
      </c>
      <c r="E83">
        <v>4</v>
      </c>
      <c r="F83">
        <v>48</v>
      </c>
      <c r="G83">
        <v>6</v>
      </c>
      <c r="H83">
        <v>5</v>
      </c>
      <c r="I83">
        <v>2</v>
      </c>
      <c r="J83">
        <v>4.0662775015120438</v>
      </c>
      <c r="K83">
        <v>19.789592941903603</v>
      </c>
      <c r="L83">
        <v>3</v>
      </c>
      <c r="M83">
        <v>2.5475471215487118</v>
      </c>
      <c r="N83">
        <v>3</v>
      </c>
      <c r="O83">
        <f>Data_For_Regression312[[#This Row],[Orders Lead times]]*(1-Data_For_Regression312[[#This Row],[Stock levels]])</f>
        <v>-282</v>
      </c>
    </row>
    <row r="84" spans="1:15" x14ac:dyDescent="0.25">
      <c r="A84">
        <v>2943.3818676094515</v>
      </c>
      <c r="B84">
        <v>2</v>
      </c>
      <c r="C84">
        <v>17.034930739467917</v>
      </c>
      <c r="D84">
        <v>13</v>
      </c>
      <c r="E84">
        <v>4</v>
      </c>
      <c r="F84">
        <v>42</v>
      </c>
      <c r="G84">
        <v>19</v>
      </c>
      <c r="H84">
        <v>1</v>
      </c>
      <c r="I84">
        <v>1</v>
      </c>
      <c r="J84">
        <v>4.7081818735000001</v>
      </c>
      <c r="K84">
        <v>4.4652784349000001</v>
      </c>
      <c r="L84">
        <v>3</v>
      </c>
      <c r="M84">
        <v>4.1378770486223573</v>
      </c>
      <c r="N84">
        <v>1</v>
      </c>
      <c r="O84">
        <f>Data_For_Regression312[[#This Row],[Orders Lead times]]*(1-Data_For_Regression312[[#This Row],[Stock levels]])</f>
        <v>-779</v>
      </c>
    </row>
    <row r="85" spans="1:15" x14ac:dyDescent="0.25">
      <c r="A85">
        <v>2411.754632110491</v>
      </c>
      <c r="B85">
        <v>1</v>
      </c>
      <c r="C85">
        <v>68.911246211606326</v>
      </c>
      <c r="D85">
        <v>82</v>
      </c>
      <c r="E85">
        <v>4</v>
      </c>
      <c r="F85">
        <v>65</v>
      </c>
      <c r="G85">
        <v>24</v>
      </c>
      <c r="H85">
        <v>8</v>
      </c>
      <c r="I85">
        <v>2</v>
      </c>
      <c r="J85">
        <v>4.9498395779969488</v>
      </c>
      <c r="K85">
        <v>97.730593800533043</v>
      </c>
      <c r="L85">
        <v>2</v>
      </c>
      <c r="M85">
        <v>0.77300613406724783</v>
      </c>
      <c r="N85">
        <v>1</v>
      </c>
      <c r="O85">
        <f>Data_For_Regression312[[#This Row],[Orders Lead times]]*(1-Data_For_Regression312[[#This Row],[Stock levels]])</f>
        <v>-1536</v>
      </c>
    </row>
    <row r="86" spans="1:15" x14ac:dyDescent="0.25">
      <c r="A86">
        <v>2048.2900998487103</v>
      </c>
      <c r="B86">
        <v>1</v>
      </c>
      <c r="C86">
        <v>89.104367292102253</v>
      </c>
      <c r="D86">
        <v>99</v>
      </c>
      <c r="E86">
        <v>4</v>
      </c>
      <c r="F86">
        <v>73</v>
      </c>
      <c r="G86">
        <v>26</v>
      </c>
      <c r="H86">
        <v>10</v>
      </c>
      <c r="I86">
        <v>1</v>
      </c>
      <c r="J86">
        <v>8.381615624922631</v>
      </c>
      <c r="K86">
        <v>33.808636513209095</v>
      </c>
      <c r="L86">
        <v>1</v>
      </c>
      <c r="M86">
        <v>4.8434565771180411</v>
      </c>
      <c r="N86">
        <v>2</v>
      </c>
      <c r="O86">
        <f>Data_For_Regression312[[#This Row],[Orders Lead times]]*(1-Data_For_Regression312[[#This Row],[Stock levels]])</f>
        <v>-1872</v>
      </c>
    </row>
    <row r="87" spans="1:15" x14ac:dyDescent="0.25">
      <c r="A87">
        <v>8684.6130592538575</v>
      </c>
      <c r="B87">
        <v>3</v>
      </c>
      <c r="C87">
        <v>76.962994415193876</v>
      </c>
      <c r="D87">
        <v>83</v>
      </c>
      <c r="E87">
        <v>1</v>
      </c>
      <c r="F87">
        <v>15</v>
      </c>
      <c r="G87">
        <v>18</v>
      </c>
      <c r="H87">
        <v>2</v>
      </c>
      <c r="I87">
        <v>3</v>
      </c>
      <c r="J87">
        <v>8.2491687048717282</v>
      </c>
      <c r="K87">
        <v>69.929345518999995</v>
      </c>
      <c r="L87">
        <v>2</v>
      </c>
      <c r="M87">
        <v>1.3744289997457582</v>
      </c>
      <c r="N87">
        <v>1</v>
      </c>
      <c r="O87">
        <f>Data_For_Regression312[[#This Row],[Orders Lead times]]*(1-Data_For_Regression312[[#This Row],[Stock levels]])</f>
        <v>-252</v>
      </c>
    </row>
    <row r="88" spans="1:15" x14ac:dyDescent="0.25">
      <c r="A88">
        <v>1229.5910285649834</v>
      </c>
      <c r="B88">
        <v>2</v>
      </c>
      <c r="C88">
        <v>19.998176940404221</v>
      </c>
      <c r="D88">
        <v>18</v>
      </c>
      <c r="E88">
        <v>4</v>
      </c>
      <c r="F88">
        <v>32</v>
      </c>
      <c r="G88">
        <v>14</v>
      </c>
      <c r="H88">
        <v>6</v>
      </c>
      <c r="I88">
        <v>2</v>
      </c>
      <c r="J88">
        <v>1.4543053101535515</v>
      </c>
      <c r="K88">
        <v>74.608969995194684</v>
      </c>
      <c r="L88">
        <v>1</v>
      </c>
      <c r="M88">
        <v>2.0515129307662465</v>
      </c>
      <c r="N88">
        <v>3</v>
      </c>
      <c r="O88">
        <f>Data_For_Regression312[[#This Row],[Orders Lead times]]*(1-Data_For_Regression312[[#This Row],[Stock levels]])</f>
        <v>-434</v>
      </c>
    </row>
    <row r="89" spans="1:15" x14ac:dyDescent="0.25">
      <c r="A89">
        <v>5133.8467010866916</v>
      </c>
      <c r="B89">
        <v>1</v>
      </c>
      <c r="C89">
        <v>80.41403665035574</v>
      </c>
      <c r="D89">
        <v>24</v>
      </c>
      <c r="E89">
        <v>2</v>
      </c>
      <c r="F89">
        <v>5</v>
      </c>
      <c r="G89">
        <v>7</v>
      </c>
      <c r="H89">
        <v>10</v>
      </c>
      <c r="I89">
        <v>1</v>
      </c>
      <c r="J89">
        <v>6.5758037975485353</v>
      </c>
      <c r="K89">
        <v>28.69699682414317</v>
      </c>
      <c r="L89">
        <v>2</v>
      </c>
      <c r="M89">
        <v>3.6937377878392756</v>
      </c>
      <c r="N89">
        <v>4</v>
      </c>
      <c r="O89">
        <f>Data_For_Regression312[[#This Row],[Orders Lead times]]*(1-Data_For_Regression312[[#This Row],[Stock levels]])</f>
        <v>-28</v>
      </c>
    </row>
    <row r="90" spans="1:15" x14ac:dyDescent="0.25">
      <c r="A90">
        <v>9444.7420330999994</v>
      </c>
      <c r="B90">
        <v>3</v>
      </c>
      <c r="C90">
        <v>75.27040697572501</v>
      </c>
      <c r="D90">
        <v>58</v>
      </c>
      <c r="E90">
        <v>2</v>
      </c>
      <c r="F90">
        <v>60</v>
      </c>
      <c r="G90">
        <v>18</v>
      </c>
      <c r="H90">
        <v>7</v>
      </c>
      <c r="I90">
        <v>1</v>
      </c>
      <c r="J90">
        <v>3.8012531329310777</v>
      </c>
      <c r="K90">
        <v>68.184919057041171</v>
      </c>
      <c r="L90">
        <v>3</v>
      </c>
      <c r="M90">
        <v>0.72220440188000001</v>
      </c>
      <c r="N90">
        <v>4</v>
      </c>
      <c r="O90">
        <f>Data_For_Regression312[[#This Row],[Orders Lead times]]*(1-Data_For_Regression312[[#This Row],[Stock levels]])</f>
        <v>-1062</v>
      </c>
    </row>
    <row r="91" spans="1:15" x14ac:dyDescent="0.25">
      <c r="A91">
        <v>5924.682566853231</v>
      </c>
      <c r="B91">
        <v>3</v>
      </c>
      <c r="C91">
        <v>97.760085581938668</v>
      </c>
      <c r="D91">
        <v>10</v>
      </c>
      <c r="E91">
        <v>4</v>
      </c>
      <c r="F91">
        <v>90</v>
      </c>
      <c r="G91">
        <v>1</v>
      </c>
      <c r="H91">
        <v>8</v>
      </c>
      <c r="I91">
        <v>2</v>
      </c>
      <c r="J91">
        <v>9.9298162452772587</v>
      </c>
      <c r="K91">
        <v>46.603873381644469</v>
      </c>
      <c r="L91">
        <v>3</v>
      </c>
      <c r="M91">
        <v>1.9076657339590746</v>
      </c>
      <c r="N91">
        <v>3</v>
      </c>
      <c r="O91">
        <f>Data_For_Regression312[[#This Row],[Orders Lead times]]*(1-Data_For_Regression312[[#This Row],[Stock levels]])</f>
        <v>-89</v>
      </c>
    </row>
    <row r="92" spans="1:15" x14ac:dyDescent="0.25">
      <c r="A92">
        <v>9592.6335702803117</v>
      </c>
      <c r="B92">
        <v>2</v>
      </c>
      <c r="C92">
        <v>13.881913501359142</v>
      </c>
      <c r="D92">
        <v>56</v>
      </c>
      <c r="E92">
        <v>3</v>
      </c>
      <c r="F92">
        <v>66</v>
      </c>
      <c r="G92">
        <v>18</v>
      </c>
      <c r="H92">
        <v>7</v>
      </c>
      <c r="I92">
        <v>2</v>
      </c>
      <c r="J92">
        <v>7.6744307081126939</v>
      </c>
      <c r="K92">
        <v>85.675963335797974</v>
      </c>
      <c r="L92">
        <v>1</v>
      </c>
      <c r="M92">
        <v>1.2193822244013885</v>
      </c>
      <c r="N92">
        <v>3</v>
      </c>
      <c r="O92">
        <f>Data_For_Regression312[[#This Row],[Orders Lead times]]*(1-Data_For_Regression312[[#This Row],[Stock levels]])</f>
        <v>-1170</v>
      </c>
    </row>
    <row r="93" spans="1:15" x14ac:dyDescent="0.25">
      <c r="A93">
        <v>1935.2067935075991</v>
      </c>
      <c r="B93">
        <v>3</v>
      </c>
      <c r="C93">
        <v>62.111965463961788</v>
      </c>
      <c r="D93">
        <v>90</v>
      </c>
      <c r="E93">
        <v>2</v>
      </c>
      <c r="F93">
        <v>98</v>
      </c>
      <c r="G93">
        <v>22</v>
      </c>
      <c r="H93">
        <v>7</v>
      </c>
      <c r="I93">
        <v>2</v>
      </c>
      <c r="J93">
        <v>7.4715140844011456</v>
      </c>
      <c r="K93">
        <v>39.772882502339975</v>
      </c>
      <c r="L93">
        <v>3</v>
      </c>
      <c r="M93">
        <v>0.62600185820939458</v>
      </c>
      <c r="N93">
        <v>3</v>
      </c>
      <c r="O93">
        <f>Data_For_Regression312[[#This Row],[Orders Lead times]]*(1-Data_For_Regression312[[#This Row],[Stock levels]])</f>
        <v>-2134</v>
      </c>
    </row>
    <row r="94" spans="1:15" x14ac:dyDescent="0.25">
      <c r="A94">
        <v>2100.1297546259366</v>
      </c>
      <c r="B94">
        <v>3</v>
      </c>
      <c r="C94">
        <v>47.714233075820232</v>
      </c>
      <c r="D94">
        <v>44</v>
      </c>
      <c r="E94">
        <v>2</v>
      </c>
      <c r="F94">
        <v>90</v>
      </c>
      <c r="G94">
        <v>25</v>
      </c>
      <c r="H94">
        <v>8</v>
      </c>
      <c r="I94">
        <v>2</v>
      </c>
      <c r="J94">
        <v>4.4695000261236011</v>
      </c>
      <c r="K94">
        <v>62.612690395614344</v>
      </c>
      <c r="L94">
        <v>1</v>
      </c>
      <c r="M94">
        <v>0.33343182522473924</v>
      </c>
      <c r="N94">
        <v>3</v>
      </c>
      <c r="O94">
        <f>Data_For_Regression312[[#This Row],[Orders Lead times]]*(1-Data_For_Regression312[[#This Row],[Stock levels]])</f>
        <v>-2225</v>
      </c>
    </row>
    <row r="95" spans="1:15" x14ac:dyDescent="0.25">
      <c r="A95">
        <v>4531.4021336919095</v>
      </c>
      <c r="B95">
        <v>1</v>
      </c>
      <c r="C95">
        <v>69.290831002905492</v>
      </c>
      <c r="D95">
        <v>88</v>
      </c>
      <c r="E95">
        <v>4</v>
      </c>
      <c r="F95">
        <v>63</v>
      </c>
      <c r="G95">
        <v>17</v>
      </c>
      <c r="H95">
        <v>1</v>
      </c>
      <c r="I95">
        <v>3</v>
      </c>
      <c r="J95">
        <v>7.0064320590043945</v>
      </c>
      <c r="K95">
        <v>35.633652343343876</v>
      </c>
      <c r="L95">
        <v>2</v>
      </c>
      <c r="M95">
        <v>4.1657817954241452</v>
      </c>
      <c r="N95">
        <v>2</v>
      </c>
      <c r="O95">
        <f>Data_For_Regression312[[#This Row],[Orders Lead times]]*(1-Data_For_Regression312[[#This Row],[Stock levels]])</f>
        <v>-1054</v>
      </c>
    </row>
    <row r="96" spans="1:15" x14ac:dyDescent="0.25">
      <c r="A96">
        <v>7888.3565466618729</v>
      </c>
      <c r="B96">
        <v>3</v>
      </c>
      <c r="C96">
        <v>3.0376887246314141</v>
      </c>
      <c r="D96">
        <v>97</v>
      </c>
      <c r="E96">
        <v>4</v>
      </c>
      <c r="F96">
        <v>77</v>
      </c>
      <c r="G96">
        <v>26</v>
      </c>
      <c r="H96">
        <v>9</v>
      </c>
      <c r="I96">
        <v>2</v>
      </c>
      <c r="J96">
        <v>6.9429459420325808</v>
      </c>
      <c r="K96">
        <v>60.387378614862122</v>
      </c>
      <c r="L96">
        <v>1</v>
      </c>
      <c r="M96">
        <v>1.4636074984727798</v>
      </c>
      <c r="N96">
        <v>3</v>
      </c>
      <c r="O96">
        <f>Data_For_Regression312[[#This Row],[Orders Lead times]]*(1-Data_For_Regression312[[#This Row],[Stock levels]])</f>
        <v>-1976</v>
      </c>
    </row>
    <row r="97" spans="1:15" x14ac:dyDescent="0.25">
      <c r="A97">
        <v>7386.3639440486641</v>
      </c>
      <c r="B97">
        <v>1</v>
      </c>
      <c r="C97">
        <v>77.903927219447752</v>
      </c>
      <c r="D97">
        <v>65</v>
      </c>
      <c r="E97">
        <v>4</v>
      </c>
      <c r="F97">
        <v>15</v>
      </c>
      <c r="G97">
        <v>14</v>
      </c>
      <c r="H97">
        <v>9</v>
      </c>
      <c r="I97">
        <v>2</v>
      </c>
      <c r="J97">
        <v>8.6303388696027543</v>
      </c>
      <c r="K97">
        <v>58.890685768589982</v>
      </c>
      <c r="L97">
        <v>3</v>
      </c>
      <c r="M97">
        <v>1.2108821295850665</v>
      </c>
      <c r="N97">
        <v>2</v>
      </c>
      <c r="O97">
        <f>Data_For_Regression312[[#This Row],[Orders Lead times]]*(1-Data_For_Regression312[[#This Row],[Stock levels]])</f>
        <v>-196</v>
      </c>
    </row>
    <row r="98" spans="1:15" x14ac:dyDescent="0.25">
      <c r="A98">
        <v>7698.4247656321168</v>
      </c>
      <c r="B98">
        <v>3</v>
      </c>
      <c r="C98">
        <v>24.42313142037338</v>
      </c>
      <c r="D98">
        <v>29</v>
      </c>
      <c r="E98">
        <v>3</v>
      </c>
      <c r="F98">
        <v>67</v>
      </c>
      <c r="G98">
        <v>2</v>
      </c>
      <c r="H98">
        <v>3</v>
      </c>
      <c r="I98">
        <v>3</v>
      </c>
      <c r="J98">
        <v>5.3528780439968093</v>
      </c>
      <c r="K98">
        <v>17.80375633139127</v>
      </c>
      <c r="L98">
        <v>3</v>
      </c>
      <c r="M98">
        <v>3.8720476814821332</v>
      </c>
      <c r="N98">
        <v>1</v>
      </c>
      <c r="O98">
        <f>Data_For_Regression312[[#This Row],[Orders Lead times]]*(1-Data_For_Regression312[[#This Row],[Stock levels]])</f>
        <v>-132</v>
      </c>
    </row>
    <row r="99" spans="1:15" x14ac:dyDescent="0.25">
      <c r="A99">
        <v>4370.9165799845359</v>
      </c>
      <c r="B99">
        <v>1</v>
      </c>
      <c r="C99">
        <v>3.5261112591434158</v>
      </c>
      <c r="D99">
        <v>56</v>
      </c>
      <c r="E99">
        <v>2</v>
      </c>
      <c r="F99">
        <v>46</v>
      </c>
      <c r="G99">
        <v>19</v>
      </c>
      <c r="H99">
        <v>9</v>
      </c>
      <c r="I99">
        <v>1</v>
      </c>
      <c r="J99">
        <v>7.9048456112096748</v>
      </c>
      <c r="K99">
        <v>65.765155926367456</v>
      </c>
      <c r="L99">
        <v>2</v>
      </c>
      <c r="M99">
        <v>3.3762378347179811</v>
      </c>
      <c r="N99">
        <v>1</v>
      </c>
      <c r="O99">
        <f>Data_For_Regression312[[#This Row],[Orders Lead times]]*(1-Data_For_Regression312[[#This Row],[Stock levels]])</f>
        <v>-855</v>
      </c>
    </row>
    <row r="100" spans="1:15" x14ac:dyDescent="0.25">
      <c r="A100">
        <v>8525.9525596835265</v>
      </c>
      <c r="B100">
        <v>2</v>
      </c>
      <c r="C100">
        <v>19.754604867000001</v>
      </c>
      <c r="D100">
        <v>43</v>
      </c>
      <c r="E100">
        <v>1</v>
      </c>
      <c r="F100">
        <v>53</v>
      </c>
      <c r="G100">
        <v>1</v>
      </c>
      <c r="H100">
        <v>7</v>
      </c>
      <c r="I100">
        <v>2</v>
      </c>
      <c r="J100">
        <v>1.4098010951380731</v>
      </c>
      <c r="K100">
        <v>5.604690864371781</v>
      </c>
      <c r="L100">
        <v>3</v>
      </c>
      <c r="M100">
        <v>2.9081221693512611</v>
      </c>
      <c r="N100">
        <v>3</v>
      </c>
      <c r="O100">
        <f>Data_For_Regression312[[#This Row],[Orders Lead times]]*(1-Data_For_Regression312[[#This Row],[Stock levels]])</f>
        <v>-52</v>
      </c>
    </row>
    <row r="101" spans="1:15" x14ac:dyDescent="0.25">
      <c r="A101">
        <v>9185.1858291817043</v>
      </c>
      <c r="B101">
        <v>1</v>
      </c>
      <c r="C101">
        <v>68.517832699276639</v>
      </c>
      <c r="D101">
        <v>17</v>
      </c>
      <c r="E101">
        <v>4</v>
      </c>
      <c r="F101">
        <v>55</v>
      </c>
      <c r="G101">
        <v>8</v>
      </c>
      <c r="H101">
        <v>6</v>
      </c>
      <c r="I101">
        <v>2</v>
      </c>
      <c r="J101">
        <v>1.3110237561206226</v>
      </c>
      <c r="K101">
        <v>38.07289852062604</v>
      </c>
      <c r="L101">
        <v>2</v>
      </c>
      <c r="M101">
        <v>0.34602729070550342</v>
      </c>
      <c r="N101">
        <v>3</v>
      </c>
      <c r="O101">
        <f>Data_For_Regression312[[#This Row],[Orders Lead times]]*(1-Data_For_Regression312[[#This Row],[Stock levels]])</f>
        <v>-432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6FA05-8A05-4C5A-9D86-52B29EB95BF3}">
  <dimension ref="A2:H244"/>
  <sheetViews>
    <sheetView topLeftCell="A223" workbookViewId="0">
      <selection activeCell="D255" sqref="D255"/>
    </sheetView>
  </sheetViews>
  <sheetFormatPr defaultRowHeight="15" x14ac:dyDescent="0.25"/>
  <cols>
    <col min="1" max="1" width="23" bestFit="1" customWidth="1"/>
    <col min="2" max="2" width="20" bestFit="1" customWidth="1"/>
    <col min="3" max="3" width="29" bestFit="1" customWidth="1"/>
    <col min="4" max="5" width="12" bestFit="1" customWidth="1"/>
    <col min="6" max="6" width="9.7109375" customWidth="1"/>
    <col min="7" max="7" width="9" bestFit="1" customWidth="1"/>
    <col min="8" max="8" width="19.5703125" customWidth="1"/>
    <col min="9" max="12" width="12" bestFit="1" customWidth="1"/>
    <col min="13" max="13" width="11" bestFit="1" customWidth="1"/>
    <col min="14" max="18" width="12" bestFit="1" customWidth="1"/>
    <col min="19" max="19" width="11" bestFit="1" customWidth="1"/>
    <col min="20" max="28" width="12" bestFit="1" customWidth="1"/>
    <col min="29" max="29" width="11" bestFit="1" customWidth="1"/>
    <col min="30" max="40" width="12" bestFit="1" customWidth="1"/>
    <col min="41" max="41" width="11" bestFit="1" customWidth="1"/>
    <col min="42" max="42" width="12" bestFit="1" customWidth="1"/>
    <col min="43" max="43" width="11" bestFit="1" customWidth="1"/>
    <col min="44" max="46" width="12" bestFit="1" customWidth="1"/>
    <col min="47" max="47" width="11" bestFit="1" customWidth="1"/>
    <col min="48" max="53" width="12" bestFit="1" customWidth="1"/>
    <col min="54" max="54" width="11" bestFit="1" customWidth="1"/>
    <col min="55" max="78" width="12" bestFit="1" customWidth="1"/>
    <col min="79" max="79" width="11" bestFit="1" customWidth="1"/>
    <col min="80" max="87" width="12" bestFit="1" customWidth="1"/>
    <col min="88" max="88" width="10" bestFit="1" customWidth="1"/>
    <col min="89" max="89" width="11" bestFit="1" customWidth="1"/>
    <col min="90" max="92" width="12" bestFit="1" customWidth="1"/>
    <col min="93" max="93" width="11" bestFit="1" customWidth="1"/>
    <col min="94" max="97" width="12" bestFit="1" customWidth="1"/>
    <col min="98" max="98" width="10" bestFit="1" customWidth="1"/>
    <col min="99" max="100" width="12" bestFit="1" customWidth="1"/>
    <col min="101" max="101" width="11" bestFit="1" customWidth="1"/>
    <col min="102" max="102" width="12" bestFit="1" customWidth="1"/>
    <col min="103" max="103" width="21.85546875" bestFit="1" customWidth="1"/>
    <col min="104" max="104" width="13.85546875" bestFit="1" customWidth="1"/>
    <col min="105" max="105" width="21.85546875" bestFit="1" customWidth="1"/>
    <col min="106" max="106" width="13.85546875" bestFit="1" customWidth="1"/>
    <col min="107" max="107" width="21.85546875" bestFit="1" customWidth="1"/>
    <col min="108" max="108" width="13.85546875" bestFit="1" customWidth="1"/>
    <col min="109" max="109" width="21.85546875" bestFit="1" customWidth="1"/>
    <col min="110" max="110" width="13.85546875" bestFit="1" customWidth="1"/>
    <col min="111" max="111" width="21.85546875" bestFit="1" customWidth="1"/>
    <col min="112" max="112" width="12.85546875" bestFit="1" customWidth="1"/>
    <col min="113" max="113" width="21.85546875" bestFit="1" customWidth="1"/>
    <col min="114" max="114" width="13.85546875" bestFit="1" customWidth="1"/>
    <col min="115" max="115" width="21.85546875" bestFit="1" customWidth="1"/>
    <col min="116" max="116" width="13.85546875" bestFit="1" customWidth="1"/>
    <col min="117" max="117" width="21.85546875" bestFit="1" customWidth="1"/>
    <col min="118" max="118" width="13.85546875" bestFit="1" customWidth="1"/>
    <col min="119" max="119" width="21.85546875" bestFit="1" customWidth="1"/>
    <col min="120" max="120" width="13.85546875" bestFit="1" customWidth="1"/>
    <col min="121" max="121" width="21.85546875" bestFit="1" customWidth="1"/>
    <col min="122" max="122" width="13.85546875" bestFit="1" customWidth="1"/>
    <col min="123" max="123" width="21.85546875" bestFit="1" customWidth="1"/>
    <col min="124" max="124" width="13.85546875" bestFit="1" customWidth="1"/>
    <col min="125" max="125" width="21.85546875" bestFit="1" customWidth="1"/>
    <col min="126" max="126" width="13.85546875" bestFit="1" customWidth="1"/>
    <col min="127" max="127" width="21.85546875" bestFit="1" customWidth="1"/>
    <col min="128" max="128" width="13.85546875" bestFit="1" customWidth="1"/>
    <col min="129" max="129" width="21.85546875" bestFit="1" customWidth="1"/>
    <col min="130" max="130" width="13.85546875" bestFit="1" customWidth="1"/>
    <col min="131" max="131" width="21.85546875" bestFit="1" customWidth="1"/>
    <col min="132" max="132" width="13.85546875" bestFit="1" customWidth="1"/>
    <col min="133" max="133" width="21.85546875" bestFit="1" customWidth="1"/>
    <col min="134" max="134" width="12.85546875" bestFit="1" customWidth="1"/>
    <col min="135" max="135" width="21.85546875" bestFit="1" customWidth="1"/>
    <col min="136" max="136" width="13.85546875" bestFit="1" customWidth="1"/>
    <col min="137" max="137" width="21.85546875" bestFit="1" customWidth="1"/>
    <col min="138" max="138" width="13.85546875" bestFit="1" customWidth="1"/>
    <col min="139" max="139" width="21.85546875" bestFit="1" customWidth="1"/>
    <col min="140" max="140" width="13.85546875" bestFit="1" customWidth="1"/>
    <col min="141" max="141" width="19.7109375" bestFit="1" customWidth="1"/>
    <col min="142" max="142" width="13.85546875" bestFit="1" customWidth="1"/>
    <col min="143" max="143" width="21.85546875" bestFit="1" customWidth="1"/>
    <col min="144" max="144" width="13.85546875" bestFit="1" customWidth="1"/>
    <col min="145" max="145" width="21.85546875" bestFit="1" customWidth="1"/>
    <col min="146" max="146" width="13.85546875" bestFit="1" customWidth="1"/>
    <col min="147" max="147" width="21.85546875" bestFit="1" customWidth="1"/>
    <col min="148" max="148" width="13.85546875" bestFit="1" customWidth="1"/>
    <col min="149" max="149" width="21.85546875" bestFit="1" customWidth="1"/>
    <col min="150" max="150" width="13.85546875" bestFit="1" customWidth="1"/>
    <col min="151" max="151" width="21.85546875" bestFit="1" customWidth="1"/>
    <col min="152" max="152" width="12.85546875" bestFit="1" customWidth="1"/>
    <col min="153" max="153" width="21.85546875" bestFit="1" customWidth="1"/>
    <col min="154" max="154" width="13.85546875" bestFit="1" customWidth="1"/>
    <col min="155" max="155" width="21.85546875" bestFit="1" customWidth="1"/>
    <col min="156" max="156" width="13.85546875" bestFit="1" customWidth="1"/>
    <col min="157" max="157" width="20.7109375" bestFit="1" customWidth="1"/>
    <col min="158" max="158" width="13.85546875" bestFit="1" customWidth="1"/>
    <col min="159" max="159" width="21.85546875" bestFit="1" customWidth="1"/>
    <col min="160" max="160" width="13.85546875" bestFit="1" customWidth="1"/>
    <col min="161" max="161" width="21.85546875" bestFit="1" customWidth="1"/>
    <col min="162" max="162" width="13.85546875" bestFit="1" customWidth="1"/>
    <col min="163" max="163" width="21.85546875" bestFit="1" customWidth="1"/>
    <col min="164" max="164" width="13.85546875" bestFit="1" customWidth="1"/>
    <col min="165" max="165" width="21.85546875" bestFit="1" customWidth="1"/>
    <col min="166" max="166" width="13.85546875" bestFit="1" customWidth="1"/>
    <col min="167" max="167" width="21.85546875" bestFit="1" customWidth="1"/>
    <col min="168" max="168" width="13.85546875" bestFit="1" customWidth="1"/>
    <col min="169" max="169" width="21.85546875" bestFit="1" customWidth="1"/>
    <col min="170" max="170" width="13.85546875" bestFit="1" customWidth="1"/>
    <col min="171" max="171" width="21.85546875" bestFit="1" customWidth="1"/>
    <col min="172" max="172" width="13.85546875" bestFit="1" customWidth="1"/>
    <col min="173" max="173" width="21.85546875" bestFit="1" customWidth="1"/>
    <col min="174" max="174" width="13.85546875" bestFit="1" customWidth="1"/>
    <col min="175" max="175" width="21.85546875" bestFit="1" customWidth="1"/>
    <col min="176" max="176" width="13.85546875" bestFit="1" customWidth="1"/>
    <col min="177" max="177" width="21.85546875" bestFit="1" customWidth="1"/>
    <col min="178" max="178" width="13.85546875" bestFit="1" customWidth="1"/>
    <col min="179" max="179" width="21.85546875" bestFit="1" customWidth="1"/>
    <col min="180" max="180" width="13.85546875" bestFit="1" customWidth="1"/>
    <col min="181" max="181" width="21.85546875" bestFit="1" customWidth="1"/>
    <col min="182" max="182" width="13.85546875" bestFit="1" customWidth="1"/>
    <col min="183" max="183" width="21.85546875" bestFit="1" customWidth="1"/>
    <col min="184" max="184" width="13.85546875" bestFit="1" customWidth="1"/>
    <col min="185" max="185" width="21.85546875" bestFit="1" customWidth="1"/>
    <col min="186" max="186" width="13.85546875" bestFit="1" customWidth="1"/>
    <col min="187" max="187" width="21.85546875" bestFit="1" customWidth="1"/>
    <col min="188" max="188" width="13.85546875" bestFit="1" customWidth="1"/>
    <col min="189" max="189" width="21.85546875" bestFit="1" customWidth="1"/>
    <col min="190" max="190" width="13.85546875" bestFit="1" customWidth="1"/>
    <col min="191" max="191" width="17.7109375" bestFit="1" customWidth="1"/>
    <col min="192" max="192" width="13.85546875" bestFit="1" customWidth="1"/>
    <col min="193" max="193" width="21.85546875" bestFit="1" customWidth="1"/>
    <col min="194" max="194" width="13.85546875" bestFit="1" customWidth="1"/>
    <col min="195" max="195" width="21.85546875" bestFit="1" customWidth="1"/>
    <col min="196" max="196" width="13.85546875" bestFit="1" customWidth="1"/>
    <col min="197" max="197" width="21.85546875" bestFit="1" customWidth="1"/>
    <col min="198" max="198" width="13.85546875" bestFit="1" customWidth="1"/>
    <col min="199" max="199" width="21.85546875" bestFit="1" customWidth="1"/>
    <col min="200" max="200" width="13.85546875" bestFit="1" customWidth="1"/>
    <col min="201" max="201" width="21.85546875" bestFit="1" customWidth="1"/>
    <col min="202" max="202" width="13.85546875" bestFit="1" customWidth="1"/>
    <col min="203" max="203" width="21.85546875" bestFit="1" customWidth="1"/>
    <col min="204" max="204" width="7.85546875" bestFit="1" customWidth="1"/>
    <col min="205" max="205" width="13.85546875" bestFit="1" customWidth="1"/>
    <col min="206" max="206" width="21.85546875" bestFit="1" customWidth="1"/>
    <col min="207" max="207" width="7.85546875" bestFit="1" customWidth="1"/>
    <col min="208" max="208" width="13.85546875" bestFit="1" customWidth="1"/>
    <col min="209" max="209" width="21.85546875" bestFit="1" customWidth="1"/>
    <col min="210" max="210" width="7.85546875" bestFit="1" customWidth="1"/>
    <col min="211" max="211" width="12.85546875" bestFit="1" customWidth="1"/>
    <col min="212" max="212" width="21.85546875" bestFit="1" customWidth="1"/>
    <col min="213" max="213" width="7.85546875" bestFit="1" customWidth="1"/>
    <col min="214" max="214" width="13.85546875" bestFit="1" customWidth="1"/>
    <col min="215" max="215" width="21.85546875" bestFit="1" customWidth="1"/>
    <col min="216" max="216" width="7.85546875" bestFit="1" customWidth="1"/>
    <col min="217" max="217" width="13.85546875" bestFit="1" customWidth="1"/>
    <col min="218" max="218" width="21.85546875" bestFit="1" customWidth="1"/>
    <col min="219" max="219" width="7.85546875" bestFit="1" customWidth="1"/>
    <col min="220" max="220" width="13.85546875" bestFit="1" customWidth="1"/>
    <col min="221" max="221" width="21.85546875" bestFit="1" customWidth="1"/>
    <col min="222" max="222" width="7.85546875" bestFit="1" customWidth="1"/>
    <col min="223" max="223" width="13.85546875" bestFit="1" customWidth="1"/>
    <col min="224" max="224" width="21.85546875" bestFit="1" customWidth="1"/>
    <col min="225" max="225" width="7.85546875" bestFit="1" customWidth="1"/>
    <col min="226" max="226" width="13.85546875" bestFit="1" customWidth="1"/>
    <col min="227" max="227" width="22.85546875" bestFit="1" customWidth="1"/>
    <col min="228" max="228" width="13.85546875" bestFit="1" customWidth="1"/>
    <col min="229" max="229" width="21.85546875" bestFit="1" customWidth="1"/>
    <col min="230" max="230" width="13.85546875" bestFit="1" customWidth="1"/>
    <col min="231" max="231" width="21.85546875" bestFit="1" customWidth="1"/>
    <col min="232" max="232" width="13.85546875" bestFit="1" customWidth="1"/>
    <col min="233" max="233" width="21.85546875" bestFit="1" customWidth="1"/>
    <col min="234" max="234" width="7.85546875" bestFit="1" customWidth="1"/>
    <col min="235" max="235" width="13.85546875" bestFit="1" customWidth="1"/>
    <col min="236" max="236" width="20.7109375" bestFit="1" customWidth="1"/>
    <col min="237" max="237" width="7.85546875" bestFit="1" customWidth="1"/>
    <col min="238" max="238" width="13.85546875" bestFit="1" customWidth="1"/>
    <col min="239" max="239" width="22.85546875" bestFit="1" customWidth="1"/>
    <col min="240" max="240" width="13.85546875" bestFit="1" customWidth="1"/>
    <col min="241" max="241" width="21.85546875" bestFit="1" customWidth="1"/>
    <col min="242" max="242" width="7.85546875" bestFit="1" customWidth="1"/>
    <col min="243" max="243" width="13.85546875" bestFit="1" customWidth="1"/>
    <col min="244" max="244" width="21.85546875" bestFit="1" customWidth="1"/>
    <col min="245" max="245" width="7.85546875" bestFit="1" customWidth="1"/>
    <col min="246" max="246" width="13.85546875" bestFit="1" customWidth="1"/>
    <col min="247" max="247" width="21.85546875" bestFit="1" customWidth="1"/>
    <col min="248" max="248" width="13.85546875" bestFit="1" customWidth="1"/>
    <col min="249" max="249" width="21.85546875" bestFit="1" customWidth="1"/>
    <col min="250" max="250" width="7.85546875" bestFit="1" customWidth="1"/>
    <col min="251" max="251" width="13.85546875" bestFit="1" customWidth="1"/>
    <col min="252" max="252" width="21.85546875" bestFit="1" customWidth="1"/>
    <col min="253" max="253" width="13.85546875" bestFit="1" customWidth="1"/>
    <col min="254" max="254" width="21.85546875" bestFit="1" customWidth="1"/>
    <col min="255" max="255" width="7.85546875" bestFit="1" customWidth="1"/>
    <col min="256" max="256" width="13.85546875" bestFit="1" customWidth="1"/>
    <col min="257" max="257" width="22.85546875" bestFit="1" customWidth="1"/>
    <col min="258" max="258" width="7.85546875" bestFit="1" customWidth="1"/>
    <col min="259" max="259" width="13.85546875" bestFit="1" customWidth="1"/>
    <col min="260" max="260" width="22.85546875" bestFit="1" customWidth="1"/>
    <col min="261" max="261" width="13.85546875" bestFit="1" customWidth="1"/>
    <col min="262" max="262" width="21.85546875" bestFit="1" customWidth="1"/>
    <col min="263" max="263" width="13.85546875" bestFit="1" customWidth="1"/>
    <col min="264" max="264" width="21.85546875" bestFit="1" customWidth="1"/>
    <col min="265" max="265" width="8.85546875" bestFit="1" customWidth="1"/>
  </cols>
  <sheetData>
    <row r="2" spans="1:5" x14ac:dyDescent="0.25">
      <c r="A2" t="s">
        <v>163</v>
      </c>
      <c r="B2" t="s">
        <v>164</v>
      </c>
      <c r="C2" t="s">
        <v>165</v>
      </c>
      <c r="D2" t="s">
        <v>166</v>
      </c>
      <c r="E2" t="s">
        <v>167</v>
      </c>
    </row>
    <row r="3" spans="1:5" x14ac:dyDescent="0.25">
      <c r="A3" s="1">
        <v>577604.81873807753</v>
      </c>
      <c r="B3" s="1">
        <v>554.81490720179386</v>
      </c>
      <c r="C3" s="1">
        <v>4726.669324147384</v>
      </c>
      <c r="D3" s="1">
        <v>52924.578215809765</v>
      </c>
      <c r="E3" s="1">
        <v>519398.75629091857</v>
      </c>
    </row>
    <row r="5" spans="1:5" x14ac:dyDescent="0.25">
      <c r="A5" s="8">
        <f>GETPIVOTDATA("Total Revenue",$A$2)</f>
        <v>577604.81873807753</v>
      </c>
      <c r="B5" s="8">
        <f>GETPIVOTDATA("Shipping Cost",$A$2)</f>
        <v>554.81490720179386</v>
      </c>
      <c r="C5" s="8">
        <f>GETPIVOTDATA("Manufacturing Cost",$A$2)</f>
        <v>4726.669324147384</v>
      </c>
      <c r="D5" s="8">
        <f>GETPIVOTDATA("Total Cost",$A$2)</f>
        <v>52924.578215809765</v>
      </c>
      <c r="E5" s="8">
        <f>GETPIVOTDATA("Gross Profit",$A$2)</f>
        <v>519398.75629091857</v>
      </c>
    </row>
    <row r="8" spans="1:5" x14ac:dyDescent="0.25">
      <c r="A8" t="s">
        <v>168</v>
      </c>
      <c r="B8" t="s">
        <v>156</v>
      </c>
      <c r="C8" t="s">
        <v>199</v>
      </c>
      <c r="D8" t="s">
        <v>200</v>
      </c>
      <c r="E8" t="s">
        <v>201</v>
      </c>
    </row>
    <row r="9" spans="1:5" x14ac:dyDescent="0.25">
      <c r="A9" s="17">
        <v>2.2771579927394026</v>
      </c>
      <c r="B9" s="1">
        <v>17.079999999999998</v>
      </c>
      <c r="C9" s="1">
        <v>14.77</v>
      </c>
      <c r="D9" s="1">
        <v>15.96</v>
      </c>
      <c r="E9" s="1">
        <v>5.75</v>
      </c>
    </row>
    <row r="11" spans="1:5" x14ac:dyDescent="0.25">
      <c r="A11" s="17">
        <f>GETPIVOTDATA("Average of Defect rates",$A$8)</f>
        <v>2.2771579927394026</v>
      </c>
      <c r="B11">
        <f>GETPIVOTDATA("Average of Lead time",$A$8)</f>
        <v>17.079999999999998</v>
      </c>
      <c r="C11">
        <f>GETPIVOTDATA("Average of Manufacturing lead time",$A$8)</f>
        <v>14.77</v>
      </c>
      <c r="D11">
        <f>GETPIVOTDATA("Average of Orders Lead times",$A$8)</f>
        <v>15.96</v>
      </c>
      <c r="E11">
        <f>GETPIVOTDATA("Average of Shipping times",$A$8)</f>
        <v>5.75</v>
      </c>
    </row>
    <row r="22" spans="1:8" x14ac:dyDescent="0.25">
      <c r="A22" s="3" t="s">
        <v>20</v>
      </c>
      <c r="B22" t="s">
        <v>156</v>
      </c>
      <c r="F22" t="s">
        <v>20</v>
      </c>
      <c r="G22" t="s">
        <v>159</v>
      </c>
    </row>
    <row r="23" spans="1:8" x14ac:dyDescent="0.25">
      <c r="A23" t="s">
        <v>39</v>
      </c>
      <c r="B23" s="1">
        <v>15.961538461538462</v>
      </c>
      <c r="F23" t="str">
        <f>A23</f>
        <v>Air</v>
      </c>
      <c r="G23" s="5">
        <f>GETPIVOTDATA("Average of Lead time",$A$22,"Transportation modes",A23)</f>
        <v>15.961538461538462</v>
      </c>
      <c r="H23" s="6"/>
    </row>
    <row r="24" spans="1:8" x14ac:dyDescent="0.25">
      <c r="A24" t="s">
        <v>55</v>
      </c>
      <c r="B24" s="1">
        <v>16.411764705882351</v>
      </c>
      <c r="F24" t="str">
        <f>A24</f>
        <v>Sea</v>
      </c>
      <c r="G24" s="5">
        <f>GETPIVOTDATA("Average of Lead time",$A$22,"Transportation modes",A24)</f>
        <v>16.411764705882351</v>
      </c>
      <c r="H24" s="6"/>
    </row>
    <row r="25" spans="1:8" x14ac:dyDescent="0.25">
      <c r="A25" t="s">
        <v>46</v>
      </c>
      <c r="B25" s="1">
        <v>17.535714285714285</v>
      </c>
      <c r="F25" t="str">
        <f>A25</f>
        <v>Rail</v>
      </c>
      <c r="G25" s="5">
        <f>GETPIVOTDATA("Average of Lead time",$A$22,"Transportation modes",A25)</f>
        <v>17.535714285714285</v>
      </c>
      <c r="H25" s="6"/>
    </row>
    <row r="26" spans="1:8" x14ac:dyDescent="0.25">
      <c r="A26" t="s">
        <v>30</v>
      </c>
      <c r="B26" s="1">
        <v>18.03448275862069</v>
      </c>
      <c r="F26" t="str">
        <f>A26</f>
        <v>Road</v>
      </c>
      <c r="G26" s="5">
        <f>GETPIVOTDATA("Average of Lead time",$A$22,"Transportation modes",A26)</f>
        <v>18.03448275862069</v>
      </c>
      <c r="H26" s="6"/>
    </row>
    <row r="40" spans="1:8" x14ac:dyDescent="0.25">
      <c r="A40" s="3" t="s">
        <v>10</v>
      </c>
      <c r="B40" t="s">
        <v>157</v>
      </c>
      <c r="C40" t="s">
        <v>158</v>
      </c>
      <c r="F40" t="s">
        <v>10</v>
      </c>
      <c r="G40" t="s">
        <v>160</v>
      </c>
      <c r="H40" t="s">
        <v>161</v>
      </c>
    </row>
    <row r="41" spans="1:8" x14ac:dyDescent="0.25">
      <c r="A41" t="s">
        <v>35</v>
      </c>
      <c r="B41" s="1">
        <v>155.53783060611303</v>
      </c>
      <c r="C41" s="1">
        <v>5093.9283788115081</v>
      </c>
      <c r="F41" t="str">
        <f>A41</f>
        <v>Carrier A</v>
      </c>
      <c r="G41" s="7">
        <f>GETPIVOTDATA("Sum of Shipping costs",$A$40,"Shipping carriers",A41)</f>
        <v>155.53783060611303</v>
      </c>
      <c r="H41" s="7">
        <f>GETPIVOTDATA("Average of Revenue generated",$A$40,"Shipping carriers",A41)</f>
        <v>5093.9283788115081</v>
      </c>
    </row>
    <row r="42" spans="1:8" x14ac:dyDescent="0.25">
      <c r="A42" t="s">
        <v>26</v>
      </c>
      <c r="B42" s="1">
        <v>236.89761966392965</v>
      </c>
      <c r="C42" s="1">
        <v>5816.1545811155529</v>
      </c>
      <c r="F42" t="str">
        <f t="shared" ref="F42:F43" si="0">A42</f>
        <v>Carrier B</v>
      </c>
      <c r="G42" s="7">
        <f t="shared" ref="G42:G43" si="1">GETPIVOTDATA("Sum of Shipping costs",$A$40,"Shipping carriers",A42)</f>
        <v>236.89761966392965</v>
      </c>
      <c r="H42" s="7">
        <f t="shared" ref="H42:H43" si="2">GETPIVOTDATA("Average of Revenue generated",$A$40,"Shipping carriers",A42)</f>
        <v>5816.1545811155529</v>
      </c>
    </row>
    <row r="43" spans="1:8" x14ac:dyDescent="0.25">
      <c r="A43" t="s">
        <v>42</v>
      </c>
      <c r="B43" s="1">
        <v>162.37945693175101</v>
      </c>
      <c r="C43" s="1">
        <v>6375.1785221857499</v>
      </c>
      <c r="F43" t="str">
        <f t="shared" si="0"/>
        <v>Carrier C</v>
      </c>
      <c r="G43" s="7">
        <f t="shared" si="1"/>
        <v>162.37945693175101</v>
      </c>
      <c r="H43" s="7">
        <f t="shared" si="2"/>
        <v>6375.1785221857499</v>
      </c>
    </row>
    <row r="56" spans="1:7" x14ac:dyDescent="0.25">
      <c r="A56" s="3" t="s">
        <v>0</v>
      </c>
      <c r="B56" t="s">
        <v>162</v>
      </c>
      <c r="F56" s="4" t="s">
        <v>0</v>
      </c>
      <c r="G56" s="4" t="s">
        <v>162</v>
      </c>
    </row>
    <row r="57" spans="1:7" x14ac:dyDescent="0.25">
      <c r="A57" t="s">
        <v>56</v>
      </c>
      <c r="B57" s="1">
        <v>146877.93380086165</v>
      </c>
      <c r="F57" t="str">
        <f>A57</f>
        <v>cosmetics</v>
      </c>
      <c r="G57" s="8">
        <f>GETPIVOTDATA("Profit",$A$56,"Product type",A57)</f>
        <v>146877.93380086165</v>
      </c>
    </row>
    <row r="58" spans="1:7" x14ac:dyDescent="0.25">
      <c r="A58" t="s">
        <v>23</v>
      </c>
      <c r="B58" s="1">
        <v>155278.09222972367</v>
      </c>
      <c r="F58" t="str">
        <f t="shared" ref="F58:F59" si="3">A58</f>
        <v>haircare</v>
      </c>
      <c r="G58" s="8">
        <f t="shared" ref="G58:G59" si="4">GETPIVOTDATA("Profit",$A$56,"Product type",A58)</f>
        <v>155278.09222972367</v>
      </c>
    </row>
    <row r="59" spans="1:7" x14ac:dyDescent="0.25">
      <c r="A59" t="s">
        <v>32</v>
      </c>
      <c r="B59" s="1">
        <v>217242.7302603334</v>
      </c>
      <c r="F59" t="str">
        <f t="shared" si="3"/>
        <v>skincare</v>
      </c>
      <c r="G59" s="8">
        <f t="shared" si="4"/>
        <v>217242.7302603334</v>
      </c>
    </row>
    <row r="72" spans="1:7" x14ac:dyDescent="0.25">
      <c r="A72" s="3" t="s">
        <v>18</v>
      </c>
      <c r="B72" t="s">
        <v>168</v>
      </c>
      <c r="F72" s="4" t="s">
        <v>18</v>
      </c>
      <c r="G72" s="4" t="s">
        <v>168</v>
      </c>
    </row>
    <row r="73" spans="1:7" x14ac:dyDescent="0.25">
      <c r="A73" t="s">
        <v>45</v>
      </c>
      <c r="B73" s="1">
        <v>2.5693021450498179</v>
      </c>
      <c r="F73" t="str">
        <f>A73</f>
        <v>Fail</v>
      </c>
      <c r="G73" s="5">
        <f>GETPIVOTDATA("Defect rates",$A$72,"Inspection results",A73)</f>
        <v>2.5693021450498179</v>
      </c>
    </row>
    <row r="74" spans="1:7" x14ac:dyDescent="0.25">
      <c r="A74" t="s">
        <v>63</v>
      </c>
      <c r="B74" s="1">
        <v>2.0390431861225471</v>
      </c>
      <c r="F74" t="str">
        <f t="shared" ref="F74:F75" si="5">A74</f>
        <v>Pass</v>
      </c>
      <c r="G74" s="5">
        <f t="shared" ref="G74:G75" si="6">GETPIVOTDATA("Defect rates",$A$72,"Inspection results",A74)</f>
        <v>2.0390431861225471</v>
      </c>
    </row>
    <row r="75" spans="1:7" x14ac:dyDescent="0.25">
      <c r="A75" t="s">
        <v>29</v>
      </c>
      <c r="B75" s="1">
        <v>2.1542177749104434</v>
      </c>
      <c r="F75" t="str">
        <f t="shared" si="5"/>
        <v>Pending</v>
      </c>
      <c r="G75" s="5">
        <f t="shared" si="6"/>
        <v>2.1542177749104434</v>
      </c>
    </row>
    <row r="90" spans="1:7" x14ac:dyDescent="0.25">
      <c r="A90" s="3" t="s">
        <v>5</v>
      </c>
      <c r="B90" t="s">
        <v>162</v>
      </c>
      <c r="F90" s="4" t="s">
        <v>169</v>
      </c>
      <c r="G90" s="4" t="s">
        <v>170</v>
      </c>
    </row>
    <row r="91" spans="1:7" x14ac:dyDescent="0.25">
      <c r="A91">
        <v>1061.618523013288</v>
      </c>
      <c r="B91" s="1">
        <v>739.84976456280754</v>
      </c>
      <c r="F91">
        <f>A91</f>
        <v>1061.618523013288</v>
      </c>
      <c r="G91">
        <f>B91</f>
        <v>739.84976456280754</v>
      </c>
    </row>
    <row r="92" spans="1:7" x14ac:dyDescent="0.25">
      <c r="A92">
        <v>1229.5910285649834</v>
      </c>
      <c r="B92" s="1">
        <v>889.27286342376863</v>
      </c>
      <c r="F92">
        <f t="shared" ref="F92:F155" si="7">A92</f>
        <v>1229.5910285649834</v>
      </c>
      <c r="G92">
        <f t="shared" ref="G92:G155" si="8">B92</f>
        <v>889.27286342376863</v>
      </c>
    </row>
    <row r="93" spans="1:7" x14ac:dyDescent="0.25">
      <c r="A93">
        <v>1292.4584179377562</v>
      </c>
      <c r="B93" s="1">
        <v>889.27265001513069</v>
      </c>
      <c r="F93">
        <f t="shared" si="7"/>
        <v>1292.4584179377562</v>
      </c>
      <c r="G93">
        <f t="shared" si="8"/>
        <v>889.27265001513069</v>
      </c>
    </row>
    <row r="94" spans="1:7" x14ac:dyDescent="0.25">
      <c r="A94">
        <v>1605.8669003924058</v>
      </c>
      <c r="B94" s="1">
        <v>1046.7354802673995</v>
      </c>
      <c r="F94">
        <f t="shared" si="7"/>
        <v>1605.8669003924058</v>
      </c>
      <c r="G94">
        <f t="shared" si="8"/>
        <v>1046.7354802673995</v>
      </c>
    </row>
    <row r="95" spans="1:7" x14ac:dyDescent="0.25">
      <c r="A95">
        <v>1752.3810874841247</v>
      </c>
      <c r="B95" s="1">
        <v>1457.3848286726807</v>
      </c>
      <c r="F95">
        <f t="shared" si="7"/>
        <v>1752.3810874841247</v>
      </c>
      <c r="G95">
        <f t="shared" si="8"/>
        <v>1457.3848286726807</v>
      </c>
    </row>
    <row r="96" spans="1:7" x14ac:dyDescent="0.25">
      <c r="A96">
        <v>1839.6094258567639</v>
      </c>
      <c r="B96" s="1">
        <v>1100.0032363883486</v>
      </c>
      <c r="F96">
        <f t="shared" si="7"/>
        <v>1839.6094258567639</v>
      </c>
      <c r="G96">
        <f t="shared" si="8"/>
        <v>1100.0032363883486</v>
      </c>
    </row>
    <row r="97" spans="1:7" x14ac:dyDescent="0.25">
      <c r="A97">
        <v>1889.073589779335</v>
      </c>
      <c r="B97" s="1">
        <v>965.40526136063147</v>
      </c>
      <c r="F97">
        <f t="shared" si="7"/>
        <v>1889.073589779335</v>
      </c>
      <c r="G97">
        <f t="shared" si="8"/>
        <v>965.40526136063147</v>
      </c>
    </row>
    <row r="98" spans="1:7" x14ac:dyDescent="0.25">
      <c r="A98">
        <v>1912.4656631007608</v>
      </c>
      <c r="B98" s="1">
        <v>1244.2243573411156</v>
      </c>
      <c r="F98">
        <f t="shared" si="7"/>
        <v>1912.4656631007608</v>
      </c>
      <c r="G98">
        <f t="shared" si="8"/>
        <v>1244.2243573411156</v>
      </c>
    </row>
    <row r="99" spans="1:7" x14ac:dyDescent="0.25">
      <c r="A99">
        <v>1935.2067935075991</v>
      </c>
      <c r="B99" s="1">
        <v>891.18408197023405</v>
      </c>
      <c r="F99">
        <f t="shared" si="7"/>
        <v>1935.2067935075991</v>
      </c>
      <c r="G99">
        <f t="shared" si="8"/>
        <v>891.18408197023405</v>
      </c>
    </row>
    <row r="100" spans="1:7" x14ac:dyDescent="0.25">
      <c r="A100">
        <v>2021.1498103371077</v>
      </c>
      <c r="B100" s="1">
        <v>1840.7996214463515</v>
      </c>
      <c r="F100">
        <f t="shared" si="7"/>
        <v>2021.1498103371077</v>
      </c>
      <c r="G100">
        <f t="shared" si="8"/>
        <v>1840.7996214463515</v>
      </c>
    </row>
    <row r="101" spans="1:7" x14ac:dyDescent="0.25">
      <c r="A101">
        <v>2048.2900998487103</v>
      </c>
      <c r="B101" s="1">
        <v>1540.6428417468906</v>
      </c>
      <c r="F101">
        <f t="shared" si="7"/>
        <v>2048.2900998487103</v>
      </c>
      <c r="G101">
        <f t="shared" si="8"/>
        <v>1540.6428417468906</v>
      </c>
    </row>
    <row r="102" spans="1:7" x14ac:dyDescent="0.25">
      <c r="A102">
        <v>2100.1297546259366</v>
      </c>
      <c r="B102" s="1">
        <v>1802.9547816674358</v>
      </c>
      <c r="F102">
        <f t="shared" si="7"/>
        <v>2100.1297546259366</v>
      </c>
      <c r="G102">
        <f t="shared" si="8"/>
        <v>1802.9547816674358</v>
      </c>
    </row>
    <row r="103" spans="1:7" x14ac:dyDescent="0.25">
      <c r="A103">
        <v>2174.777054350654</v>
      </c>
      <c r="B103" s="1">
        <v>1635.7296518117478</v>
      </c>
      <c r="F103">
        <f t="shared" si="7"/>
        <v>2174.777054350654</v>
      </c>
      <c r="G103">
        <f t="shared" si="8"/>
        <v>1635.7296518117478</v>
      </c>
    </row>
    <row r="104" spans="1:7" x14ac:dyDescent="0.25">
      <c r="A104">
        <v>2330.9658020919492</v>
      </c>
      <c r="B104" s="1">
        <v>1419.6620603953597</v>
      </c>
      <c r="F104">
        <f t="shared" si="7"/>
        <v>2330.9658020919492</v>
      </c>
      <c r="G104">
        <f t="shared" si="8"/>
        <v>1419.6620603953597</v>
      </c>
    </row>
    <row r="105" spans="1:7" x14ac:dyDescent="0.25">
      <c r="A105">
        <v>2390.8078665561734</v>
      </c>
      <c r="B105" s="1">
        <v>2125.5473821953492</v>
      </c>
      <c r="F105">
        <f t="shared" si="7"/>
        <v>2390.8078665561734</v>
      </c>
      <c r="G105">
        <f t="shared" si="8"/>
        <v>2125.5473821953492</v>
      </c>
    </row>
    <row r="106" spans="1:7" x14ac:dyDescent="0.25">
      <c r="A106">
        <v>2411.754632110491</v>
      </c>
      <c r="B106" s="1">
        <v>1626.1031805058678</v>
      </c>
      <c r="F106">
        <f t="shared" si="7"/>
        <v>2411.754632110491</v>
      </c>
      <c r="G106">
        <f t="shared" si="8"/>
        <v>1626.1031805058678</v>
      </c>
    </row>
    <row r="107" spans="1:7" x14ac:dyDescent="0.25">
      <c r="A107">
        <v>2438.3399304700288</v>
      </c>
      <c r="B107" s="1">
        <v>2218.5310296877688</v>
      </c>
      <c r="F107">
        <f t="shared" si="7"/>
        <v>2438.3399304700288</v>
      </c>
      <c r="G107">
        <f t="shared" si="8"/>
        <v>2218.5310296877688</v>
      </c>
    </row>
    <row r="108" spans="1:7" x14ac:dyDescent="0.25">
      <c r="A108">
        <v>2483.7601775427947</v>
      </c>
      <c r="B108" s="1">
        <v>1581.458687248185</v>
      </c>
      <c r="F108">
        <f t="shared" si="7"/>
        <v>2483.7601775427947</v>
      </c>
      <c r="G108">
        <f t="shared" si="8"/>
        <v>1581.458687248185</v>
      </c>
    </row>
    <row r="109" spans="1:7" x14ac:dyDescent="0.25">
      <c r="A109">
        <v>2553.4955849912149</v>
      </c>
      <c r="B109" s="1">
        <v>1989.0719974294793</v>
      </c>
      <c r="F109">
        <f t="shared" si="7"/>
        <v>2553.4955849912149</v>
      </c>
      <c r="G109">
        <f t="shared" si="8"/>
        <v>1989.0719974294793</v>
      </c>
    </row>
    <row r="110" spans="1:7" x14ac:dyDescent="0.25">
      <c r="A110">
        <v>2556.7673606335957</v>
      </c>
      <c r="B110" s="1">
        <v>2094.9381144734957</v>
      </c>
      <c r="F110">
        <f t="shared" si="7"/>
        <v>2556.7673606335957</v>
      </c>
      <c r="G110">
        <f t="shared" si="8"/>
        <v>2094.9381144734957</v>
      </c>
    </row>
    <row r="111" spans="1:7" x14ac:dyDescent="0.25">
      <c r="A111">
        <v>2629.3964348452619</v>
      </c>
      <c r="B111" s="1">
        <v>1907.1969447262638</v>
      </c>
      <c r="F111">
        <f t="shared" si="7"/>
        <v>2629.3964348452619</v>
      </c>
      <c r="G111">
        <f t="shared" si="8"/>
        <v>1907.1969447262638</v>
      </c>
    </row>
    <row r="112" spans="1:7" x14ac:dyDescent="0.25">
      <c r="A112">
        <v>2633.1219813122557</v>
      </c>
      <c r="B112" s="1">
        <v>1892.8173044111386</v>
      </c>
      <c r="F112">
        <f t="shared" si="7"/>
        <v>2633.1219813122557</v>
      </c>
      <c r="G112">
        <f t="shared" si="8"/>
        <v>1892.8173044111386</v>
      </c>
    </row>
    <row r="113" spans="1:7" x14ac:dyDescent="0.25">
      <c r="A113">
        <v>2686.4572235759833</v>
      </c>
      <c r="B113" s="1">
        <v>1906.0630453972594</v>
      </c>
      <c r="F113">
        <f t="shared" si="7"/>
        <v>2686.4572235759833</v>
      </c>
      <c r="G113">
        <f t="shared" si="8"/>
        <v>1906.0630453972594</v>
      </c>
    </row>
    <row r="114" spans="1:7" x14ac:dyDescent="0.25">
      <c r="A114">
        <v>2686.5051515674468</v>
      </c>
      <c r="B114" s="1">
        <v>1667.108811340941</v>
      </c>
      <c r="F114">
        <f t="shared" si="7"/>
        <v>2686.5051515674468</v>
      </c>
      <c r="G114">
        <f t="shared" si="8"/>
        <v>1667.108811340941</v>
      </c>
    </row>
    <row r="115" spans="1:7" x14ac:dyDescent="0.25">
      <c r="A115">
        <v>2766.3423668660889</v>
      </c>
      <c r="B115" s="1">
        <v>1825.6719569006616</v>
      </c>
      <c r="F115">
        <f t="shared" si="7"/>
        <v>2766.3423668660889</v>
      </c>
      <c r="G115">
        <f t="shared" si="8"/>
        <v>1825.6719569006616</v>
      </c>
    </row>
    <row r="116" spans="1:7" x14ac:dyDescent="0.25">
      <c r="A116">
        <v>2828.3487459757589</v>
      </c>
      <c r="B116" s="1">
        <v>2531.6769348188391</v>
      </c>
      <c r="F116">
        <f t="shared" si="7"/>
        <v>2828.3487459757589</v>
      </c>
      <c r="G116">
        <f t="shared" si="8"/>
        <v>2531.6769348188391</v>
      </c>
    </row>
    <row r="117" spans="1:7" x14ac:dyDescent="0.25">
      <c r="A117">
        <v>2873.7414460214413</v>
      </c>
      <c r="B117" s="1">
        <v>2437.1260967240623</v>
      </c>
      <c r="F117">
        <f t="shared" si="7"/>
        <v>2873.7414460214413</v>
      </c>
      <c r="G117">
        <f t="shared" si="8"/>
        <v>2437.1260967240623</v>
      </c>
    </row>
    <row r="118" spans="1:7" x14ac:dyDescent="0.25">
      <c r="A118">
        <v>2925.6751703038126</v>
      </c>
      <c r="B118" s="1">
        <v>2567.3243321393029</v>
      </c>
      <c r="F118">
        <f t="shared" si="7"/>
        <v>2925.6751703038126</v>
      </c>
      <c r="G118">
        <f t="shared" si="8"/>
        <v>2567.3243321393029</v>
      </c>
    </row>
    <row r="119" spans="1:7" x14ac:dyDescent="0.25">
      <c r="A119">
        <v>2943.3818676094515</v>
      </c>
      <c r="B119" s="1">
        <v>2344.2298516730107</v>
      </c>
      <c r="F119">
        <f t="shared" si="7"/>
        <v>2943.3818676094515</v>
      </c>
      <c r="G119">
        <f t="shared" si="8"/>
        <v>2344.2298516730107</v>
      </c>
    </row>
    <row r="120" spans="1:7" x14ac:dyDescent="0.25">
      <c r="A120">
        <v>3550.2184327809919</v>
      </c>
      <c r="B120" s="1">
        <v>3152.2042962350038</v>
      </c>
      <c r="F120">
        <f t="shared" si="7"/>
        <v>3550.2184327809919</v>
      </c>
      <c r="G120">
        <f t="shared" si="8"/>
        <v>3152.2042962350038</v>
      </c>
    </row>
    <row r="121" spans="1:7" x14ac:dyDescent="0.25">
      <c r="A121">
        <v>3716.4933258940368</v>
      </c>
      <c r="B121" s="1">
        <v>3076.1466310573992</v>
      </c>
      <c r="F121">
        <f t="shared" si="7"/>
        <v>3716.4933258940368</v>
      </c>
      <c r="G121">
        <f t="shared" si="8"/>
        <v>3076.1466310573992</v>
      </c>
    </row>
    <row r="122" spans="1:7" x14ac:dyDescent="0.25">
      <c r="A122">
        <v>3899.7468337292244</v>
      </c>
      <c r="B122" s="1">
        <v>3550.5599738561673</v>
      </c>
      <c r="F122">
        <f t="shared" si="7"/>
        <v>3899.7468337292244</v>
      </c>
      <c r="G122">
        <f t="shared" si="8"/>
        <v>3550.5599738561673</v>
      </c>
    </row>
    <row r="123" spans="1:7" x14ac:dyDescent="0.25">
      <c r="A123">
        <v>4052.7384162378667</v>
      </c>
      <c r="B123" s="1">
        <v>3398.1310779056166</v>
      </c>
      <c r="F123">
        <f t="shared" si="7"/>
        <v>4052.7384162378667</v>
      </c>
      <c r="G123">
        <f t="shared" si="8"/>
        <v>3398.1310779056166</v>
      </c>
    </row>
    <row r="124" spans="1:7" x14ac:dyDescent="0.25">
      <c r="A124">
        <v>4256.9491408502254</v>
      </c>
      <c r="B124" s="1">
        <v>3547.1300254801777</v>
      </c>
      <c r="F124">
        <f t="shared" si="7"/>
        <v>4256.9491408502254</v>
      </c>
      <c r="G124">
        <f t="shared" si="8"/>
        <v>3547.1300254801777</v>
      </c>
    </row>
    <row r="125" spans="1:7" x14ac:dyDescent="0.25">
      <c r="A125">
        <v>4370.9165799845359</v>
      </c>
      <c r="B125" s="1">
        <v>3757.1141555789909</v>
      </c>
      <c r="F125">
        <f t="shared" si="7"/>
        <v>4370.9165799845359</v>
      </c>
      <c r="G125">
        <f t="shared" si="8"/>
        <v>3757.1141555789909</v>
      </c>
    </row>
    <row r="126" spans="1:7" x14ac:dyDescent="0.25">
      <c r="A126">
        <v>4384.4134000458625</v>
      </c>
      <c r="B126" s="1">
        <v>4083.7791936556482</v>
      </c>
      <c r="F126">
        <f t="shared" si="7"/>
        <v>4384.4134000458625</v>
      </c>
      <c r="G126">
        <f t="shared" si="8"/>
        <v>4083.7791936556482</v>
      </c>
    </row>
    <row r="127" spans="1:7" x14ac:dyDescent="0.25">
      <c r="A127">
        <v>4531.4021336919095</v>
      </c>
      <c r="B127" s="1">
        <v>3665.2382034014054</v>
      </c>
      <c r="F127">
        <f t="shared" si="7"/>
        <v>4531.4021336919095</v>
      </c>
      <c r="G127">
        <f t="shared" si="8"/>
        <v>3665.2382034014054</v>
      </c>
    </row>
    <row r="128" spans="1:7" x14ac:dyDescent="0.25">
      <c r="A128">
        <v>4767.020484344137</v>
      </c>
      <c r="B128" s="1">
        <v>3920.198961351211</v>
      </c>
      <c r="F128">
        <f t="shared" si="7"/>
        <v>4767.020484344137</v>
      </c>
      <c r="G128">
        <f t="shared" si="8"/>
        <v>3920.198961351211</v>
      </c>
    </row>
    <row r="129" spans="1:7" x14ac:dyDescent="0.25">
      <c r="A129">
        <v>4971.145987585558</v>
      </c>
      <c r="B129" s="1">
        <v>3920.0922791609164</v>
      </c>
      <c r="F129">
        <f t="shared" si="7"/>
        <v>4971.145987585558</v>
      </c>
      <c r="G129">
        <f t="shared" si="8"/>
        <v>3920.0922791609164</v>
      </c>
    </row>
    <row r="130" spans="1:7" x14ac:dyDescent="0.25">
      <c r="A130">
        <v>5133.8467010866916</v>
      </c>
      <c r="B130" s="1">
        <v>4219.2146827300758</v>
      </c>
      <c r="F130">
        <f t="shared" si="7"/>
        <v>5133.8467010866916</v>
      </c>
      <c r="G130">
        <f t="shared" si="8"/>
        <v>4219.2146827300758</v>
      </c>
    </row>
    <row r="131" spans="1:7" x14ac:dyDescent="0.25">
      <c r="A131">
        <v>5149.9983504080365</v>
      </c>
      <c r="B131" s="1">
        <v>4750.0313568717402</v>
      </c>
      <c r="F131">
        <f t="shared" si="7"/>
        <v>5149.9983504080365</v>
      </c>
      <c r="G131">
        <f t="shared" si="8"/>
        <v>4750.0313568717402</v>
      </c>
    </row>
    <row r="132" spans="1:7" x14ac:dyDescent="0.25">
      <c r="A132">
        <v>5267.9568075105208</v>
      </c>
      <c r="B132" s="1">
        <v>4701.1234110333553</v>
      </c>
      <c r="F132">
        <f t="shared" si="7"/>
        <v>5267.9568075105208</v>
      </c>
      <c r="G132">
        <f t="shared" si="8"/>
        <v>4701.1234110333553</v>
      </c>
    </row>
    <row r="133" spans="1:7" x14ac:dyDescent="0.25">
      <c r="A133">
        <v>5328.3759842977579</v>
      </c>
      <c r="B133" s="1">
        <v>4259.584398032126</v>
      </c>
      <c r="F133">
        <f t="shared" si="7"/>
        <v>5328.3759842977579</v>
      </c>
      <c r="G133">
        <f t="shared" si="8"/>
        <v>4259.584398032126</v>
      </c>
    </row>
    <row r="134" spans="1:7" x14ac:dyDescent="0.25">
      <c r="A134">
        <v>5442.0867853976733</v>
      </c>
      <c r="B134" s="1">
        <v>5214.6816639212984</v>
      </c>
      <c r="F134">
        <f t="shared" si="7"/>
        <v>5442.0867853976733</v>
      </c>
      <c r="G134">
        <f t="shared" si="8"/>
        <v>5214.6816639212984</v>
      </c>
    </row>
    <row r="135" spans="1:7" x14ac:dyDescent="0.25">
      <c r="A135">
        <v>5521.2052590109715</v>
      </c>
      <c r="B135" s="1">
        <v>5144.575559586895</v>
      </c>
      <c r="F135">
        <f t="shared" si="7"/>
        <v>5521.2052590109715</v>
      </c>
      <c r="G135">
        <f t="shared" si="8"/>
        <v>5144.575559586895</v>
      </c>
    </row>
    <row r="136" spans="1:7" x14ac:dyDescent="0.25">
      <c r="A136">
        <v>5709.9452959692871</v>
      </c>
      <c r="B136" s="1">
        <v>5282.5741323795783</v>
      </c>
      <c r="F136">
        <f t="shared" si="7"/>
        <v>5709.9452959692871</v>
      </c>
      <c r="G136">
        <f t="shared" si="8"/>
        <v>5282.5741323795783</v>
      </c>
    </row>
    <row r="137" spans="1:7" x14ac:dyDescent="0.25">
      <c r="A137">
        <v>5724.9593504562654</v>
      </c>
      <c r="B137" s="1">
        <v>5099.7416242316194</v>
      </c>
      <c r="F137">
        <f t="shared" si="7"/>
        <v>5724.9593504562654</v>
      </c>
      <c r="G137">
        <f t="shared" si="8"/>
        <v>5099.7416242316194</v>
      </c>
    </row>
    <row r="138" spans="1:7" x14ac:dyDescent="0.25">
      <c r="A138">
        <v>5737.425599119023</v>
      </c>
      <c r="B138" s="1">
        <v>4991.4100921339614</v>
      </c>
      <c r="F138">
        <f t="shared" si="7"/>
        <v>5737.425599119023</v>
      </c>
      <c r="G138">
        <f t="shared" si="8"/>
        <v>4991.4100921339614</v>
      </c>
    </row>
    <row r="139" spans="1:7" x14ac:dyDescent="0.25">
      <c r="A139">
        <v>5910.8853896688988</v>
      </c>
      <c r="B139" s="1">
        <v>5363.2101205373474</v>
      </c>
      <c r="F139">
        <f t="shared" si="7"/>
        <v>5910.8853896688988</v>
      </c>
      <c r="G139">
        <f t="shared" si="8"/>
        <v>5363.2101205373474</v>
      </c>
    </row>
    <row r="140" spans="1:7" x14ac:dyDescent="0.25">
      <c r="A140">
        <v>5924.682566853231</v>
      </c>
      <c r="B140" s="1">
        <v>5350.6489032972486</v>
      </c>
      <c r="F140">
        <f t="shared" si="7"/>
        <v>5924.682566853231</v>
      </c>
      <c r="G140">
        <f t="shared" si="8"/>
        <v>5350.6489032972486</v>
      </c>
    </row>
    <row r="141" spans="1:7" x14ac:dyDescent="0.25">
      <c r="A141">
        <v>6088.0214799408586</v>
      </c>
      <c r="B141" s="1">
        <v>5239.4603565115613</v>
      </c>
      <c r="F141">
        <f t="shared" si="7"/>
        <v>6088.0214799408586</v>
      </c>
      <c r="G141">
        <f t="shared" si="8"/>
        <v>5239.4603565115613</v>
      </c>
    </row>
    <row r="142" spans="1:7" x14ac:dyDescent="0.25">
      <c r="A142">
        <v>6099.944115581452</v>
      </c>
      <c r="B142" s="1">
        <v>5941.1047759610647</v>
      </c>
      <c r="F142">
        <f t="shared" si="7"/>
        <v>6099.944115581452</v>
      </c>
      <c r="G142">
        <f t="shared" si="8"/>
        <v>5941.1047759610647</v>
      </c>
    </row>
    <row r="143" spans="1:7" x14ac:dyDescent="0.25">
      <c r="A143">
        <v>6117.3246150839923</v>
      </c>
      <c r="B143" s="1">
        <v>5924.560065253404</v>
      </c>
      <c r="F143">
        <f t="shared" si="7"/>
        <v>6117.3246150839923</v>
      </c>
      <c r="G143">
        <f t="shared" si="8"/>
        <v>5924.560065253404</v>
      </c>
    </row>
    <row r="144" spans="1:7" x14ac:dyDescent="0.25">
      <c r="A144">
        <v>6453.7979681762854</v>
      </c>
      <c r="B144" s="1">
        <v>5506.9745213214892</v>
      </c>
      <c r="F144">
        <f t="shared" si="7"/>
        <v>6453.7979681762854</v>
      </c>
      <c r="G144">
        <f t="shared" si="8"/>
        <v>5506.9745213214892</v>
      </c>
    </row>
    <row r="145" spans="1:7" x14ac:dyDescent="0.25">
      <c r="A145">
        <v>6541.3293448024651</v>
      </c>
      <c r="B145" s="1">
        <v>5924.6158965370378</v>
      </c>
      <c r="F145">
        <f t="shared" si="7"/>
        <v>6541.3293448024651</v>
      </c>
      <c r="G145">
        <f t="shared" si="8"/>
        <v>5924.6158965370378</v>
      </c>
    </row>
    <row r="146" spans="1:7" x14ac:dyDescent="0.25">
      <c r="A146">
        <v>6885.5893508962527</v>
      </c>
      <c r="B146" s="1">
        <v>6633.490088261311</v>
      </c>
      <c r="F146">
        <f t="shared" si="7"/>
        <v>6885.5893508962527</v>
      </c>
      <c r="G146">
        <f t="shared" si="8"/>
        <v>6633.490088261311</v>
      </c>
    </row>
    <row r="147" spans="1:7" x14ac:dyDescent="0.25">
      <c r="A147">
        <v>7014.8879872033885</v>
      </c>
      <c r="B147" s="1">
        <v>6813.8585888763155</v>
      </c>
      <c r="F147">
        <f t="shared" si="7"/>
        <v>7014.8879872033885</v>
      </c>
      <c r="G147">
        <f t="shared" si="8"/>
        <v>6813.8585888763155</v>
      </c>
    </row>
    <row r="148" spans="1:7" x14ac:dyDescent="0.25">
      <c r="A148">
        <v>7087.0526963574366</v>
      </c>
      <c r="B148" s="1">
        <v>6495.9181689140578</v>
      </c>
      <c r="F148">
        <f t="shared" si="7"/>
        <v>7087.0526963574366</v>
      </c>
      <c r="G148">
        <f t="shared" si="8"/>
        <v>6495.9181689140578</v>
      </c>
    </row>
    <row r="149" spans="1:7" x14ac:dyDescent="0.25">
      <c r="A149">
        <v>7089.4742499341864</v>
      </c>
      <c r="B149" s="1">
        <v>6479.1801512164056</v>
      </c>
      <c r="F149">
        <f t="shared" si="7"/>
        <v>7089.4742499341864</v>
      </c>
      <c r="G149">
        <f t="shared" si="8"/>
        <v>6479.1801512164056</v>
      </c>
    </row>
    <row r="150" spans="1:7" x14ac:dyDescent="0.25">
      <c r="A150">
        <v>7152.2860494355145</v>
      </c>
      <c r="B150" s="1">
        <v>6511.7012235380225</v>
      </c>
      <c r="F150">
        <f t="shared" si="7"/>
        <v>7152.2860494355145</v>
      </c>
      <c r="G150">
        <f t="shared" si="8"/>
        <v>6511.7012235380225</v>
      </c>
    </row>
    <row r="151" spans="1:7" x14ac:dyDescent="0.25">
      <c r="A151">
        <v>7386.3639440486641</v>
      </c>
      <c r="B151" s="1">
        <v>6539.9786780338236</v>
      </c>
      <c r="F151">
        <f t="shared" si="7"/>
        <v>7386.3639440486641</v>
      </c>
      <c r="G151">
        <f t="shared" si="8"/>
        <v>6539.9786780338236</v>
      </c>
    </row>
    <row r="152" spans="1:7" x14ac:dyDescent="0.25">
      <c r="A152">
        <v>7397.0710046000004</v>
      </c>
      <c r="B152" s="1">
        <v>6598.1968939109802</v>
      </c>
      <c r="F152">
        <f t="shared" si="7"/>
        <v>7397.0710046000004</v>
      </c>
      <c r="G152">
        <f t="shared" si="8"/>
        <v>6598.1968939109802</v>
      </c>
    </row>
    <row r="153" spans="1:7" x14ac:dyDescent="0.25">
      <c r="A153">
        <v>7460.9000654458487</v>
      </c>
      <c r="B153" s="1">
        <v>6914.5011425707798</v>
      </c>
      <c r="F153">
        <f t="shared" si="7"/>
        <v>7460.9000654458487</v>
      </c>
      <c r="G153">
        <f t="shared" si="8"/>
        <v>6914.5011425707798</v>
      </c>
    </row>
    <row r="154" spans="1:7" x14ac:dyDescent="0.25">
      <c r="A154">
        <v>7517.363210631127</v>
      </c>
      <c r="B154" s="1">
        <v>6996.9783154090146</v>
      </c>
      <c r="F154">
        <f t="shared" si="7"/>
        <v>7517.363210631127</v>
      </c>
      <c r="G154">
        <f t="shared" si="8"/>
        <v>6996.9783154090146</v>
      </c>
    </row>
    <row r="155" spans="1:7" x14ac:dyDescent="0.25">
      <c r="A155">
        <v>7573.4024578487333</v>
      </c>
      <c r="B155" s="1">
        <v>7121.954168096232</v>
      </c>
      <c r="F155">
        <f t="shared" si="7"/>
        <v>7573.4024578487333</v>
      </c>
      <c r="G155">
        <f t="shared" si="8"/>
        <v>7121.954168096232</v>
      </c>
    </row>
    <row r="156" spans="1:7" x14ac:dyDescent="0.25">
      <c r="A156">
        <v>7698.4247656321168</v>
      </c>
      <c r="B156" s="1">
        <v>7486.5259901076715</v>
      </c>
      <c r="F156">
        <f t="shared" ref="F156:F190" si="9">A156</f>
        <v>7698.4247656321168</v>
      </c>
      <c r="G156">
        <f t="shared" ref="G156:G190" si="10">B156</f>
        <v>7486.5259901076715</v>
      </c>
    </row>
    <row r="157" spans="1:7" x14ac:dyDescent="0.25">
      <c r="A157">
        <v>7766.8364256852328</v>
      </c>
      <c r="B157" s="1">
        <v>7474.7059565052778</v>
      </c>
      <c r="F157">
        <f t="shared" si="9"/>
        <v>7766.8364256852328</v>
      </c>
      <c r="G157">
        <f t="shared" si="10"/>
        <v>7474.7059565052778</v>
      </c>
    </row>
    <row r="158" spans="1:7" x14ac:dyDescent="0.25">
      <c r="A158">
        <v>7823.4765595317367</v>
      </c>
      <c r="B158" s="1">
        <v>7684.1416307981663</v>
      </c>
      <c r="F158">
        <f t="shared" si="9"/>
        <v>7823.4765595317367</v>
      </c>
      <c r="G158">
        <f t="shared" si="10"/>
        <v>7684.1416307981663</v>
      </c>
    </row>
    <row r="159" spans="1:7" x14ac:dyDescent="0.25">
      <c r="A159">
        <v>7888.3565466618729</v>
      </c>
      <c r="B159" s="1">
        <v>6974.3609651182833</v>
      </c>
      <c r="F159">
        <f t="shared" si="9"/>
        <v>7888.3565466618729</v>
      </c>
      <c r="G159">
        <f t="shared" si="10"/>
        <v>6974.3609651182833</v>
      </c>
    </row>
    <row r="160" spans="1:7" x14ac:dyDescent="0.25">
      <c r="A160">
        <v>7888.7232684270812</v>
      </c>
      <c r="B160" s="1">
        <v>7472.8518208037112</v>
      </c>
      <c r="F160">
        <f t="shared" si="9"/>
        <v>7888.7232684270812</v>
      </c>
      <c r="G160">
        <f t="shared" si="10"/>
        <v>7472.8518208037112</v>
      </c>
    </row>
    <row r="161" spans="1:7" x14ac:dyDescent="0.25">
      <c r="A161">
        <v>7910.8869161406856</v>
      </c>
      <c r="B161" s="1">
        <v>6996.030940376495</v>
      </c>
      <c r="F161">
        <f t="shared" si="9"/>
        <v>7910.8869161406856</v>
      </c>
      <c r="G161">
        <f t="shared" si="10"/>
        <v>6996.030940376495</v>
      </c>
    </row>
    <row r="162" spans="1:7" x14ac:dyDescent="0.25">
      <c r="A162">
        <v>8001.6132065190022</v>
      </c>
      <c r="B162" s="1">
        <v>7648.0696015221438</v>
      </c>
      <c r="F162">
        <f t="shared" si="9"/>
        <v>8001.6132065190022</v>
      </c>
      <c r="G162">
        <f t="shared" si="10"/>
        <v>7648.0696015221438</v>
      </c>
    </row>
    <row r="163" spans="1:7" x14ac:dyDescent="0.25">
      <c r="A163">
        <v>8128.0276968511916</v>
      </c>
      <c r="B163" s="1">
        <v>7559.5918872755974</v>
      </c>
      <c r="F163">
        <f t="shared" si="9"/>
        <v>8128.0276968511916</v>
      </c>
      <c r="G163">
        <f t="shared" si="10"/>
        <v>7559.5918872755974</v>
      </c>
    </row>
    <row r="164" spans="1:7" x14ac:dyDescent="0.25">
      <c r="A164">
        <v>8180.3370854254426</v>
      </c>
      <c r="B164" s="1">
        <v>7735.2801497416749</v>
      </c>
      <c r="F164">
        <f t="shared" si="9"/>
        <v>8180.3370854254426</v>
      </c>
      <c r="G164">
        <f t="shared" si="10"/>
        <v>7735.2801497416749</v>
      </c>
    </row>
    <row r="165" spans="1:7" x14ac:dyDescent="0.25">
      <c r="A165">
        <v>8232.3348294258212</v>
      </c>
      <c r="B165" s="1">
        <v>7397.2394431997764</v>
      </c>
      <c r="F165">
        <f t="shared" si="9"/>
        <v>8232.3348294258212</v>
      </c>
      <c r="G165">
        <f t="shared" si="10"/>
        <v>7397.2394431997764</v>
      </c>
    </row>
    <row r="166" spans="1:7" x14ac:dyDescent="0.25">
      <c r="A166">
        <v>8318.9031946171781</v>
      </c>
      <c r="B166" s="1">
        <v>7506.5739699450069</v>
      </c>
      <c r="F166">
        <f t="shared" si="9"/>
        <v>8318.9031946171781</v>
      </c>
      <c r="G166">
        <f t="shared" si="10"/>
        <v>7506.5739699450069</v>
      </c>
    </row>
    <row r="167" spans="1:7" x14ac:dyDescent="0.25">
      <c r="A167">
        <v>8354.5796864819949</v>
      </c>
      <c r="B167" s="1">
        <v>7790.5428187193165</v>
      </c>
      <c r="F167">
        <f t="shared" si="9"/>
        <v>8354.5796864819949</v>
      </c>
      <c r="G167">
        <f t="shared" si="10"/>
        <v>7790.5428187193165</v>
      </c>
    </row>
    <row r="168" spans="1:7" x14ac:dyDescent="0.25">
      <c r="A168">
        <v>8367.721618020154</v>
      </c>
      <c r="B168" s="1">
        <v>7929.5776899746452</v>
      </c>
      <c r="F168">
        <f t="shared" si="9"/>
        <v>8367.721618020154</v>
      </c>
      <c r="G168">
        <f t="shared" si="10"/>
        <v>7929.5776899746452</v>
      </c>
    </row>
    <row r="169" spans="1:7" x14ac:dyDescent="0.25">
      <c r="A169">
        <v>8458.7308783671779</v>
      </c>
      <c r="B169" s="1">
        <v>7674.2273977919485</v>
      </c>
      <c r="F169">
        <f t="shared" si="9"/>
        <v>8458.7308783671779</v>
      </c>
      <c r="G169">
        <f t="shared" si="10"/>
        <v>7674.2273977919485</v>
      </c>
    </row>
    <row r="170" spans="1:7" x14ac:dyDescent="0.25">
      <c r="A170">
        <v>8496.1038130898378</v>
      </c>
      <c r="B170" s="1">
        <v>7592.2330538842625</v>
      </c>
      <c r="F170">
        <f t="shared" si="9"/>
        <v>8496.1038130898378</v>
      </c>
      <c r="G170">
        <f t="shared" si="10"/>
        <v>7592.2330538842625</v>
      </c>
    </row>
    <row r="171" spans="1:7" x14ac:dyDescent="0.25">
      <c r="A171">
        <v>8525.9525596835265</v>
      </c>
      <c r="B171" s="1">
        <v>7636.7392041769754</v>
      </c>
      <c r="F171">
        <f t="shared" si="9"/>
        <v>8525.9525596835265</v>
      </c>
      <c r="G171">
        <f t="shared" si="10"/>
        <v>7636.7392041769754</v>
      </c>
    </row>
    <row r="172" spans="1:7" x14ac:dyDescent="0.25">
      <c r="A172">
        <v>8651.6726829820655</v>
      </c>
      <c r="B172" s="1">
        <v>7784.0984197844818</v>
      </c>
      <c r="F172">
        <f t="shared" si="9"/>
        <v>8651.6726829820655</v>
      </c>
      <c r="G172">
        <f t="shared" si="10"/>
        <v>7784.0984197844818</v>
      </c>
    </row>
    <row r="173" spans="1:7" x14ac:dyDescent="0.25">
      <c r="A173">
        <v>8653.5709264698016</v>
      </c>
      <c r="B173" s="1">
        <v>7716.5044296895994</v>
      </c>
      <c r="F173">
        <f t="shared" si="9"/>
        <v>8653.5709264698016</v>
      </c>
      <c r="G173">
        <f t="shared" si="10"/>
        <v>7716.5044296895994</v>
      </c>
    </row>
    <row r="174" spans="1:7" x14ac:dyDescent="0.25">
      <c r="A174">
        <v>8661.9967923923832</v>
      </c>
      <c r="B174" s="1">
        <v>8425.0082655532406</v>
      </c>
      <c r="F174">
        <f t="shared" si="9"/>
        <v>8661.9967923923832</v>
      </c>
      <c r="G174">
        <f t="shared" si="10"/>
        <v>8425.0082655532406</v>
      </c>
    </row>
    <row r="175" spans="1:7" x14ac:dyDescent="0.25">
      <c r="A175">
        <v>8684.6130592538575</v>
      </c>
      <c r="B175" s="1">
        <v>7763.7477150253444</v>
      </c>
      <c r="F175">
        <f t="shared" si="9"/>
        <v>8684.6130592538575</v>
      </c>
      <c r="G175">
        <f t="shared" si="10"/>
        <v>7763.7477150253444</v>
      </c>
    </row>
    <row r="176" spans="1:7" x14ac:dyDescent="0.25">
      <c r="A176">
        <v>8858.367571011484</v>
      </c>
      <c r="B176" s="1">
        <v>8560.5033100552209</v>
      </c>
      <c r="F176">
        <f t="shared" si="9"/>
        <v>8858.367571011484</v>
      </c>
      <c r="G176">
        <f t="shared" si="10"/>
        <v>8560.5033100552209</v>
      </c>
    </row>
    <row r="177" spans="1:7" x14ac:dyDescent="0.25">
      <c r="A177">
        <v>8864.0843495864356</v>
      </c>
      <c r="B177" s="1">
        <v>8342.3208266380607</v>
      </c>
      <c r="F177">
        <f t="shared" si="9"/>
        <v>8864.0843495864356</v>
      </c>
      <c r="G177">
        <f t="shared" si="10"/>
        <v>8342.3208266380607</v>
      </c>
    </row>
    <row r="178" spans="1:7" x14ac:dyDescent="0.25">
      <c r="A178">
        <v>9049.0778609398967</v>
      </c>
      <c r="B178" s="1">
        <v>8240.22943694475</v>
      </c>
      <c r="F178">
        <f t="shared" si="9"/>
        <v>9049.0778609398967</v>
      </c>
      <c r="G178">
        <f t="shared" si="10"/>
        <v>8240.22943694475</v>
      </c>
    </row>
    <row r="179" spans="1:7" x14ac:dyDescent="0.25">
      <c r="A179">
        <v>9061.7108955077238</v>
      </c>
      <c r="B179" s="1">
        <v>8539.5791346883489</v>
      </c>
      <c r="F179">
        <f t="shared" si="9"/>
        <v>9061.7108955077238</v>
      </c>
      <c r="G179">
        <f t="shared" si="10"/>
        <v>8539.5791346883489</v>
      </c>
    </row>
    <row r="180" spans="1:7" x14ac:dyDescent="0.25">
      <c r="A180">
        <v>9185.1858291817043</v>
      </c>
      <c r="B180" s="1">
        <v>8935.0588979407112</v>
      </c>
      <c r="F180">
        <f t="shared" si="9"/>
        <v>9185.1858291817043</v>
      </c>
      <c r="G180">
        <f t="shared" si="10"/>
        <v>8935.0588979407112</v>
      </c>
    </row>
    <row r="181" spans="1:7" x14ac:dyDescent="0.25">
      <c r="A181">
        <v>9364.6735050761727</v>
      </c>
      <c r="B181" s="1">
        <v>8739.7460407865656</v>
      </c>
      <c r="F181">
        <f t="shared" si="9"/>
        <v>9364.6735050761727</v>
      </c>
      <c r="G181">
        <f t="shared" si="10"/>
        <v>8739.7460407865656</v>
      </c>
    </row>
    <row r="182" spans="1:7" x14ac:dyDescent="0.25">
      <c r="A182">
        <v>9435.7626089000005</v>
      </c>
      <c r="B182" s="1">
        <v>8815.0662087332512</v>
      </c>
      <c r="F182">
        <f t="shared" si="9"/>
        <v>9435.7626089000005</v>
      </c>
      <c r="G182">
        <f t="shared" si="10"/>
        <v>8815.0662087332512</v>
      </c>
    </row>
    <row r="183" spans="1:7" x14ac:dyDescent="0.25">
      <c r="A183">
        <v>9444.7420330999994</v>
      </c>
      <c r="B183" s="1">
        <v>9268.8396129493231</v>
      </c>
      <c r="F183">
        <f t="shared" si="9"/>
        <v>9444.7420330999994</v>
      </c>
      <c r="G183">
        <f t="shared" si="10"/>
        <v>9268.8396129493231</v>
      </c>
    </row>
    <row r="184" spans="1:7" x14ac:dyDescent="0.25">
      <c r="A184">
        <v>9473.7980325083372</v>
      </c>
      <c r="B184" s="1">
        <v>9288.3205434318606</v>
      </c>
      <c r="F184">
        <f t="shared" si="9"/>
        <v>9473.7980325083372</v>
      </c>
      <c r="G184">
        <f t="shared" si="10"/>
        <v>9288.3205434318606</v>
      </c>
    </row>
    <row r="185" spans="1:7" x14ac:dyDescent="0.25">
      <c r="A185">
        <v>9571.5504873278187</v>
      </c>
      <c r="B185" s="1">
        <v>8774.0850057579519</v>
      </c>
      <c r="F185">
        <f t="shared" si="9"/>
        <v>9571.5504873278187</v>
      </c>
      <c r="G185">
        <f t="shared" si="10"/>
        <v>8774.0850057579519</v>
      </c>
    </row>
    <row r="186" spans="1:7" x14ac:dyDescent="0.25">
      <c r="A186">
        <v>9577.7496259</v>
      </c>
      <c r="B186" s="1">
        <v>9397.0868455184645</v>
      </c>
      <c r="F186">
        <f t="shared" si="9"/>
        <v>9577.7496259</v>
      </c>
      <c r="G186">
        <f t="shared" si="10"/>
        <v>9397.0868455184645</v>
      </c>
    </row>
    <row r="187" spans="1:7" x14ac:dyDescent="0.25">
      <c r="A187">
        <v>9592.6335702803117</v>
      </c>
      <c r="B187" s="1">
        <v>8509.2047037305892</v>
      </c>
      <c r="F187">
        <f t="shared" si="9"/>
        <v>9592.6335702803117</v>
      </c>
      <c r="G187">
        <f t="shared" si="10"/>
        <v>8509.2047037305892</v>
      </c>
    </row>
    <row r="188" spans="1:7" x14ac:dyDescent="0.25">
      <c r="A188">
        <v>9655.1351027193978</v>
      </c>
      <c r="B188" s="1">
        <v>8982.8250894743924</v>
      </c>
      <c r="F188">
        <f t="shared" si="9"/>
        <v>9655.1351027193978</v>
      </c>
      <c r="G188">
        <f t="shared" si="10"/>
        <v>8982.8250894743924</v>
      </c>
    </row>
    <row r="189" spans="1:7" x14ac:dyDescent="0.25">
      <c r="A189">
        <v>9692.3180402184316</v>
      </c>
      <c r="B189" s="1">
        <v>9337.4785451870484</v>
      </c>
      <c r="F189">
        <f t="shared" si="9"/>
        <v>9692.3180402184316</v>
      </c>
      <c r="G189">
        <f t="shared" si="10"/>
        <v>9337.4785451870484</v>
      </c>
    </row>
    <row r="190" spans="1:7" x14ac:dyDescent="0.25">
      <c r="A190">
        <v>9866.465457979697</v>
      </c>
      <c r="B190" s="1">
        <v>9152.5098114977336</v>
      </c>
      <c r="F190">
        <f t="shared" si="9"/>
        <v>9866.465457979697</v>
      </c>
      <c r="G190">
        <f t="shared" si="10"/>
        <v>9152.5098114977336</v>
      </c>
    </row>
    <row r="196" spans="1:7" x14ac:dyDescent="0.25">
      <c r="A196" s="3" t="s">
        <v>16</v>
      </c>
      <c r="B196" t="s">
        <v>171</v>
      </c>
      <c r="F196" s="4" t="s">
        <v>16</v>
      </c>
      <c r="G196" s="4" t="s">
        <v>171</v>
      </c>
    </row>
    <row r="197" spans="1:7" x14ac:dyDescent="0.25">
      <c r="A197">
        <v>1</v>
      </c>
      <c r="B197" s="1">
        <v>207.43510864972018</v>
      </c>
      <c r="F197">
        <f>A197</f>
        <v>1</v>
      </c>
      <c r="G197">
        <f>GETPIVOTDATA("Manufacturing costs",$A$196,"Manufacturing lead time",A197)</f>
        <v>207.43510864972018</v>
      </c>
    </row>
    <row r="198" spans="1:7" x14ac:dyDescent="0.25">
      <c r="A198">
        <v>2</v>
      </c>
      <c r="B198" s="1">
        <v>166.0070310843698</v>
      </c>
      <c r="F198">
        <f t="shared" ref="F198:F226" si="11">A198</f>
        <v>2</v>
      </c>
      <c r="G198">
        <f t="shared" ref="G198:G226" si="12">GETPIVOTDATA("Manufacturing costs",$A$196,"Manufacturing lead time",A198)</f>
        <v>166.0070310843698</v>
      </c>
    </row>
    <row r="199" spans="1:7" x14ac:dyDescent="0.25">
      <c r="A199">
        <v>3</v>
      </c>
      <c r="B199" s="1">
        <v>164.7688065150617</v>
      </c>
      <c r="F199">
        <f t="shared" si="11"/>
        <v>3</v>
      </c>
      <c r="G199">
        <f t="shared" si="12"/>
        <v>164.7688065150617</v>
      </c>
    </row>
    <row r="200" spans="1:7" x14ac:dyDescent="0.25">
      <c r="A200">
        <v>4</v>
      </c>
      <c r="B200" s="1">
        <v>137.00720482252146</v>
      </c>
      <c r="F200">
        <f t="shared" si="11"/>
        <v>4</v>
      </c>
      <c r="G200">
        <f t="shared" si="12"/>
        <v>137.00720482252146</v>
      </c>
    </row>
    <row r="201" spans="1:7" x14ac:dyDescent="0.25">
      <c r="A201">
        <v>5</v>
      </c>
      <c r="B201" s="1">
        <v>344.49516461565582</v>
      </c>
      <c r="F201">
        <f t="shared" si="11"/>
        <v>5</v>
      </c>
      <c r="G201">
        <f t="shared" si="12"/>
        <v>344.49516461565582</v>
      </c>
    </row>
    <row r="202" spans="1:7" x14ac:dyDescent="0.25">
      <c r="A202">
        <v>6</v>
      </c>
      <c r="B202" s="1">
        <v>83.385109463147558</v>
      </c>
      <c r="F202">
        <f t="shared" si="11"/>
        <v>6</v>
      </c>
      <c r="G202">
        <f t="shared" si="12"/>
        <v>83.385109463147558</v>
      </c>
    </row>
    <row r="203" spans="1:7" x14ac:dyDescent="0.25">
      <c r="A203">
        <v>7</v>
      </c>
      <c r="B203" s="1">
        <v>559.96607239799289</v>
      </c>
      <c r="F203">
        <f t="shared" si="11"/>
        <v>7</v>
      </c>
      <c r="G203">
        <f t="shared" si="12"/>
        <v>559.96607239799289</v>
      </c>
    </row>
    <row r="204" spans="1:7" x14ac:dyDescent="0.25">
      <c r="A204">
        <v>8</v>
      </c>
      <c r="B204" s="1">
        <v>157.35013613696174</v>
      </c>
      <c r="F204">
        <f t="shared" si="11"/>
        <v>8</v>
      </c>
      <c r="G204">
        <f t="shared" si="12"/>
        <v>157.35013613696174</v>
      </c>
    </row>
    <row r="205" spans="1:7" x14ac:dyDescent="0.25">
      <c r="A205">
        <v>9</v>
      </c>
      <c r="B205" s="1">
        <v>86.185543020819594</v>
      </c>
      <c r="F205">
        <f t="shared" si="11"/>
        <v>9</v>
      </c>
      <c r="G205">
        <f t="shared" si="12"/>
        <v>86.185543020819594</v>
      </c>
    </row>
    <row r="206" spans="1:7" x14ac:dyDescent="0.25">
      <c r="A206">
        <v>10</v>
      </c>
      <c r="B206" s="1">
        <v>159.32000437869266</v>
      </c>
      <c r="F206">
        <f t="shared" si="11"/>
        <v>10</v>
      </c>
      <c r="G206">
        <f t="shared" si="12"/>
        <v>159.32000437869266</v>
      </c>
    </row>
    <row r="207" spans="1:7" x14ac:dyDescent="0.25">
      <c r="A207">
        <v>11</v>
      </c>
      <c r="B207" s="1">
        <v>253.26430720757838</v>
      </c>
      <c r="F207">
        <f t="shared" si="11"/>
        <v>11</v>
      </c>
      <c r="G207">
        <f t="shared" si="12"/>
        <v>253.26430720757838</v>
      </c>
    </row>
    <row r="208" spans="1:7" x14ac:dyDescent="0.25">
      <c r="A208">
        <v>12</v>
      </c>
      <c r="B208" s="1">
        <v>142.50399053856461</v>
      </c>
      <c r="F208">
        <f t="shared" si="11"/>
        <v>12</v>
      </c>
      <c r="G208">
        <f t="shared" si="12"/>
        <v>142.50399053856461</v>
      </c>
    </row>
    <row r="209" spans="1:7" x14ac:dyDescent="0.25">
      <c r="A209">
        <v>13</v>
      </c>
      <c r="B209" s="1">
        <v>65.765155926367456</v>
      </c>
      <c r="F209">
        <f t="shared" si="11"/>
        <v>13</v>
      </c>
      <c r="G209">
        <f t="shared" si="12"/>
        <v>65.765155926367456</v>
      </c>
    </row>
    <row r="210" spans="1:7" x14ac:dyDescent="0.25">
      <c r="A210">
        <v>14</v>
      </c>
      <c r="B210" s="1">
        <v>87.227457969893749</v>
      </c>
      <c r="F210">
        <f t="shared" si="11"/>
        <v>14</v>
      </c>
      <c r="G210">
        <f t="shared" si="12"/>
        <v>87.227457969893749</v>
      </c>
    </row>
    <row r="211" spans="1:7" x14ac:dyDescent="0.25">
      <c r="A211">
        <v>15</v>
      </c>
      <c r="B211" s="1">
        <v>34.343277465075381</v>
      </c>
      <c r="F211">
        <f t="shared" si="11"/>
        <v>15</v>
      </c>
      <c r="G211">
        <f t="shared" si="12"/>
        <v>34.343277465075381</v>
      </c>
    </row>
    <row r="212" spans="1:7" x14ac:dyDescent="0.25">
      <c r="A212">
        <v>16</v>
      </c>
      <c r="B212" s="1">
        <v>141.49378278010681</v>
      </c>
      <c r="F212">
        <f t="shared" si="11"/>
        <v>16</v>
      </c>
      <c r="G212">
        <f t="shared" si="12"/>
        <v>141.49378278010681</v>
      </c>
    </row>
    <row r="213" spans="1:7" x14ac:dyDescent="0.25">
      <c r="A213">
        <v>17</v>
      </c>
      <c r="B213" s="1">
        <v>195.91551222766509</v>
      </c>
      <c r="F213">
        <f t="shared" si="11"/>
        <v>17</v>
      </c>
      <c r="G213">
        <f t="shared" si="12"/>
        <v>195.91551222766509</v>
      </c>
    </row>
    <row r="214" spans="1:7" x14ac:dyDescent="0.25">
      <c r="A214">
        <v>18</v>
      </c>
      <c r="B214" s="1">
        <v>253.02776315867223</v>
      </c>
      <c r="F214">
        <f t="shared" si="11"/>
        <v>18</v>
      </c>
      <c r="G214">
        <f t="shared" si="12"/>
        <v>253.02776315867223</v>
      </c>
    </row>
    <row r="215" spans="1:7" x14ac:dyDescent="0.25">
      <c r="A215">
        <v>19</v>
      </c>
      <c r="B215" s="1">
        <v>45.531364237162144</v>
      </c>
      <c r="F215">
        <f t="shared" si="11"/>
        <v>19</v>
      </c>
      <c r="G215">
        <f t="shared" si="12"/>
        <v>45.531364237162144</v>
      </c>
    </row>
    <row r="216" spans="1:7" x14ac:dyDescent="0.25">
      <c r="A216">
        <v>20</v>
      </c>
      <c r="B216" s="1">
        <v>55.346645254637522</v>
      </c>
      <c r="F216">
        <f t="shared" si="11"/>
        <v>20</v>
      </c>
      <c r="G216">
        <f t="shared" si="12"/>
        <v>55.346645254637522</v>
      </c>
    </row>
    <row r="217" spans="1:7" x14ac:dyDescent="0.25">
      <c r="A217">
        <v>21</v>
      </c>
      <c r="B217" s="1">
        <v>195.00883788593859</v>
      </c>
      <c r="F217">
        <f t="shared" si="11"/>
        <v>21</v>
      </c>
      <c r="G217">
        <f t="shared" si="12"/>
        <v>195.00883788593859</v>
      </c>
    </row>
    <row r="218" spans="1:7" x14ac:dyDescent="0.25">
      <c r="A218">
        <v>22</v>
      </c>
      <c r="B218" s="1">
        <v>33.808636513209095</v>
      </c>
      <c r="F218">
        <f t="shared" si="11"/>
        <v>22</v>
      </c>
      <c r="G218">
        <f t="shared" si="12"/>
        <v>33.808636513209095</v>
      </c>
    </row>
    <row r="219" spans="1:7" x14ac:dyDescent="0.25">
      <c r="A219">
        <v>23</v>
      </c>
      <c r="B219" s="1">
        <v>253.69113143464713</v>
      </c>
      <c r="F219">
        <f t="shared" si="11"/>
        <v>23</v>
      </c>
      <c r="G219">
        <f t="shared" si="12"/>
        <v>253.69113143464713</v>
      </c>
    </row>
    <row r="220" spans="1:7" x14ac:dyDescent="0.25">
      <c r="A220">
        <v>24</v>
      </c>
      <c r="B220" s="1">
        <v>152.62172418032299</v>
      </c>
      <c r="F220">
        <f t="shared" si="11"/>
        <v>24</v>
      </c>
      <c r="G220">
        <f t="shared" si="12"/>
        <v>152.62172418032299</v>
      </c>
    </row>
    <row r="221" spans="1:7" x14ac:dyDescent="0.25">
      <c r="A221">
        <v>25</v>
      </c>
      <c r="B221" s="1">
        <v>134.0921674270698</v>
      </c>
      <c r="F221">
        <f t="shared" si="11"/>
        <v>25</v>
      </c>
      <c r="G221">
        <f t="shared" si="12"/>
        <v>134.0921674270698</v>
      </c>
    </row>
    <row r="222" spans="1:7" x14ac:dyDescent="0.25">
      <c r="A222">
        <v>26</v>
      </c>
      <c r="B222" s="1">
        <v>63.355964203489982</v>
      </c>
      <c r="F222">
        <f t="shared" si="11"/>
        <v>26</v>
      </c>
      <c r="G222">
        <f t="shared" si="12"/>
        <v>63.355964203489982</v>
      </c>
    </row>
    <row r="223" spans="1:7" x14ac:dyDescent="0.25">
      <c r="A223">
        <v>27</v>
      </c>
      <c r="B223" s="1">
        <v>39.854868496881352</v>
      </c>
      <c r="F223">
        <f t="shared" si="11"/>
        <v>27</v>
      </c>
      <c r="G223">
        <f t="shared" si="12"/>
        <v>39.854868496881352</v>
      </c>
    </row>
    <row r="224" spans="1:7" x14ac:dyDescent="0.25">
      <c r="A224">
        <v>28</v>
      </c>
      <c r="B224" s="1">
        <v>190.95634354640049</v>
      </c>
      <c r="F224">
        <f t="shared" si="11"/>
        <v>28</v>
      </c>
      <c r="G224">
        <f t="shared" si="12"/>
        <v>190.95634354640049</v>
      </c>
    </row>
    <row r="225" spans="1:8" x14ac:dyDescent="0.25">
      <c r="A225">
        <v>29</v>
      </c>
      <c r="B225" s="1">
        <v>237.68855025464907</v>
      </c>
      <c r="F225">
        <f t="shared" si="11"/>
        <v>29</v>
      </c>
      <c r="G225">
        <f t="shared" si="12"/>
        <v>237.68855025464907</v>
      </c>
    </row>
    <row r="226" spans="1:8" x14ac:dyDescent="0.25">
      <c r="A226">
        <v>30</v>
      </c>
      <c r="B226" s="1">
        <v>85.251662354109328</v>
      </c>
      <c r="F226">
        <f t="shared" si="11"/>
        <v>30</v>
      </c>
      <c r="G226">
        <f t="shared" si="12"/>
        <v>85.251662354109328</v>
      </c>
    </row>
    <row r="232" spans="1:8" x14ac:dyDescent="0.25">
      <c r="G232" s="26" t="s">
        <v>173</v>
      </c>
      <c r="H232" s="27"/>
    </row>
    <row r="233" spans="1:8" x14ac:dyDescent="0.25">
      <c r="A233" s="3" t="s">
        <v>1</v>
      </c>
      <c r="B233" t="s">
        <v>172</v>
      </c>
      <c r="G233" s="9" t="s">
        <v>1</v>
      </c>
      <c r="H233" s="9" t="s">
        <v>155</v>
      </c>
    </row>
    <row r="234" spans="1:8" x14ac:dyDescent="0.25">
      <c r="A234" t="s">
        <v>121</v>
      </c>
      <c r="B234" s="1">
        <v>8</v>
      </c>
      <c r="G234" s="10" t="str">
        <f>A234</f>
        <v>SKU68</v>
      </c>
      <c r="H234" s="10">
        <f>GETPIVOTDATA("Risk Score",$A$233,"SKU",A234)</f>
        <v>8</v>
      </c>
    </row>
    <row r="235" spans="1:8" x14ac:dyDescent="0.25">
      <c r="A235" t="s">
        <v>36</v>
      </c>
      <c r="B235" s="1">
        <v>0</v>
      </c>
      <c r="G235" s="10" t="str">
        <f t="shared" ref="G235:G244" si="13">A235</f>
        <v>SKU2</v>
      </c>
      <c r="H235" s="10">
        <f t="shared" ref="H235:H244" si="14">GETPIVOTDATA("Risk Score",$A$233,"SKU",A235)</f>
        <v>0</v>
      </c>
    </row>
    <row r="236" spans="1:8" x14ac:dyDescent="0.25">
      <c r="A236" t="s">
        <v>87</v>
      </c>
      <c r="B236" s="1">
        <v>0</v>
      </c>
      <c r="G236" s="10" t="str">
        <f t="shared" si="13"/>
        <v>SKU34</v>
      </c>
      <c r="H236" s="10">
        <f t="shared" si="14"/>
        <v>0</v>
      </c>
    </row>
    <row r="237" spans="1:8" x14ac:dyDescent="0.25">
      <c r="A237" t="s">
        <v>69</v>
      </c>
      <c r="B237" s="1">
        <v>-5</v>
      </c>
      <c r="G237" s="10" t="str">
        <f t="shared" si="13"/>
        <v>SKU16</v>
      </c>
      <c r="H237" s="10">
        <f t="shared" si="14"/>
        <v>-5</v>
      </c>
    </row>
    <row r="238" spans="1:8" x14ac:dyDescent="0.25">
      <c r="A238" t="s">
        <v>48</v>
      </c>
      <c r="B238" s="1">
        <v>-12</v>
      </c>
      <c r="G238" s="10" t="str">
        <f t="shared" si="13"/>
        <v>SKU4</v>
      </c>
      <c r="H238" s="10">
        <f t="shared" si="14"/>
        <v>-12</v>
      </c>
    </row>
    <row r="239" spans="1:8" x14ac:dyDescent="0.25">
      <c r="A239" t="s">
        <v>131</v>
      </c>
      <c r="B239" s="1">
        <v>-16</v>
      </c>
      <c r="G239" s="10" t="str">
        <f t="shared" si="13"/>
        <v>SKU78</v>
      </c>
      <c r="H239" s="10">
        <f t="shared" si="14"/>
        <v>-16</v>
      </c>
    </row>
    <row r="240" spans="1:8" x14ac:dyDescent="0.25">
      <c r="A240" t="s">
        <v>140</v>
      </c>
      <c r="B240" s="1">
        <v>-28</v>
      </c>
      <c r="G240" s="10" t="str">
        <f t="shared" si="13"/>
        <v>SKU87</v>
      </c>
      <c r="H240" s="10">
        <f t="shared" si="14"/>
        <v>-28</v>
      </c>
    </row>
    <row r="241" spans="1:8" x14ac:dyDescent="0.25">
      <c r="A241" t="s">
        <v>129</v>
      </c>
      <c r="B241" s="1">
        <v>-37</v>
      </c>
      <c r="G241" s="10" t="str">
        <f t="shared" si="13"/>
        <v>SKU76</v>
      </c>
      <c r="H241" s="10">
        <f t="shared" si="14"/>
        <v>-37</v>
      </c>
    </row>
    <row r="242" spans="1:8" x14ac:dyDescent="0.25">
      <c r="A242" t="s">
        <v>58</v>
      </c>
      <c r="B242" s="1">
        <v>-40</v>
      </c>
      <c r="G242" s="10" t="str">
        <f t="shared" si="13"/>
        <v>SKU8</v>
      </c>
      <c r="H242" s="10">
        <f t="shared" si="14"/>
        <v>-40</v>
      </c>
    </row>
    <row r="243" spans="1:8" x14ac:dyDescent="0.25">
      <c r="A243" t="s">
        <v>100</v>
      </c>
      <c r="B243" s="1">
        <v>-45</v>
      </c>
      <c r="G243" s="10" t="str">
        <f t="shared" si="13"/>
        <v>SKU47</v>
      </c>
      <c r="H243" s="10">
        <f t="shared" si="14"/>
        <v>-45</v>
      </c>
    </row>
    <row r="244" spans="1:8" x14ac:dyDescent="0.25">
      <c r="A244" t="s">
        <v>111</v>
      </c>
      <c r="B244" s="1">
        <v>-45</v>
      </c>
      <c r="G244" s="10" t="str">
        <f t="shared" si="13"/>
        <v>SKU58</v>
      </c>
      <c r="H244" s="10">
        <f t="shared" si="14"/>
        <v>-45</v>
      </c>
    </row>
  </sheetData>
  <mergeCells count="1">
    <mergeCell ref="G232:H232"/>
  </mergeCells>
  <conditionalFormatting sqref="H234:H2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F62C-1AE9-4012-B22F-DCFEDE32A6AF}">
  <dimension ref="A1"/>
  <sheetViews>
    <sheetView showGridLines="0" tabSelected="1" zoomScaleNormal="100" workbookViewId="0">
      <selection activeCell="X12" sqref="X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AF320-E062-44C3-BBB5-A8781193ADAF}">
  <dimension ref="A1:Y30"/>
  <sheetViews>
    <sheetView showGridLines="0" topLeftCell="A4" zoomScaleNormal="100" workbookViewId="0">
      <selection activeCell="D44" sqref="D44"/>
    </sheetView>
  </sheetViews>
  <sheetFormatPr defaultRowHeight="15" x14ac:dyDescent="0.25"/>
  <cols>
    <col min="1" max="1" width="24.7109375" customWidth="1"/>
    <col min="2" max="2" width="20.28515625" customWidth="1"/>
    <col min="3" max="3" width="17.5703125" customWidth="1"/>
    <col min="4" max="4" width="14.140625" customWidth="1"/>
    <col min="5" max="5" width="16.5703125" customWidth="1"/>
    <col min="6" max="6" width="29.42578125" customWidth="1"/>
    <col min="7" max="7" width="28.5703125" customWidth="1"/>
    <col min="8" max="8" width="17.28515625" customWidth="1"/>
    <col min="9" max="9" width="23" customWidth="1"/>
    <col min="10" max="10" width="20.5703125" customWidth="1"/>
    <col min="11" max="11" width="20.85546875" customWidth="1"/>
    <col min="12" max="12" width="23.28515625" customWidth="1"/>
    <col min="13" max="13" width="20.28515625" customWidth="1"/>
    <col min="14" max="14" width="21" customWidth="1"/>
    <col min="15" max="15" width="17" customWidth="1"/>
    <col min="16" max="16" width="24.42578125" customWidth="1"/>
    <col min="17" max="17" width="28.5703125" customWidth="1"/>
    <col min="18" max="18" width="25.5703125" customWidth="1"/>
    <col min="19" max="19" width="23.42578125" customWidth="1"/>
    <col min="20" max="20" width="17.140625" customWidth="1"/>
    <col min="21" max="21" width="26.85546875" customWidth="1"/>
    <col min="22" max="22" width="13.85546875" customWidth="1"/>
    <col min="23" max="23" width="15.7109375" customWidth="1"/>
    <col min="24" max="24" width="19.5703125" customWidth="1"/>
    <col min="25" max="25" width="17.85546875" customWidth="1"/>
  </cols>
  <sheetData>
    <row r="1" spans="1:25" x14ac:dyDescent="0.25">
      <c r="A1" s="19"/>
      <c r="B1" s="19"/>
      <c r="C1" s="19"/>
      <c r="D1" s="19"/>
      <c r="E1" s="19"/>
      <c r="F1" s="19"/>
      <c r="G1" s="19"/>
      <c r="H1" s="19"/>
      <c r="I1" s="19"/>
      <c r="J1" s="19"/>
      <c r="K1" s="19"/>
      <c r="L1" s="19"/>
      <c r="M1" s="19"/>
      <c r="N1" s="19"/>
      <c r="O1" s="19"/>
      <c r="P1" s="19"/>
      <c r="Q1" s="19"/>
      <c r="R1" s="19"/>
      <c r="S1" s="19"/>
      <c r="T1" s="19"/>
      <c r="U1" s="19"/>
      <c r="V1" s="19"/>
      <c r="W1" s="19"/>
      <c r="X1" s="19"/>
      <c r="Y1" s="19"/>
    </row>
    <row r="2" spans="1:25" x14ac:dyDescent="0.25">
      <c r="A2" s="19"/>
      <c r="B2" s="19"/>
      <c r="C2" s="19"/>
      <c r="D2" s="19"/>
      <c r="E2" s="19"/>
      <c r="F2" s="19"/>
      <c r="G2" s="19"/>
      <c r="H2" s="19"/>
      <c r="I2" s="19"/>
      <c r="J2" s="19"/>
      <c r="K2" s="19"/>
      <c r="L2" s="19"/>
      <c r="M2" s="19"/>
      <c r="N2" s="19"/>
      <c r="O2" s="19"/>
      <c r="P2" s="19"/>
      <c r="Q2" s="19"/>
      <c r="R2" s="19"/>
      <c r="S2" s="19"/>
      <c r="T2" s="19"/>
      <c r="U2" s="19"/>
      <c r="V2" s="19"/>
      <c r="W2" s="19"/>
      <c r="X2" s="19"/>
      <c r="Y2" s="19"/>
    </row>
    <row r="3" spans="1:25" x14ac:dyDescent="0.25">
      <c r="A3" s="19"/>
      <c r="B3" s="19"/>
      <c r="C3" s="19"/>
      <c r="D3" s="19"/>
      <c r="E3" s="19"/>
      <c r="F3" s="19"/>
      <c r="G3" s="19"/>
      <c r="H3" s="19"/>
      <c r="I3" s="19"/>
      <c r="J3" s="19"/>
      <c r="K3" s="19"/>
      <c r="L3" s="19"/>
      <c r="M3" s="19"/>
      <c r="N3" s="19"/>
      <c r="O3" s="19"/>
      <c r="P3" s="19"/>
      <c r="Q3" s="19"/>
      <c r="R3" s="19"/>
      <c r="S3" s="19"/>
      <c r="T3" s="19"/>
      <c r="U3" s="19"/>
      <c r="V3" s="19"/>
      <c r="W3" s="19"/>
      <c r="X3" s="19"/>
      <c r="Y3" s="19"/>
    </row>
    <row r="4" spans="1:25" x14ac:dyDescent="0.25">
      <c r="A4" s="19"/>
      <c r="B4" s="19"/>
      <c r="C4" s="19"/>
      <c r="D4" s="19"/>
      <c r="E4" s="19"/>
      <c r="F4" s="19"/>
      <c r="G4" s="19"/>
      <c r="H4" s="19"/>
      <c r="I4" s="19"/>
      <c r="J4" s="19"/>
      <c r="K4" s="19"/>
      <c r="L4" s="19"/>
      <c r="M4" s="19"/>
      <c r="N4" s="19"/>
      <c r="O4" s="19"/>
      <c r="P4" s="19"/>
      <c r="Q4" s="19"/>
      <c r="R4" s="19"/>
      <c r="S4" s="19"/>
      <c r="T4" s="19"/>
      <c r="U4" s="19"/>
      <c r="V4" s="19"/>
      <c r="W4" s="19"/>
      <c r="X4" s="19"/>
      <c r="Y4" s="19"/>
    </row>
    <row r="5" spans="1:25" x14ac:dyDescent="0.25">
      <c r="A5" s="19"/>
      <c r="B5" s="19"/>
      <c r="C5" s="19"/>
      <c r="D5" s="19"/>
      <c r="E5" s="19"/>
      <c r="F5" s="19"/>
      <c r="G5" s="19"/>
      <c r="H5" s="19"/>
      <c r="I5" s="19"/>
      <c r="J5" s="19"/>
      <c r="K5" s="19"/>
      <c r="L5" s="19"/>
      <c r="M5" s="19"/>
      <c r="N5" s="19"/>
      <c r="O5" s="19"/>
      <c r="P5" s="19"/>
      <c r="Q5" s="19"/>
      <c r="R5" s="19"/>
      <c r="S5" s="19"/>
      <c r="T5" s="19"/>
      <c r="U5" s="19"/>
      <c r="V5" s="19"/>
      <c r="W5" s="19"/>
      <c r="X5" s="19"/>
      <c r="Y5" s="19"/>
    </row>
    <row r="6" spans="1:25" x14ac:dyDescent="0.25">
      <c r="A6" s="23" t="s">
        <v>197</v>
      </c>
      <c r="B6" s="23" t="s">
        <v>5</v>
      </c>
      <c r="C6" s="23" t="s">
        <v>0</v>
      </c>
      <c r="D6" s="23" t="s">
        <v>2</v>
      </c>
      <c r="E6" s="23" t="s">
        <v>3</v>
      </c>
      <c r="F6" s="23" t="s">
        <v>4</v>
      </c>
      <c r="G6" s="23" t="s">
        <v>6</v>
      </c>
      <c r="H6" s="23" t="s">
        <v>7</v>
      </c>
      <c r="I6" s="23" t="s">
        <v>154</v>
      </c>
      <c r="J6" s="23" t="s">
        <v>8</v>
      </c>
      <c r="K6" s="23" t="s">
        <v>9</v>
      </c>
      <c r="L6" s="23" t="s">
        <v>10</v>
      </c>
      <c r="M6" s="23" t="s">
        <v>11</v>
      </c>
      <c r="N6" s="23" t="s">
        <v>12</v>
      </c>
      <c r="O6" s="23" t="s">
        <v>14</v>
      </c>
      <c r="P6" s="23" t="s">
        <v>15</v>
      </c>
      <c r="Q6" s="23" t="s">
        <v>16</v>
      </c>
      <c r="R6" s="23" t="s">
        <v>17</v>
      </c>
      <c r="S6" s="23" t="s">
        <v>18</v>
      </c>
      <c r="T6" s="23" t="s">
        <v>19</v>
      </c>
      <c r="U6" s="23" t="s">
        <v>20</v>
      </c>
      <c r="V6" s="23" t="s">
        <v>21</v>
      </c>
      <c r="W6" s="23" t="s">
        <v>22</v>
      </c>
      <c r="X6" s="23" t="s">
        <v>153</v>
      </c>
      <c r="Y6" s="23" t="s">
        <v>155</v>
      </c>
    </row>
    <row r="7" spans="1:25" x14ac:dyDescent="0.25">
      <c r="A7" s="20" t="s">
        <v>5</v>
      </c>
      <c r="B7" s="21">
        <v>1</v>
      </c>
      <c r="C7" s="21"/>
      <c r="D7" s="21"/>
      <c r="E7" s="21"/>
      <c r="F7" s="21"/>
      <c r="G7" s="21"/>
      <c r="H7" s="21"/>
      <c r="I7" s="21"/>
      <c r="J7" s="21"/>
      <c r="K7" s="21"/>
      <c r="L7" s="21"/>
      <c r="M7" s="21"/>
      <c r="N7" s="21"/>
      <c r="O7" s="21"/>
      <c r="P7" s="21"/>
      <c r="Q7" s="21"/>
      <c r="R7" s="21"/>
      <c r="S7" s="21"/>
      <c r="T7" s="21"/>
      <c r="U7" s="21"/>
      <c r="V7" s="21"/>
      <c r="W7" s="21"/>
      <c r="X7" s="21"/>
      <c r="Y7" s="21"/>
    </row>
    <row r="8" spans="1:25" x14ac:dyDescent="0.25">
      <c r="A8" s="20" t="s">
        <v>0</v>
      </c>
      <c r="B8" s="21">
        <v>0.15882884988550747</v>
      </c>
      <c r="C8" s="21">
        <v>1</v>
      </c>
      <c r="D8" s="21"/>
      <c r="E8" s="21"/>
      <c r="F8" s="21"/>
      <c r="G8" s="21"/>
      <c r="H8" s="21"/>
      <c r="I8" s="21"/>
      <c r="J8" s="21"/>
      <c r="K8" s="21"/>
      <c r="L8" s="21"/>
      <c r="M8" s="21"/>
      <c r="N8" s="21"/>
      <c r="O8" s="21"/>
      <c r="P8" s="21"/>
      <c r="Q8" s="21"/>
      <c r="R8" s="21"/>
      <c r="S8" s="21"/>
      <c r="T8" s="21"/>
      <c r="U8" s="21"/>
      <c r="V8" s="21"/>
      <c r="W8" s="21"/>
      <c r="X8" s="21"/>
      <c r="Y8" s="21"/>
    </row>
    <row r="9" spans="1:25" x14ac:dyDescent="0.25">
      <c r="A9" s="20" t="s">
        <v>2</v>
      </c>
      <c r="B9" s="21">
        <v>3.8424402959007113E-2</v>
      </c>
      <c r="C9" s="21">
        <v>0.13501763495012217</v>
      </c>
      <c r="D9" s="21">
        <v>1</v>
      </c>
      <c r="E9" s="21"/>
      <c r="F9" s="21"/>
      <c r="G9" s="21"/>
      <c r="H9" s="21"/>
      <c r="I9" s="21"/>
      <c r="J9" s="21"/>
      <c r="K9" s="21"/>
      <c r="L9" s="21"/>
      <c r="M9" s="21"/>
      <c r="N9" s="21"/>
      <c r="O9" s="21"/>
      <c r="P9" s="21"/>
      <c r="Q9" s="21"/>
      <c r="R9" s="21"/>
      <c r="S9" s="21"/>
      <c r="T9" s="21"/>
      <c r="U9" s="21"/>
      <c r="V9" s="21"/>
      <c r="W9" s="21"/>
      <c r="X9" s="21"/>
      <c r="Y9" s="21"/>
    </row>
    <row r="10" spans="1:25" x14ac:dyDescent="0.25">
      <c r="A10" s="20" t="s">
        <v>3</v>
      </c>
      <c r="B10" s="21">
        <v>-7.517047061596048E-2</v>
      </c>
      <c r="C10" s="21">
        <v>0.10531409893406259</v>
      </c>
      <c r="D10" s="21">
        <v>1.9082725582269096E-2</v>
      </c>
      <c r="E10" s="21">
        <v>1</v>
      </c>
      <c r="F10" s="21"/>
      <c r="G10" s="21"/>
      <c r="H10" s="21"/>
      <c r="I10" s="21"/>
      <c r="J10" s="21"/>
      <c r="K10" s="21"/>
      <c r="L10" s="21"/>
      <c r="M10" s="21"/>
      <c r="N10" s="21"/>
      <c r="O10" s="21"/>
      <c r="P10" s="21"/>
      <c r="Q10" s="21"/>
      <c r="R10" s="21"/>
      <c r="S10" s="21"/>
      <c r="T10" s="21"/>
      <c r="U10" s="21"/>
      <c r="V10" s="21"/>
      <c r="W10" s="21"/>
      <c r="X10" s="21"/>
      <c r="Y10" s="21"/>
    </row>
    <row r="11" spans="1:25" x14ac:dyDescent="0.25">
      <c r="A11" s="20" t="s">
        <v>4</v>
      </c>
      <c r="B11" s="21">
        <v>-1.6412516662820036E-3</v>
      </c>
      <c r="C11" s="21">
        <v>7.875108754693845E-2</v>
      </c>
      <c r="D11" s="21">
        <v>5.7394843966776668E-3</v>
      </c>
      <c r="E11" s="21">
        <v>8.7496235602208025E-2</v>
      </c>
      <c r="F11" s="21">
        <v>1</v>
      </c>
      <c r="G11" s="21"/>
      <c r="H11" s="21"/>
      <c r="I11" s="21"/>
      <c r="J11" s="21"/>
      <c r="K11" s="21"/>
      <c r="L11" s="21"/>
      <c r="M11" s="21"/>
      <c r="N11" s="21"/>
      <c r="O11" s="21"/>
      <c r="P11" s="21"/>
      <c r="Q11" s="21"/>
      <c r="R11" s="21"/>
      <c r="S11" s="21"/>
      <c r="T11" s="21"/>
      <c r="U11" s="21"/>
      <c r="V11" s="21"/>
      <c r="W11" s="21"/>
      <c r="X11" s="21"/>
      <c r="Y11" s="21"/>
    </row>
    <row r="12" spans="1:25" x14ac:dyDescent="0.25">
      <c r="A12" s="20" t="s">
        <v>6</v>
      </c>
      <c r="B12" s="21">
        <v>-0.14358485121916642</v>
      </c>
      <c r="C12" s="21">
        <v>-0.23594971690502844</v>
      </c>
      <c r="D12" s="21">
        <v>0.14115877626894491</v>
      </c>
      <c r="E12" s="21">
        <v>-3.083577841868199E-2</v>
      </c>
      <c r="F12" s="21">
        <v>1.5364991379377283E-2</v>
      </c>
      <c r="G12" s="21">
        <v>1</v>
      </c>
      <c r="H12" s="21"/>
      <c r="I12" s="21"/>
      <c r="J12" s="21"/>
      <c r="K12" s="21"/>
      <c r="L12" s="21"/>
      <c r="M12" s="21"/>
      <c r="N12" s="21"/>
      <c r="O12" s="21"/>
      <c r="P12" s="21"/>
      <c r="Q12" s="21"/>
      <c r="R12" s="21"/>
      <c r="S12" s="21"/>
      <c r="T12" s="21"/>
      <c r="U12" s="21"/>
      <c r="V12" s="21"/>
      <c r="W12" s="21"/>
      <c r="X12" s="21"/>
      <c r="Y12" s="21"/>
    </row>
    <row r="13" spans="1:25" x14ac:dyDescent="0.25">
      <c r="A13" s="20" t="s">
        <v>7</v>
      </c>
      <c r="B13" s="21">
        <v>-0.158479680345575</v>
      </c>
      <c r="C13" s="21">
        <v>0.1094333049521984</v>
      </c>
      <c r="D13" s="21">
        <v>7.8260976157033299E-2</v>
      </c>
      <c r="E13" s="21">
        <v>-2.5899850730500676E-2</v>
      </c>
      <c r="F13" s="21">
        <v>2.2189481359586951E-2</v>
      </c>
      <c r="G13" s="21">
        <v>5.1869148622397485E-2</v>
      </c>
      <c r="H13" s="21">
        <v>1</v>
      </c>
      <c r="I13" s="21"/>
      <c r="J13" s="21"/>
      <c r="K13" s="21"/>
      <c r="L13" s="21"/>
      <c r="M13" s="21"/>
      <c r="N13" s="21"/>
      <c r="O13" s="21"/>
      <c r="P13" s="21"/>
      <c r="Q13" s="21"/>
      <c r="R13" s="21"/>
      <c r="S13" s="21"/>
      <c r="T13" s="21"/>
      <c r="U13" s="21"/>
      <c r="V13" s="21"/>
      <c r="W13" s="21"/>
      <c r="X13" s="21"/>
      <c r="Y13" s="21"/>
    </row>
    <row r="14" spans="1:25" x14ac:dyDescent="0.25">
      <c r="A14" s="20" t="s">
        <v>154</v>
      </c>
      <c r="B14" s="21">
        <v>-5.7296100815916406E-2</v>
      </c>
      <c r="C14" s="21">
        <v>-4.7512082015696783E-4</v>
      </c>
      <c r="D14" s="21">
        <v>4.4854667144011595E-2</v>
      </c>
      <c r="E14" s="21">
        <v>0.17043897803656646</v>
      </c>
      <c r="F14" s="21">
        <v>-4.641871546125198E-2</v>
      </c>
      <c r="G14" s="21">
        <v>-6.2386222706022967E-2</v>
      </c>
      <c r="H14" s="21">
        <v>7.2570539334803022E-2</v>
      </c>
      <c r="I14" s="21">
        <v>1</v>
      </c>
      <c r="J14" s="21"/>
      <c r="K14" s="21"/>
      <c r="L14" s="21"/>
      <c r="M14" s="21"/>
      <c r="N14" s="21"/>
      <c r="O14" s="21"/>
      <c r="P14" s="21"/>
      <c r="Q14" s="21"/>
      <c r="R14" s="21"/>
      <c r="S14" s="21"/>
      <c r="T14" s="21"/>
      <c r="U14" s="21"/>
      <c r="V14" s="21"/>
      <c r="W14" s="21"/>
      <c r="X14" s="21"/>
      <c r="Y14" s="21"/>
    </row>
    <row r="15" spans="1:25" x14ac:dyDescent="0.25">
      <c r="A15" s="20" t="s">
        <v>8</v>
      </c>
      <c r="B15" s="21">
        <v>2.9422173230840294E-2</v>
      </c>
      <c r="C15" s="21">
        <v>0.12504905821005663</v>
      </c>
      <c r="D15" s="21">
        <v>9.5819061562617547E-2</v>
      </c>
      <c r="E15" s="21">
        <v>0.14376948346932877</v>
      </c>
      <c r="F15" s="21">
        <v>1.5992407059869637E-2</v>
      </c>
      <c r="G15" s="21">
        <v>0.1215605072861359</v>
      </c>
      <c r="H15" s="21">
        <v>-0.11145520591288992</v>
      </c>
      <c r="I15" s="21">
        <v>0.10545932302505702</v>
      </c>
      <c r="J15" s="21">
        <v>1</v>
      </c>
      <c r="K15" s="21"/>
      <c r="L15" s="21"/>
      <c r="M15" s="21"/>
      <c r="N15" s="21"/>
      <c r="O15" s="21"/>
      <c r="P15" s="21"/>
      <c r="Q15" s="21"/>
      <c r="R15" s="21"/>
      <c r="S15" s="21"/>
      <c r="T15" s="21"/>
      <c r="U15" s="21"/>
      <c r="V15" s="21"/>
      <c r="W15" s="21"/>
      <c r="X15" s="21"/>
      <c r="Y15" s="21"/>
    </row>
    <row r="16" spans="1:25" x14ac:dyDescent="0.25">
      <c r="A16" s="20" t="s">
        <v>9</v>
      </c>
      <c r="B16" s="21">
        <v>-0.10921137479577273</v>
      </c>
      <c r="C16" s="21">
        <v>0.12449634585658925</v>
      </c>
      <c r="D16" s="21">
        <v>7.1942167280187347E-2</v>
      </c>
      <c r="E16" s="21">
        <v>-5.1377324804774416E-2</v>
      </c>
      <c r="F16" s="21">
        <v>8.7314642662209188E-2</v>
      </c>
      <c r="G16" s="21">
        <v>9.4903450580312021E-3</v>
      </c>
      <c r="H16" s="21">
        <v>-9.4882714439449414E-2</v>
      </c>
      <c r="I16" s="21">
        <v>-4.5155952765274961E-2</v>
      </c>
      <c r="J16" s="21">
        <v>-2.5609549298483093E-3</v>
      </c>
      <c r="K16" s="21">
        <v>1</v>
      </c>
      <c r="L16" s="21"/>
      <c r="M16" s="21"/>
      <c r="N16" s="21"/>
      <c r="O16" s="21"/>
      <c r="P16" s="21"/>
      <c r="Q16" s="21"/>
      <c r="R16" s="21"/>
      <c r="S16" s="21"/>
      <c r="T16" s="21"/>
      <c r="U16" s="21"/>
      <c r="V16" s="21"/>
      <c r="W16" s="21"/>
      <c r="X16" s="21"/>
      <c r="Y16" s="21"/>
    </row>
    <row r="17" spans="1:25" x14ac:dyDescent="0.25">
      <c r="A17" s="20" t="s">
        <v>10</v>
      </c>
      <c r="B17" s="21">
        <v>0.1776861529931173</v>
      </c>
      <c r="C17" s="21">
        <v>0.13892009964544172</v>
      </c>
      <c r="D17" s="21">
        <v>0.20096992706739567</v>
      </c>
      <c r="E17" s="21">
        <v>-1.4723507225753907E-3</v>
      </c>
      <c r="F17" s="21">
        <v>-0.23722530611629211</v>
      </c>
      <c r="G17" s="21">
        <v>1.5902274762418386E-2</v>
      </c>
      <c r="H17" s="21">
        <v>-9.8363613817491688E-2</v>
      </c>
      <c r="I17" s="21">
        <v>8.7948635330984445E-2</v>
      </c>
      <c r="J17" s="21">
        <v>9.5821430886107922E-2</v>
      </c>
      <c r="K17" s="21">
        <v>-1.3438895223550282E-2</v>
      </c>
      <c r="L17" s="21">
        <v>1</v>
      </c>
      <c r="M17" s="21"/>
      <c r="N17" s="21"/>
      <c r="O17" s="21"/>
      <c r="P17" s="21"/>
      <c r="Q17" s="21"/>
      <c r="R17" s="21"/>
      <c r="S17" s="21"/>
      <c r="T17" s="21"/>
      <c r="U17" s="21"/>
      <c r="V17" s="21"/>
      <c r="W17" s="21"/>
      <c r="X17" s="21"/>
      <c r="Y17" s="21"/>
    </row>
    <row r="18" spans="1:25" x14ac:dyDescent="0.25">
      <c r="A18" s="20" t="s">
        <v>11</v>
      </c>
      <c r="B18" s="21">
        <v>-7.2891943612316185E-2</v>
      </c>
      <c r="C18" s="21">
        <v>5.338782285925419E-3</v>
      </c>
      <c r="D18" s="21">
        <v>5.8543171752217071E-2</v>
      </c>
      <c r="E18" s="21">
        <v>-4.4179004907416428E-2</v>
      </c>
      <c r="F18" s="21">
        <v>4.4285371722170987E-2</v>
      </c>
      <c r="G18" s="21">
        <v>3.6613842140046315E-2</v>
      </c>
      <c r="H18" s="21">
        <v>7.2907168613465953E-2</v>
      </c>
      <c r="I18" s="21">
        <v>-0.12074597046031905</v>
      </c>
      <c r="J18" s="21">
        <v>4.2611537728491347E-3</v>
      </c>
      <c r="K18" s="21">
        <v>4.5108122996742522E-2</v>
      </c>
      <c r="L18" s="21">
        <v>6.4948724597226944E-3</v>
      </c>
      <c r="M18" s="21">
        <v>1</v>
      </c>
      <c r="N18" s="21"/>
      <c r="O18" s="21"/>
      <c r="P18" s="21"/>
      <c r="Q18" s="21"/>
      <c r="R18" s="21"/>
      <c r="S18" s="21"/>
      <c r="T18" s="21"/>
      <c r="U18" s="21"/>
      <c r="V18" s="21"/>
      <c r="W18" s="21"/>
      <c r="X18" s="21"/>
      <c r="Y18" s="21"/>
    </row>
    <row r="19" spans="1:25" x14ac:dyDescent="0.25">
      <c r="A19" s="20" t="s">
        <v>12</v>
      </c>
      <c r="B19" s="21">
        <v>-1.5786416717763763E-2</v>
      </c>
      <c r="C19" s="21">
        <v>-2.4422007941261089E-2</v>
      </c>
      <c r="D19" s="21">
        <v>-0.15063672012438478</v>
      </c>
      <c r="E19" s="21">
        <v>0.13434582081744789</v>
      </c>
      <c r="F19" s="21">
        <v>3.2564421923317502E-2</v>
      </c>
      <c r="G19" s="21">
        <v>4.7936202951245434E-2</v>
      </c>
      <c r="H19" s="21">
        <v>0.13147676810010897</v>
      </c>
      <c r="I19" s="21">
        <v>-5.917626958462132E-2</v>
      </c>
      <c r="J19" s="21">
        <v>-1.9738377721024016E-2</v>
      </c>
      <c r="K19" s="21">
        <v>3.7725994220708229E-3</v>
      </c>
      <c r="L19" s="21">
        <v>3.8109421361905857E-2</v>
      </c>
      <c r="M19" s="21">
        <v>2.6460690612735774E-2</v>
      </c>
      <c r="N19" s="21">
        <v>1</v>
      </c>
      <c r="O19" s="21"/>
      <c r="P19" s="21"/>
      <c r="Q19" s="21"/>
      <c r="R19" s="21"/>
      <c r="S19" s="21"/>
      <c r="T19" s="21"/>
      <c r="U19" s="21"/>
      <c r="V19" s="21"/>
      <c r="W19" s="21"/>
      <c r="X19" s="21"/>
      <c r="Y19" s="21"/>
    </row>
    <row r="20" spans="1:25" x14ac:dyDescent="0.25">
      <c r="A20" s="20" t="s">
        <v>14</v>
      </c>
      <c r="B20" s="21">
        <v>-1.4177683362931416E-2</v>
      </c>
      <c r="C20" s="21">
        <v>-0.21729803457830449</v>
      </c>
      <c r="D20" s="21">
        <v>0.15218499611790165</v>
      </c>
      <c r="E20" s="21">
        <v>-0.15666860777649796</v>
      </c>
      <c r="F20" s="21">
        <v>4.1230296204258735E-2</v>
      </c>
      <c r="G20" s="21">
        <v>1.4808029306815233E-2</v>
      </c>
      <c r="H20" s="21">
        <v>6.7879915236604527E-2</v>
      </c>
      <c r="I20" s="21">
        <v>-2.8176266033046963E-3</v>
      </c>
      <c r="J20" s="21">
        <v>-8.6189177398972666E-2</v>
      </c>
      <c r="K20" s="21">
        <v>-2.2214124611184997E-2</v>
      </c>
      <c r="L20" s="21">
        <v>-4.9783944509319687E-2</v>
      </c>
      <c r="M20" s="21">
        <v>2.9679505783142858E-2</v>
      </c>
      <c r="N20" s="21">
        <v>7.2620621669471391E-2</v>
      </c>
      <c r="O20" s="21">
        <v>1</v>
      </c>
      <c r="P20" s="21"/>
      <c r="Q20" s="21"/>
      <c r="R20" s="21"/>
      <c r="S20" s="21"/>
      <c r="T20" s="21"/>
      <c r="U20" s="21"/>
      <c r="V20" s="21"/>
      <c r="W20" s="21"/>
      <c r="X20" s="21"/>
      <c r="Y20" s="21"/>
    </row>
    <row r="21" spans="1:25" x14ac:dyDescent="0.25">
      <c r="A21" s="20" t="s">
        <v>15</v>
      </c>
      <c r="B21" s="21">
        <v>-3.7441088848375673E-2</v>
      </c>
      <c r="C21" s="21">
        <v>-0.14645592893222123</v>
      </c>
      <c r="D21" s="21">
        <v>-0.12457545731099319</v>
      </c>
      <c r="E21" s="21">
        <v>5.0133751202789185E-2</v>
      </c>
      <c r="F21" s="21">
        <v>0.18794549276270953</v>
      </c>
      <c r="G21" s="21">
        <v>-7.3847149659558133E-3</v>
      </c>
      <c r="H21" s="21">
        <v>4.3762870132705772E-2</v>
      </c>
      <c r="I21" s="21">
        <v>-0.14532397111588699</v>
      </c>
      <c r="J21" s="21">
        <v>-8.6567133654447029E-2</v>
      </c>
      <c r="K21" s="21">
        <v>-6.0469555253151078E-2</v>
      </c>
      <c r="L21" s="21">
        <v>-0.12530619030952952</v>
      </c>
      <c r="M21" s="21">
        <v>-9.7979216687670109E-2</v>
      </c>
      <c r="N21" s="21">
        <v>4.7288983717483815E-2</v>
      </c>
      <c r="O21" s="21">
        <v>0.21267566084544753</v>
      </c>
      <c r="P21" s="21">
        <v>1</v>
      </c>
      <c r="Q21" s="21"/>
      <c r="R21" s="21"/>
      <c r="S21" s="21"/>
      <c r="T21" s="21"/>
      <c r="U21" s="21"/>
      <c r="V21" s="21"/>
      <c r="W21" s="21"/>
      <c r="X21" s="21"/>
      <c r="Y21" s="21"/>
    </row>
    <row r="22" spans="1:25" x14ac:dyDescent="0.25">
      <c r="A22" s="20" t="s">
        <v>16</v>
      </c>
      <c r="B22" s="21">
        <v>1.40727403293188E-2</v>
      </c>
      <c r="C22" s="21">
        <v>-0.16955002500837746</v>
      </c>
      <c r="D22" s="21">
        <v>-0.30131331508510412</v>
      </c>
      <c r="E22" s="21">
        <v>6.5332709976479483E-2</v>
      </c>
      <c r="F22" s="21">
        <v>-4.8938596314277188E-2</v>
      </c>
      <c r="G22" s="21">
        <v>7.813185979058232E-2</v>
      </c>
      <c r="H22" s="21">
        <v>-5.0591880985866533E-2</v>
      </c>
      <c r="I22" s="21">
        <v>3.3643012138669247E-3</v>
      </c>
      <c r="J22" s="21">
        <v>0.11234677228859459</v>
      </c>
      <c r="K22" s="21">
        <v>-1.695290276776926E-2</v>
      </c>
      <c r="L22" s="21">
        <v>-6.388901275145617E-2</v>
      </c>
      <c r="M22" s="21">
        <v>-5.6534172088560704E-3</v>
      </c>
      <c r="N22" s="21">
        <v>0.12757235519940333</v>
      </c>
      <c r="O22" s="21">
        <v>2.6756116083080091E-2</v>
      </c>
      <c r="P22" s="21">
        <v>0.18445658066060758</v>
      </c>
      <c r="Q22" s="21">
        <v>1</v>
      </c>
      <c r="R22" s="21"/>
      <c r="S22" s="21"/>
      <c r="T22" s="21"/>
      <c r="U22" s="21"/>
      <c r="V22" s="21"/>
      <c r="W22" s="21"/>
      <c r="X22" s="21"/>
      <c r="Y22" s="21"/>
    </row>
    <row r="23" spans="1:25" x14ac:dyDescent="0.25">
      <c r="A23" s="20" t="s">
        <v>17</v>
      </c>
      <c r="B23" s="21">
        <v>-0.21402507453741049</v>
      </c>
      <c r="C23" s="21">
        <v>-6.7542889263834519E-2</v>
      </c>
      <c r="D23" s="21">
        <v>-0.18412305534100376</v>
      </c>
      <c r="E23" s="21">
        <v>0.13465229127374453</v>
      </c>
      <c r="F23" s="21">
        <v>3.4284145619712839E-2</v>
      </c>
      <c r="G23" s="21">
        <v>-2.5201727212320432E-2</v>
      </c>
      <c r="H23" s="21">
        <v>3.3243439843013409E-2</v>
      </c>
      <c r="I23" s="21">
        <v>-2.4440504555086166E-2</v>
      </c>
      <c r="J23" s="21">
        <v>-2.6784001423297985E-2</v>
      </c>
      <c r="K23" s="21">
        <v>2.9131857630874086E-2</v>
      </c>
      <c r="L23" s="21">
        <v>-9.5787182210624419E-2</v>
      </c>
      <c r="M23" s="21">
        <v>5.9835037389489986E-3</v>
      </c>
      <c r="N23" s="21">
        <v>9.950054738121436E-2</v>
      </c>
      <c r="O23" s="21">
        <v>-0.12199914724033631</v>
      </c>
      <c r="P23" s="21">
        <v>5.1504171324139425E-2</v>
      </c>
      <c r="Q23" s="21">
        <v>-0.15809764206555327</v>
      </c>
      <c r="R23" s="21">
        <v>1</v>
      </c>
      <c r="S23" s="21"/>
      <c r="T23" s="21"/>
      <c r="U23" s="21"/>
      <c r="V23" s="21"/>
      <c r="W23" s="21"/>
      <c r="X23" s="21"/>
      <c r="Y23" s="21"/>
    </row>
    <row r="24" spans="1:25" x14ac:dyDescent="0.25">
      <c r="A24" s="20" t="s">
        <v>18</v>
      </c>
      <c r="B24" s="21">
        <v>9.648772570032331E-2</v>
      </c>
      <c r="C24" s="21">
        <v>-5.9278085557521051E-2</v>
      </c>
      <c r="D24" s="21">
        <v>-8.3117616306039324E-2</v>
      </c>
      <c r="E24" s="21">
        <v>2.340221697437753E-2</v>
      </c>
      <c r="F24" s="21">
        <v>0.17406965463338053</v>
      </c>
      <c r="G24" s="21">
        <v>-7.4804991155520348E-2</v>
      </c>
      <c r="H24" s="21">
        <v>2.3074914977685327E-2</v>
      </c>
      <c r="I24" s="21">
        <v>-9.5801496442875556E-2</v>
      </c>
      <c r="J24" s="21">
        <v>-0.17616707383755884</v>
      </c>
      <c r="K24" s="21">
        <v>-0.10648877671932903</v>
      </c>
      <c r="L24" s="21">
        <v>-0.18999124666629899</v>
      </c>
      <c r="M24" s="21">
        <v>7.5951020368706657E-2</v>
      </c>
      <c r="N24" s="21">
        <v>0.22704661827613087</v>
      </c>
      <c r="O24" s="21">
        <v>4.8914340348071211E-2</v>
      </c>
      <c r="P24" s="21">
        <v>0.12233876668238955</v>
      </c>
      <c r="Q24" s="21">
        <v>0.17814618325369899</v>
      </c>
      <c r="R24" s="21">
        <v>-5.6509509787400415E-2</v>
      </c>
      <c r="S24" s="21">
        <v>1</v>
      </c>
      <c r="T24" s="21"/>
      <c r="U24" s="21"/>
      <c r="V24" s="21"/>
      <c r="W24" s="21"/>
      <c r="X24" s="21"/>
      <c r="Y24" s="21"/>
    </row>
    <row r="25" spans="1:25" x14ac:dyDescent="0.25">
      <c r="A25" s="20" t="s">
        <v>19</v>
      </c>
      <c r="B25" s="21">
        <v>-0.12533504269515935</v>
      </c>
      <c r="C25" s="21">
        <v>-0.14557521680495722</v>
      </c>
      <c r="D25" s="21">
        <v>-0.14724668959646608</v>
      </c>
      <c r="E25" s="21">
        <v>4.062580410484215E-2</v>
      </c>
      <c r="F25" s="21">
        <v>-8.2726481218469747E-2</v>
      </c>
      <c r="G25" s="21">
        <v>4.8837637686416802E-2</v>
      </c>
      <c r="H25" s="21">
        <v>-0.14947767253759164</v>
      </c>
      <c r="I25" s="21">
        <v>1.5681342767884503E-2</v>
      </c>
      <c r="J25" s="21">
        <v>1.8985903327344105E-2</v>
      </c>
      <c r="K25" s="21">
        <v>-3.6673046884077028E-2</v>
      </c>
      <c r="L25" s="21">
        <v>-3.3555766575432355E-2</v>
      </c>
      <c r="M25" s="21">
        <v>8.3139252516318082E-2</v>
      </c>
      <c r="N25" s="21">
        <v>0.18167755314163461</v>
      </c>
      <c r="O25" s="21">
        <v>0.29709916860167712</v>
      </c>
      <c r="P25" s="21">
        <v>0.11885330766416791</v>
      </c>
      <c r="Q25" s="21">
        <v>0.13951847925270949</v>
      </c>
      <c r="R25" s="21">
        <v>-7.8189328466581991E-3</v>
      </c>
      <c r="S25" s="21">
        <v>3.8476219865017387E-3</v>
      </c>
      <c r="T25" s="21">
        <v>1</v>
      </c>
      <c r="U25" s="21"/>
      <c r="V25" s="21"/>
      <c r="W25" s="21"/>
      <c r="X25" s="21"/>
      <c r="Y25" s="21"/>
    </row>
    <row r="26" spans="1:25" x14ac:dyDescent="0.25">
      <c r="A26" s="20" t="s">
        <v>20</v>
      </c>
      <c r="B26" s="21">
        <v>3.5092801878606673E-2</v>
      </c>
      <c r="C26" s="21">
        <v>0.14143085976974909</v>
      </c>
      <c r="D26" s="21">
        <v>0.17169135586728651</v>
      </c>
      <c r="E26" s="21">
        <v>-0.11513003158076432</v>
      </c>
      <c r="F26" s="21">
        <v>7.3350568309691583E-2</v>
      </c>
      <c r="G26" s="21">
        <v>8.1878309022526921E-2</v>
      </c>
      <c r="H26" s="21">
        <v>-0.20917168814002507</v>
      </c>
      <c r="I26" s="21">
        <v>-0.20633638370004426</v>
      </c>
      <c r="J26" s="21">
        <v>1.3256841001461918E-2</v>
      </c>
      <c r="K26" s="21">
        <v>0.34276689104508845</v>
      </c>
      <c r="L26" s="21">
        <v>0.1323132198817171</v>
      </c>
      <c r="M26" s="21">
        <v>-7.6951913463706792E-2</v>
      </c>
      <c r="N26" s="21">
        <v>-4.3014737411743345E-2</v>
      </c>
      <c r="O26" s="21">
        <v>-4.0032332351640922E-2</v>
      </c>
      <c r="P26" s="21">
        <v>7.2725148336421228E-2</v>
      </c>
      <c r="Q26" s="21">
        <v>-1.4156411576810891E-2</v>
      </c>
      <c r="R26" s="21">
        <v>-0.11818682216740091</v>
      </c>
      <c r="S26" s="21">
        <v>7.2057719791289096E-4</v>
      </c>
      <c r="T26" s="21">
        <v>-4.8331747349376453E-2</v>
      </c>
      <c r="U26" s="21">
        <v>1</v>
      </c>
      <c r="V26" s="21"/>
      <c r="W26" s="21"/>
      <c r="X26" s="21"/>
      <c r="Y26" s="21"/>
    </row>
    <row r="27" spans="1:25" x14ac:dyDescent="0.25">
      <c r="A27" s="20" t="s">
        <v>21</v>
      </c>
      <c r="B27" s="21">
        <v>-2.0709449262765601E-3</v>
      </c>
      <c r="C27" s="21">
        <v>5.3990158113173127E-2</v>
      </c>
      <c r="D27" s="21">
        <v>0.14935863926674026</v>
      </c>
      <c r="E27" s="21">
        <v>1.7729780712373727E-2</v>
      </c>
      <c r="F27" s="21">
        <v>-5.3316373299125891E-2</v>
      </c>
      <c r="G27" s="21">
        <v>8.8043968826122268E-2</v>
      </c>
      <c r="H27" s="21">
        <v>6.6256307945468445E-3</v>
      </c>
      <c r="I27" s="21">
        <v>9.3481828991010082E-2</v>
      </c>
      <c r="J27" s="21">
        <v>0.14821172847998204</v>
      </c>
      <c r="K27" s="21">
        <v>-0.10562432018157736</v>
      </c>
      <c r="L27" s="21">
        <v>3.8884811447961846E-2</v>
      </c>
      <c r="M27" s="21">
        <v>7.1577758618551132E-2</v>
      </c>
      <c r="N27" s="21">
        <v>-0.13515081435789703</v>
      </c>
      <c r="O27" s="21">
        <v>2.8175945125557426E-2</v>
      </c>
      <c r="P27" s="21">
        <v>6.56509076481301E-2</v>
      </c>
      <c r="Q27" s="21">
        <v>-7.8526527007320036E-3</v>
      </c>
      <c r="R27" s="21">
        <v>-0.12177095969776369</v>
      </c>
      <c r="S27" s="21">
        <v>-9.896079972487945E-2</v>
      </c>
      <c r="T27" s="21">
        <v>-6.5400268096480862E-2</v>
      </c>
      <c r="U27" s="21">
        <v>-4.2021058613781262E-2</v>
      </c>
      <c r="V27" s="21">
        <v>1</v>
      </c>
      <c r="W27" s="21"/>
      <c r="X27" s="21"/>
      <c r="Y27" s="21"/>
    </row>
    <row r="28" spans="1:25" x14ac:dyDescent="0.25">
      <c r="A28" s="20" t="s">
        <v>22</v>
      </c>
      <c r="B28" s="21">
        <v>2.725221110849765E-2</v>
      </c>
      <c r="C28" s="21">
        <v>1.3711315147548577E-2</v>
      </c>
      <c r="D28" s="21">
        <v>8.850105093042325E-2</v>
      </c>
      <c r="E28" s="21">
        <v>-2.7314951648715453E-2</v>
      </c>
      <c r="F28" s="21">
        <v>-3.6951052502205435E-2</v>
      </c>
      <c r="G28" s="21">
        <v>-5.6375097687948031E-2</v>
      </c>
      <c r="H28" s="21">
        <v>-1.208754892233657E-2</v>
      </c>
      <c r="I28" s="21">
        <v>0.24368571750920212</v>
      </c>
      <c r="J28" s="21">
        <v>0.16730569109943205</v>
      </c>
      <c r="K28" s="21">
        <v>-4.5540959370785804E-2</v>
      </c>
      <c r="L28" s="21">
        <v>9.3585941889162028E-2</v>
      </c>
      <c r="M28" s="21">
        <v>5.1670740882507324E-2</v>
      </c>
      <c r="N28" s="21">
        <v>-5.4106675494070083E-2</v>
      </c>
      <c r="O28" s="21">
        <v>4.5218878020590408E-2</v>
      </c>
      <c r="P28" s="21">
        <v>-7.4926990126990486E-2</v>
      </c>
      <c r="Q28" s="21">
        <v>-7.4091990636955846E-2</v>
      </c>
      <c r="R28" s="21">
        <v>-1.3911275893209398E-2</v>
      </c>
      <c r="S28" s="21">
        <v>-6.8003371261357123E-2</v>
      </c>
      <c r="T28" s="21">
        <v>3.207202490185674E-2</v>
      </c>
      <c r="U28" s="21">
        <v>-0.15074348260326575</v>
      </c>
      <c r="V28" s="21">
        <v>6.690705787412074E-2</v>
      </c>
      <c r="W28" s="21">
        <v>1</v>
      </c>
      <c r="X28" s="21"/>
      <c r="Y28" s="21"/>
    </row>
    <row r="29" spans="1:25" x14ac:dyDescent="0.25">
      <c r="A29" s="20" t="s">
        <v>153</v>
      </c>
      <c r="B29" s="21">
        <v>-0.11624576318988773</v>
      </c>
      <c r="C29" s="21">
        <v>-2.5097669073710679E-2</v>
      </c>
      <c r="D29" s="21">
        <v>1.3568094892901887E-3</v>
      </c>
      <c r="E29" s="21">
        <v>3.344832568036929E-2</v>
      </c>
      <c r="F29" s="21">
        <v>0.11797949414045804</v>
      </c>
      <c r="G29" s="21">
        <v>3.4045877580749083E-2</v>
      </c>
      <c r="H29" s="21">
        <v>0.77110833839928072</v>
      </c>
      <c r="I29" s="21">
        <v>-4.6752181236627173E-2</v>
      </c>
      <c r="J29" s="21">
        <v>-0.14050836229526231</v>
      </c>
      <c r="K29" s="21">
        <v>-0.10288473084064215</v>
      </c>
      <c r="L29" s="21">
        <v>-0.11088672487468804</v>
      </c>
      <c r="M29" s="21">
        <v>-8.6644690235859658E-3</v>
      </c>
      <c r="N29" s="21">
        <v>0.13673935639894286</v>
      </c>
      <c r="O29" s="21">
        <v>0.12706833793994038</v>
      </c>
      <c r="P29" s="21">
        <v>0.57340020142885928</v>
      </c>
      <c r="Q29" s="21">
        <v>6.9542040525676927E-3</v>
      </c>
      <c r="R29" s="21">
        <v>0.11486475872712384</v>
      </c>
      <c r="S29" s="21">
        <v>5.7983423826292714E-2</v>
      </c>
      <c r="T29" s="21">
        <v>-5.3132260692229726E-2</v>
      </c>
      <c r="U29" s="21">
        <v>-0.10531341478965792</v>
      </c>
      <c r="V29" s="21">
        <v>3.3275426009670421E-2</v>
      </c>
      <c r="W29" s="21">
        <v>-5.2317979871973355E-2</v>
      </c>
      <c r="X29" s="21">
        <v>1</v>
      </c>
      <c r="Y29" s="21"/>
    </row>
    <row r="30" spans="1:25" x14ac:dyDescent="0.25">
      <c r="A30" s="20" t="s">
        <v>155</v>
      </c>
      <c r="B30" s="21">
        <v>0.21553760505535335</v>
      </c>
      <c r="C30" s="21">
        <v>-1.8345686710738135E-2</v>
      </c>
      <c r="D30" s="21">
        <v>-7.2705247788774269E-2</v>
      </c>
      <c r="E30" s="21">
        <v>-0.11022413773151644</v>
      </c>
      <c r="F30" s="21">
        <v>-4.615643014915005E-3</v>
      </c>
      <c r="G30" s="21">
        <v>-7.8815971891655432E-3</v>
      </c>
      <c r="H30" s="21">
        <v>-0.68114427808487576</v>
      </c>
      <c r="I30" s="21">
        <v>-0.68677712196934459</v>
      </c>
      <c r="J30" s="21">
        <v>-1.4271679870816045E-2</v>
      </c>
      <c r="K30" s="21">
        <v>5.3523595687606035E-2</v>
      </c>
      <c r="L30" s="21">
        <v>3.4442490581161236E-2</v>
      </c>
      <c r="M30" s="21">
        <v>9.1172528043445958E-2</v>
      </c>
      <c r="N30" s="21">
        <v>-1.5742868481526444E-2</v>
      </c>
      <c r="O30" s="21">
        <v>-4.2195212525707464E-4</v>
      </c>
      <c r="P30" s="21">
        <v>7.581868630918856E-2</v>
      </c>
      <c r="Q30" s="21">
        <v>4.9541533771728728E-2</v>
      </c>
      <c r="R30" s="21">
        <v>-4.4024204293463196E-2</v>
      </c>
      <c r="S30" s="21">
        <v>9.0228450373768115E-2</v>
      </c>
      <c r="T30" s="21">
        <v>9.5630040302193423E-2</v>
      </c>
      <c r="U30" s="21">
        <v>0.23429860882680517</v>
      </c>
      <c r="V30" s="21">
        <v>-8.7556830799162669E-2</v>
      </c>
      <c r="W30" s="21">
        <v>-0.1411532888935462</v>
      </c>
      <c r="X30" s="21">
        <v>-0.43644392525836218</v>
      </c>
      <c r="Y30" s="21">
        <v>1</v>
      </c>
    </row>
  </sheetData>
  <conditionalFormatting sqref="B7:Y3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C10C-AFD9-45F2-9FD8-6918285C5CA6}">
  <dimension ref="A1:I36"/>
  <sheetViews>
    <sheetView showGridLines="0" workbookViewId="0"/>
  </sheetViews>
  <sheetFormatPr defaultRowHeight="15" x14ac:dyDescent="0.25"/>
  <cols>
    <col min="1" max="1" width="26.85546875" customWidth="1"/>
    <col min="2" max="2" width="20.5703125" customWidth="1"/>
    <col min="3" max="3" width="20" customWidth="1"/>
    <col min="4" max="4" width="18" customWidth="1"/>
    <col min="5" max="5" width="18.85546875" customWidth="1"/>
    <col min="6" max="6" width="20.7109375" customWidth="1"/>
    <col min="7" max="7" width="19.5703125" customWidth="1"/>
    <col min="8" max="8" width="17.5703125" customWidth="1"/>
    <col min="9" max="9" width="16.28515625" customWidth="1"/>
  </cols>
  <sheetData>
    <row r="1" spans="1:9" x14ac:dyDescent="0.25">
      <c r="A1" s="18"/>
      <c r="B1" s="18"/>
      <c r="C1" s="18"/>
      <c r="D1" s="18"/>
      <c r="E1" s="18"/>
      <c r="F1" s="18"/>
      <c r="G1" s="18"/>
      <c r="H1" s="18"/>
      <c r="I1" s="18"/>
    </row>
    <row r="2" spans="1:9" x14ac:dyDescent="0.25">
      <c r="A2" s="18"/>
      <c r="B2" s="18"/>
      <c r="C2" s="18"/>
      <c r="D2" s="18"/>
      <c r="E2" s="18"/>
      <c r="F2" s="18"/>
      <c r="G2" s="18"/>
      <c r="H2" s="18"/>
      <c r="I2" s="18"/>
    </row>
    <row r="3" spans="1:9" x14ac:dyDescent="0.25">
      <c r="A3" s="18"/>
      <c r="B3" s="18"/>
      <c r="C3" s="18"/>
      <c r="D3" s="18"/>
      <c r="E3" s="18"/>
      <c r="F3" s="18"/>
      <c r="G3" s="18"/>
      <c r="H3" s="18"/>
      <c r="I3" s="18"/>
    </row>
    <row r="4" spans="1:9" x14ac:dyDescent="0.25">
      <c r="A4" s="18"/>
      <c r="B4" s="18"/>
      <c r="C4" s="18"/>
      <c r="D4" s="18"/>
      <c r="E4" s="18"/>
      <c r="F4" s="18"/>
      <c r="G4" s="18"/>
      <c r="H4" s="18"/>
      <c r="I4" s="18"/>
    </row>
    <row r="5" spans="1:9" x14ac:dyDescent="0.25">
      <c r="A5" s="18"/>
      <c r="B5" s="18"/>
      <c r="C5" s="18"/>
      <c r="D5" s="18"/>
      <c r="E5" s="18"/>
      <c r="F5" s="18"/>
      <c r="G5" s="18"/>
      <c r="H5" s="18"/>
      <c r="I5" s="18"/>
    </row>
    <row r="6" spans="1:9" ht="46.5" x14ac:dyDescent="0.25">
      <c r="A6" s="28" t="s">
        <v>202</v>
      </c>
      <c r="B6" s="29"/>
      <c r="C6" s="29"/>
      <c r="D6" s="29"/>
      <c r="E6" s="29"/>
      <c r="F6" s="29"/>
      <c r="G6" s="29"/>
      <c r="H6" s="29"/>
      <c r="I6" s="29"/>
    </row>
    <row r="7" spans="1:9" ht="15.75" thickBot="1" x14ac:dyDescent="0.3"/>
    <row r="8" spans="1:9" x14ac:dyDescent="0.25">
      <c r="A8" s="16" t="s">
        <v>174</v>
      </c>
      <c r="B8" s="16"/>
    </row>
    <row r="9" spans="1:9" x14ac:dyDescent="0.25">
      <c r="A9" s="11" t="s">
        <v>175</v>
      </c>
      <c r="B9" s="13">
        <v>0.45144310370923929</v>
      </c>
    </row>
    <row r="10" spans="1:9" x14ac:dyDescent="0.25">
      <c r="A10" s="11" t="s">
        <v>176</v>
      </c>
      <c r="B10" s="13">
        <v>0.20380087588663098</v>
      </c>
    </row>
    <row r="11" spans="1:9" x14ac:dyDescent="0.25">
      <c r="A11" s="11" t="s">
        <v>177</v>
      </c>
      <c r="B11" s="13">
        <v>7.2662196620899608E-2</v>
      </c>
    </row>
    <row r="12" spans="1:9" x14ac:dyDescent="0.25">
      <c r="A12" s="11" t="s">
        <v>178</v>
      </c>
      <c r="B12" s="13">
        <v>2631.6823338637373</v>
      </c>
    </row>
    <row r="13" spans="1:9" ht="15.75" thickBot="1" x14ac:dyDescent="0.3">
      <c r="A13" s="12" t="s">
        <v>179</v>
      </c>
      <c r="B13" s="12">
        <v>100</v>
      </c>
    </row>
    <row r="15" spans="1:9" ht="15.75" thickBot="1" x14ac:dyDescent="0.3">
      <c r="A15" s="30" t="s">
        <v>180</v>
      </c>
      <c r="B15" s="30"/>
      <c r="C15" s="30"/>
      <c r="D15" s="30"/>
      <c r="E15" s="30"/>
      <c r="F15" s="30"/>
    </row>
    <row r="16" spans="1:9" x14ac:dyDescent="0.25">
      <c r="A16" s="15" t="s">
        <v>198</v>
      </c>
      <c r="B16" s="15" t="s">
        <v>185</v>
      </c>
      <c r="C16" s="15" t="s">
        <v>186</v>
      </c>
      <c r="D16" s="15" t="s">
        <v>187</v>
      </c>
      <c r="E16" s="15" t="s">
        <v>188</v>
      </c>
      <c r="F16" s="15" t="s">
        <v>189</v>
      </c>
    </row>
    <row r="17" spans="1:9" x14ac:dyDescent="0.25">
      <c r="A17" s="11" t="s">
        <v>181</v>
      </c>
      <c r="B17" s="11">
        <v>14</v>
      </c>
      <c r="C17" s="14">
        <v>150685063.90584874</v>
      </c>
      <c r="D17" s="14">
        <v>10763218.850417767</v>
      </c>
      <c r="E17" s="13">
        <v>1.554086689203735</v>
      </c>
      <c r="F17" s="13">
        <v>0.10975073739204801</v>
      </c>
    </row>
    <row r="18" spans="1:9" x14ac:dyDescent="0.25">
      <c r="A18" s="11" t="s">
        <v>182</v>
      </c>
      <c r="B18" s="11">
        <v>85</v>
      </c>
      <c r="C18" s="14">
        <v>588688912.04149139</v>
      </c>
      <c r="D18" s="14">
        <v>6925751.9063704871</v>
      </c>
      <c r="E18" s="11"/>
      <c r="F18" s="11"/>
    </row>
    <row r="19" spans="1:9" x14ac:dyDescent="0.25">
      <c r="A19" s="11" t="s">
        <v>183</v>
      </c>
      <c r="B19" s="11">
        <v>99</v>
      </c>
      <c r="C19" s="14">
        <v>739373975.94734013</v>
      </c>
      <c r="D19" s="11"/>
      <c r="E19" s="11"/>
      <c r="F19" s="11"/>
    </row>
    <row r="21" spans="1:9" x14ac:dyDescent="0.25">
      <c r="A21" s="15" t="s">
        <v>197</v>
      </c>
      <c r="B21" s="15" t="s">
        <v>190</v>
      </c>
      <c r="C21" s="15" t="s">
        <v>178</v>
      </c>
      <c r="D21" s="15" t="s">
        <v>191</v>
      </c>
      <c r="E21" s="15" t="s">
        <v>192</v>
      </c>
      <c r="F21" s="15" t="s">
        <v>193</v>
      </c>
      <c r="G21" s="15" t="s">
        <v>194</v>
      </c>
      <c r="H21" s="15" t="s">
        <v>195</v>
      </c>
      <c r="I21" s="15" t="s">
        <v>196</v>
      </c>
    </row>
    <row r="22" spans="1:9" x14ac:dyDescent="0.25">
      <c r="A22" s="11" t="s">
        <v>184</v>
      </c>
      <c r="B22" s="13">
        <v>6386.8199236503024</v>
      </c>
      <c r="C22" s="13">
        <v>2188.4421577433409</v>
      </c>
      <c r="D22" s="13">
        <v>2.9184321372405879</v>
      </c>
      <c r="E22" s="13">
        <v>4.5008687456017634E-3</v>
      </c>
      <c r="F22" s="13">
        <v>2035.6106140390066</v>
      </c>
      <c r="G22" s="13">
        <v>10738.029233261597</v>
      </c>
      <c r="H22" s="13">
        <v>2035.6106140390066</v>
      </c>
      <c r="I22" s="13">
        <v>10738.029233261597</v>
      </c>
    </row>
    <row r="23" spans="1:9" x14ac:dyDescent="0.25">
      <c r="A23" s="11" t="s">
        <v>0</v>
      </c>
      <c r="B23" s="13">
        <v>401.51084746921873</v>
      </c>
      <c r="C23" s="13">
        <v>381.11431202884518</v>
      </c>
      <c r="D23" s="13">
        <v>1.0535181566176131</v>
      </c>
      <c r="E23" s="13">
        <v>0.29508916908936494</v>
      </c>
      <c r="F23" s="13">
        <v>-356.24650821799554</v>
      </c>
      <c r="G23" s="13">
        <v>1159.2682031564329</v>
      </c>
      <c r="H23" s="13">
        <v>-356.24650821799554</v>
      </c>
      <c r="I23" s="13">
        <v>1159.2682031564329</v>
      </c>
    </row>
    <row r="24" spans="1:9" x14ac:dyDescent="0.25">
      <c r="A24" s="11" t="s">
        <v>2</v>
      </c>
      <c r="B24" s="13">
        <v>8.1853894913342676E-2</v>
      </c>
      <c r="C24" s="13">
        <v>9.218485301534173</v>
      </c>
      <c r="D24" s="13">
        <v>8.8793215193086281E-3</v>
      </c>
      <c r="E24" s="13">
        <v>0.99293622654513047</v>
      </c>
      <c r="F24" s="13">
        <v>-18.246964585677564</v>
      </c>
      <c r="G24" s="13">
        <v>18.410672375504252</v>
      </c>
      <c r="H24" s="13">
        <v>-18.246964585677564</v>
      </c>
      <c r="I24" s="13">
        <v>18.410672375504252</v>
      </c>
    </row>
    <row r="25" spans="1:9" x14ac:dyDescent="0.25">
      <c r="A25" s="11" t="s">
        <v>3</v>
      </c>
      <c r="B25" s="13">
        <v>-5.6173200539927608</v>
      </c>
      <c r="C25" s="13">
        <v>9.0229634737436388</v>
      </c>
      <c r="D25" s="13">
        <v>-0.62255821719093452</v>
      </c>
      <c r="E25" s="13">
        <v>0.53524149887394545</v>
      </c>
      <c r="F25" s="13">
        <v>-23.557388759176458</v>
      </c>
      <c r="G25" s="13">
        <v>12.322748651190938</v>
      </c>
      <c r="H25" s="13">
        <v>-23.557388759176458</v>
      </c>
      <c r="I25" s="13">
        <v>12.322748651190938</v>
      </c>
    </row>
    <row r="26" spans="1:9" x14ac:dyDescent="0.25">
      <c r="A26" s="11" t="s">
        <v>6</v>
      </c>
      <c r="B26" s="13">
        <v>-218.41410103245991</v>
      </c>
      <c r="C26" s="13">
        <v>240.22112169554347</v>
      </c>
      <c r="D26" s="13">
        <v>-0.90922105221570892</v>
      </c>
      <c r="E26" s="13">
        <v>0.36580435499307873</v>
      </c>
      <c r="F26" s="13">
        <v>-696.03804799788998</v>
      </c>
      <c r="G26" s="13">
        <v>259.20984593297021</v>
      </c>
      <c r="H26" s="13">
        <v>-696.03804799788998</v>
      </c>
      <c r="I26" s="13">
        <v>259.20984593297021</v>
      </c>
    </row>
    <row r="27" spans="1:9" x14ac:dyDescent="0.25">
      <c r="A27" s="11" t="s">
        <v>7</v>
      </c>
      <c r="B27" s="13">
        <v>9.8843970584340148</v>
      </c>
      <c r="C27" s="13">
        <v>18.604143057182391</v>
      </c>
      <c r="D27" s="13">
        <v>0.53130085207649513</v>
      </c>
      <c r="E27" s="13">
        <v>0.5965960058660249</v>
      </c>
      <c r="F27" s="13">
        <v>-27.105623528276961</v>
      </c>
      <c r="G27" s="13">
        <v>46.874417645144987</v>
      </c>
      <c r="H27" s="13">
        <v>-27.105623528276961</v>
      </c>
      <c r="I27" s="13">
        <v>46.874417645144987</v>
      </c>
    </row>
    <row r="28" spans="1:9" x14ac:dyDescent="0.25">
      <c r="A28" s="11" t="s">
        <v>154</v>
      </c>
      <c r="B28" s="13">
        <v>69.47474999594435</v>
      </c>
      <c r="C28" s="13">
        <v>65.005605419849701</v>
      </c>
      <c r="D28" s="13">
        <v>1.0687501415797902</v>
      </c>
      <c r="E28" s="13">
        <v>0.28820805863913956</v>
      </c>
      <c r="F28" s="13">
        <v>-59.773809066470378</v>
      </c>
      <c r="G28" s="13">
        <v>198.72330905835906</v>
      </c>
      <c r="H28" s="13">
        <v>-59.773809066470378</v>
      </c>
      <c r="I28" s="13">
        <v>198.72330905835906</v>
      </c>
    </row>
    <row r="29" spans="1:9" x14ac:dyDescent="0.25">
      <c r="A29" s="11" t="s">
        <v>9</v>
      </c>
      <c r="B29" s="13">
        <v>-102.7941689876497</v>
      </c>
      <c r="C29" s="13">
        <v>106.11518205294611</v>
      </c>
      <c r="D29" s="13">
        <v>-0.96870369535209966</v>
      </c>
      <c r="E29" s="13">
        <v>0.33544138726335404</v>
      </c>
      <c r="F29" s="13">
        <v>-313.77957995962566</v>
      </c>
      <c r="G29" s="13">
        <v>108.19124198432627</v>
      </c>
      <c r="H29" s="13">
        <v>-313.77957995962566</v>
      </c>
      <c r="I29" s="13">
        <v>108.19124198432627</v>
      </c>
    </row>
    <row r="30" spans="1:9" x14ac:dyDescent="0.25">
      <c r="A30" s="11" t="s">
        <v>10</v>
      </c>
      <c r="B30" s="13">
        <v>503.66824148354368</v>
      </c>
      <c r="C30" s="13">
        <v>373.1225364254874</v>
      </c>
      <c r="D30" s="13">
        <v>1.3498735463922487</v>
      </c>
      <c r="E30" s="13">
        <v>0.18064044598258353</v>
      </c>
      <c r="F30" s="13">
        <v>-238.19932324775488</v>
      </c>
      <c r="G30" s="13">
        <v>1245.5358062148423</v>
      </c>
      <c r="H30" s="13">
        <v>-238.19932324775488</v>
      </c>
      <c r="I30" s="13">
        <v>1245.5358062148423</v>
      </c>
    </row>
    <row r="31" spans="1:9" x14ac:dyDescent="0.25">
      <c r="A31" s="11" t="s">
        <v>11</v>
      </c>
      <c r="B31" s="13">
        <v>-92.526833651994025</v>
      </c>
      <c r="C31" s="13">
        <v>104.31678582311268</v>
      </c>
      <c r="D31" s="13">
        <v>-0.88697933819480812</v>
      </c>
      <c r="E31" s="13">
        <v>0.37759281075063555</v>
      </c>
      <c r="F31" s="13">
        <v>-299.93655111526414</v>
      </c>
      <c r="G31" s="13">
        <v>114.88288381127609</v>
      </c>
      <c r="H31" s="13">
        <v>-299.93655111526414</v>
      </c>
      <c r="I31" s="13">
        <v>114.88288381127609</v>
      </c>
    </row>
    <row r="32" spans="1:9" x14ac:dyDescent="0.25">
      <c r="A32" s="11" t="s">
        <v>17</v>
      </c>
      <c r="B32" s="13">
        <v>-15.203566750093316</v>
      </c>
      <c r="C32" s="13">
        <v>9.5620642807245666</v>
      </c>
      <c r="D32" s="13">
        <v>-1.589987925592701</v>
      </c>
      <c r="E32" s="13">
        <v>0.11555024768907285</v>
      </c>
      <c r="F32" s="13">
        <v>-34.215512288692267</v>
      </c>
      <c r="G32" s="13">
        <v>3.8083787885056353</v>
      </c>
      <c r="H32" s="13">
        <v>-34.215512288692267</v>
      </c>
      <c r="I32" s="13">
        <v>3.8083787885056353</v>
      </c>
    </row>
    <row r="33" spans="1:9" x14ac:dyDescent="0.25">
      <c r="A33" s="11" t="s">
        <v>18</v>
      </c>
      <c r="B33" s="13">
        <v>312.05846022215286</v>
      </c>
      <c r="C33" s="13">
        <v>355.74176243401553</v>
      </c>
      <c r="D33" s="13">
        <v>0.87720502110019982</v>
      </c>
      <c r="E33" s="13">
        <v>0.38284789144729547</v>
      </c>
      <c r="F33" s="13">
        <v>-395.25146937478729</v>
      </c>
      <c r="G33" s="13">
        <v>1019.368389819093</v>
      </c>
      <c r="H33" s="13">
        <v>-395.25146937478729</v>
      </c>
      <c r="I33" s="13">
        <v>1019.368389819093</v>
      </c>
    </row>
    <row r="34" spans="1:9" x14ac:dyDescent="0.25">
      <c r="A34" s="11" t="s">
        <v>19</v>
      </c>
      <c r="B34" s="13">
        <v>-236.11305376807368</v>
      </c>
      <c r="C34" s="13">
        <v>188.16452856578226</v>
      </c>
      <c r="D34" s="13">
        <v>-1.2548223385553172</v>
      </c>
      <c r="E34" s="13">
        <v>0.21298251554417638</v>
      </c>
      <c r="F34" s="13">
        <v>-610.23454724100009</v>
      </c>
      <c r="G34" s="13">
        <v>138.00843970485275</v>
      </c>
      <c r="H34" s="13">
        <v>-610.23454724100009</v>
      </c>
      <c r="I34" s="13">
        <v>138.00843970485275</v>
      </c>
    </row>
    <row r="35" spans="1:9" x14ac:dyDescent="0.25">
      <c r="A35" s="11" t="s">
        <v>20</v>
      </c>
      <c r="B35" s="13">
        <v>-83.626689233558992</v>
      </c>
      <c r="C35" s="13">
        <v>288.85174734175519</v>
      </c>
      <c r="D35" s="13">
        <v>-0.28951422313750452</v>
      </c>
      <c r="E35" s="13">
        <v>0.77289290911032471</v>
      </c>
      <c r="F35" s="13">
        <v>-657.94134849189072</v>
      </c>
      <c r="G35" s="13">
        <v>490.68797002477277</v>
      </c>
      <c r="H35" s="13">
        <v>-657.94134849189072</v>
      </c>
      <c r="I35" s="13">
        <v>490.68797002477277</v>
      </c>
    </row>
    <row r="36" spans="1:9" x14ac:dyDescent="0.25">
      <c r="A36" s="11" t="s">
        <v>155</v>
      </c>
      <c r="B36" s="13">
        <v>1.6496746415940835</v>
      </c>
      <c r="C36" s="13">
        <v>1.0387605805986007</v>
      </c>
      <c r="D36" s="13">
        <v>1.588118255934813</v>
      </c>
      <c r="E36" s="13">
        <v>0.11597266456059367</v>
      </c>
      <c r="F36" s="13">
        <v>-0.41565968436252354</v>
      </c>
      <c r="G36" s="13">
        <v>3.7150089675506903</v>
      </c>
      <c r="H36" s="13">
        <v>-0.41565968436252354</v>
      </c>
      <c r="I36" s="13">
        <v>3.7150089675506903</v>
      </c>
    </row>
  </sheetData>
  <mergeCells count="2">
    <mergeCell ref="A6:I6"/>
    <mergeCell ref="A15:F15"/>
  </mergeCells>
  <pageMargins left="0.7" right="0.7" top="0.75" bottom="0.75" header="0.3" footer="0.3"/>
  <pageSetup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U H A A B Q S w M E F A A C A A g A F n d u 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Z 3 b 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d 2 5 Z e D 4 x D N 4 E A A C t R g A A E w A c A E Z v c m 1 1 b G F z L 1 N l Y 3 R p b 2 4 x L m 0 g o h g A K K A U A A A A A A A A A A A A A A A A A A A A A A A A A A A A 7 V r R T i M 3 F H 1 H 4 h + s 2 Z d E m q K d S c L u t u K B h q K u d k t R w r Y P g J A z M W E U j 5 3 a H h a E + P f a z h A m m b F x a B + o e n k J 8 j g + 1 7 7 3 n O s 5 I E m m c s 7 Q e P m Z / L S 7 s 7 s j b 7 A g U y T L x Y L e X 2 U 3 O G d X U 6 w w O k C U q N 0 d p H / G v B Q Z 0 S O / 3 G W E 7 v 3 J x X z C + b x z n F O y N + R M E a Z k J z r 6 8 e L I f H P M a W m B e v v v L 8 Z 2 Y T Q 0 C 1 + M 8 H d k p l w 1 4 P b u q I y 6 M W I l p T F S o i T d e A n e m J r o Q J Y R P Z y f 4 I I c R I 0 p 0 e X j u c G 5 r N Z 4 F 5 0 K X n C l N / o r w V M i Z K Q X O c M T H X / 1 p B r v N O F i d F 7 N O a R 0 n G G K h T w w E V 5 2 V 8 v r 7 b G Z X v 3 s f k G e l z 4 T m M l r L o q h P p G C m Y e y 0 x J L / P B g B q d l p p A y K 8 T 2 A y l y p x 5 j 9 B C N v 3 x r j J 2 K P F v N Z G U x I c K O H 9 7 i n O J J T n N 1 r x 9 / Z m q / v 2 e g 7 d M T O x H x a 7 R Y A k o k O Z 0 2 J 4 7 I L W E l Q T P C i M A 6 2 h a o Y S k V L / R y U 1 L w m c C L m z y T z e A V z + a 6 m G 4 J l U 2 c r / o M k M o L 0 v L s d 6 G P B / 1 V Y q Z y l b f N G N / k i 0 X O Z q 4 V V s 8 z L E R u z 3 o z u t U M L p V s 2 a Q t Y P 1 V x H S t N b 7 + l W f Y 1 H r z w d O + m k F V q T Y M u T W F 0 R b 4 b 5 i V 1 z h T p T C x U f d i 6 x N d m / j M 5 K J i v y C y p K p 5 E E f k W s 9 A J t d t K 9 h a X n C h 7 H Z R w a e k u c a I l 6 p l e N g S 1 W N 3 d y d n r f y p 6 9 K 7 J r l R J + 1 G I E 8 g T y B P I E 9 v U Z 5 6 I E 8 g T y B P I E 9 v Q J 6 s p B x z g U Z k p m O X 5 r A 9 4 j Q s h d B y t N K o r l M k B l e p 0 Y l K v y 5 f w + U l t q F v C F 3 e G s X / D f p a i k o E L P 5 / s t g e L a H U U A T Z S m m Z M M r l H I 0 z L j Y 2 / v j c P 0 d k Q X G m S f c H p m W N d d W 4 H e 1 s U D O O N J W F L g n z a x L F 1 V z x 9 K U z H X i 8 w T o n Z O L E 3 A g t j u Q 8 Z x V q + g 9 R 0 0 B U v b t I F 0 V B l G V o 1 H s F b s F v 9 X J L 9 Z J 1 X P O g G m 4 A 6 w 0 u p c m 5 h Z 5 n C + u Q c X R M C k z 9 2 W r X J C d 6 P / A A 9 Y F p j l F / z r b E H g R i 9 z X o C W c / T H K G x b 0 3 e 1 t G s B 8 Y w U C D f m N z x r 9 r h Y v 6 r 4 e v 8 y 9 5 8 Z 6 7 G a z p k 6 6 e 0 y 6 u T 6 0 y R D Q + B K m G Y d J w 2 U X Q o b c S m 0 3 H C f 0 x M A 8 f a u A / e 0 t x C / B P g e A f a + B D b x V 6 w e u H m W 5 Z A p 9 s C b R 1 8 5 A E J + + D M q w P 9 b n b J / 4 U r 1 0 K 3 M C h z U F H W M N O / R k O x A 5 u E U k d u + d P c C C 2 T 9 s 3 g q x h 9 7 0 a E 4 o d q u x J r 4 5 t l G 7 w G u y 1 V p W E t k c d Z V y 7 P T p o 0 g u g y Q a + 5 c n G l T W I I + 6 m t B 5 R H J 1 i K b 3 s a L l t u n F D W 1 F i M n S s X 1 + 8 5 N g K 2 i 3 8 j R j 1 r g m b a u 3 x 0 s O P X j / H / p Y C q G M 1 m W 2 9 x w e l 1 9 1 p 1 s O K 9 S U e T 7 3 p b X 0 V c C O H t p n E 9 J n D X H j z u x 1 2 6 h b + R p B 6 4 8 v i c q d 3 S / B Q 8 U + t + B P s V b 8 t s U P F P 0 1 s x v V r 2 w u X m u r V z o 0 Y K v l p u k L 0 3 2 R e R A w V + r S 3 Q v R f X 5 q I d W 4 M t q R s 2 r e U d b w 4 b 5 q m T 2 / O a 2 R 2 G V 2 D l 5 2 u l / 5 S C G 4 X u F 3 g d o H b B W 4 X u F 3 g d o H b B W 4 X u F 3 g d o H b B W 4 X u F 3 g d o H b B W 4 X u F 3 / J b f L / 4 + n 4 H a B 2 w V u F 7 h d 4 H a B 2 w V u F 7 h d 4 H a B 2 w V u F 7 h d 4 H a B 2 w V u F 7 h d 4 H a B 2 / V 2 3 K 6 / A V B L A Q I t A B Q A A g A I A B Z 3 b l l D H n C b p Q A A A P c A A A A S A A A A A A A A A A A A A A A A A A A A A A B D b 2 5 m a W c v U G F j a 2 F n Z S 5 4 b W x Q S w E C L Q A U A A I A C A A W d 2 5 Z D 8 r p q 6 Q A A A D p A A A A E w A A A A A A A A A A A A A A A A D x A A A A W 0 N v b n R l b n R f V H l w Z X N d L n h t b F B L A Q I t A B Q A A g A I A B Z 3 b l l 4 P j E M 3 g Q A A K 1 G A A A T A A A A A A A A A A A A A A A A A O I B A A B G b 3 J t d W x h c y 9 T Z W N 0 a W 9 u M S 5 t U E s F B g A A A A A D A A M A w g A A A A 0 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3 J A A A A A A A A 6 8 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1 c H B s e V 9 j a G F p b 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1 c H B s e V 9 j a G F p b l 9 k Y X R h 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x M S 0 x M 1 Q w N D o z M T o z M i 4 0 N T k 1 O T k y W i I g L z 4 8 R W 5 0 c n k g V H l w Z T 0 i R m l s b E N v b H V t b l R 5 c G V z I i B W Y W x 1 Z T 0 i c 0 J n W U Z B d 0 1 G Q m d N R E F 3 T U d C U V l H Q X d N R E J R W U Z C Z 1 l G I i A v P j x F b n R y e S B U e X B l P S J G a W x s Q 2 9 s d W 1 u T m F t Z X M i I F Z h b H V l P S J z W y Z x d W 9 0 O 1 B y b 2 R 1 Y 3 Q g d H l w Z S Z x d W 9 0 O y w m c X V v d D t T S 1 U m c X V v d D s s J n F 1 b 3 Q 7 U H J p Y 2 U m c X V v d D s s J n F 1 b 3 Q 7 Q X Z h a W x h Y m l s a X R 5 J n F 1 b 3 Q 7 L C Z x d W 9 0 O 0 5 1 b W J l c i B v Z i B w c m 9 k d W N 0 c y B z b 2 x k J n F 1 b 3 Q 7 L C Z x d W 9 0 O 1 J l d m V u d W U g Z 2 V u Z X J h d G V k J n F 1 b 3 Q 7 L C Z x d W 9 0 O 0 N 1 c 3 R v b W V y I G R l b W 9 n c m F w a G l j c y Z x d W 9 0 O y w m c X V v d D t T d G 9 j a y B s Z X Z l b H M m c X V v d D s s J n F 1 b 3 Q 7 T G V h Z C B 0 a W 1 l c y Z x d W 9 0 O y w m c X V v d D t P c m R l c i B x d W F u d G l 0 a W V z J n F 1 b 3 Q 7 L C Z x d W 9 0 O 1 N o a X B w a W 5 n I H R p b W V z J n F 1 b 3 Q 7 L C Z x d W 9 0 O 1 N o a X B w a W 5 n I G N h c n J p Z X J z J n F 1 b 3 Q 7 L C Z x d W 9 0 O 1 N o a X B w a W 5 n I G N v c 3 R z J n F 1 b 3 Q 7 L C Z x d W 9 0 O 1 N 1 c H B s a W V y I G 5 h b W U m c X V v d D s s J n F 1 b 3 Q 7 T G 9 j Y X R p b 2 4 m c X V v d D s s J n F 1 b 3 Q 7 T G V h Z C B 0 a W 1 l J n F 1 b 3 Q 7 L C Z x d W 9 0 O 1 B y b 2 R 1 Y 3 R p b 2 4 g d m 9 s d W 1 l c y Z x d W 9 0 O y w m c X V v d D t N Y W 5 1 Z m F j d H V y a W 5 n I G x l Y W Q g d G l t Z S Z x d W 9 0 O y w m c X V v d D t N Y W 5 1 Z m F j d H V y a W 5 n I G N v c 3 R z J n F 1 b 3 Q 7 L C Z x d W 9 0 O 0 l u c 3 B l Y 3 R p b 2 4 g c m V z d W x 0 c y Z x d W 9 0 O y w m c X V v d D t E Z W Z l Y 3 Q g c m F 0 Z X M m c X V v d D s s J n F 1 b 3 Q 7 V H J h b n N w b 3 J 0 Y X R p b 2 4 g b W 9 k Z X M m c X V v d D s s J n F 1 b 3 Q 7 U m 9 1 d G V z J n F 1 b 3 Q 7 L C Z x d W 9 0 O 0 N v c 3 R z 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0 N v b H V t b k N v d W 5 0 J n F 1 b 3 Q 7 O j I 0 L C Z x d W 9 0 O 0 t l e U N v b H V t b k 5 h b W V z J n F 1 b 3 Q 7 O l t d L C Z x d W 9 0 O 0 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1 J l b G F 0 a W 9 u c 2 h p c E l u Z m 8 m c X V v d D s 6 W 1 1 9 I i A v P j w v U 3 R h Y m x l R W 5 0 c m l l c z 4 8 L 0 l 0 Z W 0 + P E l 0 Z W 0 + P E l 0 Z W 1 M b 2 N h d G l v b j 4 8 S X R l b V R 5 c G U + R m 9 y b X V s Y T w v S X R l b V R 5 c G U + P E l 0 Z W 1 Q Y X R o P l N l Y 3 R p b 2 4 x L 3 N 1 c H B s e V 9 j a G F p b l 9 k Y X R h L 1 N v d X J j Z T w v S X R l b V B h d G g + P C 9 J d G V t T G 9 j Y X R p b 2 4 + P F N 0 Y W J s Z U V u d H J p Z X M g L z 4 8 L 0 l 0 Z W 0 + P E l 0 Z W 0 + P E l 0 Z W 1 M b 2 N h d G l v b j 4 8 S X R l b V R 5 c G U + R m 9 y b X V s Y T w v S X R l b V R 5 c G U + P E l 0 Z W 1 Q Y X R o P l N l Y 3 R p b 2 4 x L 3 N 1 c H B s e V 9 j a G F p b l 9 k Y X R h L 3 N 1 c H B s e V 9 j a G F p b l 9 k Y X R h M T w v S X R l b V B h d G g + P C 9 J d G V t T G 9 j Y X R p b 2 4 + P F N 0 Y W J s Z U V u d H J p Z X M g L z 4 8 L 0 l 0 Z W 0 + P E l 0 Z W 0 + P E l 0 Z W 1 M b 2 N h d G l v b j 4 8 S X R l b V R 5 c G U + R m 9 y b X V s Y T w v S X R l b V R 5 c G U + P E l 0 Z W 1 Q Y X R o P l N l Y 3 R p b 2 4 x L 3 N 1 c H B s e V 9 j a G F p b l 9 k Y X R h L 1 B y b 2 1 v d G V k J T I w S G V h Z G V y c z w v S X R l b V B h d G g + P C 9 J d G V t T G 9 j Y X R p b 2 4 + P F N 0 Y W J s Z U V u d H J p Z X M g L z 4 8 L 0 l 0 Z W 0 + P E l 0 Z W 0 + P E l 0 Z W 1 M b 2 N h d G l v b j 4 8 S X R l b V R 5 c G U + R m 9 y b X V s Y T w v S X R l b V R 5 c G U + P E l 0 Z W 1 Q Y X R o P l N l Y 3 R p b 2 4 x L 3 N 1 c H B s e V 9 j a G F p b l 9 k Y X R h L 0 N o Y W 5 n Z W Q l M j B U e X B l P C 9 J d G V t U G F 0 a D 4 8 L 0 l 0 Z W 1 M b 2 N h d G l v b j 4 8 U 3 R h Y m x l R W 5 0 c m l l c y A v P j w v S X R l b T 4 8 S X R l b T 4 8 S X R l b U x v Y 2 F 0 a W 9 u P j x J d G V t V H l w Z T 5 G b 3 J t d W x h P C 9 J d G V t V H l w Z T 4 8 S X R l b V B h d G g + U 2 V j d G l v b j E v c 3 V w c G x 5 X 2 N o Y W l u X 2 R h 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C 0 x M S 0 x M 1 Q w N D o z M T o z M i 4 0 N T k 1 O T k y W i I g L z 4 8 R W 5 0 c n k g V H l w Z T 0 i R m l s b E N v b H V t b l R 5 c G V z I i B W Y W x 1 Z T 0 i c 0 J n W U Z B d 0 1 G Q m d N R E F 3 T U d C U V l H Q X d N R E J R W U Z C Z 1 l G I i A v P j x F b n R y e S B U e X B l P S J G a W x s Q 2 9 s d W 1 u T m F t Z X M i I F Z h b H V l P S J z W y Z x d W 9 0 O 1 B y b 2 R 1 Y 3 Q g d H l w Z S Z x d W 9 0 O y w m c X V v d D t T S 1 U m c X V v d D s s J n F 1 b 3 Q 7 U H J p Y 2 U m c X V v d D s s J n F 1 b 3 Q 7 Q X Z h a W x h Y m l s a X R 5 J n F 1 b 3 Q 7 L C Z x d W 9 0 O 0 5 1 b W J l c i B v Z i B w c m 9 k d W N 0 c y B z b 2 x k J n F 1 b 3 Q 7 L C Z x d W 9 0 O 1 J l d m V u d W U g Z 2 V u Z X J h d G V k J n F 1 b 3 Q 7 L C Z x d W 9 0 O 0 N 1 c 3 R v b W V y I G R l b W 9 n c m F w a G l j c y Z x d W 9 0 O y w m c X V v d D t T d G 9 j a y B s Z X Z l b H M m c X V v d D s s J n F 1 b 3 Q 7 T G V h Z C B 0 a W 1 l c y Z x d W 9 0 O y w m c X V v d D t P c m R l c i B x d W F u d G l 0 a W V z J n F 1 b 3 Q 7 L C Z x d W 9 0 O 1 N o a X B w a W 5 n I H R p b W V z J n F 1 b 3 Q 7 L C Z x d W 9 0 O 1 N o a X B w a W 5 n I G N h c n J p Z X J z J n F 1 b 3 Q 7 L C Z x d W 9 0 O 1 N o a X B w a W 5 n I G N v c 3 R z J n F 1 b 3 Q 7 L C Z x d W 9 0 O 1 N 1 c H B s a W V y I G 5 h b W U m c X V v d D s s J n F 1 b 3 Q 7 T G 9 j Y X R p b 2 4 m c X V v d D s s J n F 1 b 3 Q 7 T G V h Z C B 0 a W 1 l J n F 1 b 3 Q 7 L C Z x d W 9 0 O 1 B y b 2 R 1 Y 3 R p b 2 4 g d m 9 s d W 1 l c y Z x d W 9 0 O y w m c X V v d D t N Y W 5 1 Z m F j d H V y a W 5 n I G x l Y W Q g d G l t Z S Z x d W 9 0 O y w m c X V v d D t N Y W 5 1 Z m F j d H V y a W 5 n I G N v c 3 R z J n F 1 b 3 Q 7 L C Z x d W 9 0 O 0 l u c 3 B l Y 3 R p b 2 4 g c m V z d W x 0 c y Z x d W 9 0 O y w m c X V v d D t E Z W Z l Y 3 Q g c m F 0 Z X M m c X V v d D s s J n F 1 b 3 Q 7 V H J h b n N w b 3 J 0 Y X R p b 2 4 g b W 9 k Z X M m c X V v d D s s J n F 1 b 3 Q 7 U m 9 1 d G V z J n F 1 b 3 Q 7 L C Z x d W 9 0 O 0 N v c 3 R z J n F 1 b 3 Q 7 X S I g L z 4 8 R W 5 0 c n k g V H l w Z T 0 i R m l s b F N 0 Y X R 1 c y I g V m F s d W U 9 I n N D b 2 1 w b G V 0 Z S I g L z 4 8 R W 5 0 c n k g V H l w Z T 0 i R m l s b E N v d W 5 0 I i B W Y W x 1 Z T 0 i b D E w M C I g L z 4 8 R W 5 0 c n k g V H l w Z T 0 i U m V s Y X R p b 2 5 z a G l w S W 5 m b 0 N v b n R h a W 5 l c i I g V m F s d W U 9 I n N 7 J n F 1 b 3 Q 7 Y 2 9 s d W 1 u Q 2 9 1 b n Q m c X V v d D s 6 M j Q s J n F 1 b 3 Q 7 a 2 V 5 Q 2 9 s d W 1 u T m F t Z X M m c X V v d D s 6 W 1 0 s J n F 1 b 3 Q 7 c X V l c n l S Z W x h d G l v b n N o a X B z J n F 1 b 3 Q 7 O l t d L C Z x d W 9 0 O 2 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0 N v b H V t b k N v d W 5 0 J n F 1 b 3 Q 7 O j I 0 L C Z x d W 9 0 O 0 t l e U N v b H V t b k 5 h b W V z J n F 1 b 3 Q 7 O l t d L C Z x d W 9 0 O 0 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3 N 1 c H B s e V 9 j a G F p b l 9 k Y X R h J T I w K D I p L 1 N v d X J j Z T w v S X R l b V B h d G g + P C 9 J d G V t T G 9 j Y X R p b 2 4 + P F N 0 Y W J s Z U V u d H J p Z X M g L z 4 8 L 0 l 0 Z W 0 + P E l 0 Z W 0 + P E l 0 Z W 1 M b 2 N h d G l v b j 4 8 S X R l b V R 5 c G U + R m 9 y b X V s Y T w v S X R l b V R 5 c G U + P E l 0 Z W 1 Q Y X R o P l N l Y 3 R p b 2 4 x L 3 N 1 c H B s e V 9 j a G F p b l 9 k Y X R h J T I w K D I p L 3 N 1 c H B s e V 9 j a G F p b l 9 k Y X R h M T w v S X R l b V B h d G g + P C 9 J d G V t T G 9 j Y X R p b 2 4 + P F N 0 Y W J s Z U V u d H J p Z X M g L z 4 8 L 0 l 0 Z W 0 + P E l 0 Z W 0 + P E l 0 Z W 1 M b 2 N h d G l v b j 4 8 S X R l b V R 5 c G U + R m 9 y b X V s Y T w v S X R l b V R 5 c G U + P E l 0 Z W 1 Q Y X R o P l N l Y 3 R p b 2 4 x L 3 N 1 c H B s e V 9 j a G F p b l 9 k Y X R h J T I w K D I p L 1 B y b 2 1 v d G V k J T I w S G V h Z G V y c z w v S X R l b V B h d G g + P C 9 J d G V t T G 9 j Y X R p b 2 4 + P F N 0 Y W J s Z U V u d H J p Z X M g L z 4 8 L 0 l 0 Z W 0 + P E l 0 Z W 0 + P E l 0 Z W 1 M b 2 N h d G l v b j 4 8 S X R l b V R 5 c G U + R m 9 y b X V s Y T w v S X R l b V R 5 c G U + P E l 0 Z W 1 Q Y X R o P l N l Y 3 R p b 2 4 x L 3 N 1 c H B s e V 9 j a G F p b l 9 k Y X R h J T I w K D I p L 0 N o Y W 5 n Z W Q l M j B U e X B l P C 9 J d G V t U G F 0 a D 4 8 L 0 l 0 Z W 1 M b 2 N h d G l v b j 4 8 U 3 R h Y m x l R W 5 0 c m l l c y A v P j w v S X R l b T 4 8 S X R l b T 4 8 S X R l b U x v Y 2 F 0 a W 9 u P j x J d G V t V H l w Z T 5 G b 3 J t d W x h P C 9 J d G V t V H l w Z T 4 8 S X R l b V B h d G g + U 2 V j d G l v b j E v c 3 V w c G x 5 X 2 N o Y W l u X 2 R h d G 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C 0 x M S 0 x M 1 Q w N D o z M T o z M i 4 0 N T k 1 O T k y W i I g L z 4 8 R W 5 0 c n k g V H l w Z T 0 i R m l s b E N v b H V t b l R 5 c G V z I i B W Y W x 1 Z T 0 i c 0 J n W U Z B d 0 1 G Q m d N R E F 3 T U d C U V l H Q X d N R E J R W U Z C Z 1 l G I i A v P j x F b n R y e S B U e X B l P S J G a W x s Q 2 9 s d W 1 u T m F t Z X M i I F Z h b H V l P S J z W y Z x d W 9 0 O 1 B y b 2 R 1 Y 3 Q g d H l w Z S Z x d W 9 0 O y w m c X V v d D t T S 1 U m c X V v d D s s J n F 1 b 3 Q 7 U H J p Y 2 U m c X V v d D s s J n F 1 b 3 Q 7 Q X Z h a W x h Y m l s a X R 5 J n F 1 b 3 Q 7 L C Z x d W 9 0 O 0 5 1 b W J l c i B v Z i B w c m 9 k d W N 0 c y B z b 2 x k J n F 1 b 3 Q 7 L C Z x d W 9 0 O 1 J l d m V u d W U g Z 2 V u Z X J h d G V k J n F 1 b 3 Q 7 L C Z x d W 9 0 O 0 N 1 c 3 R v b W V y I G R l b W 9 n c m F w a G l j c y Z x d W 9 0 O y w m c X V v d D t T d G 9 j a y B s Z X Z l b H M m c X V v d D s s J n F 1 b 3 Q 7 T G V h Z C B 0 a W 1 l c y Z x d W 9 0 O y w m c X V v d D t P c m R l c i B x d W F u d G l 0 a W V z J n F 1 b 3 Q 7 L C Z x d W 9 0 O 1 N o a X B w a W 5 n I H R p b W V z J n F 1 b 3 Q 7 L C Z x d W 9 0 O 1 N o a X B w a W 5 n I G N h c n J p Z X J z J n F 1 b 3 Q 7 L C Z x d W 9 0 O 1 N o a X B w a W 5 n I G N v c 3 R z J n F 1 b 3 Q 7 L C Z x d W 9 0 O 1 N 1 c H B s a W V y I G 5 h b W U m c X V v d D s s J n F 1 b 3 Q 7 T G 9 j Y X R p b 2 4 m c X V v d D s s J n F 1 b 3 Q 7 T G V h Z C B 0 a W 1 l J n F 1 b 3 Q 7 L C Z x d W 9 0 O 1 B y b 2 R 1 Y 3 R p b 2 4 g d m 9 s d W 1 l c y Z x d W 9 0 O y w m c X V v d D t N Y W 5 1 Z m F j d H V y a W 5 n I G x l Y W Q g d G l t Z S Z x d W 9 0 O y w m c X V v d D t N Y W 5 1 Z m F j d H V y a W 5 n I G N v c 3 R z J n F 1 b 3 Q 7 L C Z x d W 9 0 O 0 l u c 3 B l Y 3 R p b 2 4 g c m V z d W x 0 c y Z x d W 9 0 O y w m c X V v d D t E Z W Z l Y 3 Q g c m F 0 Z X M m c X V v d D s s J n F 1 b 3 Q 7 V H J h b n N w b 3 J 0 Y X R p b 2 4 g b W 9 k Z X M m c X V v d D s s J n F 1 b 3 Q 7 U m 9 1 d G V z J n F 1 b 3 Q 7 L C Z x d W 9 0 O 0 N v c 3 R z J n F 1 b 3 Q 7 X S I g L z 4 8 R W 5 0 c n k g V H l w Z T 0 i R m l s b F N 0 Y X R 1 c y I g V m F s d W U 9 I n N D b 2 1 w b G V 0 Z S I g L z 4 8 R W 5 0 c n k g V H l w Z T 0 i R m l s b E N v d W 5 0 I i B W Y W x 1 Z T 0 i b D E w M C I g L z 4 8 R W 5 0 c n k g V H l w Z T 0 i U m V s Y X R p b 2 5 z a G l w S W 5 m b 0 N v b n R h a W 5 l c i I g V m F s d W U 9 I n N 7 J n F 1 b 3 Q 7 Y 2 9 s d W 1 u Q 2 9 1 b n Q m c X V v d D s 6 M j Q s J n F 1 b 3 Q 7 a 2 V 5 Q 2 9 s d W 1 u T m F t Z X M m c X V v d D s 6 W 1 0 s J n F 1 b 3 Q 7 c X V l c n l S Z W x h d G l v b n N o a X B z J n F 1 b 3 Q 7 O l t d L C Z x d W 9 0 O 2 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0 N v b H V t b k N v d W 5 0 J n F 1 b 3 Q 7 O j I 0 L C Z x d W 9 0 O 0 t l e U N v b H V t b k 5 h b W V z J n F 1 b 3 Q 7 O l t d L C Z x d W 9 0 O 0 N v b H V t b k l k Z W 5 0 a X R p Z X M m c X V v d D s 6 W y Z x d W 9 0 O 1 N l Y 3 R p b 2 4 x L 3 N 1 c H B s e V 9 j a G F p b l 9 k Y X R h L 0 N o Y W 5 n Z W Q g V H l w Z S 5 7 U H J v Z H V j d C B 0 e X B l L D B 9 J n F 1 b 3 Q 7 L C Z x d W 9 0 O 1 N l Y 3 R p b 2 4 x L 3 N 1 c H B s e V 9 j a G F p b l 9 k Y X R h L 0 N o Y W 5 n Z W Q g V H l w Z S 5 7 U 0 t V L D F 9 J n F 1 b 3 Q 7 L C Z x d W 9 0 O 1 N l Y 3 R p b 2 4 x L 3 N 1 c H B s e V 9 j a G F p b l 9 k Y X R h L 0 N o Y W 5 n Z W Q g V H l w Z S 5 7 U H J p Y 2 U s M n 0 m c X V v d D s s J n F 1 b 3 Q 7 U 2 V j d G l v b j E v c 3 V w c G x 5 X 2 N o Y W l u X 2 R h d G E v Q 2 h h b m d l Z C B U e X B l L n t B d m F p b G F i a W x p d H k s M 3 0 m c X V v d D s s J n F 1 b 3 Q 7 U 2 V j d G l v b j E v c 3 V w c G x 5 X 2 N o Y W l u X 2 R h d G E v Q 2 h h b m d l Z C B U e X B l L n t O d W 1 i Z X I g b 2 Y g c H J v Z H V j d H M g c 2 9 s Z C w 0 f S Z x d W 9 0 O y w m c X V v d D t T Z W N 0 a W 9 u M S 9 z d X B w b H l f Y 2 h h a W 5 f Z G F 0 Y S 9 D a G F u Z 2 V k I F R 5 c G U u e 1 J l d m V u d W U g Z 2 V u Z X J h d G V k L D V 9 J n F 1 b 3 Q 7 L C Z x d W 9 0 O 1 N l Y 3 R p b 2 4 x L 3 N 1 c H B s e V 9 j a G F p b l 9 k Y X R h L 0 N o Y W 5 n Z W Q g V H l w Z S 5 7 Q 3 V z d G 9 t Z X I g Z G V t b 2 d y Y X B o a W N z L D Z 9 J n F 1 b 3 Q 7 L C Z x d W 9 0 O 1 N l Y 3 R p b 2 4 x L 3 N 1 c H B s e V 9 j a G F p b l 9 k Y X R h L 0 N o Y W 5 n Z W Q g V H l w Z S 5 7 U 3 R v Y 2 s g b G V 2 Z W x z L D d 9 J n F 1 b 3 Q 7 L C Z x d W 9 0 O 1 N l Y 3 R p b 2 4 x L 3 N 1 c H B s e V 9 j a G F p b l 9 k Y X R h L 0 N o Y W 5 n Z W Q g V H l w Z S 5 7 T G V h Z C B 0 a W 1 l c y w 4 f S Z x d W 9 0 O y w m c X V v d D t T Z W N 0 a W 9 u M S 9 z d X B w b H l f Y 2 h h a W 5 f Z G F 0 Y S 9 D a G F u Z 2 V k I F R 5 c G U u e 0 9 y Z G V y I H F 1 Y W 5 0 a X R p Z X M s O X 0 m c X V v d D s s J n F 1 b 3 Q 7 U 2 V j d G l v b j E v c 3 V w c G x 5 X 2 N o Y W l u X 2 R h d G E v Q 2 h h b m d l Z C B U e X B l L n t T a G l w c G l u Z y B 0 a W 1 l c y w x M H 0 m c X V v d D s s J n F 1 b 3 Q 7 U 2 V j d G l v b j E v c 3 V w c G x 5 X 2 N o Y W l u X 2 R h d G E v Q 2 h h b m d l Z C B U e X B l L n t T a G l w c G l u Z y B j Y X J y a W V y c y w x M X 0 m c X V v d D s s J n F 1 b 3 Q 7 U 2 V j d G l v b j E v c 3 V w c G x 5 X 2 N o Y W l u X 2 R h d G E v Q 2 h h b m d l Z C B U e X B l L n t T a G l w c G l u Z y B j b 3 N 0 c y w x M n 0 m c X V v d D s s J n F 1 b 3 Q 7 U 2 V j d G l v b j E v c 3 V w c G x 5 X 2 N o Y W l u X 2 R h d G E v Q 2 h h b m d l Z C B U e X B l L n t T d X B w b G l l c i B u Y W 1 l L D E z f S Z x d W 9 0 O y w m c X V v d D t T Z W N 0 a W 9 u M S 9 z d X B w b H l f Y 2 h h a W 5 f Z G F 0 Y S 9 D a G F u Z 2 V k I F R 5 c G U u e 0 x v Y 2 F 0 a W 9 u L D E 0 f S Z x d W 9 0 O y w m c X V v d D t T Z W N 0 a W 9 u M S 9 z d X B w b H l f Y 2 h h a W 5 f Z G F 0 Y S 9 D a G F u Z 2 V k I F R 5 c G U u e 0 x l Y W Q g d G l t Z S w x N X 0 m c X V v d D s s J n F 1 b 3 Q 7 U 2 V j d G l v b j E v c 3 V w c G x 5 X 2 N o Y W l u X 2 R h d G E v Q 2 h h b m d l Z C B U e X B l L n t Q c m 9 k d W N 0 a W 9 u I H Z v b H V t Z X M s M T Z 9 J n F 1 b 3 Q 7 L C Z x d W 9 0 O 1 N l Y 3 R p b 2 4 x L 3 N 1 c H B s e V 9 j a G F p b l 9 k Y X R h L 0 N o Y W 5 n Z W Q g V H l w Z S 5 7 T W F u d W Z h Y 3 R 1 c m l u Z y B s Z W F k I H R p b W U s M T d 9 J n F 1 b 3 Q 7 L C Z x d W 9 0 O 1 N l Y 3 R p b 2 4 x L 3 N 1 c H B s e V 9 j a G F p b l 9 k Y X R h L 0 N o Y W 5 n Z W Q g V H l w Z S 5 7 T W F u d W Z h Y 3 R 1 c m l u Z y B j b 3 N 0 c y w x O H 0 m c X V v d D s s J n F 1 b 3 Q 7 U 2 V j d G l v b j E v c 3 V w c G x 5 X 2 N o Y W l u X 2 R h d G E v Q 2 h h b m d l Z C B U e X B l L n t J b n N w Z W N 0 a W 9 u I H J l c 3 V s d H M s M T l 9 J n F 1 b 3 Q 7 L C Z x d W 9 0 O 1 N l Y 3 R p b 2 4 x L 3 N 1 c H B s e V 9 j a G F p b l 9 k Y X R h L 0 N o Y W 5 n Z W Q g V H l w Z S 5 7 R G V m Z W N 0 I H J h d G V z L D I w f S Z x d W 9 0 O y w m c X V v d D t T Z W N 0 a W 9 u M S 9 z d X B w b H l f Y 2 h h a W 5 f Z G F 0 Y S 9 D a G F u Z 2 V k I F R 5 c G U u e 1 R y Y W 5 z c G 9 y d G F 0 a W 9 u I G 1 v Z G V z L D I x f S Z x d W 9 0 O y w m c X V v d D t T Z W N 0 a W 9 u M S 9 z d X B w b H l f Y 2 h h a W 5 f Z G F 0 Y S 9 D a G F u Z 2 V k I F R 5 c G U u e 1 J v d X R l c y w y M n 0 m c X V v d D s s J n F 1 b 3 Q 7 U 2 V j d G l v b j E v c 3 V w c G x 5 X 2 N o Y W l u X 2 R h d G E v Q 2 h h b m d l Z C B U e X B l L n t D b 3 N 0 c y w y M 3 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3 N 1 c H B s e V 9 j a G F p b l 9 k Y X R h J T I w K D M p L 1 N v d X J j Z T w v S X R l b V B h d G g + P C 9 J d G V t T G 9 j Y X R p b 2 4 + P F N 0 Y W J s Z U V u d H J p Z X M g L z 4 8 L 0 l 0 Z W 0 + P E l 0 Z W 0 + P E l 0 Z W 1 M b 2 N h d G l v b j 4 8 S X R l b V R 5 c G U + R m 9 y b X V s Y T w v S X R l b V R 5 c G U + P E l 0 Z W 1 Q Y X R o P l N l Y 3 R p b 2 4 x L 3 N 1 c H B s e V 9 j a G F p b l 9 k Y X R h J T I w K D M p L 3 N 1 c H B s e V 9 j a G F p b l 9 k Y X R h M T w v S X R l b V B h d G g + P C 9 J d G V t T G 9 j Y X R p b 2 4 + P F N 0 Y W J s Z U V u d H J p Z X M g L z 4 8 L 0 l 0 Z W 0 + P E l 0 Z W 0 + P E l 0 Z W 1 M b 2 N h d G l v b j 4 8 S X R l b V R 5 c G U + R m 9 y b X V s Y T w v S X R l b V R 5 c G U + P E l 0 Z W 1 Q Y X R o P l N l Y 3 R p b 2 4 x L 3 N 1 c H B s e V 9 j a G F p b l 9 k Y X R h J T I w K D M p L 1 B y b 2 1 v d G V k J T I w S G V h Z G V y c z w v S X R l b V B h d G g + P C 9 J d G V t T G 9 j Y X R p b 2 4 + P F N 0 Y W J s Z U V u d H J p Z X M g L z 4 8 L 0 l 0 Z W 0 + P E l 0 Z W 0 + P E l 0 Z W 1 M b 2 N h d G l v b j 4 8 S X R l b V R 5 c G U + R m 9 y b X V s Y T w v S X R l b V R 5 c G U + P E l 0 Z W 1 Q Y X R o P l N l Y 3 R p b 2 4 x L 3 N 1 c H B s e V 9 j a G F p b l 9 k Y X R h J T I w K D M p L 0 N o Y W 5 n Z W Q l M j B U e X B l P C 9 J d G V t U G F 0 a D 4 8 L 0 l 0 Z W 1 M b 2 N h d G l v b j 4 8 U 3 R h Y m x l R W 5 0 c m l l c y A v P j w v S X R l b T 4 8 S X R l b T 4 8 S X R l b U x v Y 2 F 0 a W 9 u P j x J d G V t V H l w Z T 5 G b 3 J t d W x h P C 9 J d G V t V H l w Z T 4 8 S X R l b V B h d G g + U 2 V j d G l v b j E v R G F 0 Y S U y M E Z v c i U y M F J l Z 3 J l c 3 N 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C 0 x M S 0 x N F Q w N z o z N z o z N C 4 1 N z M w M D I 2 W i I g L z 4 8 R W 5 0 c n k g V H l w Z T 0 i R m l s b E N v b H V t b l R 5 c G V z I i B W Y W x 1 Z T 0 i c 0 J R T U Z B d 0 1 E Q X d N R E F 3 T U Z B d 0 1 E Q X d V R E J R T U R C U V V E I i A v P j x F b n R y e S B U e X B l P S J G a W x s Q 2 9 s d W 1 u T m F t Z X M i I F Z h b H V l P S J z W y Z x d W 9 0 O 1 J l d m V u d W U g Z 2 V u Z X J h d G V k J n F 1 b 3 Q 7 L C Z x d W 9 0 O 1 B y b 2 R 1 Y 3 Q g d H l w Z S Z x d W 9 0 O y w m c X V v d D t Q c m l j Z S Z x d W 9 0 O y w m c X V v d D t B d m F p b G F i a W x p d H k m c X V v d D s s J n F 1 b 3 Q 7 T n V t Y m V y I G 9 m I H B y b 2 R 1 Y 3 R z I H N v b G Q m c X V v d D s s J n F 1 b 3 Q 7 Q 3 V z d G 9 t Z X I g Z G V t b 2 d y Y X B o a W N z J n F 1 b 3 Q 7 L C Z x d W 9 0 O 1 N 0 b 2 N r I G x l d m V s c y Z x d W 9 0 O y w m c X V v d D t P c m R l c n M g T G V h Z C B 0 a W 1 l c y Z x d W 9 0 O y w m c X V v d D t P c m R l c i B x d W F u d G l 0 a W V z J n F 1 b 3 Q 7 L C Z x d W 9 0 O 1 N o a X B w a W 5 n I H R p b W V z J n F 1 b 3 Q 7 L C Z x d W 9 0 O 1 N o a X B w a W 5 n I G N h c n J p Z X J z J n F 1 b 3 Q 7 L C Z x d W 9 0 O 1 N o a X B w a W 5 n I G N v c 3 R z J n F 1 b 3 Q 7 L C Z x d W 9 0 O 1 N 1 c H B s a W V y I G 5 h b W U m c X V v d D s s J n F 1 b 3 Q 7 T G V h Z C B 0 a W 1 l J n F 1 b 3 Q 7 L C Z x d W 9 0 O 1 B y b 2 R 1 Y 3 R p b 2 4 g d m 9 s d W 1 l c y Z x d W 9 0 O y w m c X V v d D t N Y W 5 1 Z m F j d H V y a W 5 n I G x l Y W Q g d G l t Z S Z x d W 9 0 O y w m c X V v d D t N Y W 5 1 Z m F j d H V y a W 5 n I G N v c 3 R z J n F 1 b 3 Q 7 L C Z x d W 9 0 O 0 l u c 3 B l Y 3 R p b 2 4 g c m V z d W x 0 c y Z x d W 9 0 O y w m c X V v d D t E Z W Z l Y 3 Q g c m F 0 Z X M m c X V v d D s s J n F 1 b 3 Q 7 V H J h b n N w b 3 J 0 Y X R p b 2 4 g b W 9 k Z X M m c X V v d D s s J n F 1 b 3 Q 7 U m 9 1 d G V z J n F 1 b 3 Q 7 L C Z x d W 9 0 O 0 N v c 3 R z J n F 1 b 3 Q 7 L C Z x d W 9 0 O 1 N l b G x h Y m x l I F N 0 b 2 N r J n F 1 b 3 Q 7 L C Z x d W 9 0 O 1 J p c 2 s g U 2 N v c m 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R G F 0 Y S B G b 3 I g U m V n c m V z c 2 l v b i 9 D a G F u Z 2 V k I F R 5 c G U u e 1 J l d m V u d W U g Z 2 V u Z X J h d G V k L D B 9 J n F 1 b 3 Q 7 L C Z x d W 9 0 O 1 N l Y 3 R p b 2 4 x L 0 R h d G E g R m 9 y I F J l Z 3 J l c 3 N p b 2 4 v Q 2 h h b m d l Z C B U e X B l M S 5 7 U H J v Z H V j d C B 0 e X B l L D F 9 J n F 1 b 3 Q 7 L C Z x d W 9 0 O 1 N l Y 3 R p b 2 4 x L 0 R h d G E g R m 9 y I F J l Z 3 J l c 3 N p b 2 4 v Q 2 h h b m d l Z C B U e X B l L n t Q c m l j Z S w z f S Z x d W 9 0 O y w m c X V v d D t T Z W N 0 a W 9 u M S 9 E Y X R h I E Z v c i B S Z W d y Z X N z a W 9 u L 0 N o Y W 5 n Z W Q g V H l w Z S 5 7 Q X Z h a W x h Y m l s a X R 5 L D R 9 J n F 1 b 3 Q 7 L C Z x d W 9 0 O 1 N l Y 3 R p b 2 4 x L 0 R h d G E g R m 9 y I F J l Z 3 J l c 3 N p b 2 4 v Q 2 h h b m d l Z C B U e X B l L n t O d W 1 i Z X I g b 2 Y g c H J v Z H V j d H M g c 2 9 s Z C w 1 f S Z x d W 9 0 O y w m c X V v d D t T Z W N 0 a W 9 u M S 9 E Y X R h I E Z v c i B S Z W d y Z X N z a W 9 u L 0 N o Y W 5 n Z W Q g V H l w Z T E u e 0 N 1 c 3 R v b W V y I G R l b W 9 n c m F w a G l j c y w 1 f S Z x d W 9 0 O y w m c X V v d D t T Z W N 0 a W 9 u M S 9 E Y X R h I E Z v c i B S Z W d y Z X N z a W 9 u L 0 N o Y W 5 n Z W Q g V H l w Z S 5 7 U 3 R v Y 2 s g b G V 2 Z W x z L D d 9 J n F 1 b 3 Q 7 L C Z x d W 9 0 O 1 N l Y 3 R p b 2 4 x L 0 R h d G E g R m 9 y I F J l Z 3 J l c 3 N p b 2 4 v Q 2 h h b m d l Z C B U e X B l L n t P c m R l c n M g T G V h Z C B 0 a W 1 l c y w 4 f S Z x d W 9 0 O y w m c X V v d D t T Z W N 0 a W 9 u M S 9 E Y X R h I E Z v c i B S Z W d y Z X N z a W 9 u L 0 N o Y W 5 n Z W Q g V H l w Z S 5 7 T 3 J k Z X I g c X V h b n R p d G l l c y w 5 f S Z x d W 9 0 O y w m c X V v d D t T Z W N 0 a W 9 u M S 9 E Y X R h I E Z v c i B S Z W d y Z X N z a W 9 u L 0 N o Y W 5 n Z W Q g V H l w Z S 5 7 U 2 h p c H B p b m c g d G l t Z X M s M T B 9 J n F 1 b 3 Q 7 L C Z x d W 9 0 O 1 N l Y 3 R p b 2 4 x L 0 R h d G E g R m 9 y I F J l Z 3 J l c 3 N p b 2 4 v Q 2 h h b m d l Z C B U e X B l M i 5 7 U 2 h p c H B p b m c g Y 2 F y c m l l c n M s M T B 9 J n F 1 b 3 Q 7 L C Z x d W 9 0 O 1 N l Y 3 R p b 2 4 x L 0 R h d G E g R m 9 y I F J l Z 3 J l c 3 N p b 2 4 v Q 2 h h b m d l Z C B U e X B l L n t T a G l w c G l u Z y B j b 3 N 0 c y w x M n 0 m c X V v d D s s J n F 1 b 3 Q 7 U 2 V j d G l v b j E v R G F 0 Y S B G b 3 I g U m V n c m V z c 2 l v b i 9 D a G F u Z 2 V k I F R 5 c G U z L n t T d X B w b G l l c i B u Y W 1 l L D E y f S Z x d W 9 0 O y w m c X V v d D t T Z W N 0 a W 9 u M S 9 E Y X R h I E Z v c i B S Z W d y Z X N z a W 9 u L 0 N o Y W 5 n Z W Q g V H l w Z S 5 7 T G V h Z C B 0 a W 1 l L D E 1 f S Z x d W 9 0 O y w m c X V v d D t T Z W N 0 a W 9 u M S 9 E Y X R h I E Z v c i B S Z W d y Z X N z a W 9 u L 0 N o Y W 5 n Z W Q g V H l w Z S 5 7 U H J v Z H V j d G l v b i B 2 b 2 x 1 b W V z L D E 2 f S Z x d W 9 0 O y w m c X V v d D t T Z W N 0 a W 9 u M S 9 E Y X R h I E Z v c i B S Z W d y Z X N z a W 9 u L 0 N o Y W 5 n Z W Q g V H l w Z S 5 7 T W F u d W Z h Y 3 R 1 c m l u Z y B s Z W F k I H R p b W U s M T d 9 J n F 1 b 3 Q 7 L C Z x d W 9 0 O 1 N l Y 3 R p b 2 4 x L 0 R h d G E g R m 9 y I F J l Z 3 J l c 3 N p b 2 4 v Q 2 h h b m d l Z C B U e X B l L n t N Y W 5 1 Z m F j d H V y a W 5 n I G N v c 3 R z L D E 4 f S Z x d W 9 0 O y w m c X V v d D t T Z W N 0 a W 9 u M S 9 E Y X R h I E Z v c i B S Z W d y Z X N z a W 9 u L 0 N o Y W 5 n Z W Q g V H l w Z T Q u e 0 l u c 3 B l Y 3 R p b 2 4 g c m V z d W x 0 c y w x N 3 0 m c X V v d D s s J n F 1 b 3 Q 7 U 2 V j d G l v b j E v R G F 0 Y S B G b 3 I g U m V n c m V z c 2 l v b i 9 D a G F u Z 2 V k I F R 5 c G U u e 0 R l Z m V j d C B y Y X R l c y w y M H 0 m c X V v d D s s J n F 1 b 3 Q 7 U 2 V j d G l v b j E v R G F 0 Y S B G b 3 I g U m V n c m V z c 2 l v b i 9 D a G F u Z 2 V k I F R 5 c G U 1 L n t U c m F u c 3 B v c n R h d G l v b i B t b 2 R l c y w x O X 0 m c X V v d D s s J n F 1 b 3 Q 7 U 2 V j d G l v b j E v R G F 0 Y S B G b 3 I g U m V n c m V z c 2 l v b i 9 D a G F u Z 2 V k I F R 5 c G U 1 L n t S b 3 V 0 Z X M s M j B 9 J n F 1 b 3 Q 7 L C Z x d W 9 0 O 1 N l Y 3 R p b 2 4 x L 0 R h d G E g R m 9 y I F J l Z 3 J l c 3 N p b 2 4 v Q 2 h h b m d l Z C B U e X B l L n t D b 3 N 0 c y w y M 3 0 m c X V v d D s s J n F 1 b 3 Q 7 U 2 V j d G l v b j E v R G F 0 Y S B G b 3 I g U m V n c m V z c 2 l v b i 9 D a G F u Z 2 V k I F R 5 c G U u e 1 N l b G x h Y m x l I F N 0 b 2 N r L D I 0 f S Z x d W 9 0 O y w m c X V v d D t T Z W N 0 a W 9 u M S 9 E Y X R h I E Z v c i B S Z W d y Z X N z a W 9 u L 0 N o Y W 5 n Z W Q g V H l w Z S 5 7 U m l z a y B T Y 2 9 y Z S w y N X 0 m c X V v d D t d L C Z x d W 9 0 O 0 N v b H V t b k N v d W 5 0 J n F 1 b 3 Q 7 O j I 0 L C Z x d W 9 0 O 0 t l e U N v b H V t b k 5 h b W V z J n F 1 b 3 Q 7 O l t d L C Z x d W 9 0 O 0 N v b H V t b k l k Z W 5 0 a X R p Z X M m c X V v d D s 6 W y Z x d W 9 0 O 1 N l Y 3 R p b 2 4 x L 0 R h d G E g R m 9 y I F J l Z 3 J l c 3 N p b 2 4 v Q 2 h h b m d l Z C B U e X B l L n t S Z X Z l b n V l I G d l b m V y Y X R l Z C w w f S Z x d W 9 0 O y w m c X V v d D t T Z W N 0 a W 9 u M S 9 E Y X R h I E Z v c i B S Z W d y Z X N z a W 9 u L 0 N o Y W 5 n Z W Q g V H l w Z T E u e 1 B y b 2 R 1 Y 3 Q g d H l w Z S w x f S Z x d W 9 0 O y w m c X V v d D t T Z W N 0 a W 9 u M S 9 E Y X R h I E Z v c i B S Z W d y Z X N z a W 9 u L 0 N o Y W 5 n Z W Q g V H l w Z S 5 7 U H J p Y 2 U s M 3 0 m c X V v d D s s J n F 1 b 3 Q 7 U 2 V j d G l v b j E v R G F 0 Y S B G b 3 I g U m V n c m V z c 2 l v b i 9 D a G F u Z 2 V k I F R 5 c G U u e 0 F 2 Y W l s Y W J p b G l 0 e S w 0 f S Z x d W 9 0 O y w m c X V v d D t T Z W N 0 a W 9 u M S 9 E Y X R h I E Z v c i B S Z W d y Z X N z a W 9 u L 0 N o Y W 5 n Z W Q g V H l w Z S 5 7 T n V t Y m V y I G 9 m I H B y b 2 R 1 Y 3 R z I H N v b G Q s N X 0 m c X V v d D s s J n F 1 b 3 Q 7 U 2 V j d G l v b j E v R G F 0 Y S B G b 3 I g U m V n c m V z c 2 l v b i 9 D a G F u Z 2 V k I F R 5 c G U x L n t D d X N 0 b 2 1 l c i B k Z W 1 v Z 3 J h c G h p Y 3 M s N X 0 m c X V v d D s s J n F 1 b 3 Q 7 U 2 V j d G l v b j E v R G F 0 Y S B G b 3 I g U m V n c m V z c 2 l v b i 9 D a G F u Z 2 V k I F R 5 c G U u e 1 N 0 b 2 N r I G x l d m V s c y w 3 f S Z x d W 9 0 O y w m c X V v d D t T Z W N 0 a W 9 u M S 9 E Y X R h I E Z v c i B S Z W d y Z X N z a W 9 u L 0 N o Y W 5 n Z W Q g V H l w Z S 5 7 T 3 J k Z X J z I E x l Y W Q g d G l t Z X M s O H 0 m c X V v d D s s J n F 1 b 3 Q 7 U 2 V j d G l v b j E v R G F 0 Y S B G b 3 I g U m V n c m V z c 2 l v b i 9 D a G F u Z 2 V k I F R 5 c G U u e 0 9 y Z G V y I H F 1 Y W 5 0 a X R p Z X M s O X 0 m c X V v d D s s J n F 1 b 3 Q 7 U 2 V j d G l v b j E v R G F 0 Y S B G b 3 I g U m V n c m V z c 2 l v b i 9 D a G F u Z 2 V k I F R 5 c G U u e 1 N o a X B w a W 5 n I H R p b W V z L D E w f S Z x d W 9 0 O y w m c X V v d D t T Z W N 0 a W 9 u M S 9 E Y X R h I E Z v c i B S Z W d y Z X N z a W 9 u L 0 N o Y W 5 n Z W Q g V H l w Z T I u e 1 N o a X B w a W 5 n I G N h c n J p Z X J z L D E w f S Z x d W 9 0 O y w m c X V v d D t T Z W N 0 a W 9 u M S 9 E Y X R h I E Z v c i B S Z W d y Z X N z a W 9 u L 0 N o Y W 5 n Z W Q g V H l w Z S 5 7 U 2 h p c H B p b m c g Y 2 9 z d H M s M T J 9 J n F 1 b 3 Q 7 L C Z x d W 9 0 O 1 N l Y 3 R p b 2 4 x L 0 R h d G E g R m 9 y I F J l Z 3 J l c 3 N p b 2 4 v Q 2 h h b m d l Z C B U e X B l M y 5 7 U 3 V w c G x p Z X I g b m F t Z S w x M n 0 m c X V v d D s s J n F 1 b 3 Q 7 U 2 V j d G l v b j E v R G F 0 Y S B G b 3 I g U m V n c m V z c 2 l v b i 9 D a G F u Z 2 V k I F R 5 c G U u e 0 x l Y W Q g d G l t Z S w x N X 0 m c X V v d D s s J n F 1 b 3 Q 7 U 2 V j d G l v b j E v R G F 0 Y S B G b 3 I g U m V n c m V z c 2 l v b i 9 D a G F u Z 2 V k I F R 5 c G U u e 1 B y b 2 R 1 Y 3 R p b 2 4 g d m 9 s d W 1 l c y w x N n 0 m c X V v d D s s J n F 1 b 3 Q 7 U 2 V j d G l v b j E v R G F 0 Y S B G b 3 I g U m V n c m V z c 2 l v b i 9 D a G F u Z 2 V k I F R 5 c G U u e 0 1 h b n V m Y W N 0 d X J p b m c g b G V h Z C B 0 a W 1 l L D E 3 f S Z x d W 9 0 O y w m c X V v d D t T Z W N 0 a W 9 u M S 9 E Y X R h I E Z v c i B S Z W d y Z X N z a W 9 u L 0 N o Y W 5 n Z W Q g V H l w Z S 5 7 T W F u d W Z h Y 3 R 1 c m l u Z y B j b 3 N 0 c y w x O H 0 m c X V v d D s s J n F 1 b 3 Q 7 U 2 V j d G l v b j E v R G F 0 Y S B G b 3 I g U m V n c m V z c 2 l v b i 9 D a G F u Z 2 V k I F R 5 c G U 0 L n t J b n N w Z W N 0 a W 9 u I H J l c 3 V s d H M s M T d 9 J n F 1 b 3 Q 7 L C Z x d W 9 0 O 1 N l Y 3 R p b 2 4 x L 0 R h d G E g R m 9 y I F J l Z 3 J l c 3 N p b 2 4 v Q 2 h h b m d l Z C B U e X B l L n t E Z W Z l Y 3 Q g c m F 0 Z X M s M j B 9 J n F 1 b 3 Q 7 L C Z x d W 9 0 O 1 N l Y 3 R p b 2 4 x L 0 R h d G E g R m 9 y I F J l Z 3 J l c 3 N p b 2 4 v Q 2 h h b m d l Z C B U e X B l N S 5 7 V H J h b n N w b 3 J 0 Y X R p b 2 4 g b W 9 k Z X M s M T l 9 J n F 1 b 3 Q 7 L C Z x d W 9 0 O 1 N l Y 3 R p b 2 4 x L 0 R h d G E g R m 9 y I F J l Z 3 J l c 3 N p b 2 4 v Q 2 h h b m d l Z C B U e X B l N S 5 7 U m 9 1 d G V z L D I w f S Z x d W 9 0 O y w m c X V v d D t T Z W N 0 a W 9 u M S 9 E Y X R h I E Z v c i B S Z W d y Z X N z a W 9 u L 0 N o Y W 5 n Z W Q g V H l w Z S 5 7 Q 2 9 z d H M s M j N 9 J n F 1 b 3 Q 7 L C Z x d W 9 0 O 1 N l Y 3 R p b 2 4 x L 0 R h d G E g R m 9 y I F J l Z 3 J l c 3 N p b 2 4 v Q 2 h h b m d l Z C B U e X B l L n t T Z W x s Y W J s Z S B T d G 9 j a y w y N H 0 m c X V v d D s s J n F 1 b 3 Q 7 U 2 V j d G l v b j E v R G F 0 Y S B G b 3 I g U m V n c m V z c 2 l v b i 9 D a G F u Z 2 V k I F R 5 c G U u e 1 J p c 2 s g U 2 N v c m U s M j V 9 J n F 1 b 3 Q 7 X S w m c X V v d D t S Z W x h d G l v b n N o a X B J b m Z v J n F 1 b 3 Q 7 O l t d f S I g L z 4 8 L 1 N 0 Y W J s Z U V u d H J p Z X M + P C 9 J d G V t P j x J d G V t P j x J d G V t T G 9 j Y X R p b 2 4 + P E l 0 Z W 1 U e X B l P k Z v c m 1 1 b G E 8 L 0 l 0 Z W 1 U e X B l P j x J d G V t U G F 0 a D 5 T Z W N 0 a W 9 u M S 9 E Y X R h J T I w R m 9 y J T I w U m V n c m V z c 2 l v b i 9 T b 3 V y Y 2 U 8 L 0 l 0 Z W 1 Q Y X R o P j w v S X R l b U x v Y 2 F 0 a W 9 u P j x T d G F i b G V F b n R y a W V z I C 8 + P C 9 J d G V t P j x J d G V t P j x J d G V t T G 9 j Y X R p b 2 4 + P E l 0 Z W 1 U e X B l P k Z v c m 1 1 b G E 8 L 0 l 0 Z W 1 U e X B l P j x J d G V t U G F 0 a D 5 T Z W N 0 a W 9 u M S 9 E Y X R h J T I w R m 9 y J T I w U m V n c m V z c 2 l v b i 9 D a G F u Z 2 V k J T I w V H l w Z T w v S X R l b V B h d G g + P C 9 J d G V t T G 9 j Y X R p b 2 4 + P F N 0 Y W J s Z U V u d H J p Z X M g L z 4 8 L 0 l 0 Z W 0 + P E l 0 Z W 0 + P E l 0 Z W 1 M b 2 N h d G l v b j 4 8 S X R l b V R 5 c G U + R m 9 y b X V s Y T w v S X R l b V R 5 c G U + P E l 0 Z W 1 Q Y X R o P l N l Y 3 R p b 2 4 x L 0 R h d G E l M j B G b 3 I l M j B S Z W d y Z X N z a W 9 u L 1 J l c G x h Y 2 V k J T I w V m F s d W U 8 L 0 l 0 Z W 1 Q Y X R o P j w v S X R l b U x v Y 2 F 0 a W 9 u P j x T d G F i b G V F b n R y a W V z I C 8 + P C 9 J d G V t P j x J d G V t P j x J d G V t T G 9 j Y X R p b 2 4 + P E l 0 Z W 1 U e X B l P k Z v c m 1 1 b G E 8 L 0 l 0 Z W 1 U e X B l P j x J d G V t U G F 0 a D 5 T Z W N 0 a W 9 u M S 9 E Y X R h J T I w R m 9 y J T I w U m V n c m V z c 2 l v b i 9 S Z X B s Y W N l Z C U y M F Z h b H V l M T w v S X R l b V B h d G g + P C 9 J d G V t T G 9 j Y X R p b 2 4 + P F N 0 Y W J s Z U V u d H J p Z X M g L z 4 8 L 0 l 0 Z W 0 + P E l 0 Z W 0 + P E l 0 Z W 1 M b 2 N h d G l v b j 4 8 S X R l b V R 5 c G U + R m 9 y b X V s Y T w v S X R l b V R 5 c G U + P E l 0 Z W 1 Q Y X R o P l N l Y 3 R p b 2 4 x L 0 R h d G E l M j B G b 3 I l M j B S Z W d y Z X N z a W 9 u L 1 J l c G x h Y 2 V k J T I w V m F s d W U y P C 9 J d G V t U G F 0 a D 4 8 L 0 l 0 Z W 1 M b 2 N h d G l v b j 4 8 U 3 R h Y m x l R W 5 0 c m l l c y A v P j w v S X R l b T 4 8 S X R l b T 4 8 S X R l b U x v Y 2 F 0 a W 9 u P j x J d G V t V H l w Z T 5 G b 3 J t d W x h P C 9 J d G V t V H l w Z T 4 8 S X R l b V B h d G g + U 2 V j d G l v b j E v R G F 0 Y S U y M E Z v c i U y M F J l Z 3 J l c 3 N p b 2 4 v U m V t b 3 Z l Z C U y M E N v b H V t b n M 8 L 0 l 0 Z W 1 Q Y X R o P j w v S X R l b U x v Y 2 F 0 a W 9 u P j x T d G F i b G V F b n R y a W V z I C 8 + P C 9 J d G V t P j x J d G V t P j x J d G V t T G 9 j Y X R p b 2 4 + P E l 0 Z W 1 U e X B l P k Z v c m 1 1 b G E 8 L 0 l 0 Z W 1 U e X B l P j x J d G V t U G F 0 a D 5 T Z W N 0 a W 9 u M S 9 E Y X R h J T I w R m 9 y J T I w U m V n c m V z c 2 l v b i 9 S Z X B s Y W N l Z C U y M F Z h b H V l M z w v S X R l b V B h d G g + P C 9 J d G V t T G 9 j Y X R p b 2 4 + P F N 0 Y W J s Z U V u d H J p Z X M g L z 4 8 L 0 l 0 Z W 0 + P E l 0 Z W 0 + P E l 0 Z W 1 M b 2 N h d G l v b j 4 8 S X R l b V R 5 c G U + R m 9 y b X V s Y T w v S X R l b V R 5 c G U + P E l 0 Z W 1 Q Y X R o P l N l Y 3 R p b 2 4 x L 0 R h d G E l M j B G b 3 I l M j B S Z W d y Z X N z a W 9 u L 1 J l c G x h Y 2 V k J T I w V m F s d W U 0 P C 9 J d G V t U G F 0 a D 4 8 L 0 l 0 Z W 1 M b 2 N h d G l v b j 4 8 U 3 R h Y m x l R W 5 0 c m l l c y A v P j w v S X R l b T 4 8 S X R l b T 4 8 S X R l b U x v Y 2 F 0 a W 9 u P j x J d G V t V H l w Z T 5 G b 3 J t d W x h P C 9 J d G V t V H l w Z T 4 8 S X R l b V B h d G g + U 2 V j d G l v b j E v R G F 0 Y S U y M E Z v c i U y M F J l Z 3 J l c 3 N p b 2 4 v U m V w b G F j Z W Q l M j B W Y W x 1 Z T U 8 L 0 l 0 Z W 1 Q Y X R o P j w v S X R l b U x v Y 2 F 0 a W 9 u P j x T d G F i b G V F b n R y a W V z I C 8 + P C 9 J d G V t P j x J d G V t P j x J d G V t T G 9 j Y X R p b 2 4 + P E l 0 Z W 1 U e X B l P k Z v c m 1 1 b G E 8 L 0 l 0 Z W 1 U e X B l P j x J d G V t U G F 0 a D 5 T Z W N 0 a W 9 u M S 9 E Y X R h J T I w R m 9 y J T I w U m V n c m V z c 2 l v b i 9 S Z X B s Y W N l Z C U y M F Z h b H V l N j w v S X R l b V B h d G g + P C 9 J d G V t T G 9 j Y X R p b 2 4 + P F N 0 Y W J s Z U V u d H J p Z X M g L z 4 8 L 0 l 0 Z W 0 + P E l 0 Z W 0 + P E l 0 Z W 1 M b 2 N h d G l v b j 4 8 S X R l b V R 5 c G U + R m 9 y b X V s Y T w v S X R l b V R 5 c G U + P E l 0 Z W 1 Q Y X R o P l N l Y 3 R p b 2 4 x L 0 R h d G E l M j B G b 3 I l M j B S Z W d y Z X N z a W 9 u L 0 N o Y W 5 n Z W Q l M j B U e X B l M T w v S X R l b V B h d G g + P C 9 J d G V t T G 9 j Y X R p b 2 4 + P F N 0 Y W J s Z U V u d H J p Z X M g L z 4 8 L 0 l 0 Z W 0 + P E l 0 Z W 0 + P E l 0 Z W 1 M b 2 N h d G l v b j 4 8 S X R l b V R 5 c G U + R m 9 y b X V s Y T w v S X R l b V R 5 c G U + P E l 0 Z W 1 Q Y X R o P l N l Y 3 R p b 2 4 x L 0 R h d G E l M j B G b 3 I l M j B S Z W d y Z X N z a W 9 u L 1 J l c G x h Y 2 V k J T I w V m F s d W U 3 P C 9 J d G V t U G F 0 a D 4 8 L 0 l 0 Z W 1 M b 2 N h d G l v b j 4 8 U 3 R h Y m x l R W 5 0 c m l l c y A v P j w v S X R l b T 4 8 S X R l b T 4 8 S X R l b U x v Y 2 F 0 a W 9 u P j x J d G V t V H l w Z T 5 G b 3 J t d W x h P C 9 J d G V t V H l w Z T 4 8 S X R l b V B h d G g + U 2 V j d G l v b j E v R G F 0 Y S U y M E Z v c i U y M F J l Z 3 J l c 3 N p b 2 4 v U m V w b G F j Z W Q l M j B W Y W x 1 Z T g 8 L 0 l 0 Z W 1 Q Y X R o P j w v S X R l b U x v Y 2 F 0 a W 9 u P j x T d G F i b G V F b n R y a W V z I C 8 + P C 9 J d G V t P j x J d G V t P j x J d G V t T G 9 j Y X R p b 2 4 + P E l 0 Z W 1 U e X B l P k Z v c m 1 1 b G E 8 L 0 l 0 Z W 1 U e X B l P j x J d G V t U G F 0 a D 5 T Z W N 0 a W 9 u M S 9 E Y X R h J T I w R m 9 y J T I w U m V n c m V z c 2 l v b i 9 S Z X B s Y W N l Z C U y M F Z h b H V l O T w v S X R l b V B h d G g + P C 9 J d G V t T G 9 j Y X R p b 2 4 + P F N 0 Y W J s Z U V u d H J p Z X M g L z 4 8 L 0 l 0 Z W 0 + P E l 0 Z W 0 + P E l 0 Z W 1 M b 2 N h d G l v b j 4 8 S X R l b V R 5 c G U + R m 9 y b X V s Y T w v S X R l b V R 5 c G U + P E l 0 Z W 1 Q Y X R o P l N l Y 3 R p b 2 4 x L 0 R h d G E l M j B G b 3 I l M j B S Z W d y Z X N z a W 9 u L 0 N o Y W 5 n Z W Q l M j B U e X B l M j w v S X R l b V B h d G g + P C 9 J d G V t T G 9 j Y X R p b 2 4 + P F N 0 Y W J s Z U V u d H J p Z X M g L z 4 8 L 0 l 0 Z W 0 + P E l 0 Z W 0 + P E l 0 Z W 1 M b 2 N h d G l v b j 4 8 S X R l b V R 5 c G U + R m 9 y b X V s Y T w v S X R l b V R 5 c G U + P E l 0 Z W 1 Q Y X R o P l N l Y 3 R p b 2 4 x L 0 R h d G E l M j B G b 3 I l M j B S Z W d y Z X N z a W 9 u L 1 J l c G x h Y 2 V k J T I w V m F s d W U x M D w v S X R l b V B h d G g + P C 9 J d G V t T G 9 j Y X R p b 2 4 + P F N 0 Y W J s Z U V u d H J p Z X M g L z 4 8 L 0 l 0 Z W 0 + P E l 0 Z W 0 + P E l 0 Z W 1 M b 2 N h d G l v b j 4 8 S X R l b V R 5 c G U + R m 9 y b X V s Y T w v S X R l b V R 5 c G U + P E l 0 Z W 1 Q Y X R o P l N l Y 3 R p b 2 4 x L 0 R h d G E l M j B G b 3 I l M j B S Z W d y Z X N z a W 9 u L 1 J l c G x h Y 2 V k J T I w V m F s d W U x M T w v S X R l b V B h d G g + P C 9 J d G V t T G 9 j Y X R p b 2 4 + P F N 0 Y W J s Z U V u d H J p Z X M g L z 4 8 L 0 l 0 Z W 0 + P E l 0 Z W 0 + P E l 0 Z W 1 M b 2 N h d G l v b j 4 8 S X R l b V R 5 c G U + R m 9 y b X V s Y T w v S X R l b V R 5 c G U + P E l 0 Z W 1 Q Y X R o P l N l Y 3 R p b 2 4 x L 0 R h d G E l M j B G b 3 I l M j B S Z W d y Z X N z a W 9 u L 1 J l c G x h Y 2 V k J T I w V m F s d W U x M j w v S X R l b V B h d G g + P C 9 J d G V t T G 9 j Y X R p b 2 4 + P F N 0 Y W J s Z U V u d H J p Z X M g L z 4 8 L 0 l 0 Z W 0 + P E l 0 Z W 0 + P E l 0 Z W 1 M b 2 N h d G l v b j 4 8 S X R l b V R 5 c G U + R m 9 y b X V s Y T w v S X R l b V R 5 c G U + P E l 0 Z W 1 Q Y X R o P l N l Y 3 R p b 2 4 x L 0 R h d G E l M j B G b 3 I l M j B S Z W d y Z X N z a W 9 u L 1 J l c G x h Y 2 V k J T I w V m F s d W U x M z w v S X R l b V B h d G g + P C 9 J d G V t T G 9 j Y X R p b 2 4 + P F N 0 Y W J s Z U V u d H J p Z X M g L z 4 8 L 0 l 0 Z W 0 + P E l 0 Z W 0 + P E l 0 Z W 1 M b 2 N h d G l v b j 4 8 S X R l b V R 5 c G U + R m 9 y b X V s Y T w v S X R l b V R 5 c G U + P E l 0 Z W 1 Q Y X R o P l N l Y 3 R p b 2 4 x L 0 R h d G E l M j B G b 3 I l M j B S Z W d y Z X N z a W 9 u L 1 J l c G x h Y 2 V k J T I w V m F s d W U x N D w v S X R l b V B h d G g + P C 9 J d G V t T G 9 j Y X R p b 2 4 + P F N 0 Y W J s Z U V u d H J p Z X M g L z 4 8 L 0 l 0 Z W 0 + P E l 0 Z W 0 + P E l 0 Z W 1 M b 2 N h d G l v b j 4 8 S X R l b V R 5 c G U + R m 9 y b X V s Y T w v S X R l b V R 5 c G U + P E l 0 Z W 1 Q Y X R o P l N l Y 3 R p b 2 4 x L 0 R h d G E l M j B G b 3 I l M j B S Z W d y Z X N z a W 9 u L 1 J l b W 9 2 Z W Q l M j B D b 2 x 1 b W 5 z M T w v S X R l b V B h d G g + P C 9 J d G V t T G 9 j Y X R p b 2 4 + P F N 0 Y W J s Z U V u d H J p Z X M g L z 4 8 L 0 l 0 Z W 0 + P E l 0 Z W 0 + P E l 0 Z W 1 M b 2 N h d G l v b j 4 8 S X R l b V R 5 c G U + R m 9 y b X V s Y T w v S X R l b V R 5 c G U + P E l 0 Z W 1 Q Y X R o P l N l Y 3 R p b 2 4 x L 0 R h d G E l M j B G b 3 I l M j B S Z W d y Z X N z a W 9 u L 0 N o Y W 5 n Z W Q l M j B U e X B l M z w v S X R l b V B h d G g + P C 9 J d G V t T G 9 j Y X R p b 2 4 + P F N 0 Y W J s Z U V u d H J p Z X M g L z 4 8 L 0 l 0 Z W 0 + P E l 0 Z W 0 + P E l 0 Z W 1 M b 2 N h d G l v b j 4 8 S X R l b V R 5 c G U + R m 9 y b X V s Y T w v S X R l b V R 5 c G U + P E l 0 Z W 1 Q Y X R o P l N l Y 3 R p b 2 4 x L 0 R h d G E l M j B G b 3 I l M j B S Z W d y Z X N z a W 9 u L 1 J l c G x h Y 2 V k J T I w V m F s d W U x N T w v S X R l b V B h d G g + P C 9 J d G V t T G 9 j Y X R p b 2 4 + P F N 0 Y W J s Z U V u d H J p Z X M g L z 4 8 L 0 l 0 Z W 0 + P E l 0 Z W 0 + P E l 0 Z W 1 M b 2 N h d G l v b j 4 8 S X R l b V R 5 c G U + R m 9 y b X V s Y T w v S X R l b V R 5 c G U + P E l 0 Z W 1 Q Y X R o P l N l Y 3 R p b 2 4 x L 0 R h d G E l M j B G b 3 I l M j B S Z W d y Z X N z a W 9 u L 1 J l c G x h Y 2 V k J T I w V m F s d W U x N j w v S X R l b V B h d G g + P C 9 J d G V t T G 9 j Y X R p b 2 4 + P F N 0 Y W J s Z U V u d H J p Z X M g L z 4 8 L 0 l 0 Z W 0 + P E l 0 Z W 0 + P E l 0 Z W 1 M b 2 N h d G l v b j 4 8 S X R l b V R 5 c G U + R m 9 y b X V s Y T w v S X R l b V R 5 c G U + P E l 0 Z W 1 Q Y X R o P l N l Y 3 R p b 2 4 x L 0 R h d G E l M j B G b 3 I l M j B S Z W d y Z X N z a W 9 u L 1 J l c G x h Y 2 V k J T I w V m F s d W U x N z w v S X R l b V B h d G g + P C 9 J d G V t T G 9 j Y X R p b 2 4 + P F N 0 Y W J s Z U V u d H J p Z X M g L z 4 8 L 0 l 0 Z W 0 + P E l 0 Z W 0 + P E l 0 Z W 1 M b 2 N h d G l v b j 4 8 S X R l b V R 5 c G U + R m 9 y b X V s Y T w v S X R l b V R 5 c G U + P E l 0 Z W 1 Q Y X R o P l N l Y 3 R p b 2 4 x L 0 R h d G E l M j B G b 3 I l M j B S Z W d y Z X N z a W 9 u L 0 N o Y W 5 n Z W Q l M j B U e X B l N D w v S X R l b V B h d G g + P C 9 J d G V t T G 9 j Y X R p b 2 4 + P F N 0 Y W J s Z U V u d H J p Z X M g L z 4 8 L 0 l 0 Z W 0 + P E l 0 Z W 0 + P E l 0 Z W 1 M b 2 N h d G l v b j 4 8 S X R l b V R 5 c G U + R m 9 y b X V s Y T w v S X R l b V R 5 c G U + P E l 0 Z W 1 Q Y X R o P l N l Y 3 R p b 2 4 x L 0 R h d G E l M j B G b 3 I l M j B S Z W d y Z X N z a W 9 u L 1 J l c G x h Y 2 V k J T I w V m F s d W U x O D w v S X R l b V B h d G g + P C 9 J d G V t T G 9 j Y X R p b 2 4 + P F N 0 Y W J s Z U V u d H J p Z X M g L z 4 8 L 0 l 0 Z W 0 + P E l 0 Z W 0 + P E l 0 Z W 1 M b 2 N h d G l v b j 4 8 S X R l b V R 5 c G U + R m 9 y b X V s Y T w v S X R l b V R 5 c G U + P E l 0 Z W 1 Q Y X R o P l N l Y 3 R p b 2 4 x L 0 R h d G E l M j B G b 3 I l M j B S Z W d y Z X N z a W 9 u L 1 J l c G x h Y 2 V k J T I w V m F s d W U x O T w v S X R l b V B h d G g + P C 9 J d G V t T G 9 j Y X R p b 2 4 + P F N 0 Y W J s Z U V u d H J p Z X M g L z 4 8 L 0 l 0 Z W 0 + P E l 0 Z W 0 + P E l 0 Z W 1 M b 2 N h d G l v b j 4 8 S X R l b V R 5 c G U + R m 9 y b X V s Y T w v S X R l b V R 5 c G U + P E l 0 Z W 1 Q Y X R o P l N l Y 3 R p b 2 4 x L 0 R h d G E l M j B G b 3 I l M j B S Z W d y Z X N z a W 9 u L 1 J l c G x h Y 2 V k J T I w V m F s d W U y M D w v S X R l b V B h d G g + P C 9 J d G V t T G 9 j Y X R p b 2 4 + P F N 0 Y W J s Z U V u d H J p Z X M g L z 4 8 L 0 l 0 Z W 0 + P E l 0 Z W 0 + P E l 0 Z W 1 M b 2 N h d G l v b j 4 8 S X R l b V R 5 c G U + R m 9 y b X V s Y T w v S X R l b V R 5 c G U + P E l 0 Z W 1 Q Y X R o P l N l Y 3 R p b 2 4 x L 0 R h d G E l M j B G b 3 I l M j B S Z W d y Z X N z a W 9 u L 1 J l c G x h Y 2 V k J T I w V m F s d W U y M T w v S X R l b V B h d G g + P C 9 J d G V t T G 9 j Y X R p b 2 4 + P F N 0 Y W J s Z U V u d H J p Z X M g L z 4 8 L 0 l 0 Z W 0 + P E l 0 Z W 0 + P E l 0 Z W 1 M b 2 N h d G l v b j 4 8 S X R l b V R 5 c G U + R m 9 y b X V s Y T w v S X R l b V R 5 c G U + P E l 0 Z W 1 Q Y X R o P l N l Y 3 R p b 2 4 x L 0 R h d G E l M j B G b 3 I l M j B S Z W d y Z X N z a W 9 u L 1 J l c G x h Y 2 V k J T I w V m F s d W U y M j w v S X R l b V B h d G g + P C 9 J d G V t T G 9 j Y X R p b 2 4 + P F N 0 Y W J s Z U V u d H J p Z X M g L z 4 8 L 0 l 0 Z W 0 + P E l 0 Z W 0 + P E l 0 Z W 1 M b 2 N h d G l v b j 4 8 S X R l b V R 5 c G U + R m 9 y b X V s Y T w v S X R l b V R 5 c G U + P E l 0 Z W 1 Q Y X R o P l N l Y 3 R p b 2 4 x L 0 R h d G E l M j B G b 3 I l M j B S Z W d y Z X N z a W 9 u L 1 J l c G x h Y 2 V k J T I w V m F s d W U y M z w v S X R l b V B h d G g + P C 9 J d G V t T G 9 j Y X R p b 2 4 + P F N 0 Y W J s Z U V u d H J p Z X M g L z 4 8 L 0 l 0 Z W 0 + P E l 0 Z W 0 + P E l 0 Z W 1 M b 2 N h d G l v b j 4 8 S X R l b V R 5 c G U + R m 9 y b X V s Y T w v S X R l b V R 5 c G U + P E l 0 Z W 1 Q Y X R o P l N l Y 3 R p b 2 4 x L 0 R h d G E l M j B G b 3 I l M j B S Z W d y Z X N z a W 9 u L 1 J l c G x h Y 2 V k J T I w V m F s d W U y N D w v S X R l b V B h d G g + P C 9 J d G V t T G 9 j Y X R p b 2 4 + P F N 0 Y W J s Z U V u d H J p Z X M g L z 4 8 L 0 l 0 Z W 0 + P E l 0 Z W 0 + P E l 0 Z W 1 M b 2 N h d G l v b j 4 8 S X R l b V R 5 c G U + R m 9 y b X V s Y T w v S X R l b V R 5 c G U + P E l 0 Z W 1 Q Y X R o P l N l Y 3 R p b 2 4 x L 0 R h d G E l M j B G b 3 I l M j B S Z W d y Z X N z a W 9 u L 0 N o Y W 5 n Z W Q l M j B U e X B l N T w v S X R l b V B h d G g + P C 9 J d G V t T G 9 j Y X R p b 2 4 + P F N 0 Y W J s Z U V u d H J p Z X M g L z 4 8 L 0 l 0 Z W 0 + P E l 0 Z W 0 + P E l 0 Z W 1 M b 2 N h d G l v b j 4 8 S X R l b V R 5 c G U + R m 9 y b X V s Y T w v S X R l b V R 5 c G U + P E l 0 Z W 1 Q Y X R o P l N l Y 3 R p b 2 4 x L 0 R h d G E l M j B G b 3 I l M j B S Z W d y Z X N z a W 9 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0 R h d G F f R m 9 y X 1 J l Z 3 J l c 3 N p b 2 4 z I i A v P j x F b n R y e S B U e X B l P S J G a W x s Z W R D b 2 1 w b G V 0 Z V J l c 3 V s d F R v V 2 9 y a 3 N o Z W V 0 I i B W Y W x 1 Z T 0 i b D E i I C 8 + P E V u d H J 5 I F R 5 c G U 9 I k Z p b G x F c n J v c k N v Z G U i I F Z h b H V l P S J z V W 5 r b m 9 3 b i I g L z 4 8 R W 5 0 c n k g V H l w Z T 0 i R m l s b E V y c m 9 y Q 2 9 1 b n Q i I F Z h b H V l P S J s M C I g L z 4 8 R W 5 0 c n k g V H l w Z T 0 i R m l s b E x h c 3 R V c G R h d G V k I i B W Y W x 1 Z T 0 i Z D I w M j Q t M T E t M T R U M D c 6 M z c 6 M z Q u N T c z M D A y N l o i I C 8 + P E V u d H J 5 I F R 5 c G U 9 I k Z p b G x D b 2 x 1 b W 5 U e X B l c y I g V m F s d W U 9 I n N C U U 1 G Q X d N R E F 3 T U R B d 0 1 G Q X d N R E F 3 V U R C U U 1 E Q l F V R C I g L z 4 8 R W 5 0 c n k g V H l w Z T 0 i R m l s b E N v b H V t b k 5 h b W V z I i B W Y W x 1 Z T 0 i c 1 s m c X V v d D t S Z X Z l b n V l I G d l b m V y Y X R l Z C Z x d W 9 0 O y w m c X V v d D t Q c m 9 k d W N 0 I H R 5 c G U m c X V v d D s s J n F 1 b 3 Q 7 U H J p Y 2 U m c X V v d D s s J n F 1 b 3 Q 7 Q X Z h a W x h Y m l s a X R 5 J n F 1 b 3 Q 7 L C Z x d W 9 0 O 0 5 1 b W J l c i B v Z i B w c m 9 k d W N 0 c y B z b 2 x k J n F 1 b 3 Q 7 L C Z x d W 9 0 O 0 N 1 c 3 R v b W V y I G R l b W 9 n c m F w a G l j c y Z x d W 9 0 O y w m c X V v d D t T d G 9 j a y B s Z X Z l b H M m c X V v d D s s J n F 1 b 3 Q 7 T 3 J k Z X J z I E x l Y W Q g d G l t Z X M m c X V v d D s s J n F 1 b 3 Q 7 T 3 J k Z X I g c X V h b n R p d G l l c y Z x d W 9 0 O y w m c X V v d D t T a G l w c G l u Z y B 0 a W 1 l c y Z x d W 9 0 O y w m c X V v d D t T a G l w c G l u Z y B j Y X J y a W V y c y Z x d W 9 0 O y w m c X V v d D t T a G l w c G l u Z y B j b 3 N 0 c y Z x d W 9 0 O y w m c X V v d D t T d X B w b G l l c i B u Y W 1 l J n F 1 b 3 Q 7 L C Z x d W 9 0 O 0 x l Y W Q g d G l t Z S Z x d W 9 0 O y w m c X V v d D t Q c m 9 k d W N 0 a W 9 u I H Z v b H V t Z X M m c X V v d D s s J n F 1 b 3 Q 7 T W F u d W Z h Y 3 R 1 c m l u Z y B s Z W F k I H R p b W U m c X V v d D s s J n F 1 b 3 Q 7 T W F u d W Z h Y 3 R 1 c m l u Z y B j b 3 N 0 c y Z x d W 9 0 O y w m c X V v d D t J b n N w Z W N 0 a W 9 u I H J l c 3 V s d H M m c X V v d D s s J n F 1 b 3 Q 7 R G V m Z W N 0 I H J h d G V z J n F 1 b 3 Q 7 L C Z x d W 9 0 O 1 R y Y W 5 z c G 9 y d G F 0 a W 9 u I G 1 v Z G V z J n F 1 b 3 Q 7 L C Z x d W 9 0 O 1 J v d X R l c y Z x d W 9 0 O y w m c X V v d D t D b 3 N 0 c y Z x d W 9 0 O y w m c X V v d D t T Z W x s Y W J s Z S B T d G 9 j a y Z x d W 9 0 O y w m c X V v d D t S a X N r I F N j b 3 J l J n F 1 b 3 Q 7 X S I g L z 4 8 R W 5 0 c n k g V H l w Z T 0 i R m l s b F N 0 Y X R 1 c y I g V m F s d W U 9 I n N D b 2 1 w b G V 0 Z S I g L z 4 8 R W 5 0 c n k g V H l w Z T 0 i R m l s b E N v d W 5 0 I i B W Y W x 1 Z T 0 i b D E w M C I g L z 4 8 R W 5 0 c n k g V H l w Z T 0 i U m V s Y X R p b 2 5 z a G l w S W 5 m b 0 N v b n R h a W 5 l c i I g V m F s d W U 9 I n N 7 J n F 1 b 3 Q 7 Y 2 9 s d W 1 u Q 2 9 1 b n Q m c X V v d D s 6 M j Q s J n F 1 b 3 Q 7 a 2 V 5 Q 2 9 s d W 1 u T m F t Z X M m c X V v d D s 6 W 1 0 s J n F 1 b 3 Q 7 c X V l c n l S Z W x h d G l v b n N o a X B z J n F 1 b 3 Q 7 O l t d L C Z x d W 9 0 O 2 N v b H V t b k l k Z W 5 0 a X R p Z X M m c X V v d D s 6 W y Z x d W 9 0 O 1 N l Y 3 R p b 2 4 x L 0 R h d G E g R m 9 y I F J l Z 3 J l c 3 N p b 2 4 v Q 2 h h b m d l Z C B U e X B l L n t S Z X Z l b n V l I G d l b m V y Y X R l Z C w w f S Z x d W 9 0 O y w m c X V v d D t T Z W N 0 a W 9 u M S 9 E Y X R h I E Z v c i B S Z W d y Z X N z a W 9 u L 0 N o Y W 5 n Z W Q g V H l w Z T E u e 1 B y b 2 R 1 Y 3 Q g d H l w Z S w x f S Z x d W 9 0 O y w m c X V v d D t T Z W N 0 a W 9 u M S 9 E Y X R h I E Z v c i B S Z W d y Z X N z a W 9 u L 0 N o Y W 5 n Z W Q g V H l w Z S 5 7 U H J p Y 2 U s M 3 0 m c X V v d D s s J n F 1 b 3 Q 7 U 2 V j d G l v b j E v R G F 0 Y S B G b 3 I g U m V n c m V z c 2 l v b i 9 D a G F u Z 2 V k I F R 5 c G U u e 0 F 2 Y W l s Y W J p b G l 0 e S w 0 f S Z x d W 9 0 O y w m c X V v d D t T Z W N 0 a W 9 u M S 9 E Y X R h I E Z v c i B S Z W d y Z X N z a W 9 u L 0 N o Y W 5 n Z W Q g V H l w Z S 5 7 T n V t Y m V y I G 9 m I H B y b 2 R 1 Y 3 R z I H N v b G Q s N X 0 m c X V v d D s s J n F 1 b 3 Q 7 U 2 V j d G l v b j E v R G F 0 Y S B G b 3 I g U m V n c m V z c 2 l v b i 9 D a G F u Z 2 V k I F R 5 c G U x L n t D d X N 0 b 2 1 l c i B k Z W 1 v Z 3 J h c G h p Y 3 M s N X 0 m c X V v d D s s J n F 1 b 3 Q 7 U 2 V j d G l v b j E v R G F 0 Y S B G b 3 I g U m V n c m V z c 2 l v b i 9 D a G F u Z 2 V k I F R 5 c G U u e 1 N 0 b 2 N r I G x l d m V s c y w 3 f S Z x d W 9 0 O y w m c X V v d D t T Z W N 0 a W 9 u M S 9 E Y X R h I E Z v c i B S Z W d y Z X N z a W 9 u L 0 N o Y W 5 n Z W Q g V H l w Z S 5 7 T 3 J k Z X J z I E x l Y W Q g d G l t Z X M s O H 0 m c X V v d D s s J n F 1 b 3 Q 7 U 2 V j d G l v b j E v R G F 0 Y S B G b 3 I g U m V n c m V z c 2 l v b i 9 D a G F u Z 2 V k I F R 5 c G U u e 0 9 y Z G V y I H F 1 Y W 5 0 a X R p Z X M s O X 0 m c X V v d D s s J n F 1 b 3 Q 7 U 2 V j d G l v b j E v R G F 0 Y S B G b 3 I g U m V n c m V z c 2 l v b i 9 D a G F u Z 2 V k I F R 5 c G U u e 1 N o a X B w a W 5 n I H R p b W V z L D E w f S Z x d W 9 0 O y w m c X V v d D t T Z W N 0 a W 9 u M S 9 E Y X R h I E Z v c i B S Z W d y Z X N z a W 9 u L 0 N o Y W 5 n Z W Q g V H l w Z T I u e 1 N o a X B w a W 5 n I G N h c n J p Z X J z L D E w f S Z x d W 9 0 O y w m c X V v d D t T Z W N 0 a W 9 u M S 9 E Y X R h I E Z v c i B S Z W d y Z X N z a W 9 u L 0 N o Y W 5 n Z W Q g V H l w Z S 5 7 U 2 h p c H B p b m c g Y 2 9 z d H M s M T J 9 J n F 1 b 3 Q 7 L C Z x d W 9 0 O 1 N l Y 3 R p b 2 4 x L 0 R h d G E g R m 9 y I F J l Z 3 J l c 3 N p b 2 4 v Q 2 h h b m d l Z C B U e X B l M y 5 7 U 3 V w c G x p Z X I g b m F t Z S w x M n 0 m c X V v d D s s J n F 1 b 3 Q 7 U 2 V j d G l v b j E v R G F 0 Y S B G b 3 I g U m V n c m V z c 2 l v b i 9 D a G F u Z 2 V k I F R 5 c G U u e 0 x l Y W Q g d G l t Z S w x N X 0 m c X V v d D s s J n F 1 b 3 Q 7 U 2 V j d G l v b j E v R G F 0 Y S B G b 3 I g U m V n c m V z c 2 l v b i 9 D a G F u Z 2 V k I F R 5 c G U u e 1 B y b 2 R 1 Y 3 R p b 2 4 g d m 9 s d W 1 l c y w x N n 0 m c X V v d D s s J n F 1 b 3 Q 7 U 2 V j d G l v b j E v R G F 0 Y S B G b 3 I g U m V n c m V z c 2 l v b i 9 D a G F u Z 2 V k I F R 5 c G U u e 0 1 h b n V m Y W N 0 d X J p b m c g b G V h Z C B 0 a W 1 l L D E 3 f S Z x d W 9 0 O y w m c X V v d D t T Z W N 0 a W 9 u M S 9 E Y X R h I E Z v c i B S Z W d y Z X N z a W 9 u L 0 N o Y W 5 n Z W Q g V H l w Z S 5 7 T W F u d W Z h Y 3 R 1 c m l u Z y B j b 3 N 0 c y w x O H 0 m c X V v d D s s J n F 1 b 3 Q 7 U 2 V j d G l v b j E v R G F 0 Y S B G b 3 I g U m V n c m V z c 2 l v b i 9 D a G F u Z 2 V k I F R 5 c G U 0 L n t J b n N w Z W N 0 a W 9 u I H J l c 3 V s d H M s M T d 9 J n F 1 b 3 Q 7 L C Z x d W 9 0 O 1 N l Y 3 R p b 2 4 x L 0 R h d G E g R m 9 y I F J l Z 3 J l c 3 N p b 2 4 v Q 2 h h b m d l Z C B U e X B l L n t E Z W Z l Y 3 Q g c m F 0 Z X M s M j B 9 J n F 1 b 3 Q 7 L C Z x d W 9 0 O 1 N l Y 3 R p b 2 4 x L 0 R h d G E g R m 9 y I F J l Z 3 J l c 3 N p b 2 4 v Q 2 h h b m d l Z C B U e X B l N S 5 7 V H J h b n N w b 3 J 0 Y X R p b 2 4 g b W 9 k Z X M s M T l 9 J n F 1 b 3 Q 7 L C Z x d W 9 0 O 1 N l Y 3 R p b 2 4 x L 0 R h d G E g R m 9 y I F J l Z 3 J l c 3 N p b 2 4 v Q 2 h h b m d l Z C B U e X B l N S 5 7 U m 9 1 d G V z L D I w f S Z x d W 9 0 O y w m c X V v d D t T Z W N 0 a W 9 u M S 9 E Y X R h I E Z v c i B S Z W d y Z X N z a W 9 u L 0 N o Y W 5 n Z W Q g V H l w Z S 5 7 Q 2 9 z d H M s M j N 9 J n F 1 b 3 Q 7 L C Z x d W 9 0 O 1 N l Y 3 R p b 2 4 x L 0 R h d G E g R m 9 y I F J l Z 3 J l c 3 N p b 2 4 v Q 2 h h b m d l Z C B U e X B l L n t T Z W x s Y W J s Z S B T d G 9 j a y w y N H 0 m c X V v d D s s J n F 1 b 3 Q 7 U 2 V j d G l v b j E v R G F 0 Y S B G b 3 I g U m V n c m V z c 2 l v b i 9 D a G F u Z 2 V k I F R 5 c G U u e 1 J p c 2 s g U 2 N v c m U s M j V 9 J n F 1 b 3 Q 7 X S w m c X V v d D t D b 2 x 1 b W 5 D b 3 V u d C Z x d W 9 0 O z o y N C w m c X V v d D t L Z X l D b 2 x 1 b W 5 O Y W 1 l c y Z x d W 9 0 O z p b X S w m c X V v d D t D b 2 x 1 b W 5 J Z G V u d G l 0 a W V z J n F 1 b 3 Q 7 O l s m c X V v d D t T Z W N 0 a W 9 u M S 9 E Y X R h I E Z v c i B S Z W d y Z X N z a W 9 u L 0 N o Y W 5 n Z W Q g V H l w Z S 5 7 U m V 2 Z W 5 1 Z S B n Z W 5 l c m F 0 Z W Q s M H 0 m c X V v d D s s J n F 1 b 3 Q 7 U 2 V j d G l v b j E v R G F 0 Y S B G b 3 I g U m V n c m V z c 2 l v b i 9 D a G F u Z 2 V k I F R 5 c G U x L n t Q c m 9 k d W N 0 I H R 5 c G U s M X 0 m c X V v d D s s J n F 1 b 3 Q 7 U 2 V j d G l v b j E v R G F 0 Y S B G b 3 I g U m V n c m V z c 2 l v b i 9 D a G F u Z 2 V k I F R 5 c G U u e 1 B y a W N l L D N 9 J n F 1 b 3 Q 7 L C Z x d W 9 0 O 1 N l Y 3 R p b 2 4 x L 0 R h d G E g R m 9 y I F J l Z 3 J l c 3 N p b 2 4 v Q 2 h h b m d l Z C B U e X B l L n t B d m F p b G F i a W x p d H k s N H 0 m c X V v d D s s J n F 1 b 3 Q 7 U 2 V j d G l v b j E v R G F 0 Y S B G b 3 I g U m V n c m V z c 2 l v b i 9 D a G F u Z 2 V k I F R 5 c G U u e 0 5 1 b W J l c i B v Z i B w c m 9 k d W N 0 c y B z b 2 x k L D V 9 J n F 1 b 3 Q 7 L C Z x d W 9 0 O 1 N l Y 3 R p b 2 4 x L 0 R h d G E g R m 9 y I F J l Z 3 J l c 3 N p b 2 4 v Q 2 h h b m d l Z C B U e X B l M S 5 7 Q 3 V z d G 9 t Z X I g Z G V t b 2 d y Y X B o a W N z L D V 9 J n F 1 b 3 Q 7 L C Z x d W 9 0 O 1 N l Y 3 R p b 2 4 x L 0 R h d G E g R m 9 y I F J l Z 3 J l c 3 N p b 2 4 v Q 2 h h b m d l Z C B U e X B l L n t T d G 9 j a y B s Z X Z l b H M s N 3 0 m c X V v d D s s J n F 1 b 3 Q 7 U 2 V j d G l v b j E v R G F 0 Y S B G b 3 I g U m V n c m V z c 2 l v b i 9 D a G F u Z 2 V k I F R 5 c G U u e 0 9 y Z G V y c y B M Z W F k I H R p b W V z L D h 9 J n F 1 b 3 Q 7 L C Z x d W 9 0 O 1 N l Y 3 R p b 2 4 x L 0 R h d G E g R m 9 y I F J l Z 3 J l c 3 N p b 2 4 v Q 2 h h b m d l Z C B U e X B l L n t P c m R l c i B x d W F u d G l 0 a W V z L D l 9 J n F 1 b 3 Q 7 L C Z x d W 9 0 O 1 N l Y 3 R p b 2 4 x L 0 R h d G E g R m 9 y I F J l Z 3 J l c 3 N p b 2 4 v Q 2 h h b m d l Z C B U e X B l L n t T a G l w c G l u Z y B 0 a W 1 l c y w x M H 0 m c X V v d D s s J n F 1 b 3 Q 7 U 2 V j d G l v b j E v R G F 0 Y S B G b 3 I g U m V n c m V z c 2 l v b i 9 D a G F u Z 2 V k I F R 5 c G U y L n t T a G l w c G l u Z y B j Y X J y a W V y c y w x M H 0 m c X V v d D s s J n F 1 b 3 Q 7 U 2 V j d G l v b j E v R G F 0 Y S B G b 3 I g U m V n c m V z c 2 l v b i 9 D a G F u Z 2 V k I F R 5 c G U u e 1 N o a X B w a W 5 n I G N v c 3 R z L D E y f S Z x d W 9 0 O y w m c X V v d D t T Z W N 0 a W 9 u M S 9 E Y X R h I E Z v c i B S Z W d y Z X N z a W 9 u L 0 N o Y W 5 n Z W Q g V H l w Z T M u e 1 N 1 c H B s a W V y I G 5 h b W U s M T J 9 J n F 1 b 3 Q 7 L C Z x d W 9 0 O 1 N l Y 3 R p b 2 4 x L 0 R h d G E g R m 9 y I F J l Z 3 J l c 3 N p b 2 4 v Q 2 h h b m d l Z C B U e X B l L n t M Z W F k I H R p b W U s M T V 9 J n F 1 b 3 Q 7 L C Z x d W 9 0 O 1 N l Y 3 R p b 2 4 x L 0 R h d G E g R m 9 y I F J l Z 3 J l c 3 N p b 2 4 v Q 2 h h b m d l Z C B U e X B l L n t Q c m 9 k d W N 0 a W 9 u I H Z v b H V t Z X M s M T Z 9 J n F 1 b 3 Q 7 L C Z x d W 9 0 O 1 N l Y 3 R p b 2 4 x L 0 R h d G E g R m 9 y I F J l Z 3 J l c 3 N p b 2 4 v Q 2 h h b m d l Z C B U e X B l L n t N Y W 5 1 Z m F j d H V y a W 5 n I G x l Y W Q g d G l t Z S w x N 3 0 m c X V v d D s s J n F 1 b 3 Q 7 U 2 V j d G l v b j E v R G F 0 Y S B G b 3 I g U m V n c m V z c 2 l v b i 9 D a G F u Z 2 V k I F R 5 c G U u e 0 1 h b n V m Y W N 0 d X J p b m c g Y 2 9 z d H M s M T h 9 J n F 1 b 3 Q 7 L C Z x d W 9 0 O 1 N l Y 3 R p b 2 4 x L 0 R h d G E g R m 9 y I F J l Z 3 J l c 3 N p b 2 4 v Q 2 h h b m d l Z C B U e X B l N C 5 7 S W 5 z c G V j d G l v b i B y Z X N 1 b H R z L D E 3 f S Z x d W 9 0 O y w m c X V v d D t T Z W N 0 a W 9 u M S 9 E Y X R h I E Z v c i B S Z W d y Z X N z a W 9 u L 0 N o Y W 5 n Z W Q g V H l w Z S 5 7 R G V m Z W N 0 I H J h d G V z L D I w f S Z x d W 9 0 O y w m c X V v d D t T Z W N 0 a W 9 u M S 9 E Y X R h I E Z v c i B S Z W d y Z X N z a W 9 u L 0 N o Y W 5 n Z W Q g V H l w Z T U u e 1 R y Y W 5 z c G 9 y d G F 0 a W 9 u I G 1 v Z G V z L D E 5 f S Z x d W 9 0 O y w m c X V v d D t T Z W N 0 a W 9 u M S 9 E Y X R h I E Z v c i B S Z W d y Z X N z a W 9 u L 0 N o Y W 5 n Z W Q g V H l w Z T U u e 1 J v d X R l c y w y M H 0 m c X V v d D s s J n F 1 b 3 Q 7 U 2 V j d G l v b j E v R G F 0 Y S B G b 3 I g U m V n c m V z c 2 l v b i 9 D a G F u Z 2 V k I F R 5 c G U u e 0 N v c 3 R z L D I z f S Z x d W 9 0 O y w m c X V v d D t T Z W N 0 a W 9 u M S 9 E Y X R h I E Z v c i B S Z W d y Z X N z a W 9 u L 0 N o Y W 5 n Z W Q g V H l w Z S 5 7 U 2 V s b G F i b G U g U 3 R v Y 2 s s M j R 9 J n F 1 b 3 Q 7 L C Z x d W 9 0 O 1 N l Y 3 R p b 2 4 x L 0 R h d G E g R m 9 y I F J l Z 3 J l c 3 N p b 2 4 v Q 2 h h b m d l Z C B U e X B l L n t S a X N r I F N j b 3 J l L D I 1 f S Z x d W 9 0 O 1 0 s J n F 1 b 3 Q 7 U m V s Y X R p b 2 5 z a G l w S W 5 m b y Z x d W 9 0 O z p b X X 0 i I C 8 + P E V u d H J 5 I F R 5 c G U 9 I k x v Y W R l Z F R v Q W 5 h b H l z a X N T Z X J 2 a W N l c y I g V m F s d W U 9 I m w w I i A v P j x F b n R y e S B U e X B l P S J B Z G R l Z F R v R G F 0 Y U 1 v Z G V s I i B W Y W x 1 Z T 0 i b D A i I C 8 + P E V u d H J 5 I F R 5 c G U 9 I k 5 h d m l n Y X R p b 2 5 T d G V w T m F t Z S I g V m F s d W U 9 I n N O Y X Z p Z 2 F 0 a W 9 u I i A v P j w v U 3 R h Y m x l R W 5 0 c m l l c z 4 8 L 0 l 0 Z W 0 + P E l 0 Z W 0 + P E l 0 Z W 1 M b 2 N h d G l v b j 4 8 S X R l b V R 5 c G U + R m 9 y b X V s Y T w v S X R l b V R 5 c G U + P E l 0 Z W 1 Q Y X R o P l N l Y 3 R p b 2 4 x L 0 R h d G E l M j B G b 3 I l M j B S Z W d y Z X N z a W 9 u J T I w K D I p L 1 N v d X J j Z T w v S X R l b V B h d G g + P C 9 J d G V t T G 9 j Y X R p b 2 4 + P F N 0 Y W J s Z U V u d H J p Z X M g L z 4 8 L 0 l 0 Z W 0 + P E l 0 Z W 0 + P E l 0 Z W 1 M b 2 N h d G l v b j 4 8 S X R l b V R 5 c G U + R m 9 y b X V s Y T w v S X R l b V R 5 c G U + P E l 0 Z W 1 Q Y X R o P l N l Y 3 R p b 2 4 x L 0 R h d G E l M j B G b 3 I l M j B S Z W d y Z X N z a W 9 u J T I w K D I p L 0 N o Y W 5 n Z W Q l M j B U e X B l P C 9 J d G V t U G F 0 a D 4 8 L 0 l 0 Z W 1 M b 2 N h d G l v b j 4 8 U 3 R h Y m x l R W 5 0 c m l l c y A v P j w v S X R l b T 4 8 S X R l b T 4 8 S X R l b U x v Y 2 F 0 a W 9 u P j x J d G V t V H l w Z T 5 G b 3 J t d W x h P C 9 J d G V t V H l w Z T 4 8 S X R l b V B h d G g + U 2 V j d G l v b j E v R G F 0 Y S U y M E Z v c i U y M F J l Z 3 J l c 3 N p b 2 4 l M j A o M i k v U m V w b G F j Z W Q l M j B W Y W x 1 Z T w v S X R l b V B h d G g + P C 9 J d G V t T G 9 j Y X R p b 2 4 + P F N 0 Y W J s Z U V u d H J p Z X M g L z 4 8 L 0 l 0 Z W 0 + P E l 0 Z W 0 + P E l 0 Z W 1 M b 2 N h d G l v b j 4 8 S X R l b V R 5 c G U + R m 9 y b X V s Y T w v S X R l b V R 5 c G U + P E l 0 Z W 1 Q Y X R o P l N l Y 3 R p b 2 4 x L 0 R h d G E l M j B G b 3 I l M j B S Z W d y Z X N z a W 9 u J T I w K D I p L 1 J l c G x h Y 2 V k J T I w V m F s d W U x P C 9 J d G V t U G F 0 a D 4 8 L 0 l 0 Z W 1 M b 2 N h d G l v b j 4 8 U 3 R h Y m x l R W 5 0 c m l l c y A v P j w v S X R l b T 4 8 S X R l b T 4 8 S X R l b U x v Y 2 F 0 a W 9 u P j x J d G V t V H l w Z T 5 G b 3 J t d W x h P C 9 J d G V t V H l w Z T 4 8 S X R l b V B h d G g + U 2 V j d G l v b j E v R G F 0 Y S U y M E Z v c i U y M F J l Z 3 J l c 3 N p b 2 4 l M j A o M i k v U m V w b G F j Z W Q l M j B W Y W x 1 Z T I 8 L 0 l 0 Z W 1 Q Y X R o P j w v S X R l b U x v Y 2 F 0 a W 9 u P j x T d G F i b G V F b n R y a W V z I C 8 + P C 9 J d G V t P j x J d G V t P j x J d G V t T G 9 j Y X R p b 2 4 + P E l 0 Z W 1 U e X B l P k Z v c m 1 1 b G E 8 L 0 l 0 Z W 1 U e X B l P j x J d G V t U G F 0 a D 5 T Z W N 0 a W 9 u M S 9 E Y X R h J T I w R m 9 y J T I w U m V n c m V z c 2 l v b i U y M C g y K S 9 S Z W 1 v d m V k J T I w Q 2 9 s d W 1 u c z w v S X R l b V B h d G g + P C 9 J d G V t T G 9 j Y X R p b 2 4 + P F N 0 Y W J s Z U V u d H J p Z X M g L z 4 8 L 0 l 0 Z W 0 + P E l 0 Z W 0 + P E l 0 Z W 1 M b 2 N h d G l v b j 4 8 S X R l b V R 5 c G U + R m 9 y b X V s Y T w v S X R l b V R 5 c G U + P E l 0 Z W 1 Q Y X R o P l N l Y 3 R p b 2 4 x L 0 R h d G E l M j B G b 3 I l M j B S Z W d y Z X N z a W 9 u J T I w K D I p L 1 J l c G x h Y 2 V k J T I w V m F s d W U z P C 9 J d G V t U G F 0 a D 4 8 L 0 l 0 Z W 1 M b 2 N h d G l v b j 4 8 U 3 R h Y m x l R W 5 0 c m l l c y A v P j w v S X R l b T 4 8 S X R l b T 4 8 S X R l b U x v Y 2 F 0 a W 9 u P j x J d G V t V H l w Z T 5 G b 3 J t d W x h P C 9 J d G V t V H l w Z T 4 8 S X R l b V B h d G g + U 2 V j d G l v b j E v R G F 0 Y S U y M E Z v c i U y M F J l Z 3 J l c 3 N p b 2 4 l M j A o M i k v U m V w b G F j Z W Q l M j B W Y W x 1 Z T Q 8 L 0 l 0 Z W 1 Q Y X R o P j w v S X R l b U x v Y 2 F 0 a W 9 u P j x T d G F i b G V F b n R y a W V z I C 8 + P C 9 J d G V t P j x J d G V t P j x J d G V t T G 9 j Y X R p b 2 4 + P E l 0 Z W 1 U e X B l P k Z v c m 1 1 b G E 8 L 0 l 0 Z W 1 U e X B l P j x J d G V t U G F 0 a D 5 T Z W N 0 a W 9 u M S 9 E Y X R h J T I w R m 9 y J T I w U m V n c m V z c 2 l v b i U y M C g y K S 9 S Z X B s Y W N l Z C U y M F Z h b H V l N T w v S X R l b V B h d G g + P C 9 J d G V t T G 9 j Y X R p b 2 4 + P F N 0 Y W J s Z U V u d H J p Z X M g L z 4 8 L 0 l 0 Z W 0 + P E l 0 Z W 0 + P E l 0 Z W 1 M b 2 N h d G l v b j 4 8 S X R l b V R 5 c G U + R m 9 y b X V s Y T w v S X R l b V R 5 c G U + P E l 0 Z W 1 Q Y X R o P l N l Y 3 R p b 2 4 x L 0 R h d G E l M j B G b 3 I l M j B S Z W d y Z X N z a W 9 u J T I w K D I p L 1 J l c G x h Y 2 V k J T I w V m F s d W U 2 P C 9 J d G V t U G F 0 a D 4 8 L 0 l 0 Z W 1 M b 2 N h d G l v b j 4 8 U 3 R h Y m x l R W 5 0 c m l l c y A v P j w v S X R l b T 4 8 S X R l b T 4 8 S X R l b U x v Y 2 F 0 a W 9 u P j x J d G V t V H l w Z T 5 G b 3 J t d W x h P C 9 J d G V t V H l w Z T 4 8 S X R l b V B h d G g + U 2 V j d G l v b j E v R G F 0 Y S U y M E Z v c i U y M F J l Z 3 J l c 3 N p b 2 4 l M j A o M i k v Q 2 h h b m d l Z C U y M F R 5 c G U x P C 9 J d G V t U G F 0 a D 4 8 L 0 l 0 Z W 1 M b 2 N h d G l v b j 4 8 U 3 R h Y m x l R W 5 0 c m l l c y A v P j w v S X R l b T 4 8 S X R l b T 4 8 S X R l b U x v Y 2 F 0 a W 9 u P j x J d G V t V H l w Z T 5 G b 3 J t d W x h P C 9 J d G V t V H l w Z T 4 8 S X R l b V B h d G g + U 2 V j d G l v b j E v R G F 0 Y S U y M E Z v c i U y M F J l Z 3 J l c 3 N p b 2 4 l M j A o M i k v U m V w b G F j Z W Q l M j B W Y W x 1 Z T c 8 L 0 l 0 Z W 1 Q Y X R o P j w v S X R l b U x v Y 2 F 0 a W 9 u P j x T d G F i b G V F b n R y a W V z I C 8 + P C 9 J d G V t P j x J d G V t P j x J d G V t T G 9 j Y X R p b 2 4 + P E l 0 Z W 1 U e X B l P k Z v c m 1 1 b G E 8 L 0 l 0 Z W 1 U e X B l P j x J d G V t U G F 0 a D 5 T Z W N 0 a W 9 u M S 9 E Y X R h J T I w R m 9 y J T I w U m V n c m V z c 2 l v b i U y M C g y K S 9 S Z X B s Y W N l Z C U y M F Z h b H V l O D w v S X R l b V B h d G g + P C 9 J d G V t T G 9 j Y X R p b 2 4 + P F N 0 Y W J s Z U V u d H J p Z X M g L z 4 8 L 0 l 0 Z W 0 + P E l 0 Z W 0 + P E l 0 Z W 1 M b 2 N h d G l v b j 4 8 S X R l b V R 5 c G U + R m 9 y b X V s Y T w v S X R l b V R 5 c G U + P E l 0 Z W 1 Q Y X R o P l N l Y 3 R p b 2 4 x L 0 R h d G E l M j B G b 3 I l M j B S Z W d y Z X N z a W 9 u J T I w K D I p L 1 J l c G x h Y 2 V k J T I w V m F s d W U 5 P C 9 J d G V t U G F 0 a D 4 8 L 0 l 0 Z W 1 M b 2 N h d G l v b j 4 8 U 3 R h Y m x l R W 5 0 c m l l c y A v P j w v S X R l b T 4 8 S X R l b T 4 8 S X R l b U x v Y 2 F 0 a W 9 u P j x J d G V t V H l w Z T 5 G b 3 J t d W x h P C 9 J d G V t V H l w Z T 4 8 S X R l b V B h d G g + U 2 V j d G l v b j E v R G F 0 Y S U y M E Z v c i U y M F J l Z 3 J l c 3 N p b 2 4 l M j A o M i k v Q 2 h h b m d l Z C U y M F R 5 c G U y P C 9 J d G V t U G F 0 a D 4 8 L 0 l 0 Z W 1 M b 2 N h d G l v b j 4 8 U 3 R h Y m x l R W 5 0 c m l l c y A v P j w v S X R l b T 4 8 S X R l b T 4 8 S X R l b U x v Y 2 F 0 a W 9 u P j x J d G V t V H l w Z T 5 G b 3 J t d W x h P C 9 J d G V t V H l w Z T 4 8 S X R l b V B h d G g + U 2 V j d G l v b j E v R G F 0 Y S U y M E Z v c i U y M F J l Z 3 J l c 3 N p b 2 4 l M j A o M i k v U m V w b G F j Z W Q l M j B W Y W x 1 Z T E w P C 9 J d G V t U G F 0 a D 4 8 L 0 l 0 Z W 1 M b 2 N h d G l v b j 4 8 U 3 R h Y m x l R W 5 0 c m l l c y A v P j w v S X R l b T 4 8 S X R l b T 4 8 S X R l b U x v Y 2 F 0 a W 9 u P j x J d G V t V H l w Z T 5 G b 3 J t d W x h P C 9 J d G V t V H l w Z T 4 8 S X R l b V B h d G g + U 2 V j d G l v b j E v R G F 0 Y S U y M E Z v c i U y M F J l Z 3 J l c 3 N p b 2 4 l M j A o M i k v U m V w b G F j Z W Q l M j B W Y W x 1 Z T E x P C 9 J d G V t U G F 0 a D 4 8 L 0 l 0 Z W 1 M b 2 N h d G l v b j 4 8 U 3 R h Y m x l R W 5 0 c m l l c y A v P j w v S X R l b T 4 8 S X R l b T 4 8 S X R l b U x v Y 2 F 0 a W 9 u P j x J d G V t V H l w Z T 5 G b 3 J t d W x h P C 9 J d G V t V H l w Z T 4 8 S X R l b V B h d G g + U 2 V j d G l v b j E v R G F 0 Y S U y M E Z v c i U y M F J l Z 3 J l c 3 N p b 2 4 l M j A o M i k v U m V w b G F j Z W Q l M j B W Y W x 1 Z T E y P C 9 J d G V t U G F 0 a D 4 8 L 0 l 0 Z W 1 M b 2 N h d G l v b j 4 8 U 3 R h Y m x l R W 5 0 c m l l c y A v P j w v S X R l b T 4 8 S X R l b T 4 8 S X R l b U x v Y 2 F 0 a W 9 u P j x J d G V t V H l w Z T 5 G b 3 J t d W x h P C 9 J d G V t V H l w Z T 4 8 S X R l b V B h d G g + U 2 V j d G l v b j E v R G F 0 Y S U y M E Z v c i U y M F J l Z 3 J l c 3 N p b 2 4 l M j A o M i k v U m V w b G F j Z W Q l M j B W Y W x 1 Z T E z P C 9 J d G V t U G F 0 a D 4 8 L 0 l 0 Z W 1 M b 2 N h d G l v b j 4 8 U 3 R h Y m x l R W 5 0 c m l l c y A v P j w v S X R l b T 4 8 S X R l b T 4 8 S X R l b U x v Y 2 F 0 a W 9 u P j x J d G V t V H l w Z T 5 G b 3 J t d W x h P C 9 J d G V t V H l w Z T 4 8 S X R l b V B h d G g + U 2 V j d G l v b j E v R G F 0 Y S U y M E Z v c i U y M F J l Z 3 J l c 3 N p b 2 4 l M j A o M i k v U m V w b G F j Z W Q l M j B W Y W x 1 Z T E 0 P C 9 J d G V t U G F 0 a D 4 8 L 0 l 0 Z W 1 M b 2 N h d G l v b j 4 8 U 3 R h Y m x l R W 5 0 c m l l c y A v P j w v S X R l b T 4 8 S X R l b T 4 8 S X R l b U x v Y 2 F 0 a W 9 u P j x J d G V t V H l w Z T 5 G b 3 J t d W x h P C 9 J d G V t V H l w Z T 4 8 S X R l b V B h d G g + U 2 V j d G l v b j E v R G F 0 Y S U y M E Z v c i U y M F J l Z 3 J l c 3 N p b 2 4 l M j A o M i k v U m V t b 3 Z l Z C U y M E N v b H V t b n M x P C 9 J d G V t U G F 0 a D 4 8 L 0 l 0 Z W 1 M b 2 N h d G l v b j 4 8 U 3 R h Y m x l R W 5 0 c m l l c y A v P j w v S X R l b T 4 8 S X R l b T 4 8 S X R l b U x v Y 2 F 0 a W 9 u P j x J d G V t V H l w Z T 5 G b 3 J t d W x h P C 9 J d G V t V H l w Z T 4 8 S X R l b V B h d G g + U 2 V j d G l v b j E v R G F 0 Y S U y M E Z v c i U y M F J l Z 3 J l c 3 N p b 2 4 l M j A o M i k v Q 2 h h b m d l Z C U y M F R 5 c G U z P C 9 J d G V t U G F 0 a D 4 8 L 0 l 0 Z W 1 M b 2 N h d G l v b j 4 8 U 3 R h Y m x l R W 5 0 c m l l c y A v P j w v S X R l b T 4 8 S X R l b T 4 8 S X R l b U x v Y 2 F 0 a W 9 u P j x J d G V t V H l w Z T 5 G b 3 J t d W x h P C 9 J d G V t V H l w Z T 4 8 S X R l b V B h d G g + U 2 V j d G l v b j E v R G F 0 Y S U y M E Z v c i U y M F J l Z 3 J l c 3 N p b 2 4 l M j A o M i k v U m V w b G F j Z W Q l M j B W Y W x 1 Z T E 1 P C 9 J d G V t U G F 0 a D 4 8 L 0 l 0 Z W 1 M b 2 N h d G l v b j 4 8 U 3 R h Y m x l R W 5 0 c m l l c y A v P j w v S X R l b T 4 8 S X R l b T 4 8 S X R l b U x v Y 2 F 0 a W 9 u P j x J d G V t V H l w Z T 5 G b 3 J t d W x h P C 9 J d G V t V H l w Z T 4 8 S X R l b V B h d G g + U 2 V j d G l v b j E v R G F 0 Y S U y M E Z v c i U y M F J l Z 3 J l c 3 N p b 2 4 l M j A o M i k v U m V w b G F j Z W Q l M j B W Y W x 1 Z T E 2 P C 9 J d G V t U G F 0 a D 4 8 L 0 l 0 Z W 1 M b 2 N h d G l v b j 4 8 U 3 R h Y m x l R W 5 0 c m l l c y A v P j w v S X R l b T 4 8 S X R l b T 4 8 S X R l b U x v Y 2 F 0 a W 9 u P j x J d G V t V H l w Z T 5 G b 3 J t d W x h P C 9 J d G V t V H l w Z T 4 8 S X R l b V B h d G g + U 2 V j d G l v b j E v R G F 0 Y S U y M E Z v c i U y M F J l Z 3 J l c 3 N p b 2 4 l M j A o M i k v U m V w b G F j Z W Q l M j B W Y W x 1 Z T E 3 P C 9 J d G V t U G F 0 a D 4 8 L 0 l 0 Z W 1 M b 2 N h d G l v b j 4 8 U 3 R h Y m x l R W 5 0 c m l l c y A v P j w v S X R l b T 4 8 S X R l b T 4 8 S X R l b U x v Y 2 F 0 a W 9 u P j x J d G V t V H l w Z T 5 G b 3 J t d W x h P C 9 J d G V t V H l w Z T 4 8 S X R l b V B h d G g + U 2 V j d G l v b j E v R G F 0 Y S U y M E Z v c i U y M F J l Z 3 J l c 3 N p b 2 4 l M j A o M i k v Q 2 h h b m d l Z C U y M F R 5 c G U 0 P C 9 J d G V t U G F 0 a D 4 8 L 0 l 0 Z W 1 M b 2 N h d G l v b j 4 8 U 3 R h Y m x l R W 5 0 c m l l c y A v P j w v S X R l b T 4 8 S X R l b T 4 8 S X R l b U x v Y 2 F 0 a W 9 u P j x J d G V t V H l w Z T 5 G b 3 J t d W x h P C 9 J d G V t V H l w Z T 4 8 S X R l b V B h d G g + U 2 V j d G l v b j E v R G F 0 Y S U y M E Z v c i U y M F J l Z 3 J l c 3 N p b 2 4 l M j A o M i k v U m V w b G F j Z W Q l M j B W Y W x 1 Z T E 4 P C 9 J d G V t U G F 0 a D 4 8 L 0 l 0 Z W 1 M b 2 N h d G l v b j 4 8 U 3 R h Y m x l R W 5 0 c m l l c y A v P j w v S X R l b T 4 8 S X R l b T 4 8 S X R l b U x v Y 2 F 0 a W 9 u P j x J d G V t V H l w Z T 5 G b 3 J t d W x h P C 9 J d G V t V H l w Z T 4 8 S X R l b V B h d G g + U 2 V j d G l v b j E v R G F 0 Y S U y M E Z v c i U y M F J l Z 3 J l c 3 N p b 2 4 l M j A o M i k v U m V w b G F j Z W Q l M j B W Y W x 1 Z T E 5 P C 9 J d G V t U G F 0 a D 4 8 L 0 l 0 Z W 1 M b 2 N h d G l v b j 4 8 U 3 R h Y m x l R W 5 0 c m l l c y A v P j w v S X R l b T 4 8 S X R l b T 4 8 S X R l b U x v Y 2 F 0 a W 9 u P j x J d G V t V H l w Z T 5 G b 3 J t d W x h P C 9 J d G V t V H l w Z T 4 8 S X R l b V B h d G g + U 2 V j d G l v b j E v R G F 0 Y S U y M E Z v c i U y M F J l Z 3 J l c 3 N p b 2 4 l M j A o M i k v U m V w b G F j Z W Q l M j B W Y W x 1 Z T I w P C 9 J d G V t U G F 0 a D 4 8 L 0 l 0 Z W 1 M b 2 N h d G l v b j 4 8 U 3 R h Y m x l R W 5 0 c m l l c y A v P j w v S X R l b T 4 8 S X R l b T 4 8 S X R l b U x v Y 2 F 0 a W 9 u P j x J d G V t V H l w Z T 5 G b 3 J t d W x h P C 9 J d G V t V H l w Z T 4 8 S X R l b V B h d G g + U 2 V j d G l v b j E v R G F 0 Y S U y M E Z v c i U y M F J l Z 3 J l c 3 N p b 2 4 l M j A o M i k v U m V w b G F j Z W Q l M j B W Y W x 1 Z T I x P C 9 J d G V t U G F 0 a D 4 8 L 0 l 0 Z W 1 M b 2 N h d G l v b j 4 8 U 3 R h Y m x l R W 5 0 c m l l c y A v P j w v S X R l b T 4 8 S X R l b T 4 8 S X R l b U x v Y 2 F 0 a W 9 u P j x J d G V t V H l w Z T 5 G b 3 J t d W x h P C 9 J d G V t V H l w Z T 4 8 S X R l b V B h d G g + U 2 V j d G l v b j E v R G F 0 Y S U y M E Z v c i U y M F J l Z 3 J l c 3 N p b 2 4 l M j A o M i k v U m V w b G F j Z W Q l M j B W Y W x 1 Z T I y P C 9 J d G V t U G F 0 a D 4 8 L 0 l 0 Z W 1 M b 2 N h d G l v b j 4 8 U 3 R h Y m x l R W 5 0 c m l l c y A v P j w v S X R l b T 4 8 S X R l b T 4 8 S X R l b U x v Y 2 F 0 a W 9 u P j x J d G V t V H l w Z T 5 G b 3 J t d W x h P C 9 J d G V t V H l w Z T 4 8 S X R l b V B h d G g + U 2 V j d G l v b j E v R G F 0 Y S U y M E Z v c i U y M F J l Z 3 J l c 3 N p b 2 4 l M j A o M i k v U m V w b G F j Z W Q l M j B W Y W x 1 Z T I z P C 9 J d G V t U G F 0 a D 4 8 L 0 l 0 Z W 1 M b 2 N h d G l v b j 4 8 U 3 R h Y m x l R W 5 0 c m l l c y A v P j w v S X R l b T 4 8 S X R l b T 4 8 S X R l b U x v Y 2 F 0 a W 9 u P j x J d G V t V H l w Z T 5 G b 3 J t d W x h P C 9 J d G V t V H l w Z T 4 8 S X R l b V B h d G g + U 2 V j d G l v b j E v R G F 0 Y S U y M E Z v c i U y M F J l Z 3 J l c 3 N p b 2 4 l M j A o M i k v U m V w b G F j Z W Q l M j B W Y W x 1 Z T I 0 P C 9 J d G V t U G F 0 a D 4 8 L 0 l 0 Z W 1 M b 2 N h d G l v b j 4 8 U 3 R h Y m x l R W 5 0 c m l l c y A v P j w v S X R l b T 4 8 S X R l b T 4 8 S X R l b U x v Y 2 F 0 a W 9 u P j x J d G V t V H l w Z T 5 G b 3 J t d W x h P C 9 J d G V t V H l w Z T 4 8 S X R l b V B h d G g + U 2 V j d G l v b j E v R G F 0 Y S U y M E Z v c i U y M F J l Z 3 J l c 3 N p b 2 4 l M j A o M i k v Q 2 h h b m d l Z C U y M F R 5 c G U 1 P C 9 J d G V t U G F 0 a D 4 8 L 0 l 0 Z W 1 M b 2 N h d G l v b j 4 8 U 3 R h Y m x l R W 5 0 c m l l c y A v P j w v S X R l b T 4 8 S X R l b T 4 8 S X R l b U x v Y 2 F 0 a W 9 u P j x J d G V t V H l w Z T 5 G b 3 J t d W x h P C 9 J d G V t V H l w Z T 4 8 S X R l b V B h d G g + U 2 V j d G l v b j E v R G F 0 Y S U y M E Z v c i U y M F J l Z 3 J l c 3 N p b 2 4 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E Y X R h X 0 Z v c l 9 S Z W d y Z X N z a W 9 u M z E y I i A v P j x F b n R y e S B U e X B l P S J G a W x s Z W R D b 2 1 w b G V 0 Z V J l c 3 V s d F R v V 2 9 y a 3 N o Z W V 0 I i B W Y W x 1 Z T 0 i b D E i I C 8 + P E V u d H J 5 I F R 5 c G U 9 I k Z p b G x M Y X N 0 V X B k Y X R l Z C I g V m F s d W U 9 I m Q y M D I 0 L T E x L T E 0 V D A 3 O j M 3 O j M 0 L j U 3 M z A w M j Z a I i A v P j x F b n R y e S B U e X B l P S J G a W x s Q 2 9 s d W 1 u V H l w Z X M i I F Z h b H V l P S J z Q l F N R k F 3 T U R B d 0 1 E Q X d N R k F 3 T U R B d 1 V E Q l F N R E J R V U Q i I C 8 + P E V u d H J 5 I F R 5 c G U 9 I k Z p b G x D b 2 x 1 b W 5 O Y W 1 l c y I g V m F s d W U 9 I n N b J n F 1 b 3 Q 7 U m V 2 Z W 5 1 Z S B n Z W 5 l c m F 0 Z W Q m c X V v d D s s J n F 1 b 3 Q 7 U H J v Z H V j d C B 0 e X B l J n F 1 b 3 Q 7 L C Z x d W 9 0 O 1 B y a W N l J n F 1 b 3 Q 7 L C Z x d W 9 0 O 0 F 2 Y W l s Y W J p b G l 0 e S Z x d W 9 0 O y w m c X V v d D t O d W 1 i Z X I g b 2 Y g c H J v Z H V j d H M g c 2 9 s Z C Z x d W 9 0 O y w m c X V v d D t D d X N 0 b 2 1 l c i B k Z W 1 v Z 3 J h c G h p Y 3 M m c X V v d D s s J n F 1 b 3 Q 7 U 3 R v Y 2 s g b G V 2 Z W x z J n F 1 b 3 Q 7 L C Z x d W 9 0 O 0 9 y Z G V y c y B M Z W F k I H R p b W V z J n F 1 b 3 Q 7 L C Z x d W 9 0 O 0 9 y Z G V y I H F 1 Y W 5 0 a X R p Z X M m c X V v d D s s J n F 1 b 3 Q 7 U 2 h p c H B p b m c g d G l t Z X M m c X V v d D s s J n F 1 b 3 Q 7 U 2 h p c H B p b m c g Y 2 F y c m l l c n M m c X V v d D s s J n F 1 b 3 Q 7 U 2 h p c H B p b m c g Y 2 9 z d H M m c X V v d D s s J n F 1 b 3 Q 7 U 3 V w c G x p Z X I g b m F t Z S Z x d W 9 0 O y w m c X V v d D t M Z W F k I H R p b W U m c X V v d D s s J n F 1 b 3 Q 7 U H J v Z H V j d G l v b i B 2 b 2 x 1 b W V z J n F 1 b 3 Q 7 L C Z x d W 9 0 O 0 1 h b n V m Y W N 0 d X J p b m c g b G V h Z C B 0 a W 1 l J n F 1 b 3 Q 7 L C Z x d W 9 0 O 0 1 h b n V m Y W N 0 d X J p b m c g Y 2 9 z d H M m c X V v d D s s J n F 1 b 3 Q 7 S W 5 z c G V j d G l v b i B y Z X N 1 b H R z J n F 1 b 3 Q 7 L C Z x d W 9 0 O 0 R l Z m V j d C B y Y X R l c y Z x d W 9 0 O y w m c X V v d D t U c m F u c 3 B v c n R h d G l v b i B t b 2 R l c y Z x d W 9 0 O y w m c X V v d D t S b 3 V 0 Z X M m c X V v d D s s J n F 1 b 3 Q 7 Q 2 9 z d H M m c X V v d D s s J n F 1 b 3 Q 7 U 2 V s b G F i b G U g U 3 R v Y 2 s m c X V v d D s s J n F 1 b 3 Q 7 U m l z a y B T Y 2 9 y Z S Z x d W 9 0 O 1 0 i I C 8 + P E V u d H J 5 I F R 5 c G U 9 I k Z p b G x T d G F 0 d X M i I F Z h b H V l P S J z Q 2 9 t c G x l d G U i I C 8 + P E V u d H J 5 I F R 5 c G U 9 I k Z p b G x D b 3 V u d C I g V m F s d W U 9 I m w x M D A i I C 8 + P E V u d H J 5 I F R 5 c G U 9 I k Z p b G x F c n J v c k N v d W 5 0 I i B W Y W x 1 Z T 0 i b D A i I C 8 + P E V u d H J 5 I F R 5 c G U 9 I l J l b G F 0 a W 9 u c 2 h p c E l u Z m 9 D b 2 5 0 Y W l u Z X I i I F Z h b H V l P S J z e y Z x d W 9 0 O 2 N v b H V t b k N v d W 5 0 J n F 1 b 3 Q 7 O j I 0 L C Z x d W 9 0 O 2 t l e U N v b H V t b k 5 h b W V z J n F 1 b 3 Q 7 O l t d L C Z x d W 9 0 O 3 F 1 Z X J 5 U m V s Y X R p b 2 5 z a G l w c y Z x d W 9 0 O z p b X S w m c X V v d D t j b 2 x 1 b W 5 J Z G V u d G l 0 a W V z J n F 1 b 3 Q 7 O l s m c X V v d D t T Z W N 0 a W 9 u M S 9 E Y X R h I E Z v c i B S Z W d y Z X N z a W 9 u L 0 N o Y W 5 n Z W Q g V H l w Z S 5 7 U m V 2 Z W 5 1 Z S B n Z W 5 l c m F 0 Z W Q s M H 0 m c X V v d D s s J n F 1 b 3 Q 7 U 2 V j d G l v b j E v R G F 0 Y S B G b 3 I g U m V n c m V z c 2 l v b i 9 D a G F u Z 2 V k I F R 5 c G U x L n t Q c m 9 k d W N 0 I H R 5 c G U s M X 0 m c X V v d D s s J n F 1 b 3 Q 7 U 2 V j d G l v b j E v R G F 0 Y S B G b 3 I g U m V n c m V z c 2 l v b i 9 D a G F u Z 2 V k I F R 5 c G U u e 1 B y a W N l L D N 9 J n F 1 b 3 Q 7 L C Z x d W 9 0 O 1 N l Y 3 R p b 2 4 x L 0 R h d G E g R m 9 y I F J l Z 3 J l c 3 N p b 2 4 v Q 2 h h b m d l Z C B U e X B l L n t B d m F p b G F i a W x p d H k s N H 0 m c X V v d D s s J n F 1 b 3 Q 7 U 2 V j d G l v b j E v R G F 0 Y S B G b 3 I g U m V n c m V z c 2 l v b i 9 D a G F u Z 2 V k I F R 5 c G U u e 0 5 1 b W J l c i B v Z i B w c m 9 k d W N 0 c y B z b 2 x k L D V 9 J n F 1 b 3 Q 7 L C Z x d W 9 0 O 1 N l Y 3 R p b 2 4 x L 0 R h d G E g R m 9 y I F J l Z 3 J l c 3 N p b 2 4 v Q 2 h h b m d l Z C B U e X B l M S 5 7 Q 3 V z d G 9 t Z X I g Z G V t b 2 d y Y X B o a W N z L D V 9 J n F 1 b 3 Q 7 L C Z x d W 9 0 O 1 N l Y 3 R p b 2 4 x L 0 R h d G E g R m 9 y I F J l Z 3 J l c 3 N p b 2 4 v Q 2 h h b m d l Z C B U e X B l L n t T d G 9 j a y B s Z X Z l b H M s N 3 0 m c X V v d D s s J n F 1 b 3 Q 7 U 2 V j d G l v b j E v R G F 0 Y S B G b 3 I g U m V n c m V z c 2 l v b i 9 D a G F u Z 2 V k I F R 5 c G U u e 0 9 y Z G V y c y B M Z W F k I H R p b W V z L D h 9 J n F 1 b 3 Q 7 L C Z x d W 9 0 O 1 N l Y 3 R p b 2 4 x L 0 R h d G E g R m 9 y I F J l Z 3 J l c 3 N p b 2 4 v Q 2 h h b m d l Z C B U e X B l L n t P c m R l c i B x d W F u d G l 0 a W V z L D l 9 J n F 1 b 3 Q 7 L C Z x d W 9 0 O 1 N l Y 3 R p b 2 4 x L 0 R h d G E g R m 9 y I F J l Z 3 J l c 3 N p b 2 4 v Q 2 h h b m d l Z C B U e X B l L n t T a G l w c G l u Z y B 0 a W 1 l c y w x M H 0 m c X V v d D s s J n F 1 b 3 Q 7 U 2 V j d G l v b j E v R G F 0 Y S B G b 3 I g U m V n c m V z c 2 l v b i 9 D a G F u Z 2 V k I F R 5 c G U y L n t T a G l w c G l u Z y B j Y X J y a W V y c y w x M H 0 m c X V v d D s s J n F 1 b 3 Q 7 U 2 V j d G l v b j E v R G F 0 Y S B G b 3 I g U m V n c m V z c 2 l v b i 9 D a G F u Z 2 V k I F R 5 c G U u e 1 N o a X B w a W 5 n I G N v c 3 R z L D E y f S Z x d W 9 0 O y w m c X V v d D t T Z W N 0 a W 9 u M S 9 E Y X R h I E Z v c i B S Z W d y Z X N z a W 9 u L 0 N o Y W 5 n Z W Q g V H l w Z T M u e 1 N 1 c H B s a W V y I G 5 h b W U s M T J 9 J n F 1 b 3 Q 7 L C Z x d W 9 0 O 1 N l Y 3 R p b 2 4 x L 0 R h d G E g R m 9 y I F J l Z 3 J l c 3 N p b 2 4 v Q 2 h h b m d l Z C B U e X B l L n t M Z W F k I H R p b W U s M T V 9 J n F 1 b 3 Q 7 L C Z x d W 9 0 O 1 N l Y 3 R p b 2 4 x L 0 R h d G E g R m 9 y I F J l Z 3 J l c 3 N p b 2 4 v Q 2 h h b m d l Z C B U e X B l L n t Q c m 9 k d W N 0 a W 9 u I H Z v b H V t Z X M s M T Z 9 J n F 1 b 3 Q 7 L C Z x d W 9 0 O 1 N l Y 3 R p b 2 4 x L 0 R h d G E g R m 9 y I F J l Z 3 J l c 3 N p b 2 4 v Q 2 h h b m d l Z C B U e X B l L n t N Y W 5 1 Z m F j d H V y a W 5 n I G x l Y W Q g d G l t Z S w x N 3 0 m c X V v d D s s J n F 1 b 3 Q 7 U 2 V j d G l v b j E v R G F 0 Y S B G b 3 I g U m V n c m V z c 2 l v b i 9 D a G F u Z 2 V k I F R 5 c G U u e 0 1 h b n V m Y W N 0 d X J p b m c g Y 2 9 z d H M s M T h 9 J n F 1 b 3 Q 7 L C Z x d W 9 0 O 1 N l Y 3 R p b 2 4 x L 0 R h d G E g R m 9 y I F J l Z 3 J l c 3 N p b 2 4 v Q 2 h h b m d l Z C B U e X B l N C 5 7 S W 5 z c G V j d G l v b i B y Z X N 1 b H R z L D E 3 f S Z x d W 9 0 O y w m c X V v d D t T Z W N 0 a W 9 u M S 9 E Y X R h I E Z v c i B S Z W d y Z X N z a W 9 u L 0 N o Y W 5 n Z W Q g V H l w Z S 5 7 R G V m Z W N 0 I H J h d G V z L D I w f S Z x d W 9 0 O y w m c X V v d D t T Z W N 0 a W 9 u M S 9 E Y X R h I E Z v c i B S Z W d y Z X N z a W 9 u L 0 N o Y W 5 n Z W Q g V H l w Z T U u e 1 R y Y W 5 z c G 9 y d G F 0 a W 9 u I G 1 v Z G V z L D E 5 f S Z x d W 9 0 O y w m c X V v d D t T Z W N 0 a W 9 u M S 9 E Y X R h I E Z v c i B S Z W d y Z X N z a W 9 u L 0 N o Y W 5 n Z W Q g V H l w Z T U u e 1 J v d X R l c y w y M H 0 m c X V v d D s s J n F 1 b 3 Q 7 U 2 V j d G l v b j E v R G F 0 Y S B G b 3 I g U m V n c m V z c 2 l v b i 9 D a G F u Z 2 V k I F R 5 c G U u e 0 N v c 3 R z L D I z f S Z x d W 9 0 O y w m c X V v d D t T Z W N 0 a W 9 u M S 9 E Y X R h I E Z v c i B S Z W d y Z X N z a W 9 u L 0 N o Y W 5 n Z W Q g V H l w Z S 5 7 U 2 V s b G F i b G U g U 3 R v Y 2 s s M j R 9 J n F 1 b 3 Q 7 L C Z x d W 9 0 O 1 N l Y 3 R p b 2 4 x L 0 R h d G E g R m 9 y I F J l Z 3 J l c 3 N p b 2 4 v Q 2 h h b m d l Z C B U e X B l L n t S a X N r I F N j b 3 J l L D I 1 f S Z x d W 9 0 O 1 0 s J n F 1 b 3 Q 7 Q 2 9 s d W 1 u Q 2 9 1 b n Q m c X V v d D s 6 M j Q s J n F 1 b 3 Q 7 S 2 V 5 Q 2 9 s d W 1 u T m F t Z X M m c X V v d D s 6 W 1 0 s J n F 1 b 3 Q 7 Q 2 9 s d W 1 u S W R l b n R p d G l l c y Z x d W 9 0 O z p b J n F 1 b 3 Q 7 U 2 V j d G l v b j E v R G F 0 Y S B G b 3 I g U m V n c m V z c 2 l v b i 9 D a G F u Z 2 V k I F R 5 c G U u e 1 J l d m V u d W U g Z 2 V u Z X J h d G V k L D B 9 J n F 1 b 3 Q 7 L C Z x d W 9 0 O 1 N l Y 3 R p b 2 4 x L 0 R h d G E g R m 9 y I F J l Z 3 J l c 3 N p b 2 4 v Q 2 h h b m d l Z C B U e X B l M S 5 7 U H J v Z H V j d C B 0 e X B l L D F 9 J n F 1 b 3 Q 7 L C Z x d W 9 0 O 1 N l Y 3 R p b 2 4 x L 0 R h d G E g R m 9 y I F J l Z 3 J l c 3 N p b 2 4 v Q 2 h h b m d l Z C B U e X B l L n t Q c m l j Z S w z f S Z x d W 9 0 O y w m c X V v d D t T Z W N 0 a W 9 u M S 9 E Y X R h I E Z v c i B S Z W d y Z X N z a W 9 u L 0 N o Y W 5 n Z W Q g V H l w Z S 5 7 Q X Z h a W x h Y m l s a X R 5 L D R 9 J n F 1 b 3 Q 7 L C Z x d W 9 0 O 1 N l Y 3 R p b 2 4 x L 0 R h d G E g R m 9 y I F J l Z 3 J l c 3 N p b 2 4 v Q 2 h h b m d l Z C B U e X B l L n t O d W 1 i Z X I g b 2 Y g c H J v Z H V j d H M g c 2 9 s Z C w 1 f S Z x d W 9 0 O y w m c X V v d D t T Z W N 0 a W 9 u M S 9 E Y X R h I E Z v c i B S Z W d y Z X N z a W 9 u L 0 N o Y W 5 n Z W Q g V H l w Z T E u e 0 N 1 c 3 R v b W V y I G R l b W 9 n c m F w a G l j c y w 1 f S Z x d W 9 0 O y w m c X V v d D t T Z W N 0 a W 9 u M S 9 E Y X R h I E Z v c i B S Z W d y Z X N z a W 9 u L 0 N o Y W 5 n Z W Q g V H l w Z S 5 7 U 3 R v Y 2 s g b G V 2 Z W x z L D d 9 J n F 1 b 3 Q 7 L C Z x d W 9 0 O 1 N l Y 3 R p b 2 4 x L 0 R h d G E g R m 9 y I F J l Z 3 J l c 3 N p b 2 4 v Q 2 h h b m d l Z C B U e X B l L n t P c m R l c n M g T G V h Z C B 0 a W 1 l c y w 4 f S Z x d W 9 0 O y w m c X V v d D t T Z W N 0 a W 9 u M S 9 E Y X R h I E Z v c i B S Z W d y Z X N z a W 9 u L 0 N o Y W 5 n Z W Q g V H l w Z S 5 7 T 3 J k Z X I g c X V h b n R p d G l l c y w 5 f S Z x d W 9 0 O y w m c X V v d D t T Z W N 0 a W 9 u M S 9 E Y X R h I E Z v c i B S Z W d y Z X N z a W 9 u L 0 N o Y W 5 n Z W Q g V H l w Z S 5 7 U 2 h p c H B p b m c g d G l t Z X M s M T B 9 J n F 1 b 3 Q 7 L C Z x d W 9 0 O 1 N l Y 3 R p b 2 4 x L 0 R h d G E g R m 9 y I F J l Z 3 J l c 3 N p b 2 4 v Q 2 h h b m d l Z C B U e X B l M i 5 7 U 2 h p c H B p b m c g Y 2 F y c m l l c n M s M T B 9 J n F 1 b 3 Q 7 L C Z x d W 9 0 O 1 N l Y 3 R p b 2 4 x L 0 R h d G E g R m 9 y I F J l Z 3 J l c 3 N p b 2 4 v Q 2 h h b m d l Z C B U e X B l L n t T a G l w c G l u Z y B j b 3 N 0 c y w x M n 0 m c X V v d D s s J n F 1 b 3 Q 7 U 2 V j d G l v b j E v R G F 0 Y S B G b 3 I g U m V n c m V z c 2 l v b i 9 D a G F u Z 2 V k I F R 5 c G U z L n t T d X B w b G l l c i B u Y W 1 l L D E y f S Z x d W 9 0 O y w m c X V v d D t T Z W N 0 a W 9 u M S 9 E Y X R h I E Z v c i B S Z W d y Z X N z a W 9 u L 0 N o Y W 5 n Z W Q g V H l w Z S 5 7 T G V h Z C B 0 a W 1 l L D E 1 f S Z x d W 9 0 O y w m c X V v d D t T Z W N 0 a W 9 u M S 9 E Y X R h I E Z v c i B S Z W d y Z X N z a W 9 u L 0 N o Y W 5 n Z W Q g V H l w Z S 5 7 U H J v Z H V j d G l v b i B 2 b 2 x 1 b W V z L D E 2 f S Z x d W 9 0 O y w m c X V v d D t T Z W N 0 a W 9 u M S 9 E Y X R h I E Z v c i B S Z W d y Z X N z a W 9 u L 0 N o Y W 5 n Z W Q g V H l w Z S 5 7 T W F u d W Z h Y 3 R 1 c m l u Z y B s Z W F k I H R p b W U s M T d 9 J n F 1 b 3 Q 7 L C Z x d W 9 0 O 1 N l Y 3 R p b 2 4 x L 0 R h d G E g R m 9 y I F J l Z 3 J l c 3 N p b 2 4 v Q 2 h h b m d l Z C B U e X B l L n t N Y W 5 1 Z m F j d H V y a W 5 n I G N v c 3 R z L D E 4 f S Z x d W 9 0 O y w m c X V v d D t T Z W N 0 a W 9 u M S 9 E Y X R h I E Z v c i B S Z W d y Z X N z a W 9 u L 0 N o Y W 5 n Z W Q g V H l w Z T Q u e 0 l u c 3 B l Y 3 R p b 2 4 g c m V z d W x 0 c y w x N 3 0 m c X V v d D s s J n F 1 b 3 Q 7 U 2 V j d G l v b j E v R G F 0 Y S B G b 3 I g U m V n c m V z c 2 l v b i 9 D a G F u Z 2 V k I F R 5 c G U u e 0 R l Z m V j d C B y Y X R l c y w y M H 0 m c X V v d D s s J n F 1 b 3 Q 7 U 2 V j d G l v b j E v R G F 0 Y S B G b 3 I g U m V n c m V z c 2 l v b i 9 D a G F u Z 2 V k I F R 5 c G U 1 L n t U c m F u c 3 B v c n R h d G l v b i B t b 2 R l c y w x O X 0 m c X V v d D s s J n F 1 b 3 Q 7 U 2 V j d G l v b j E v R G F 0 Y S B G b 3 I g U m V n c m V z c 2 l v b i 9 D a G F u Z 2 V k I F R 5 c G U 1 L n t S b 3 V 0 Z X M s M j B 9 J n F 1 b 3 Q 7 L C Z x d W 9 0 O 1 N l Y 3 R p b 2 4 x L 0 R h d G E g R m 9 y I F J l Z 3 J l c 3 N p b 2 4 v Q 2 h h b m d l Z C B U e X B l L n t D b 3 N 0 c y w y M 3 0 m c X V v d D s s J n F 1 b 3 Q 7 U 2 V j d G l v b j E v R G F 0 Y S B G b 3 I g U m V n c m V z c 2 l v b i 9 D a G F u Z 2 V k I F R 5 c G U u e 1 N l b G x h Y m x l I F N 0 b 2 N r L D I 0 f S Z x d W 9 0 O y w m c X V v d D t T Z W N 0 a W 9 u M S 9 E Y X R h I E Z v c i B S Z W d y Z X N z a W 9 u L 0 N o Y W 5 n Z W Q g V H l w Z S 5 7 U m l z a y B T Y 2 9 y Z S w y N X 0 m c X V v d D t d L C Z x d W 9 0 O 1 J l b G F 0 a W 9 u c 2 h p c E l u Z m 8 m c X V v d D s 6 W 1 1 9 I i A v P j x F b n R y e S B U e X B l P S J M b 2 F k Z W R U b 0 F u Y W x 5 c 2 l z U 2 V y d m l j Z X M i I F Z h b H V l P S J s M C I g L z 4 8 R W 5 0 c n k g V H l w Z T 0 i R m l s b E V y c m 9 y Q 2 9 k Z S I g V m F s d W U 9 I n N V b m t u b 3 d u I i A v P j x F b n R y e S B U e X B l P S J B Z G R l Z F R v R G F 0 Y U 1 v Z G V s I i B W Y W x 1 Z T 0 i b D A i I C 8 + P E V u d H J 5 I F R 5 c G U 9 I k 5 h d m l n Y X R p b 2 5 T d G V w T m F t Z S I g V m F s d W U 9 I n N O Y X Z p Z 2 F 0 a W 9 u I i A v P j w v U 3 R h Y m x l R W 5 0 c m l l c z 4 8 L 0 l 0 Z W 0 + P E l 0 Z W 0 + P E l 0 Z W 1 M b 2 N h d G l v b j 4 8 S X R l b V R 5 c G U + R m 9 y b X V s Y T w v S X R l b V R 5 c G U + P E l 0 Z W 1 Q Y X R o P l N l Y 3 R p b 2 4 x L 0 R h d G E l M j B G b 3 I l M j B S Z W d y Z X N z a W 9 u J T I w K D M p L 1 N v d X J j Z T w v S X R l b V B h d G g + P C 9 J d G V t T G 9 j Y X R p b 2 4 + P F N 0 Y W J s Z U V u d H J p Z X M g L z 4 8 L 0 l 0 Z W 0 + P E l 0 Z W 0 + P E l 0 Z W 1 M b 2 N h d G l v b j 4 8 S X R l b V R 5 c G U + R m 9 y b X V s Y T w v S X R l b V R 5 c G U + P E l 0 Z W 1 Q Y X R o P l N l Y 3 R p b 2 4 x L 0 R h d G E l M j B G b 3 I l M j B S Z W d y Z X N z a W 9 u J T I w K D M p L 0 N o Y W 5 n Z W Q l M j B U e X B l P C 9 J d G V t U G F 0 a D 4 8 L 0 l 0 Z W 1 M b 2 N h d G l v b j 4 8 U 3 R h Y m x l R W 5 0 c m l l c y A v P j w v S X R l b T 4 8 S X R l b T 4 8 S X R l b U x v Y 2 F 0 a W 9 u P j x J d G V t V H l w Z T 5 G b 3 J t d W x h P C 9 J d G V t V H l w Z T 4 8 S X R l b V B h d G g + U 2 V j d G l v b j E v R G F 0 Y S U y M E Z v c i U y M F J l Z 3 J l c 3 N p b 2 4 l M j A o M y k v U m V w b G F j Z W Q l M j B W Y W x 1 Z T w v S X R l b V B h d G g + P C 9 J d G V t T G 9 j Y X R p b 2 4 + P F N 0 Y W J s Z U V u d H J p Z X M g L z 4 8 L 0 l 0 Z W 0 + P E l 0 Z W 0 + P E l 0 Z W 1 M b 2 N h d G l v b j 4 8 S X R l b V R 5 c G U + R m 9 y b X V s Y T w v S X R l b V R 5 c G U + P E l 0 Z W 1 Q Y X R o P l N l Y 3 R p b 2 4 x L 0 R h d G E l M j B G b 3 I l M j B S Z W d y Z X N z a W 9 u J T I w K D M p L 1 J l c G x h Y 2 V k J T I w V m F s d W U x P C 9 J d G V t U G F 0 a D 4 8 L 0 l 0 Z W 1 M b 2 N h d G l v b j 4 8 U 3 R h Y m x l R W 5 0 c m l l c y A v P j w v S X R l b T 4 8 S X R l b T 4 8 S X R l b U x v Y 2 F 0 a W 9 u P j x J d G V t V H l w Z T 5 G b 3 J t d W x h P C 9 J d G V t V H l w Z T 4 8 S X R l b V B h d G g + U 2 V j d G l v b j E v R G F 0 Y S U y M E Z v c i U y M F J l Z 3 J l c 3 N p b 2 4 l M j A o M y k v U m V w b G F j Z W Q l M j B W Y W x 1 Z T I 8 L 0 l 0 Z W 1 Q Y X R o P j w v S X R l b U x v Y 2 F 0 a W 9 u P j x T d G F i b G V F b n R y a W V z I C 8 + P C 9 J d G V t P j x J d G V t P j x J d G V t T G 9 j Y X R p b 2 4 + P E l 0 Z W 1 U e X B l P k Z v c m 1 1 b G E 8 L 0 l 0 Z W 1 U e X B l P j x J d G V t U G F 0 a D 5 T Z W N 0 a W 9 u M S 9 E Y X R h J T I w R m 9 y J T I w U m V n c m V z c 2 l v b i U y M C g z K S 9 S Z W 1 v d m V k J T I w Q 2 9 s d W 1 u c z w v S X R l b V B h d G g + P C 9 J d G V t T G 9 j Y X R p b 2 4 + P F N 0 Y W J s Z U V u d H J p Z X M g L z 4 8 L 0 l 0 Z W 0 + P E l 0 Z W 0 + P E l 0 Z W 1 M b 2 N h d G l v b j 4 8 S X R l b V R 5 c G U + R m 9 y b X V s Y T w v S X R l b V R 5 c G U + P E l 0 Z W 1 Q Y X R o P l N l Y 3 R p b 2 4 x L 0 R h d G E l M j B G b 3 I l M j B S Z W d y Z X N z a W 9 u J T I w K D M p L 1 J l c G x h Y 2 V k J T I w V m F s d W U z P C 9 J d G V t U G F 0 a D 4 8 L 0 l 0 Z W 1 M b 2 N h d G l v b j 4 8 U 3 R h Y m x l R W 5 0 c m l l c y A v P j w v S X R l b T 4 8 S X R l b T 4 8 S X R l b U x v Y 2 F 0 a W 9 u P j x J d G V t V H l w Z T 5 G b 3 J t d W x h P C 9 J d G V t V H l w Z T 4 8 S X R l b V B h d G g + U 2 V j d G l v b j E v R G F 0 Y S U y M E Z v c i U y M F J l Z 3 J l c 3 N p b 2 4 l M j A o M y k v U m V w b G F j Z W Q l M j B W Y W x 1 Z T Q 8 L 0 l 0 Z W 1 Q Y X R o P j w v S X R l b U x v Y 2 F 0 a W 9 u P j x T d G F i b G V F b n R y a W V z I C 8 + P C 9 J d G V t P j x J d G V t P j x J d G V t T G 9 j Y X R p b 2 4 + P E l 0 Z W 1 U e X B l P k Z v c m 1 1 b G E 8 L 0 l 0 Z W 1 U e X B l P j x J d G V t U G F 0 a D 5 T Z W N 0 a W 9 u M S 9 E Y X R h J T I w R m 9 y J T I w U m V n c m V z c 2 l v b i U y M C g z K S 9 S Z X B s Y W N l Z C U y M F Z h b H V l N T w v S X R l b V B h d G g + P C 9 J d G V t T G 9 j Y X R p b 2 4 + P F N 0 Y W J s Z U V u d H J p Z X M g L z 4 8 L 0 l 0 Z W 0 + P E l 0 Z W 0 + P E l 0 Z W 1 M b 2 N h d G l v b j 4 8 S X R l b V R 5 c G U + R m 9 y b X V s Y T w v S X R l b V R 5 c G U + P E l 0 Z W 1 Q Y X R o P l N l Y 3 R p b 2 4 x L 0 R h d G E l M j B G b 3 I l M j B S Z W d y Z X N z a W 9 u J T I w K D M p L 1 J l c G x h Y 2 V k J T I w V m F s d W U 2 P C 9 J d G V t U G F 0 a D 4 8 L 0 l 0 Z W 1 M b 2 N h d G l v b j 4 8 U 3 R h Y m x l R W 5 0 c m l l c y A v P j w v S X R l b T 4 8 S X R l b T 4 8 S X R l b U x v Y 2 F 0 a W 9 u P j x J d G V t V H l w Z T 5 G b 3 J t d W x h P C 9 J d G V t V H l w Z T 4 8 S X R l b V B h d G g + U 2 V j d G l v b j E v R G F 0 Y S U y M E Z v c i U y M F J l Z 3 J l c 3 N p b 2 4 l M j A o M y k v Q 2 h h b m d l Z C U y M F R 5 c G U x P C 9 J d G V t U G F 0 a D 4 8 L 0 l 0 Z W 1 M b 2 N h d G l v b j 4 8 U 3 R h Y m x l R W 5 0 c m l l c y A v P j w v S X R l b T 4 8 S X R l b T 4 8 S X R l b U x v Y 2 F 0 a W 9 u P j x J d G V t V H l w Z T 5 G b 3 J t d W x h P C 9 J d G V t V H l w Z T 4 8 S X R l b V B h d G g + U 2 V j d G l v b j E v R G F 0 Y S U y M E Z v c i U y M F J l Z 3 J l c 3 N p b 2 4 l M j A o M y k v U m V w b G F j Z W Q l M j B W Y W x 1 Z T c 8 L 0 l 0 Z W 1 Q Y X R o P j w v S X R l b U x v Y 2 F 0 a W 9 u P j x T d G F i b G V F b n R y a W V z I C 8 + P C 9 J d G V t P j x J d G V t P j x J d G V t T G 9 j Y X R p b 2 4 + P E l 0 Z W 1 U e X B l P k Z v c m 1 1 b G E 8 L 0 l 0 Z W 1 U e X B l P j x J d G V t U G F 0 a D 5 T Z W N 0 a W 9 u M S 9 E Y X R h J T I w R m 9 y J T I w U m V n c m V z c 2 l v b i U y M C g z K S 9 S Z X B s Y W N l Z C U y M F Z h b H V l O D w v S X R l b V B h d G g + P C 9 J d G V t T G 9 j Y X R p b 2 4 + P F N 0 Y W J s Z U V u d H J p Z X M g L z 4 8 L 0 l 0 Z W 0 + P E l 0 Z W 0 + P E l 0 Z W 1 M b 2 N h d G l v b j 4 8 S X R l b V R 5 c G U + R m 9 y b X V s Y T w v S X R l b V R 5 c G U + P E l 0 Z W 1 Q Y X R o P l N l Y 3 R p b 2 4 x L 0 R h d G E l M j B G b 3 I l M j B S Z W d y Z X N z a W 9 u J T I w K D M p L 1 J l c G x h Y 2 V k J T I w V m F s d W U 5 P C 9 J d G V t U G F 0 a D 4 8 L 0 l 0 Z W 1 M b 2 N h d G l v b j 4 8 U 3 R h Y m x l R W 5 0 c m l l c y A v P j w v S X R l b T 4 8 S X R l b T 4 8 S X R l b U x v Y 2 F 0 a W 9 u P j x J d G V t V H l w Z T 5 G b 3 J t d W x h P C 9 J d G V t V H l w Z T 4 8 S X R l b V B h d G g + U 2 V j d G l v b j E v R G F 0 Y S U y M E Z v c i U y M F J l Z 3 J l c 3 N p b 2 4 l M j A o M y k v Q 2 h h b m d l Z C U y M F R 5 c G U y P C 9 J d G V t U G F 0 a D 4 8 L 0 l 0 Z W 1 M b 2 N h d G l v b j 4 8 U 3 R h Y m x l R W 5 0 c m l l c y A v P j w v S X R l b T 4 8 S X R l b T 4 8 S X R l b U x v Y 2 F 0 a W 9 u P j x J d G V t V H l w Z T 5 G b 3 J t d W x h P C 9 J d G V t V H l w Z T 4 8 S X R l b V B h d G g + U 2 V j d G l v b j E v R G F 0 Y S U y M E Z v c i U y M F J l Z 3 J l c 3 N p b 2 4 l M j A o M y k v U m V w b G F j Z W Q l M j B W Y W x 1 Z T E w P C 9 J d G V t U G F 0 a D 4 8 L 0 l 0 Z W 1 M b 2 N h d G l v b j 4 8 U 3 R h Y m x l R W 5 0 c m l l c y A v P j w v S X R l b T 4 8 S X R l b T 4 8 S X R l b U x v Y 2 F 0 a W 9 u P j x J d G V t V H l w Z T 5 G b 3 J t d W x h P C 9 J d G V t V H l w Z T 4 8 S X R l b V B h d G g + U 2 V j d G l v b j E v R G F 0 Y S U y M E Z v c i U y M F J l Z 3 J l c 3 N p b 2 4 l M j A o M y k v U m V w b G F j Z W Q l M j B W Y W x 1 Z T E x P C 9 J d G V t U G F 0 a D 4 8 L 0 l 0 Z W 1 M b 2 N h d G l v b j 4 8 U 3 R h Y m x l R W 5 0 c m l l c y A v P j w v S X R l b T 4 8 S X R l b T 4 8 S X R l b U x v Y 2 F 0 a W 9 u P j x J d G V t V H l w Z T 5 G b 3 J t d W x h P C 9 J d G V t V H l w Z T 4 8 S X R l b V B h d G g + U 2 V j d G l v b j E v R G F 0 Y S U y M E Z v c i U y M F J l Z 3 J l c 3 N p b 2 4 l M j A o M y k v U m V w b G F j Z W Q l M j B W Y W x 1 Z T E y P C 9 J d G V t U G F 0 a D 4 8 L 0 l 0 Z W 1 M b 2 N h d G l v b j 4 8 U 3 R h Y m x l R W 5 0 c m l l c y A v P j w v S X R l b T 4 8 S X R l b T 4 8 S X R l b U x v Y 2 F 0 a W 9 u P j x J d G V t V H l w Z T 5 G b 3 J t d W x h P C 9 J d G V t V H l w Z T 4 8 S X R l b V B h d G g + U 2 V j d G l v b j E v R G F 0 Y S U y M E Z v c i U y M F J l Z 3 J l c 3 N p b 2 4 l M j A o M y k v U m V w b G F j Z W Q l M j B W Y W x 1 Z T E z P C 9 J d G V t U G F 0 a D 4 8 L 0 l 0 Z W 1 M b 2 N h d G l v b j 4 8 U 3 R h Y m x l R W 5 0 c m l l c y A v P j w v S X R l b T 4 8 S X R l b T 4 8 S X R l b U x v Y 2 F 0 a W 9 u P j x J d G V t V H l w Z T 5 G b 3 J t d W x h P C 9 J d G V t V H l w Z T 4 8 S X R l b V B h d G g + U 2 V j d G l v b j E v R G F 0 Y S U y M E Z v c i U y M F J l Z 3 J l c 3 N p b 2 4 l M j A o M y k v U m V w b G F j Z W Q l M j B W Y W x 1 Z T E 0 P C 9 J d G V t U G F 0 a D 4 8 L 0 l 0 Z W 1 M b 2 N h d G l v b j 4 8 U 3 R h Y m x l R W 5 0 c m l l c y A v P j w v S X R l b T 4 8 S X R l b T 4 8 S X R l b U x v Y 2 F 0 a W 9 u P j x J d G V t V H l w Z T 5 G b 3 J t d W x h P C 9 J d G V t V H l w Z T 4 8 S X R l b V B h d G g + U 2 V j d G l v b j E v R G F 0 Y S U y M E Z v c i U y M F J l Z 3 J l c 3 N p b 2 4 l M j A o M y k v U m V t b 3 Z l Z C U y M E N v b H V t b n M x P C 9 J d G V t U G F 0 a D 4 8 L 0 l 0 Z W 1 M b 2 N h d G l v b j 4 8 U 3 R h Y m x l R W 5 0 c m l l c y A v P j w v S X R l b T 4 8 S X R l b T 4 8 S X R l b U x v Y 2 F 0 a W 9 u P j x J d G V t V H l w Z T 5 G b 3 J t d W x h P C 9 J d G V t V H l w Z T 4 8 S X R l b V B h d G g + U 2 V j d G l v b j E v R G F 0 Y S U y M E Z v c i U y M F J l Z 3 J l c 3 N p b 2 4 l M j A o M y k v Q 2 h h b m d l Z C U y M F R 5 c G U z P C 9 J d G V t U G F 0 a D 4 8 L 0 l 0 Z W 1 M b 2 N h d G l v b j 4 8 U 3 R h Y m x l R W 5 0 c m l l c y A v P j w v S X R l b T 4 8 S X R l b T 4 8 S X R l b U x v Y 2 F 0 a W 9 u P j x J d G V t V H l w Z T 5 G b 3 J t d W x h P C 9 J d G V t V H l w Z T 4 8 S X R l b V B h d G g + U 2 V j d G l v b j E v R G F 0 Y S U y M E Z v c i U y M F J l Z 3 J l c 3 N p b 2 4 l M j A o M y k v U m V w b G F j Z W Q l M j B W Y W x 1 Z T E 1 P C 9 J d G V t U G F 0 a D 4 8 L 0 l 0 Z W 1 M b 2 N h d G l v b j 4 8 U 3 R h Y m x l R W 5 0 c m l l c y A v P j w v S X R l b T 4 8 S X R l b T 4 8 S X R l b U x v Y 2 F 0 a W 9 u P j x J d G V t V H l w Z T 5 G b 3 J t d W x h P C 9 J d G V t V H l w Z T 4 8 S X R l b V B h d G g + U 2 V j d G l v b j E v R G F 0 Y S U y M E Z v c i U y M F J l Z 3 J l c 3 N p b 2 4 l M j A o M y k v U m V w b G F j Z W Q l M j B W Y W x 1 Z T E 2 P C 9 J d G V t U G F 0 a D 4 8 L 0 l 0 Z W 1 M b 2 N h d G l v b j 4 8 U 3 R h Y m x l R W 5 0 c m l l c y A v P j w v S X R l b T 4 8 S X R l b T 4 8 S X R l b U x v Y 2 F 0 a W 9 u P j x J d G V t V H l w Z T 5 G b 3 J t d W x h P C 9 J d G V t V H l w Z T 4 8 S X R l b V B h d G g + U 2 V j d G l v b j E v R G F 0 Y S U y M E Z v c i U y M F J l Z 3 J l c 3 N p b 2 4 l M j A o M y k v U m V w b G F j Z W Q l M j B W Y W x 1 Z T E 3 P C 9 J d G V t U G F 0 a D 4 8 L 0 l 0 Z W 1 M b 2 N h d G l v b j 4 8 U 3 R h Y m x l R W 5 0 c m l l c y A v P j w v S X R l b T 4 8 S X R l b T 4 8 S X R l b U x v Y 2 F 0 a W 9 u P j x J d G V t V H l w Z T 5 G b 3 J t d W x h P C 9 J d G V t V H l w Z T 4 8 S X R l b V B h d G g + U 2 V j d G l v b j E v R G F 0 Y S U y M E Z v c i U y M F J l Z 3 J l c 3 N p b 2 4 l M j A o M y k v Q 2 h h b m d l Z C U y M F R 5 c G U 0 P C 9 J d G V t U G F 0 a D 4 8 L 0 l 0 Z W 1 M b 2 N h d G l v b j 4 8 U 3 R h Y m x l R W 5 0 c m l l c y A v P j w v S X R l b T 4 8 S X R l b T 4 8 S X R l b U x v Y 2 F 0 a W 9 u P j x J d G V t V H l w Z T 5 G b 3 J t d W x h P C 9 J d G V t V H l w Z T 4 8 S X R l b V B h d G g + U 2 V j d G l v b j E v R G F 0 Y S U y M E Z v c i U y M F J l Z 3 J l c 3 N p b 2 4 l M j A o M y k v U m V w b G F j Z W Q l M j B W Y W x 1 Z T E 4 P C 9 J d G V t U G F 0 a D 4 8 L 0 l 0 Z W 1 M b 2 N h d G l v b j 4 8 U 3 R h Y m x l R W 5 0 c m l l c y A v P j w v S X R l b T 4 8 S X R l b T 4 8 S X R l b U x v Y 2 F 0 a W 9 u P j x J d G V t V H l w Z T 5 G b 3 J t d W x h P C 9 J d G V t V H l w Z T 4 8 S X R l b V B h d G g + U 2 V j d G l v b j E v R G F 0 Y S U y M E Z v c i U y M F J l Z 3 J l c 3 N p b 2 4 l M j A o M y k v U m V w b G F j Z W Q l M j B W Y W x 1 Z T E 5 P C 9 J d G V t U G F 0 a D 4 8 L 0 l 0 Z W 1 M b 2 N h d G l v b j 4 8 U 3 R h Y m x l R W 5 0 c m l l c y A v P j w v S X R l b T 4 8 S X R l b T 4 8 S X R l b U x v Y 2 F 0 a W 9 u P j x J d G V t V H l w Z T 5 G b 3 J t d W x h P C 9 J d G V t V H l w Z T 4 8 S X R l b V B h d G g + U 2 V j d G l v b j E v R G F 0 Y S U y M E Z v c i U y M F J l Z 3 J l c 3 N p b 2 4 l M j A o M y k v U m V w b G F j Z W Q l M j B W Y W x 1 Z T I w P C 9 J d G V t U G F 0 a D 4 8 L 0 l 0 Z W 1 M b 2 N h d G l v b j 4 8 U 3 R h Y m x l R W 5 0 c m l l c y A v P j w v S X R l b T 4 8 S X R l b T 4 8 S X R l b U x v Y 2 F 0 a W 9 u P j x J d G V t V H l w Z T 5 G b 3 J t d W x h P C 9 J d G V t V H l w Z T 4 8 S X R l b V B h d G g + U 2 V j d G l v b j E v R G F 0 Y S U y M E Z v c i U y M F J l Z 3 J l c 3 N p b 2 4 l M j A o M y k v U m V w b G F j Z W Q l M j B W Y W x 1 Z T I x P C 9 J d G V t U G F 0 a D 4 8 L 0 l 0 Z W 1 M b 2 N h d G l v b j 4 8 U 3 R h Y m x l R W 5 0 c m l l c y A v P j w v S X R l b T 4 8 S X R l b T 4 8 S X R l b U x v Y 2 F 0 a W 9 u P j x J d G V t V H l w Z T 5 G b 3 J t d W x h P C 9 J d G V t V H l w Z T 4 8 S X R l b V B h d G g + U 2 V j d G l v b j E v R G F 0 Y S U y M E Z v c i U y M F J l Z 3 J l c 3 N p b 2 4 l M j A o M y k v U m V w b G F j Z W Q l M j B W Y W x 1 Z T I y P C 9 J d G V t U G F 0 a D 4 8 L 0 l 0 Z W 1 M b 2 N h d G l v b j 4 8 U 3 R h Y m x l R W 5 0 c m l l c y A v P j w v S X R l b T 4 8 S X R l b T 4 8 S X R l b U x v Y 2 F 0 a W 9 u P j x J d G V t V H l w Z T 5 G b 3 J t d W x h P C 9 J d G V t V H l w Z T 4 8 S X R l b V B h d G g + U 2 V j d G l v b j E v R G F 0 Y S U y M E Z v c i U y M F J l Z 3 J l c 3 N p b 2 4 l M j A o M y k v U m V w b G F j Z W Q l M j B W Y W x 1 Z T I z P C 9 J d G V t U G F 0 a D 4 8 L 0 l 0 Z W 1 M b 2 N h d G l v b j 4 8 U 3 R h Y m x l R W 5 0 c m l l c y A v P j w v S X R l b T 4 8 S X R l b T 4 8 S X R l b U x v Y 2 F 0 a W 9 u P j x J d G V t V H l w Z T 5 G b 3 J t d W x h P C 9 J d G V t V H l w Z T 4 8 S X R l b V B h d G g + U 2 V j d G l v b j E v R G F 0 Y S U y M E Z v c i U y M F J l Z 3 J l c 3 N p b 2 4 l M j A o M y k v U m V w b G F j Z W Q l M j B W Y W x 1 Z T I 0 P C 9 J d G V t U G F 0 a D 4 8 L 0 l 0 Z W 1 M b 2 N h d G l v b j 4 8 U 3 R h Y m x l R W 5 0 c m l l c y A v P j w v S X R l b T 4 8 S X R l b T 4 8 S X R l b U x v Y 2 F 0 a W 9 u P j x J d G V t V H l w Z T 5 G b 3 J t d W x h P C 9 J d G V t V H l w Z T 4 8 S X R l b V B h d G g + U 2 V j d G l v b j E v R G F 0 Y S U y M E Z v c i U y M F J l Z 3 J l c 3 N p b 2 4 l M j A o M y k v Q 2 h h b m d l Z C U y M F R 5 c G U 1 P C 9 J d G V t U G F 0 a D 4 8 L 0 l 0 Z W 1 M b 2 N h d G l v b j 4 8 U 3 R h Y m x l R W 5 0 c m l l c y A v P j w v S X R l b T 4 8 L 0 l 0 Z W 1 z P j w v T G 9 j Y W x Q Y W N r Y W d l T W V 0 Y W R h d G F G a W x l P h Y A A A B Q S w U G A A A A A A A A A A A A A A A A A A A A A A A A J g E A A A E A A A D Q j J 3 f A R X R E Y x 6 A M B P w p f r A Q A A A B c 5 J e J c R s B I t f 4 K L T L E b g 0 A A A A A A g A A A A A A E G Y A A A A B A A A g A A A A v y 2 1 v + 6 / f p k H D o u P p B H i k x 4 7 i d Q r t H 4 S K f 5 x V 6 c M 2 Y o A A A A A D o A A A A A C A A A g A A A A j 4 Y h l V N F l r i g J I i l p 9 J 4 h G G Y 3 b J C 4 G B I z y I 3 q I X p 8 R x Q A A A A X Q f w z t w o c 3 f M g y x i v 1 U S V L f / q N G n 6 v M v f Q H N E 3 f Q i x Z m 7 T + 7 R M m i 0 v l a i a 8 G f + d o + K t S k G 8 X w 1 s r p m F M 4 l Z r l q f O G p l Q V 5 I V S z T U o o i I Z M t A A A A A C i 5 z f q 6 u i D 8 x T M x E c P 8 k o g E T 9 k H J Y z n L r 1 2 S g O s S H E f x j y B z y l I 4 Y l S + Q E M 5 F I B q l K v k p 1 2 U e 6 k I J n F 8 U W 3 H F A = = < / D a t a M a s h u p > 
</file>

<file path=customXml/itemProps1.xml><?xml version="1.0" encoding="utf-8"?>
<ds:datastoreItem xmlns:ds="http://schemas.openxmlformats.org/officeDocument/2006/customXml" ds:itemID="{EBAA2A7C-9E3F-4B8F-87F2-E437D7A6E6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supply_chain_data</vt:lpstr>
      <vt:lpstr> Heatmap Data</vt:lpstr>
      <vt:lpstr>Data For Regression</vt:lpstr>
      <vt:lpstr>pivot_tables</vt:lpstr>
      <vt:lpstr>Dashboard</vt:lpstr>
      <vt:lpstr>Heatmap</vt:lpstr>
      <vt:lpstr>Regression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Nafiul Araf</dc:creator>
  <cp:lastModifiedBy>Nafiul Araf</cp:lastModifiedBy>
  <dcterms:created xsi:type="dcterms:W3CDTF">2015-06-05T18:17:20Z</dcterms:created>
  <dcterms:modified xsi:type="dcterms:W3CDTF">2024-11-18T05:49:49Z</dcterms:modified>
</cp:coreProperties>
</file>