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4" documentId="8_{9E4C8550-5777-4300-BF40-A519719CCD81}" xr6:coauthVersionLast="47" xr6:coauthVersionMax="47" xr10:uidLastSave="{2AF3EC6B-D4BD-4C70-8410-72CE68F72776}"/>
  <bookViews>
    <workbookView xWindow="-120" yWindow="-120" windowWidth="20730" windowHeight="11040" firstSheet="2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7" l="1"/>
  <c r="C32" i="7"/>
  <c r="B32" i="2"/>
  <c r="D19" i="2"/>
  <c r="B33" i="2"/>
  <c r="C33" i="7"/>
  <c r="B31" i="2"/>
  <c r="C31" i="7"/>
  <c r="B26" i="2"/>
  <c r="C26" i="7"/>
  <c r="B25" i="2"/>
  <c r="C25" i="7"/>
  <c r="C24" i="7"/>
  <c r="B24" i="2"/>
  <c r="D17" i="2"/>
  <c r="E17" i="7"/>
  <c r="D10" i="3"/>
  <c r="D9" i="3"/>
  <c r="D8" i="3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12" i="5" a="1"/>
  <c r="D12" i="5"/>
  <c r="D13" i="5" a="1"/>
  <c r="D13" i="5" s="1"/>
  <c r="D14" i="5" a="1"/>
  <c r="D14" i="5" s="1"/>
  <c r="D15" i="5" a="1"/>
  <c r="D15" i="5" s="1"/>
  <c r="D16" i="5" a="1"/>
  <c r="D16" i="5"/>
  <c r="D17" i="5" a="1"/>
  <c r="D17" i="5" s="1"/>
  <c r="D11" i="5" a="1"/>
  <c r="D11" i="5" s="1"/>
  <c r="C27" i="8" a="1"/>
  <c r="C27" i="8" s="1"/>
  <c r="C23" i="8"/>
  <c r="C19" i="8"/>
  <c r="H21" i="11"/>
  <c r="H20" i="11"/>
  <c r="H18" i="11"/>
  <c r="H16" i="11"/>
  <c r="H15" i="11"/>
  <c r="C20" i="10"/>
  <c r="C16" i="10"/>
  <c r="C12" i="10"/>
  <c r="B10" i="9"/>
  <c r="B9" i="9"/>
  <c r="B8" i="9"/>
  <c r="C24" i="12"/>
  <c r="C19" i="12"/>
  <c r="C13" i="12"/>
  <c r="C10" i="6" a="1"/>
  <c r="C10" i="6" s="1"/>
  <c r="C11" i="6" a="1"/>
  <c r="C11" i="6" s="1"/>
  <c r="C12" i="6" a="1"/>
  <c r="C12" i="6"/>
  <c r="C9" i="6" a="1"/>
  <c r="C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<sst xmlns="http://schemas.openxmlformats.org/spreadsheetml/2006/main" count="319" uniqueCount="208">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</sst>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8" fontId="1" fillId="0" borderId="1" xfId="0" applyNumberFormat="1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opLeftCell="A40" workbookViewId="0">
      <selection activeCell="B33" sqref="B33"/>
    </sheetView>
  </sheetViews>
  <sheetFormatPr defaultRowHeight="15" x14ac:dyDescent="0.25"/>
  <cols>
    <col min="2" max="2" width="15.28515625" customWidth="1"/>
    <col min="3" max="3" width="17" customWidth="1"/>
    <col min="4" max="4" width="30.5703125" customWidth="1"/>
  </cols>
  <sheetData>
    <row r="1" spans="1:5" x14ac:dyDescent="0.25">
      <c r="A1" s="60" t="s">
        <v>11</v>
      </c>
      <c r="B1" s="60"/>
      <c r="C1" s="60"/>
      <c r="D1" s="60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2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2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2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2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2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2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2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2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2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2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2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2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29</v>
      </c>
      <c r="B17" s="9"/>
      <c r="C17" s="9"/>
      <c r="D17" s="10" t="str">
        <f>VLOOKUP(58369,A:E,2,FALSE)</f>
        <v>Thomas Davies</v>
      </c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30</v>
      </c>
      <c r="B19" s="9"/>
      <c r="C19" s="1"/>
      <c r="D19" s="10">
        <f>INDEX(E4:E15,MATCH("Estelle Cormack",B4:B15,0))</f>
        <v>30</v>
      </c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61" t="s">
        <v>31</v>
      </c>
      <c r="B21" s="61"/>
      <c r="C21" s="6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1" t="s">
        <v>12</v>
      </c>
      <c r="B23" s="12" t="s">
        <v>14</v>
      </c>
      <c r="C23" s="1"/>
      <c r="D23" s="1"/>
      <c r="E23" s="1"/>
    </row>
    <row r="24" spans="1:5" x14ac:dyDescent="0.25">
      <c r="A24" s="6">
        <v>55879</v>
      </c>
      <c r="B24" s="13" t="str">
        <f>VLOOKUP(55879,A4:E15,3,FALSE)</f>
        <v>Capetown</v>
      </c>
      <c r="C24" s="1"/>
      <c r="D24" s="1"/>
      <c r="E24" s="1"/>
    </row>
    <row r="25" spans="1:5" x14ac:dyDescent="0.25">
      <c r="A25" s="6">
        <v>50217</v>
      </c>
      <c r="B25" s="13" t="str">
        <f>VLOOKUP(50217,A4:E15,3,FALSE)</f>
        <v>Warsaw</v>
      </c>
      <c r="C25" s="1"/>
      <c r="D25" s="1"/>
      <c r="E25" s="1"/>
    </row>
    <row r="26" spans="1:5" x14ac:dyDescent="0.25">
      <c r="A26" s="6">
        <v>50695</v>
      </c>
      <c r="B26" s="13" t="str">
        <f>VLOOKUP(50695,A4:E15,3,FALSE)</f>
        <v>Cairo</v>
      </c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61" t="s">
        <v>32</v>
      </c>
      <c r="B28" s="61"/>
      <c r="C28" s="6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1" t="s">
        <v>13</v>
      </c>
      <c r="B30" s="12" t="s">
        <v>15</v>
      </c>
      <c r="C30" s="1"/>
      <c r="D30" s="1"/>
      <c r="E30" s="1"/>
    </row>
    <row r="31" spans="1:5" x14ac:dyDescent="0.25">
      <c r="A31" s="14" t="s">
        <v>21</v>
      </c>
      <c r="B31" s="13">
        <f>INDEX(D4:D15,MATCH("Ian Nash",B4:B15))</f>
        <v>13836</v>
      </c>
      <c r="C31" s="1"/>
      <c r="D31" s="1"/>
      <c r="E31" s="1"/>
    </row>
    <row r="32" spans="1:5" x14ac:dyDescent="0.25">
      <c r="A32" s="14" t="s">
        <v>33</v>
      </c>
      <c r="B32" s="13" t="str">
        <f>IFERROR(INDEX(D4:D15,MATCH("Johnny Slash",B4:B15,0)),"Not Available")</f>
        <v>Not Available</v>
      </c>
      <c r="C32" s="1"/>
      <c r="D32" s="1"/>
      <c r="E32" s="1"/>
    </row>
    <row r="33" spans="1:5" x14ac:dyDescent="0.25">
      <c r="A33" s="14" t="s">
        <v>27</v>
      </c>
      <c r="B33" s="13">
        <f>INDEX(D4:D15,MATCH("Estelle Cormack",B4:B15,))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8" sqref="D8"/>
    </sheetView>
  </sheetViews>
  <sheetFormatPr defaultRowHeight="15" x14ac:dyDescent="0.25"/>
  <cols>
    <col min="1" max="1" width="22.7109375" customWidth="1"/>
  </cols>
  <sheetData>
    <row r="1" spans="1:5" x14ac:dyDescent="0.25">
      <c r="A1" s="15" t="s">
        <v>34</v>
      </c>
      <c r="B1" s="9"/>
      <c r="C1" s="9"/>
      <c r="D1" s="9"/>
      <c r="E1" s="9"/>
    </row>
    <row r="2" spans="1:5" x14ac:dyDescent="0.25">
      <c r="A2" s="16" t="s">
        <v>35</v>
      </c>
      <c r="B2" s="9"/>
      <c r="C2" s="9"/>
      <c r="D2" s="9"/>
      <c r="E2" s="9"/>
    </row>
    <row r="3" spans="1:5" x14ac:dyDescent="0.25">
      <c r="A3" s="15" t="s">
        <v>36</v>
      </c>
      <c r="B3" s="9"/>
      <c r="C3" s="9"/>
      <c r="D3" s="9"/>
      <c r="E3" s="9"/>
    </row>
    <row r="4" spans="1:5" x14ac:dyDescent="0.25">
      <c r="A4" s="17"/>
      <c r="B4" s="9"/>
      <c r="C4" s="9"/>
      <c r="D4" s="9"/>
      <c r="E4" s="9"/>
    </row>
    <row r="5" spans="1:5" x14ac:dyDescent="0.25">
      <c r="A5" s="9"/>
      <c r="B5" s="1" t="s">
        <v>37</v>
      </c>
      <c r="C5" s="1" t="s">
        <v>38</v>
      </c>
      <c r="D5" s="9"/>
      <c r="E5" s="9"/>
    </row>
    <row r="6" spans="1:5" x14ac:dyDescent="0.2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25">
      <c r="A7" s="18" t="s">
        <v>42</v>
      </c>
      <c r="B7" s="59">
        <v>94</v>
      </c>
      <c r="C7" s="59">
        <v>94</v>
      </c>
      <c r="D7" s="19" t="str">
        <f>IF(B7=C7,"match","no match")</f>
        <v>match</v>
      </c>
      <c r="E7" s="1"/>
    </row>
    <row r="8" spans="1:5" x14ac:dyDescent="0.25">
      <c r="A8" s="18" t="s">
        <v>43</v>
      </c>
      <c r="B8" s="59">
        <v>109</v>
      </c>
      <c r="C8" s="59">
        <v>109</v>
      </c>
      <c r="D8" s="19" t="str">
        <f t="shared" ref="D8:D10" si="0">IF(B8=C8,"match","no match")</f>
        <v>match</v>
      </c>
      <c r="E8" s="1"/>
    </row>
    <row r="9" spans="1:5" x14ac:dyDescent="0.25">
      <c r="A9" s="18" t="s">
        <v>44</v>
      </c>
      <c r="B9" s="59">
        <v>85</v>
      </c>
      <c r="C9" s="59">
        <v>85.5</v>
      </c>
      <c r="D9" s="19" t="str">
        <f t="shared" si="0"/>
        <v>no match</v>
      </c>
      <c r="E9" s="1"/>
    </row>
    <row r="10" spans="1:5" x14ac:dyDescent="0.25">
      <c r="A10" s="18" t="s">
        <v>45</v>
      </c>
      <c r="B10" s="59">
        <v>12</v>
      </c>
      <c r="C10" s="59">
        <v>12</v>
      </c>
      <c r="D10" s="19" t="str">
        <f t="shared" si="0"/>
        <v>match</v>
      </c>
      <c r="E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5" x14ac:dyDescent="0.25"/>
  <sheetData>
    <row r="1" spans="1:8" x14ac:dyDescent="0.25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25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25">
      <c r="A3" s="62"/>
      <c r="B3" s="62"/>
      <c r="C3" s="9"/>
      <c r="D3" s="9"/>
      <c r="E3" s="9"/>
      <c r="F3" s="9"/>
      <c r="G3" s="9"/>
      <c r="H3" s="9"/>
    </row>
    <row r="4" spans="1:8" x14ac:dyDescent="0.25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25">
      <c r="A5" s="62"/>
      <c r="B5" s="62"/>
      <c r="C5" s="9"/>
      <c r="D5" s="9"/>
      <c r="E5" s="9"/>
      <c r="F5" s="9"/>
      <c r="G5" s="9"/>
      <c r="H5" s="9"/>
    </row>
    <row r="6" spans="1:8" x14ac:dyDescent="0.25">
      <c r="A6" s="62"/>
      <c r="B6" s="62"/>
      <c r="C6" s="9"/>
      <c r="D6" s="9"/>
      <c r="E6" s="9"/>
      <c r="F6" s="9"/>
      <c r="G6" s="9"/>
      <c r="H6" s="9"/>
    </row>
    <row r="7" spans="1:8" x14ac:dyDescent="0.25">
      <c r="A7" s="63"/>
      <c r="B7" s="63"/>
      <c r="C7" s="9"/>
      <c r="D7" s="9"/>
      <c r="E7" s="18" t="s">
        <v>49</v>
      </c>
      <c r="F7" s="18" t="s">
        <v>50</v>
      </c>
      <c r="G7" s="9"/>
      <c r="H7" s="9"/>
    </row>
    <row r="8" spans="1:8" x14ac:dyDescent="0.25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25">
      <c r="A9" s="9"/>
      <c r="B9" s="18">
        <v>1</v>
      </c>
      <c r="C9" s="18" t="s">
        <v>54</v>
      </c>
      <c r="D9" s="24">
        <v>16</v>
      </c>
      <c r="E9" s="19" t="str">
        <f>IF(D9&gt;=16,"Eligible","Not Eligible")</f>
        <v>Eligible</v>
      </c>
      <c r="F9" s="19" t="str">
        <f>IF(D9&lt;18,"Minor","Adult")</f>
        <v>Minor</v>
      </c>
      <c r="G9" s="9"/>
      <c r="H9" s="1"/>
    </row>
    <row r="10" spans="1:8" x14ac:dyDescent="0.25">
      <c r="A10" s="9"/>
      <c r="B10" s="18">
        <v>2</v>
      </c>
      <c r="C10" s="18" t="s">
        <v>55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25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25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25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25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25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25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5" x14ac:dyDescent="0.25"/>
  <cols>
    <col min="4" max="4" width="19.28515625" customWidth="1"/>
  </cols>
  <sheetData>
    <row r="1" spans="1:4" x14ac:dyDescent="0.25">
      <c r="A1" s="1" t="s">
        <v>62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63</v>
      </c>
      <c r="C3" s="1"/>
      <c r="D3" s="1"/>
    </row>
    <row r="4" spans="1:4" x14ac:dyDescent="0.25">
      <c r="A4" s="18" t="s">
        <v>64</v>
      </c>
      <c r="B4" s="25">
        <v>1</v>
      </c>
      <c r="C4" s="1"/>
      <c r="D4" s="1"/>
    </row>
    <row r="5" spans="1:4" x14ac:dyDescent="0.25">
      <c r="A5" s="18" t="s">
        <v>65</v>
      </c>
      <c r="B5" s="25">
        <v>0.5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66</v>
      </c>
      <c r="B7" s="1"/>
      <c r="C7" s="1"/>
      <c r="D7" s="1"/>
    </row>
    <row r="8" spans="1:4" x14ac:dyDescent="0.25">
      <c r="A8" s="1" t="s">
        <v>67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25">
      <c r="A11" s="18" t="s">
        <v>71</v>
      </c>
      <c r="B11" s="18" t="s">
        <v>64</v>
      </c>
      <c r="C11" s="26">
        <v>46866</v>
      </c>
      <c r="D11" s="19" t="str" cm="1">
        <f t="array" ref="D11">_xlfn.IFS(B11="A+","100%",B11="A-","50%")</f>
        <v>100%</v>
      </c>
    </row>
    <row r="12" spans="1:4" x14ac:dyDescent="0.25">
      <c r="A12" s="18" t="s">
        <v>72</v>
      </c>
      <c r="B12" s="18" t="s">
        <v>65</v>
      </c>
      <c r="C12" s="26">
        <v>33495</v>
      </c>
      <c r="D12" s="19" t="str" cm="1">
        <f t="array" ref="D12">_xlfn.IFS(B12="A+","100%",B12="A-","50%")</f>
        <v>50%</v>
      </c>
    </row>
    <row r="13" spans="1:4" x14ac:dyDescent="0.25">
      <c r="A13" s="18" t="s">
        <v>73</v>
      </c>
      <c r="B13" s="18" t="s">
        <v>65</v>
      </c>
      <c r="C13" s="26">
        <v>35087</v>
      </c>
      <c r="D13" s="19" t="str" cm="1">
        <f t="array" ref="D13">_xlfn.IFS(B13="A+","100%",B13="A-","50%")</f>
        <v>50%</v>
      </c>
    </row>
    <row r="14" spans="1:4" x14ac:dyDescent="0.25">
      <c r="A14" s="18" t="s">
        <v>74</v>
      </c>
      <c r="B14" s="18" t="s">
        <v>64</v>
      </c>
      <c r="C14" s="26">
        <v>42603</v>
      </c>
      <c r="D14" s="19" t="str" cm="1">
        <f t="array" ref="D14">_xlfn.IFS(B14="A+","100%",B14="A-","50%")</f>
        <v>100%</v>
      </c>
    </row>
    <row r="15" spans="1:4" x14ac:dyDescent="0.25">
      <c r="A15" s="18" t="s">
        <v>58</v>
      </c>
      <c r="B15" s="18" t="s">
        <v>65</v>
      </c>
      <c r="C15" s="26">
        <v>36971</v>
      </c>
      <c r="D15" s="19" t="str" cm="1">
        <f t="array" ref="D15">_xlfn.IFS(B15="A+","100%",B15="A-","50%")</f>
        <v>50%</v>
      </c>
    </row>
    <row r="16" spans="1:4" x14ac:dyDescent="0.25">
      <c r="A16" s="18" t="s">
        <v>75</v>
      </c>
      <c r="B16" s="18" t="s">
        <v>64</v>
      </c>
      <c r="C16" s="26">
        <v>41286</v>
      </c>
      <c r="D16" s="19" t="str" cm="1">
        <f t="array" ref="D16">_xlfn.IFS(B16="A+","100%",B16="A-","50%")</f>
        <v>100%</v>
      </c>
    </row>
    <row r="17" spans="1:4" x14ac:dyDescent="0.25">
      <c r="A17" s="18" t="s">
        <v>76</v>
      </c>
      <c r="B17" s="18" t="s">
        <v>65</v>
      </c>
      <c r="C17" s="26">
        <v>37732</v>
      </c>
      <c r="D17" s="19" t="str" cm="1">
        <f t="array" ref="D17">_xlfn.IFS(B17="A+","100%",B17="A-","50%")</f>
        <v>50%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5" x14ac:dyDescent="0.25"/>
  <cols>
    <col min="3" max="3" width="28.7109375" customWidth="1"/>
  </cols>
  <sheetData>
    <row r="1" spans="1:3" x14ac:dyDescent="0.25">
      <c r="A1" s="9" t="s">
        <v>77</v>
      </c>
      <c r="B1" s="9"/>
      <c r="C1" s="9"/>
    </row>
    <row r="2" spans="1:3" x14ac:dyDescent="0.25">
      <c r="A2" s="9" t="s">
        <v>78</v>
      </c>
      <c r="B2" s="9"/>
      <c r="C2" s="9"/>
    </row>
    <row r="3" spans="1:3" x14ac:dyDescent="0.25">
      <c r="A3" s="9" t="s">
        <v>79</v>
      </c>
      <c r="B3" s="9"/>
      <c r="C3" s="9"/>
    </row>
    <row r="4" spans="1:3" x14ac:dyDescent="0.25">
      <c r="A4" s="9" t="s">
        <v>80</v>
      </c>
      <c r="B4" s="9"/>
      <c r="C4" s="9"/>
    </row>
    <row r="5" spans="1:3" x14ac:dyDescent="0.25">
      <c r="A5" s="9"/>
      <c r="B5" s="9"/>
      <c r="C5" s="9"/>
    </row>
    <row r="6" spans="1:3" x14ac:dyDescent="0.25">
      <c r="A6" s="9" t="s">
        <v>81</v>
      </c>
      <c r="B6" s="9"/>
      <c r="C6" s="9"/>
    </row>
    <row r="7" spans="1:3" x14ac:dyDescent="0.25">
      <c r="A7" s="9"/>
      <c r="B7" s="9"/>
      <c r="C7" s="9"/>
    </row>
    <row r="8" spans="1:3" x14ac:dyDescent="0.25">
      <c r="A8" s="27" t="s">
        <v>82</v>
      </c>
      <c r="B8" s="27" t="s">
        <v>83</v>
      </c>
      <c r="C8" s="27" t="s">
        <v>84</v>
      </c>
    </row>
    <row r="9" spans="1:3" x14ac:dyDescent="0.25">
      <c r="A9" s="28" t="s">
        <v>85</v>
      </c>
      <c r="B9" s="28">
        <v>78</v>
      </c>
      <c r="C9" s="29" t="str" cm="1">
        <f t="array" ref="C9">_xlfn.IFS($B9&gt;=80,"Execellent",$B9&gt;=60,"Good",$B9&lt;60,"Failed")</f>
        <v>Good</v>
      </c>
    </row>
    <row r="10" spans="1:3" x14ac:dyDescent="0.25">
      <c r="A10" s="28" t="s">
        <v>86</v>
      </c>
      <c r="B10" s="28">
        <v>85</v>
      </c>
      <c r="C10" s="29" t="str" cm="1">
        <f t="array" ref="C10">_xlfn.IFS($B10&gt;=80,"Execellent",$B10&gt;=60,"Good",$B10&lt;60,"Failed")</f>
        <v>Execellent</v>
      </c>
    </row>
    <row r="11" spans="1:3" x14ac:dyDescent="0.25">
      <c r="A11" s="28" t="s">
        <v>87</v>
      </c>
      <c r="B11" s="28">
        <v>44</v>
      </c>
      <c r="C11" s="29" t="str" cm="1">
        <f t="array" ref="C11">_xlfn.IFS($B11&gt;=80,"Execellent",$B11&gt;=60,"Good",$B11&lt;60,"Failed")</f>
        <v>Failed</v>
      </c>
    </row>
    <row r="12" spans="1:3" x14ac:dyDescent="0.25">
      <c r="A12" s="28" t="s">
        <v>88</v>
      </c>
      <c r="B12" s="28">
        <v>61</v>
      </c>
      <c r="C12" s="29" t="str" cm="1">
        <f t="array" ref="C12">_xlfn.IFS($B12&gt;=80,"Execellent",$B12&gt;=60,"Good",$B12&lt;60,"Failed")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2" zoomScale="85" zoomScaleNormal="85" workbookViewId="0">
      <selection activeCell="E17" sqref="E17"/>
    </sheetView>
  </sheetViews>
  <sheetFormatPr defaultRowHeight="15" x14ac:dyDescent="0.25"/>
  <cols>
    <col min="4" max="4" width="21.42578125" customWidth="1"/>
  </cols>
  <sheetData>
    <row r="1" spans="1:6" x14ac:dyDescent="0.25">
      <c r="A1" s="3"/>
      <c r="B1" s="60" t="s">
        <v>11</v>
      </c>
      <c r="C1" s="60"/>
      <c r="D1" s="60"/>
      <c r="E1" s="60"/>
      <c r="F1" s="1"/>
    </row>
    <row r="2" spans="1:6" x14ac:dyDescent="0.25">
      <c r="A2" s="60"/>
      <c r="B2" s="60"/>
      <c r="C2" s="1"/>
      <c r="D2" s="1"/>
      <c r="E2" s="1"/>
      <c r="F2" s="1"/>
    </row>
    <row r="3" spans="1:6" x14ac:dyDescent="0.2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2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2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2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2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2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2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2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2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2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2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2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25">
      <c r="A16" s="60"/>
      <c r="B16" s="60"/>
      <c r="C16" s="1"/>
      <c r="D16" s="1"/>
      <c r="E16" s="1"/>
      <c r="F16" s="1"/>
    </row>
    <row r="17" spans="1:6" x14ac:dyDescent="0.25">
      <c r="A17" s="30">
        <v>1</v>
      </c>
      <c r="B17" s="1" t="s">
        <v>29</v>
      </c>
      <c r="C17" s="9"/>
      <c r="D17" s="9"/>
      <c r="E17" s="10" t="str">
        <f>VLOOKUP(58369,B:F,2,FALSE)</f>
        <v>Thomas Davies</v>
      </c>
      <c r="F17" s="1"/>
    </row>
    <row r="18" spans="1:6" x14ac:dyDescent="0.25">
      <c r="A18" s="60"/>
      <c r="B18" s="60"/>
      <c r="C18" s="1"/>
      <c r="D18" s="1"/>
      <c r="E18" s="1"/>
      <c r="F18" s="1"/>
    </row>
    <row r="19" spans="1:6" x14ac:dyDescent="0.25">
      <c r="A19" s="30">
        <v>2</v>
      </c>
      <c r="B19" s="1" t="s">
        <v>30</v>
      </c>
      <c r="C19" s="9"/>
      <c r="D19" s="1"/>
      <c r="E19" s="10">
        <f>INDEX(F4:F15,MATCH("Estelle Cormack",C4:C15,0))</f>
        <v>30</v>
      </c>
      <c r="F19" s="1"/>
    </row>
    <row r="20" spans="1:6" x14ac:dyDescent="0.25">
      <c r="A20" s="60"/>
      <c r="B20" s="60"/>
      <c r="C20" s="1"/>
      <c r="D20" s="1"/>
      <c r="E20" s="1"/>
      <c r="F20" s="1"/>
    </row>
    <row r="21" spans="1:6" x14ac:dyDescent="0.25">
      <c r="A21" s="30">
        <v>3</v>
      </c>
      <c r="B21" s="61" t="s">
        <v>31</v>
      </c>
      <c r="C21" s="61"/>
      <c r="D21" s="61"/>
      <c r="E21" s="1"/>
      <c r="F21" s="1"/>
    </row>
    <row r="22" spans="1:6" x14ac:dyDescent="0.25">
      <c r="A22" s="60"/>
      <c r="B22" s="60"/>
      <c r="C22" s="1"/>
      <c r="D22" s="1"/>
      <c r="E22" s="1"/>
      <c r="F22" s="1"/>
    </row>
    <row r="23" spans="1:6" x14ac:dyDescent="0.2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25">
      <c r="A24" s="3"/>
      <c r="B24" s="6">
        <v>55879</v>
      </c>
      <c r="C24" s="13" t="str">
        <f>VLOOKUP(55879,B4:F15,3,FALSE)</f>
        <v>Capetown</v>
      </c>
      <c r="D24" s="1"/>
      <c r="E24" s="1"/>
      <c r="F24" s="1"/>
    </row>
    <row r="25" spans="1:6" x14ac:dyDescent="0.25">
      <c r="A25" s="3"/>
      <c r="B25" s="6">
        <v>50217</v>
      </c>
      <c r="C25" s="13" t="str">
        <f>VLOOKUP(50217,B4:F15,3,FALSE)</f>
        <v>Warsaw</v>
      </c>
      <c r="D25" s="1"/>
      <c r="E25" s="1"/>
      <c r="F25" s="1"/>
    </row>
    <row r="26" spans="1:6" x14ac:dyDescent="0.25">
      <c r="A26" s="3"/>
      <c r="B26" s="6">
        <v>50695</v>
      </c>
      <c r="C26" s="13" t="str">
        <f>VLOOKUP(50695,B4:F15,3,FALSE)</f>
        <v>Cairo</v>
      </c>
      <c r="D26" s="1"/>
      <c r="E26" s="1"/>
      <c r="F26" s="1"/>
    </row>
    <row r="27" spans="1:6" x14ac:dyDescent="0.25">
      <c r="A27" s="60"/>
      <c r="B27" s="60"/>
      <c r="C27" s="1"/>
      <c r="D27" s="1"/>
      <c r="E27" s="1"/>
      <c r="F27" s="1"/>
    </row>
    <row r="28" spans="1:6" x14ac:dyDescent="0.25">
      <c r="A28" s="30">
        <v>4</v>
      </c>
      <c r="B28" s="61" t="s">
        <v>32</v>
      </c>
      <c r="C28" s="61"/>
      <c r="D28" s="61"/>
      <c r="E28" s="1"/>
      <c r="F28" s="1"/>
    </row>
    <row r="29" spans="1:6" x14ac:dyDescent="0.25">
      <c r="A29" s="60"/>
      <c r="B29" s="60"/>
      <c r="C29" s="1"/>
      <c r="D29" s="1"/>
      <c r="E29" s="1"/>
      <c r="F29" s="1"/>
    </row>
    <row r="30" spans="1:6" x14ac:dyDescent="0.2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25">
      <c r="A31" s="3"/>
      <c r="B31" s="14" t="s">
        <v>21</v>
      </c>
      <c r="C31" s="13">
        <f>INDEX(E4:E15,MATCH("Ian Nash",C4:C15))</f>
        <v>13836</v>
      </c>
      <c r="D31" s="1"/>
      <c r="E31" s="1"/>
      <c r="F31" s="1"/>
    </row>
    <row r="32" spans="1:6" x14ac:dyDescent="0.25">
      <c r="A32" s="3"/>
      <c r="B32" s="14" t="s">
        <v>33</v>
      </c>
      <c r="C32" s="13" t="str">
        <f>IFERROR(INDEX(E4:E15,MATCH("Johnny Slash",C4:C15,0)),"Not Available")</f>
        <v>Not Available</v>
      </c>
      <c r="D32" s="1"/>
      <c r="E32" s="1"/>
      <c r="F32" s="1"/>
    </row>
    <row r="33" spans="1:6" x14ac:dyDescent="0.25">
      <c r="A33" s="3"/>
      <c r="B33" s="14" t="s">
        <v>27</v>
      </c>
      <c r="C33" s="13">
        <f>INDEX(E4:E15,MATCH("Estelle Cormack",C4:C15,))</f>
        <v>10959</v>
      </c>
      <c r="D33" s="1"/>
      <c r="E33" s="1"/>
      <c r="F33" s="1"/>
    </row>
    <row r="34" spans="1:6" x14ac:dyDescent="0.25">
      <c r="A34" s="60"/>
      <c r="B34" s="60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36"/>
  <sheetViews>
    <sheetView topLeftCell="A13" workbookViewId="0">
      <selection activeCell="C27" sqref="C27"/>
    </sheetView>
  </sheetViews>
  <sheetFormatPr defaultRowHeight="15" x14ac:dyDescent="0.25"/>
  <cols>
    <col min="2" max="2" width="22" customWidth="1"/>
    <col min="3" max="3" width="24.42578125" customWidth="1"/>
  </cols>
  <sheetData>
    <row r="1" spans="1:10" x14ac:dyDescent="0.25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25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25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25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25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25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25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25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25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25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25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25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25">
      <c r="A13" s="64"/>
      <c r="B13" s="64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64"/>
      <c r="B14" s="64"/>
      <c r="C14" s="31"/>
      <c r="D14" s="31"/>
      <c r="E14" s="31"/>
      <c r="F14" s="31"/>
      <c r="G14" s="31"/>
      <c r="H14" s="31"/>
      <c r="I14" s="31"/>
      <c r="J14" s="31"/>
    </row>
    <row r="15" spans="1:10" x14ac:dyDescent="0.25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25">
      <c r="A16" s="64"/>
      <c r="B16" s="64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25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25">
      <c r="A18" s="64"/>
      <c r="B18" s="64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25">
      <c r="A19" s="31"/>
      <c r="B19" s="32" t="s">
        <v>119</v>
      </c>
      <c r="C19" s="37" t="str">
        <f>VLOOKUP("Jane Doe",B3:E12,4,FALSE)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25">
      <c r="A20" s="64"/>
      <c r="B20" s="64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25">
      <c r="A22" s="64"/>
      <c r="B22" s="64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25">
      <c r="A23" s="31"/>
      <c r="B23" s="32" t="s">
        <v>119</v>
      </c>
      <c r="C23" s="37">
        <f>VLOOKUP("Mike Lee",B3:E12,2,FALSE)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25">
      <c r="A24" s="64"/>
      <c r="B24" s="64"/>
      <c r="C24" s="31"/>
      <c r="D24" s="31"/>
      <c r="E24" s="31"/>
      <c r="F24" s="31"/>
      <c r="G24" s="31"/>
      <c r="H24" s="31"/>
      <c r="I24" s="31"/>
      <c r="J24" s="31"/>
    </row>
    <row r="25" spans="1:10" x14ac:dyDescent="0.25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25">
      <c r="A26" s="64"/>
      <c r="B26" s="64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25">
      <c r="A27" s="31"/>
      <c r="B27" s="32" t="s">
        <v>119</v>
      </c>
      <c r="C27" s="37" t="str" cm="1">
        <f t="array" ref="C27:C36">IF(LEFT(B3:B12,1)="B",E3:E12,"")</f>
        <v/>
      </c>
      <c r="D27" s="31"/>
      <c r="E27" s="31"/>
      <c r="F27" s="31"/>
      <c r="G27" s="31"/>
      <c r="H27" s="31"/>
      <c r="I27" s="31"/>
      <c r="J27" s="31"/>
    </row>
    <row r="28" spans="1:10" x14ac:dyDescent="0.25">
      <c r="A28" s="64"/>
      <c r="B28" s="64"/>
      <c r="C28" s="31" t="str">
        <v/>
      </c>
      <c r="D28" s="31"/>
      <c r="E28" s="31"/>
      <c r="F28" s="31"/>
      <c r="G28" s="31"/>
      <c r="H28" s="31"/>
      <c r="I28" s="31"/>
      <c r="J28" s="31"/>
    </row>
    <row r="29" spans="1:10" x14ac:dyDescent="0.25">
      <c r="C29" t="str">
        <v>Accountant</v>
      </c>
    </row>
    <row r="30" spans="1:10" x14ac:dyDescent="0.25">
      <c r="C30" t="str">
        <v/>
      </c>
    </row>
    <row r="31" spans="1:10" x14ac:dyDescent="0.25">
      <c r="C31" t="str">
        <v/>
      </c>
    </row>
    <row r="32" spans="1:10" x14ac:dyDescent="0.25">
      <c r="C32" t="str">
        <v/>
      </c>
    </row>
    <row r="33" spans="3:3" x14ac:dyDescent="0.25">
      <c r="C33" t="str">
        <v/>
      </c>
    </row>
    <row r="34" spans="3:3" x14ac:dyDescent="0.25">
      <c r="C34" t="str">
        <v/>
      </c>
    </row>
    <row r="35" spans="3:3" x14ac:dyDescent="0.25">
      <c r="C35" t="str">
        <v/>
      </c>
    </row>
    <row r="36" spans="3:3" x14ac:dyDescent="0.25">
      <c r="C36" t="str">
        <v/>
      </c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7" max="7" width="21.7109375" customWidth="1"/>
  </cols>
  <sheetData>
    <row r="1" spans="1:8" x14ac:dyDescent="0.25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0" x14ac:dyDescent="0.25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25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25">
      <c r="A8" s="2">
        <v>44317</v>
      </c>
      <c r="B8" s="41" t="str">
        <f>VLOOKUP(A8,G7:H27,2,FALSE)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25">
      <c r="A9" s="1" t="s">
        <v>128</v>
      </c>
      <c r="B9" s="41" t="str">
        <f>VLOOKUP(A9,G7:H27,2,FALSE)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25">
      <c r="A10" s="1" t="s">
        <v>130</v>
      </c>
      <c r="B10" s="41" t="str">
        <f>IFERROR(VLOOKUP(A10,G7:H27,2,FALSE),"NOT AVAILABLE")</f>
        <v>NOT AVAILABLE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25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25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25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25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x14ac:dyDescent="0.25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x14ac:dyDescent="0.25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x14ac:dyDescent="0.25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x14ac:dyDescent="0.25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x14ac:dyDescent="0.25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x14ac:dyDescent="0.25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25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25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25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25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25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25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25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topLeftCell="A4" workbookViewId="0">
      <selection activeCell="C20" sqref="C20"/>
    </sheetView>
  </sheetViews>
  <sheetFormatPr defaultRowHeight="15" x14ac:dyDescent="0.25"/>
  <cols>
    <col min="2" max="2" width="19.5703125" customWidth="1"/>
    <col min="3" max="3" width="15.7109375" customWidth="1"/>
    <col min="4" max="4" width="17.28515625" customWidth="1"/>
    <col min="5" max="5" width="20.5703125" customWidth="1"/>
    <col min="6" max="6" width="20.140625" customWidth="1"/>
    <col min="7" max="7" width="19.140625" customWidth="1"/>
    <col min="8" max="9" width="14.7109375" customWidth="1"/>
    <col min="10" max="10" width="14.85546875" customWidth="1"/>
    <col min="11" max="11" width="15.7109375" customWidth="1"/>
    <col min="12" max="12" width="17.42578125" customWidth="1"/>
  </cols>
  <sheetData>
    <row r="1" spans="1:12" x14ac:dyDescent="0.25">
      <c r="A1" s="66"/>
      <c r="B1" s="66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25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25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2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25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25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25">
      <c r="A9" s="66"/>
      <c r="B9" s="66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65"/>
      <c r="B11" s="65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7"/>
      <c r="B12" s="43" t="s">
        <v>119</v>
      </c>
      <c r="C12" s="48" t="str">
        <f>HLOOKUP(D3,B3:L8,3,FALSE)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65"/>
      <c r="B13" s="65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65"/>
      <c r="B15" s="65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7"/>
      <c r="B16" s="43" t="s">
        <v>119</v>
      </c>
      <c r="C16" s="48">
        <f>HLOOKUP(G3,B3:L8,4,FALSE)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65"/>
      <c r="B17" s="65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65"/>
      <c r="B18" s="65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7"/>
      <c r="B20" s="47" t="s">
        <v>119</v>
      </c>
      <c r="C20" s="48">
        <f>HLOOKUP(I3,B3:L8,6,FALSE)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65"/>
      <c r="B21" s="65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65"/>
      <c r="B22" s="65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A4" workbookViewId="0">
      <selection activeCell="H16" sqref="H16"/>
    </sheetView>
  </sheetViews>
  <sheetFormatPr defaultRowHeight="15" x14ac:dyDescent="0.25"/>
  <cols>
    <col min="7" max="7" width="25.28515625" customWidth="1"/>
  </cols>
  <sheetData>
    <row r="1" spans="1:8" x14ac:dyDescent="0.25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25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25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25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25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25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25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25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25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25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25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25">
      <c r="A12" s="61"/>
      <c r="B12" s="61"/>
      <c r="C12" s="1"/>
      <c r="D12" s="1"/>
      <c r="E12" s="1"/>
      <c r="F12" s="1"/>
      <c r="G12" s="1"/>
      <c r="H12" s="1"/>
    </row>
    <row r="13" spans="1:8" x14ac:dyDescent="0.25">
      <c r="A13" s="61"/>
      <c r="B13" s="61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.75" thickBot="1" x14ac:dyDescent="0.3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.75" thickBot="1" x14ac:dyDescent="0.3">
      <c r="A17" s="61"/>
      <c r="B17" s="61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.75" thickBot="1" x14ac:dyDescent="0.3">
      <c r="A19" s="61"/>
      <c r="B19" s="61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.75" thickBot="1" x14ac:dyDescent="0.3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zoomScale="85" zoomScaleNormal="85" workbookViewId="0">
      <selection activeCell="C19" sqref="C19"/>
    </sheetView>
  </sheetViews>
  <sheetFormatPr defaultRowHeight="15" x14ac:dyDescent="0.25"/>
  <cols>
    <col min="2" max="2" width="80.7109375" customWidth="1"/>
  </cols>
  <sheetData>
    <row r="1" spans="1:11" x14ac:dyDescent="0.25">
      <c r="A1" s="52"/>
      <c r="B1" s="53" t="s">
        <v>191</v>
      </c>
      <c r="C1" s="67"/>
      <c r="D1" s="67"/>
      <c r="E1" s="52"/>
      <c r="F1" s="52"/>
      <c r="G1" s="52"/>
      <c r="H1" s="52"/>
      <c r="I1" s="52"/>
      <c r="J1" s="52"/>
      <c r="K1" s="52"/>
    </row>
    <row r="2" spans="1:11" x14ac:dyDescent="0.25">
      <c r="A2" s="52"/>
      <c r="B2" s="52"/>
      <c r="C2" s="70"/>
      <c r="D2" s="70"/>
      <c r="E2" s="52"/>
      <c r="F2" s="70"/>
      <c r="G2" s="70"/>
      <c r="H2" s="52"/>
      <c r="I2" s="52"/>
      <c r="J2" s="52"/>
      <c r="K2" s="52"/>
    </row>
    <row r="3" spans="1:11" x14ac:dyDescent="0.25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25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25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25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25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25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25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25">
      <c r="A10" s="52"/>
      <c r="B10" s="52"/>
      <c r="C10" s="71"/>
      <c r="D10" s="71"/>
      <c r="E10" s="52"/>
      <c r="F10" s="71"/>
      <c r="G10" s="71"/>
      <c r="H10" s="52"/>
      <c r="I10" s="52"/>
      <c r="J10" s="52"/>
      <c r="K10" s="52"/>
    </row>
    <row r="11" spans="1:11" x14ac:dyDescent="0.25">
      <c r="A11" s="52">
        <v>1</v>
      </c>
      <c r="B11" s="56" t="s">
        <v>205</v>
      </c>
      <c r="C11" s="67"/>
      <c r="D11" s="67"/>
      <c r="E11" s="52"/>
      <c r="F11" s="67"/>
      <c r="G11" s="67"/>
      <c r="H11" s="52"/>
      <c r="I11" s="52"/>
      <c r="J11" s="52"/>
      <c r="K11" s="52"/>
    </row>
    <row r="12" spans="1:11" x14ac:dyDescent="0.25">
      <c r="A12" s="52"/>
      <c r="B12" s="52"/>
      <c r="C12" s="69" t="s">
        <v>118</v>
      </c>
      <c r="D12" s="69"/>
      <c r="E12" s="52"/>
      <c r="F12" s="67"/>
      <c r="G12" s="67"/>
      <c r="H12" s="52"/>
      <c r="I12" s="52"/>
      <c r="J12" s="52"/>
      <c r="K12" s="52"/>
    </row>
    <row r="13" spans="1:11" x14ac:dyDescent="0.25">
      <c r="A13" s="52"/>
      <c r="B13" s="32" t="s">
        <v>119</v>
      </c>
      <c r="C13" s="37">
        <f>SUMIFS(G4:G9,C4:C9,5,D4:D9,"june")</f>
        <v>28500</v>
      </c>
      <c r="D13" s="52"/>
      <c r="E13" s="52"/>
      <c r="F13" s="67"/>
      <c r="G13" s="67"/>
      <c r="H13" s="52"/>
      <c r="I13" s="57"/>
      <c r="J13" s="52"/>
      <c r="K13" s="52"/>
    </row>
    <row r="14" spans="1:11" x14ac:dyDescent="0.25">
      <c r="A14" s="52"/>
      <c r="B14" s="52"/>
      <c r="C14" s="68"/>
      <c r="D14" s="68"/>
      <c r="E14" s="52"/>
      <c r="F14" s="67"/>
      <c r="G14" s="67"/>
      <c r="H14" s="52"/>
      <c r="I14" s="52"/>
      <c r="J14" s="52"/>
      <c r="K14" s="52"/>
    </row>
    <row r="15" spans="1:11" x14ac:dyDescent="0.2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25">
      <c r="A16" s="52">
        <v>2</v>
      </c>
      <c r="B16" s="56" t="s">
        <v>206</v>
      </c>
      <c r="C16" s="67"/>
      <c r="D16" s="67"/>
      <c r="E16" s="52"/>
      <c r="F16" s="67"/>
      <c r="G16" s="67"/>
      <c r="H16" s="52"/>
      <c r="I16" s="52"/>
      <c r="J16" s="52"/>
      <c r="K16" s="52"/>
    </row>
    <row r="17" spans="1:11" x14ac:dyDescent="0.25">
      <c r="A17" s="52"/>
      <c r="B17" s="52"/>
      <c r="C17" s="67"/>
      <c r="D17" s="67"/>
      <c r="E17" s="52"/>
      <c r="F17" s="67"/>
      <c r="G17" s="67"/>
      <c r="H17" s="52"/>
      <c r="I17" s="52"/>
      <c r="J17" s="52"/>
      <c r="K17" s="56"/>
    </row>
    <row r="18" spans="1:11" x14ac:dyDescent="0.25">
      <c r="A18" s="52"/>
      <c r="B18" s="52"/>
      <c r="C18" s="69" t="s">
        <v>118</v>
      </c>
      <c r="D18" s="69"/>
      <c r="E18" s="52"/>
      <c r="F18" s="67"/>
      <c r="G18" s="67"/>
      <c r="H18" s="52"/>
      <c r="I18" s="52"/>
      <c r="J18" s="52"/>
      <c r="K18" s="56"/>
    </row>
    <row r="19" spans="1:11" x14ac:dyDescent="0.25">
      <c r="A19" s="52"/>
      <c r="B19" s="32" t="s">
        <v>119</v>
      </c>
      <c r="C19" s="37">
        <f>SUMIFS(G4:G9,C4:C9,"&gt;=4",D4:D9,"june")</f>
        <v>48500</v>
      </c>
      <c r="D19" s="52"/>
      <c r="E19" s="52"/>
      <c r="F19" s="67"/>
      <c r="G19" s="67"/>
      <c r="H19" s="52"/>
      <c r="I19" s="52"/>
      <c r="J19" s="52"/>
      <c r="K19" s="56"/>
    </row>
    <row r="20" spans="1:11" x14ac:dyDescent="0.25">
      <c r="A20" s="52"/>
      <c r="B20" s="52"/>
      <c r="C20" s="67"/>
      <c r="D20" s="67"/>
      <c r="E20" s="52"/>
      <c r="F20" s="67"/>
      <c r="G20" s="67"/>
      <c r="H20" s="52"/>
      <c r="I20" s="52"/>
      <c r="J20" s="52"/>
      <c r="K20" s="52"/>
    </row>
    <row r="21" spans="1:11" x14ac:dyDescent="0.25">
      <c r="A21" s="52"/>
      <c r="B21" s="52"/>
      <c r="C21" s="68"/>
      <c r="D21" s="68"/>
      <c r="E21" s="52"/>
      <c r="F21" s="67"/>
      <c r="G21" s="67"/>
      <c r="H21" s="52"/>
      <c r="I21" s="52"/>
      <c r="J21" s="52"/>
      <c r="K21" s="56"/>
    </row>
    <row r="22" spans="1:11" x14ac:dyDescent="0.25">
      <c r="A22" s="52">
        <v>3</v>
      </c>
      <c r="B22" s="56" t="s">
        <v>207</v>
      </c>
      <c r="C22" s="67"/>
      <c r="D22" s="67"/>
      <c r="E22" s="52"/>
      <c r="F22" s="67"/>
      <c r="G22" s="67"/>
      <c r="H22" s="52"/>
      <c r="I22" s="52"/>
      <c r="J22" s="52"/>
      <c r="K22" s="52"/>
    </row>
    <row r="23" spans="1:11" x14ac:dyDescent="0.25">
      <c r="A23" s="52"/>
      <c r="B23" s="52"/>
      <c r="C23" s="69" t="s">
        <v>118</v>
      </c>
      <c r="D23" s="69"/>
      <c r="E23" s="52"/>
      <c r="F23" s="67"/>
      <c r="G23" s="67"/>
      <c r="H23" s="52"/>
      <c r="I23" s="52"/>
      <c r="J23" s="52"/>
      <c r="K23" s="52"/>
    </row>
    <row r="24" spans="1:11" x14ac:dyDescent="0.25">
      <c r="A24" s="52"/>
      <c r="B24" s="32" t="s">
        <v>119</v>
      </c>
      <c r="C24" s="37">
        <f>SUMIFS(E4:E9,C4:C9,"&gt;=4",F4:F9,"&gt;=800")</f>
        <v>36</v>
      </c>
      <c r="D24" s="52"/>
      <c r="E24" s="52"/>
      <c r="F24" s="67"/>
      <c r="G24" s="67"/>
      <c r="H24" s="52"/>
      <c r="I24" s="52"/>
      <c r="J24" s="52"/>
      <c r="K24" s="52"/>
    </row>
    <row r="25" spans="1:11" x14ac:dyDescent="0.25">
      <c r="A25" s="52"/>
      <c r="B25" s="52"/>
      <c r="C25" s="67"/>
      <c r="D25" s="67"/>
      <c r="E25" s="52"/>
      <c r="F25" s="67"/>
      <c r="G25" s="67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nafiya yasmeen</cp:lastModifiedBy>
  <dcterms:created xsi:type="dcterms:W3CDTF">2024-07-16T06:00:49Z</dcterms:created>
  <dcterms:modified xsi:type="dcterms:W3CDTF">2025-01-04T10:39:35Z</dcterms:modified>
</cp:coreProperties>
</file>