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ml.chartshapes+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hidePivotFieldList="1" defaultThemeVersion="166925"/>
  <mc:AlternateContent xmlns:mc="http://schemas.openxmlformats.org/markup-compatibility/2006">
    <mc:Choice Requires="x15">
      <x15ac:absPath xmlns:x15ac="http://schemas.microsoft.com/office/spreadsheetml/2010/11/ac" url="https://d.docs.live.net/81c7b3544b074ccb/"/>
    </mc:Choice>
  </mc:AlternateContent>
  <xr:revisionPtr revIDLastSave="7" documentId="8_{12CA950F-A831-4B46-8F53-3C448DB341F7}" xr6:coauthVersionLast="47" xr6:coauthVersionMax="47" xr10:uidLastSave="{BA0BB98B-11EA-4304-9875-69BCC485921B}"/>
  <bookViews>
    <workbookView xWindow="-110" yWindow="-110" windowWidth="19420" windowHeight="10300" xr2:uid="{B7309BAF-1CAC-46C7-AA82-787E0F56A9EF}"/>
  </bookViews>
  <sheets>
    <sheet name="Main Dashboard" sheetId="1" r:id="rId1"/>
    <sheet name="23-24' Attacking Stats" sheetId="6" r:id="rId2"/>
    <sheet name="06-07' Attacking Stats" sheetId="5" r:id="rId3"/>
    <sheet name="06-07' Discipline" sheetId="2" r:id="rId4"/>
    <sheet name="23-24' Discipline" sheetId="3" r:id="rId5"/>
    <sheet name="Discipline Totals Comparison" sheetId="4" r:id="rId6"/>
  </sheets>
  <definedNames>
    <definedName name="_xlcn.WorksheetConnection_Changesinthegameoffootballfrom0607vs2324.xlsxTable41" hidden="1">Table4[]</definedName>
    <definedName name="_xlcn.WorksheetConnection_Changesinthegameoffootballfrom0607vs2324.xlsxTable51" hidden="1">Table5[]</definedName>
  </definedNames>
  <calcPr calcId="191029"/>
  <pivotCaches>
    <pivotCache cacheId="0" r:id="rId7"/>
    <pivotCache cacheId="1" r:id="rId8"/>
  </pivotCaches>
  <extLs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5" name="Table5" connection="WorksheetConnection_Changes in the game of football from 06-07 vs 23-24.xlsx!Table5"/>
          <x15:modelTable id="Table4" name="Table4" connection="WorksheetConnection_Changes in the game of football from 06-07 vs 23-24.xlsx!Table4"/>
        </x15:modelTables>
      </x15:dataModel>
    </ext>
  </extLst>
</workbook>
</file>

<file path=xl/calcChain.xml><?xml version="1.0" encoding="utf-8"?>
<calcChain xmlns="http://schemas.openxmlformats.org/spreadsheetml/2006/main">
  <c r="V25" i="1" l="1"/>
  <c r="V50" i="1"/>
  <c r="W25" i="1"/>
  <c r="W50" i="1"/>
  <c r="X25" i="1"/>
  <c r="X50" i="1"/>
  <c r="Y25" i="1"/>
  <c r="Y50" i="1"/>
  <c r="F24" i="6"/>
  <c r="E24" i="6"/>
  <c r="D24" i="6"/>
  <c r="C24" i="6"/>
  <c r="C24" i="5"/>
  <c r="D24" i="5"/>
  <c r="E24" i="5"/>
  <c r="F24" i="5"/>
  <c r="I11" i="1"/>
  <c r="B4" i="4"/>
  <c r="B5" i="4"/>
  <c r="B6" i="4"/>
  <c r="B9" i="4" s="1"/>
  <c r="B7" i="4"/>
  <c r="B10" i="4" s="1"/>
  <c r="B8" i="4"/>
  <c r="C7" i="4"/>
  <c r="C6" i="4"/>
  <c r="C5" i="4"/>
  <c r="C4" i="4"/>
  <c r="F24" i="3"/>
  <c r="E24" i="3"/>
  <c r="D24" i="3"/>
  <c r="C24" i="3"/>
  <c r="F24" i="2"/>
  <c r="E24" i="2"/>
  <c r="D24" i="2"/>
  <c r="C24" i="2"/>
  <c r="C27" i="1"/>
  <c r="D27" i="1"/>
  <c r="E27" i="1"/>
  <c r="F27" i="1"/>
  <c r="E55" i="1"/>
  <c r="F55" i="1"/>
  <c r="D55" i="1"/>
  <c r="C55" i="1"/>
  <c r="J9" i="1"/>
  <c r="I9" i="1"/>
  <c r="I14" i="1" s="1"/>
  <c r="I10" i="1"/>
  <c r="J10" i="1"/>
  <c r="J11" i="1"/>
  <c r="J8" i="1"/>
  <c r="I8" i="1"/>
  <c r="I12" i="1" s="1"/>
  <c r="C10" i="4" l="1"/>
  <c r="D4" i="4"/>
  <c r="D6" i="4"/>
  <c r="D7" i="4"/>
  <c r="C8" i="4"/>
  <c r="D8" i="4" s="1"/>
  <c r="C9" i="4"/>
  <c r="D5" i="4"/>
  <c r="D10" i="4"/>
  <c r="K11" i="1"/>
  <c r="K9" i="1"/>
  <c r="K8" i="1"/>
  <c r="K10" i="1"/>
  <c r="I13" i="1"/>
  <c r="J13" i="1"/>
  <c r="J14" i="1"/>
  <c r="J12" i="1"/>
  <c r="D9" i="4" l="1"/>
  <c r="K13" i="1"/>
  <c r="K12" i="1"/>
  <c r="K14"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4F870E2-B358-4915-9D43-EA7F9AB66E4D}"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2B0CD017-559F-40AF-9DB5-3246BD577CD3}" name="WorksheetConnection_Changes in the game of football from 06-07 vs 23-24.xlsx!Table4" type="102" refreshedVersion="8" minRefreshableVersion="5">
    <extLst>
      <ext xmlns:x15="http://schemas.microsoft.com/office/spreadsheetml/2010/11/main" uri="{DE250136-89BD-433C-8126-D09CA5730AF9}">
        <x15:connection id="Table4">
          <x15:rangePr sourceName="_xlcn.WorksheetConnection_Changesinthegameoffootballfrom0607vs2324.xlsxTable41"/>
        </x15:connection>
      </ext>
    </extLst>
  </connection>
  <connection id="3" xr16:uid="{A0BBC4E6-2A76-4FC0-A920-E747E3010308}" name="WorksheetConnection_Changes in the game of football from 06-07 vs 23-24.xlsx!Table5" type="102" refreshedVersion="8" minRefreshableVersion="5">
    <extLst>
      <ext xmlns:x15="http://schemas.microsoft.com/office/spreadsheetml/2010/11/main" uri="{DE250136-89BD-433C-8126-D09CA5730AF9}">
        <x15:connection id="Table5" autoDelete="1">
          <x15:rangePr sourceName="_xlcn.WorksheetConnection_Changesinthegameoffootballfrom0607vs2324.xlsxTable51"/>
        </x15:connection>
      </ext>
    </extLst>
  </connection>
</connections>
</file>

<file path=xl/sharedStrings.xml><?xml version="1.0" encoding="utf-8"?>
<sst xmlns="http://schemas.openxmlformats.org/spreadsheetml/2006/main" count="248" uniqueCount="56">
  <si>
    <t>2006/07</t>
  </si>
  <si>
    <t>Team</t>
  </si>
  <si>
    <t>Tackles Recorded</t>
  </si>
  <si>
    <t>Fouls Commited</t>
  </si>
  <si>
    <t>Yellow Cards</t>
  </si>
  <si>
    <t>Red Cards</t>
  </si>
  <si>
    <t>Manchester United</t>
  </si>
  <si>
    <t>Chelsea</t>
  </si>
  <si>
    <t>Liverpool</t>
  </si>
  <si>
    <t>Arsenal</t>
  </si>
  <si>
    <t>Everton</t>
  </si>
  <si>
    <t>Bolton</t>
  </si>
  <si>
    <t>Reading</t>
  </si>
  <si>
    <t>Portsmouth</t>
  </si>
  <si>
    <t>Blackburn</t>
  </si>
  <si>
    <t>Aston Villa</t>
  </si>
  <si>
    <t>Middlesborough</t>
  </si>
  <si>
    <t>Newcastle United</t>
  </si>
  <si>
    <t>Manchester City</t>
  </si>
  <si>
    <t>Fulham</t>
  </si>
  <si>
    <t>Wigan Athletic</t>
  </si>
  <si>
    <t>Sheffield United</t>
  </si>
  <si>
    <t>Charlton Athletic</t>
  </si>
  <si>
    <t>Watford</t>
  </si>
  <si>
    <t>West Ham United</t>
  </si>
  <si>
    <t>Tottenham Hotspur</t>
  </si>
  <si>
    <t>2023/24</t>
  </si>
  <si>
    <t>Crystal Palace</t>
  </si>
  <si>
    <t>Brighton</t>
  </si>
  <si>
    <t>Bournemouth</t>
  </si>
  <si>
    <t>Wolves</t>
  </si>
  <si>
    <t>Brentford</t>
  </si>
  <si>
    <t>Nottingham Forest</t>
  </si>
  <si>
    <t>Luton Town</t>
  </si>
  <si>
    <t>Burnley</t>
  </si>
  <si>
    <t>Total Tackles Recorded</t>
  </si>
  <si>
    <t>Total Yellow Cards</t>
  </si>
  <si>
    <t>Total Red Cards</t>
  </si>
  <si>
    <t>Tackles Per Foul</t>
  </si>
  <si>
    <t>Fouls Per Yellow Card</t>
  </si>
  <si>
    <t>Total Fouls Commited</t>
  </si>
  <si>
    <t>Fouls Per Red Card</t>
  </si>
  <si>
    <t>Statistic</t>
  </si>
  <si>
    <t>% Increase/Decrease</t>
  </si>
  <si>
    <t>Total</t>
  </si>
  <si>
    <t>Touches</t>
  </si>
  <si>
    <t>Passes</t>
  </si>
  <si>
    <t>Shots</t>
  </si>
  <si>
    <t>Goals</t>
  </si>
  <si>
    <t>Average</t>
  </si>
  <si>
    <t>2023-24</t>
  </si>
  <si>
    <t>2006-07</t>
  </si>
  <si>
    <t>Average Touches</t>
  </si>
  <si>
    <t>Average Passes</t>
  </si>
  <si>
    <t>Average Shots</t>
  </si>
  <si>
    <t>Average Goals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</si>
</sst>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0.0%"/>
    <numFmt numFmtId="165" formatCode="_-* #,##0_-;\-* #,##0_-;_-* &quot;-&quot;??_-;_-@_-"/>
  </numFmts>
  <fonts count="4" x14ac:knownFonts="1">
    <font>
      <sz val="11"/>
      <color theme="1"/>
      <name val="Calibri"/>
      <family val="2"/>
      <scheme val="minor"/>
    </font>
    <font>
      <sz val="8"/>
      <name val="Calibri"/>
      <family val="2"/>
      <scheme val="minor"/>
    </font>
    <font>
      <b/>
      <sz val="11"/>
      <color theme="1"/>
      <name val="Calibri"/>
      <family val="2"/>
      <scheme val="minor"/>
    </font>
    <font>
      <sz val="11"/>
      <color theme="1"/>
      <name val="Calibri"/>
      <family val="2"/>
      <scheme val="minor"/>
    </font>
  </fonts>
  <fills count="3">
    <fill>
      <patternFill patternType="none"/>
    </fill>
    <fill>
      <patternFill patternType="gray125"/>
    </fill>
    <fill>
      <patternFill patternType="solid">
        <fgColor theme="0" tint="-0.14999847407452621"/>
        <bgColor theme="0" tint="-0.14999847407452621"/>
      </patternFill>
    </fill>
  </fills>
  <borders count="12">
    <border>
      <left/>
      <right/>
      <top/>
      <bottom/>
      <diagonal/>
    </border>
    <border>
      <left style="thin">
        <color theme="1"/>
      </left>
      <right style="thin">
        <color theme="1"/>
      </right>
      <top style="thin">
        <color theme="1"/>
      </top>
      <bottom style="thin">
        <color theme="1"/>
      </bottom>
      <diagonal/>
    </border>
    <border>
      <left/>
      <right style="thin">
        <color theme="1"/>
      </right>
      <top style="thin">
        <color theme="1"/>
      </top>
      <bottom style="thin">
        <color theme="1"/>
      </bottom>
      <diagonal/>
    </border>
    <border>
      <left style="thin">
        <color theme="1"/>
      </left>
      <right/>
      <top style="thin">
        <color theme="1"/>
      </top>
      <bottom style="thin">
        <color theme="1"/>
      </bottom>
      <diagonal/>
    </border>
    <border>
      <left/>
      <right style="thin">
        <color theme="1"/>
      </right>
      <top/>
      <bottom style="medium">
        <color theme="1"/>
      </bottom>
      <diagonal/>
    </border>
    <border>
      <left style="thin">
        <color theme="1"/>
      </left>
      <right/>
      <top/>
      <bottom style="medium">
        <color theme="1"/>
      </bottom>
      <diagonal/>
    </border>
    <border>
      <left/>
      <right style="thin">
        <color theme="1"/>
      </right>
      <top style="thin">
        <color theme="1"/>
      </top>
      <bottom/>
      <diagonal/>
    </border>
    <border>
      <left style="thin">
        <color theme="1"/>
      </left>
      <right/>
      <top style="thin">
        <color theme="1"/>
      </top>
      <bottom/>
      <diagonal/>
    </border>
    <border>
      <left style="thin">
        <color theme="1"/>
      </left>
      <right/>
      <top/>
      <bottom style="thin">
        <color theme="1"/>
      </bottom>
      <diagonal/>
    </border>
    <border>
      <left/>
      <right/>
      <top style="thin">
        <color theme="1"/>
      </top>
      <bottom/>
      <diagonal/>
    </border>
    <border>
      <left style="thin">
        <color theme="1"/>
      </left>
      <right style="thin">
        <color theme="1"/>
      </right>
      <top/>
      <bottom style="medium">
        <color theme="1"/>
      </bottom>
      <diagonal/>
    </border>
    <border>
      <left style="thin">
        <color theme="1"/>
      </left>
      <right style="thin">
        <color theme="1"/>
      </right>
      <top style="thin">
        <color theme="1"/>
      </top>
      <bottom/>
      <diagonal/>
    </border>
  </borders>
  <cellStyleXfs count="2">
    <xf numFmtId="0" fontId="0" fillId="0" borderId="0"/>
    <xf numFmtId="43" fontId="3" fillId="0" borderId="0" applyFont="0" applyFill="0" applyBorder="0" applyAlignment="0" applyProtection="0"/>
  </cellStyleXfs>
  <cellXfs count="30">
    <xf numFmtId="0" fontId="0" fillId="0" borderId="0" xfId="0"/>
    <xf numFmtId="164" fontId="0" fillId="0" borderId="0" xfId="0" applyNumberFormat="1"/>
    <xf numFmtId="0" fontId="0" fillId="0" borderId="1" xfId="0" applyBorder="1"/>
    <xf numFmtId="0" fontId="0" fillId="2" borderId="1" xfId="0" applyFill="1" applyBorder="1"/>
    <xf numFmtId="0" fontId="2" fillId="2" borderId="2" xfId="0" applyFont="1" applyFill="1" applyBorder="1"/>
    <xf numFmtId="0" fontId="2" fillId="0" borderId="2" xfId="0" applyFont="1" applyBorder="1"/>
    <xf numFmtId="0" fontId="0" fillId="2" borderId="3" xfId="0" applyFill="1" applyBorder="1"/>
    <xf numFmtId="0" fontId="0" fillId="0" borderId="3" xfId="0" applyBorder="1"/>
    <xf numFmtId="0" fontId="2" fillId="0" borderId="4" xfId="0" applyFont="1" applyBorder="1"/>
    <xf numFmtId="0" fontId="2" fillId="0" borderId="5" xfId="0" applyFont="1" applyBorder="1"/>
    <xf numFmtId="0" fontId="2" fillId="0" borderId="6" xfId="0" applyFont="1" applyBorder="1"/>
    <xf numFmtId="0" fontId="0" fillId="0" borderId="7" xfId="0" applyBorder="1"/>
    <xf numFmtId="0" fontId="0" fillId="2" borderId="8" xfId="0" applyFill="1" applyBorder="1"/>
    <xf numFmtId="0" fontId="2" fillId="0" borderId="10" xfId="0" applyFont="1" applyBorder="1"/>
    <xf numFmtId="2" fontId="0" fillId="2" borderId="1" xfId="0" applyNumberFormat="1" applyFill="1" applyBorder="1"/>
    <xf numFmtId="164" fontId="0" fillId="2" borderId="1" xfId="0" applyNumberFormat="1" applyFill="1" applyBorder="1"/>
    <xf numFmtId="2" fontId="0" fillId="0" borderId="1" xfId="0" applyNumberFormat="1" applyBorder="1"/>
    <xf numFmtId="164" fontId="0" fillId="0" borderId="1" xfId="0" applyNumberFormat="1" applyBorder="1"/>
    <xf numFmtId="165" fontId="0" fillId="2" borderId="8" xfId="1" applyNumberFormat="1" applyFont="1" applyFill="1" applyBorder="1"/>
    <xf numFmtId="165" fontId="0" fillId="0" borderId="3" xfId="1" applyNumberFormat="1" applyFont="1" applyBorder="1"/>
    <xf numFmtId="165" fontId="0" fillId="2" borderId="3" xfId="1" applyNumberFormat="1" applyFont="1" applyFill="1" applyBorder="1"/>
    <xf numFmtId="165" fontId="0" fillId="0" borderId="7" xfId="1" applyNumberFormat="1" applyFont="1" applyBorder="1"/>
    <xf numFmtId="0" fontId="0" fillId="0" borderId="11" xfId="0" applyBorder="1"/>
    <xf numFmtId="165" fontId="0" fillId="0" borderId="11" xfId="0" applyNumberFormat="1" applyBorder="1"/>
    <xf numFmtId="165" fontId="0" fillId="0" borderId="9" xfId="0" applyNumberFormat="1" applyBorder="1"/>
    <xf numFmtId="1" fontId="0" fillId="0" borderId="7" xfId="0" applyNumberFormat="1" applyBorder="1"/>
    <xf numFmtId="1" fontId="0" fillId="0" borderId="9" xfId="0" applyNumberFormat="1" applyBorder="1"/>
    <xf numFmtId="0" fontId="0" fillId="0" borderId="0" xfId="0" pivotButton="1"/>
    <xf numFmtId="0" fontId="0" fillId="0" borderId="0" xfId="0" applyAlignment="1">
      <alignment horizontal="left"/>
    </xf>
    <xf numFmtId="1" fontId="0" fillId="0" borderId="0" xfId="0" applyNumberFormat="1"/>
  </cellXfs>
  <cellStyles count="2">
    <cellStyle name="Comma" xfId="1" builtinId="3"/>
    <cellStyle name="Normal" xfId="0" builtinId="0"/>
  </cellStyles>
  <dxfs count="74">
    <dxf>
      <numFmt numFmtId="1" formatCode="0"/>
    </dxf>
    <dxf>
      <numFmt numFmtId="1" formatCode="0"/>
    </dxf>
    <dxf>
      <numFmt numFmtId="1" formatCode="0"/>
    </dxf>
    <dxf>
      <numFmt numFmtId="1" formatCode="0"/>
    </dxf>
    <dxf>
      <numFmt numFmtId="164" formatCode="0.0%"/>
    </dxf>
    <dxf>
      <numFmt numFmtId="1" formatCode="0"/>
      <border diagonalUp="0" diagonalDown="0" outline="0">
        <left style="thin">
          <color theme="1"/>
        </left>
        <right/>
        <top style="thin">
          <color theme="1"/>
        </top>
        <bottom/>
      </border>
    </dxf>
    <dxf>
      <font>
        <b val="0"/>
        <i val="0"/>
        <strike val="0"/>
        <condense val="0"/>
        <extend val="0"/>
        <outline val="0"/>
        <shadow val="0"/>
        <u val="none"/>
        <vertAlign val="baseline"/>
        <sz val="11"/>
        <color theme="1"/>
        <name val="Calibri"/>
        <family val="2"/>
        <scheme val="minor"/>
      </font>
      <border diagonalUp="0" diagonalDown="0">
        <left style="thin">
          <color theme="1"/>
        </left>
        <right/>
        <top style="thin">
          <color theme="1"/>
        </top>
        <bottom style="thin">
          <color theme="1"/>
        </bottom>
        <vertical/>
        <horizontal/>
      </border>
    </dxf>
    <dxf>
      <numFmt numFmtId="1" formatCode="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border diagonalUp="0" diagonalDown="0" outline="0">
        <left/>
        <right/>
        <top style="thin">
          <color theme="1"/>
        </top>
        <bottom style="thin">
          <color theme="1"/>
        </bottom>
      </border>
    </dxf>
    <dxf>
      <numFmt numFmtId="165" formatCode="_-* #,##0_-;\-* #,##0_-;_-* &quot;-&quot;??_-;_-@_-"/>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165" formatCode="_-* #,##0_-;\-* #,##0_-;_-* &quot;-&quot;??_-;_-@_-"/>
      <border diagonalUp="0" diagonalDown="0" outline="0">
        <left/>
        <right/>
        <top style="thin">
          <color theme="1"/>
        </top>
        <bottom style="thin">
          <color theme="1"/>
        </bottom>
      </border>
    </dxf>
    <dxf>
      <numFmt numFmtId="165" formatCode="_-* #,##0_-;\-* #,##0_-;_-* &quot;-&quot;??_-;_-@_-"/>
      <border diagonalUp="0" diagonalDown="0" outline="0">
        <left style="thin">
          <color theme="1"/>
        </left>
        <right style="thin">
          <color theme="1"/>
        </right>
        <top style="thin">
          <color theme="1"/>
        </top>
        <bottom/>
      </border>
    </dxf>
    <dxf>
      <font>
        <b val="0"/>
        <i val="0"/>
        <strike val="0"/>
        <condense val="0"/>
        <extend val="0"/>
        <outline val="0"/>
        <shadow val="0"/>
        <u val="none"/>
        <vertAlign val="baseline"/>
        <sz val="11"/>
        <color theme="1"/>
        <name val="Calibri"/>
        <family val="2"/>
        <scheme val="minor"/>
      </font>
      <numFmt numFmtId="165" formatCode="_-* #,##0_-;\-* #,##0_-;_-* &quot;-&quot;??_-;_-@_-"/>
      <border diagonalUp="0" diagonalDown="0" outline="0">
        <left style="thin">
          <color theme="1"/>
        </left>
        <right style="thin">
          <color theme="1"/>
        </right>
        <top style="thin">
          <color theme="1"/>
        </top>
        <bottom style="thin">
          <color theme="1"/>
        </bottom>
      </border>
    </dxf>
    <dxf>
      <border diagonalUp="0" diagonalDown="0" outline="0">
        <left style="thin">
          <color theme="1"/>
        </left>
        <right style="thin">
          <color theme="1"/>
        </right>
        <top style="thin">
          <color theme="1"/>
        </top>
        <bottom/>
      </border>
    </dxf>
    <dxf>
      <font>
        <b val="0"/>
        <i val="0"/>
        <strike val="0"/>
        <condense val="0"/>
        <extend val="0"/>
        <outline val="0"/>
        <shadow val="0"/>
        <u val="none"/>
        <vertAlign val="baseline"/>
        <sz val="11"/>
        <color theme="1"/>
        <name val="Calibri"/>
        <family val="2"/>
        <scheme val="minor"/>
      </font>
      <border diagonalUp="0" diagonalDown="0" outline="0">
        <left style="thin">
          <color theme="1"/>
        </left>
        <right style="thin">
          <color theme="1"/>
        </right>
        <top style="thin">
          <color theme="1"/>
        </top>
        <bottom style="thin">
          <color theme="1"/>
        </bottom>
      </border>
    </dxf>
    <dxf>
      <font>
        <b/>
        <i val="0"/>
        <strike val="0"/>
        <condense val="0"/>
        <extend val="0"/>
        <outline val="0"/>
        <shadow val="0"/>
        <u val="none"/>
        <vertAlign val="baseline"/>
        <sz val="11"/>
        <color theme="1"/>
        <name val="Calibri"/>
        <family val="2"/>
        <scheme val="minor"/>
      </font>
      <border diagonalUp="0" diagonalDown="0" outline="0">
        <left/>
        <right style="thin">
          <color theme="1"/>
        </right>
        <top style="thin">
          <color theme="1"/>
        </top>
        <bottom/>
      </border>
    </dxf>
    <dxf>
      <font>
        <b/>
        <i val="0"/>
        <strike val="0"/>
        <condense val="0"/>
        <extend val="0"/>
        <outline val="0"/>
        <shadow val="0"/>
        <u val="none"/>
        <vertAlign val="baseline"/>
        <sz val="11"/>
        <color theme="1"/>
        <name val="Calibri"/>
        <family val="2"/>
        <scheme val="minor"/>
      </font>
      <border diagonalUp="0" diagonalDown="0">
        <left/>
        <right style="thin">
          <color theme="1"/>
        </right>
        <top style="thin">
          <color theme="1"/>
        </top>
        <bottom style="thin">
          <color theme="1"/>
        </bottom>
        <vertical/>
        <horizontal/>
      </border>
    </dxf>
    <dxf>
      <border outline="0">
        <top style="thin">
          <color theme="1"/>
        </top>
      </border>
    </dxf>
    <dxf>
      <border outline="0">
        <left style="thin">
          <color theme="1"/>
        </left>
        <right style="thin">
          <color theme="1"/>
        </right>
        <top style="thin">
          <color theme="1"/>
        </top>
        <bottom style="thin">
          <color theme="1"/>
        </bottom>
      </border>
    </dxf>
    <dxf>
      <border outline="0">
        <bottom style="medium">
          <color theme="1"/>
        </bottom>
      </border>
    </dxf>
    <dxf>
      <font>
        <b/>
        <i val="0"/>
        <strike val="0"/>
        <condense val="0"/>
        <extend val="0"/>
        <outline val="0"/>
        <shadow val="0"/>
        <u val="none"/>
        <vertAlign val="baseline"/>
        <sz val="11"/>
        <color theme="1"/>
        <name val="Calibri"/>
        <family val="2"/>
        <scheme val="minor"/>
      </font>
      <border diagonalUp="0" diagonalDown="0" outline="0">
        <left style="thin">
          <color theme="1"/>
        </left>
        <right style="thin">
          <color theme="1"/>
        </right>
        <top/>
        <bottom/>
      </border>
    </dxf>
    <dxf>
      <numFmt numFmtId="1" formatCode="0"/>
      <border diagonalUp="0" diagonalDown="0" outline="0">
        <left style="thin">
          <color theme="1"/>
        </left>
        <right/>
        <top style="thin">
          <color theme="1"/>
        </top>
        <bottom/>
      </border>
    </dxf>
    <dxf>
      <font>
        <b val="0"/>
        <i val="0"/>
        <strike val="0"/>
        <condense val="0"/>
        <extend val="0"/>
        <outline val="0"/>
        <shadow val="0"/>
        <u val="none"/>
        <vertAlign val="baseline"/>
        <sz val="11"/>
        <color theme="1"/>
        <name val="Calibri"/>
        <family val="2"/>
        <scheme val="minor"/>
      </font>
      <border diagonalUp="0" diagonalDown="0">
        <left style="thin">
          <color theme="1"/>
        </left>
        <right/>
        <top style="thin">
          <color theme="1"/>
        </top>
        <bottom style="thin">
          <color theme="1"/>
        </bottom>
        <vertical/>
        <horizontal/>
      </border>
    </dxf>
    <dxf>
      <numFmt numFmtId="1" formatCode="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border diagonalUp="0" diagonalDown="0" outline="0">
        <left/>
        <right/>
        <top style="thin">
          <color theme="1"/>
        </top>
        <bottom style="thin">
          <color theme="1"/>
        </bottom>
      </border>
    </dxf>
    <dxf>
      <numFmt numFmtId="165" formatCode="_-* #,##0_-;\-* #,##0_-;_-* &quot;-&quot;??_-;_-@_-"/>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165" formatCode="_-* #,##0_-;\-* #,##0_-;_-* &quot;-&quot;??_-;_-@_-"/>
      <border diagonalUp="0" diagonalDown="0" outline="0">
        <left/>
        <right/>
        <top style="thin">
          <color theme="1"/>
        </top>
        <bottom style="thin">
          <color theme="1"/>
        </bottom>
      </border>
    </dxf>
    <dxf>
      <numFmt numFmtId="165" formatCode="_-* #,##0_-;\-* #,##0_-;_-* &quot;-&quot;??_-;_-@_-"/>
      <border diagonalUp="0" diagonalDown="0" outline="0">
        <left style="thin">
          <color theme="1"/>
        </left>
        <right style="thin">
          <color theme="1"/>
        </right>
        <top style="thin">
          <color theme="1"/>
        </top>
        <bottom/>
      </border>
    </dxf>
    <dxf>
      <font>
        <b val="0"/>
        <i val="0"/>
        <strike val="0"/>
        <condense val="0"/>
        <extend val="0"/>
        <outline val="0"/>
        <shadow val="0"/>
        <u val="none"/>
        <vertAlign val="baseline"/>
        <sz val="11"/>
        <color theme="1"/>
        <name val="Calibri"/>
        <family val="2"/>
        <scheme val="minor"/>
      </font>
      <numFmt numFmtId="165" formatCode="_-* #,##0_-;\-* #,##0_-;_-* &quot;-&quot;??_-;_-@_-"/>
      <border diagonalUp="0" diagonalDown="0" outline="0">
        <left style="thin">
          <color theme="1"/>
        </left>
        <right style="thin">
          <color theme="1"/>
        </right>
        <top style="thin">
          <color theme="1"/>
        </top>
        <bottom style="thin">
          <color theme="1"/>
        </bottom>
      </border>
    </dxf>
    <dxf>
      <border diagonalUp="0" diagonalDown="0" outline="0">
        <left style="thin">
          <color theme="1"/>
        </left>
        <right style="thin">
          <color theme="1"/>
        </right>
        <top style="thin">
          <color theme="1"/>
        </top>
        <bottom/>
      </border>
    </dxf>
    <dxf>
      <font>
        <b val="0"/>
        <i val="0"/>
        <strike val="0"/>
        <condense val="0"/>
        <extend val="0"/>
        <outline val="0"/>
        <shadow val="0"/>
        <u val="none"/>
        <vertAlign val="baseline"/>
        <sz val="11"/>
        <color theme="1"/>
        <name val="Calibri"/>
        <family val="2"/>
        <scheme val="minor"/>
      </font>
      <border diagonalUp="0" diagonalDown="0" outline="0">
        <left style="thin">
          <color theme="1"/>
        </left>
        <right style="thin">
          <color theme="1"/>
        </right>
        <top style="thin">
          <color theme="1"/>
        </top>
        <bottom style="thin">
          <color theme="1"/>
        </bottom>
      </border>
    </dxf>
    <dxf>
      <font>
        <b/>
        <i val="0"/>
        <strike val="0"/>
        <condense val="0"/>
        <extend val="0"/>
        <outline val="0"/>
        <shadow val="0"/>
        <u val="none"/>
        <vertAlign val="baseline"/>
        <sz val="11"/>
        <color theme="1"/>
        <name val="Calibri"/>
        <family val="2"/>
        <scheme val="minor"/>
      </font>
      <border diagonalUp="0" diagonalDown="0" outline="0">
        <left/>
        <right style="thin">
          <color theme="1"/>
        </right>
        <top style="thin">
          <color theme="1"/>
        </top>
        <bottom/>
      </border>
    </dxf>
    <dxf>
      <font>
        <b/>
        <i val="0"/>
        <strike val="0"/>
        <condense val="0"/>
        <extend val="0"/>
        <outline val="0"/>
        <shadow val="0"/>
        <u val="none"/>
        <vertAlign val="baseline"/>
        <sz val="11"/>
        <color theme="1"/>
        <name val="Calibri"/>
        <family val="2"/>
        <scheme val="minor"/>
      </font>
      <border diagonalUp="0" diagonalDown="0">
        <left/>
        <right style="thin">
          <color theme="1"/>
        </right>
        <top style="thin">
          <color theme="1"/>
        </top>
        <bottom style="thin">
          <color theme="1"/>
        </bottom>
        <vertical/>
        <horizontal/>
      </border>
    </dxf>
    <dxf>
      <border outline="0">
        <top style="thin">
          <color theme="1"/>
        </top>
      </border>
    </dxf>
    <dxf>
      <border outline="0">
        <left style="thin">
          <color theme="1"/>
        </left>
        <right style="thin">
          <color theme="1"/>
        </right>
        <top style="thin">
          <color theme="1"/>
        </top>
        <bottom style="thin">
          <color theme="1"/>
        </bottom>
      </border>
    </dxf>
    <dxf>
      <border outline="0">
        <bottom style="medium">
          <color theme="1"/>
        </bottom>
      </border>
    </dxf>
    <dxf>
      <font>
        <b/>
        <i val="0"/>
        <strike val="0"/>
        <condense val="0"/>
        <extend val="0"/>
        <outline val="0"/>
        <shadow val="0"/>
        <u val="none"/>
        <vertAlign val="baseline"/>
        <sz val="11"/>
        <color theme="1"/>
        <name val="Calibri"/>
        <family val="2"/>
        <scheme val="minor"/>
      </font>
      <border diagonalUp="0" diagonalDown="0" outline="0">
        <left style="thin">
          <color theme="1"/>
        </left>
        <right style="thin">
          <color theme="1"/>
        </right>
        <top/>
        <bottom/>
      </border>
    </dxf>
    <dxf>
      <numFmt numFmtId="1" formatCode="0"/>
      <border diagonalUp="0" diagonalDown="0" outline="0">
        <left style="thin">
          <color theme="1"/>
        </left>
        <right/>
        <top style="thin">
          <color theme="1"/>
        </top>
        <bottom/>
      </border>
    </dxf>
    <dxf>
      <font>
        <b val="0"/>
        <i val="0"/>
        <strike val="0"/>
        <condense val="0"/>
        <extend val="0"/>
        <outline val="0"/>
        <shadow val="0"/>
        <u val="none"/>
        <vertAlign val="baseline"/>
        <sz val="11"/>
        <color theme="1"/>
        <name val="Calibri"/>
        <family val="2"/>
        <scheme val="minor"/>
      </font>
      <border diagonalUp="0" diagonalDown="0">
        <left style="thin">
          <color theme="1"/>
        </left>
        <right/>
        <top style="thin">
          <color theme="1"/>
        </top>
        <bottom style="thin">
          <color theme="1"/>
        </bottom>
        <vertical/>
        <horizontal/>
      </border>
    </dxf>
    <dxf>
      <numFmt numFmtId="1" formatCode="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border diagonalUp="0" diagonalDown="0" outline="0">
        <left/>
        <right/>
        <top style="thin">
          <color theme="1"/>
        </top>
        <bottom style="thin">
          <color theme="1"/>
        </bottom>
      </border>
    </dxf>
    <dxf>
      <numFmt numFmtId="165" formatCode="_-* #,##0_-;\-* #,##0_-;_-* &quot;-&quot;??_-;_-@_-"/>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165" formatCode="_-* #,##0_-;\-* #,##0_-;_-* &quot;-&quot;??_-;_-@_-"/>
      <border diagonalUp="0" diagonalDown="0" outline="0">
        <left/>
        <right/>
        <top style="thin">
          <color theme="1"/>
        </top>
        <bottom style="thin">
          <color theme="1"/>
        </bottom>
      </border>
    </dxf>
    <dxf>
      <numFmt numFmtId="165" formatCode="_-* #,##0_-;\-* #,##0_-;_-* &quot;-&quot;??_-;_-@_-"/>
      <border diagonalUp="0" diagonalDown="0" outline="0">
        <left style="thin">
          <color theme="1"/>
        </left>
        <right style="thin">
          <color theme="1"/>
        </right>
        <top style="thin">
          <color theme="1"/>
        </top>
        <bottom/>
      </border>
    </dxf>
    <dxf>
      <font>
        <b val="0"/>
        <i val="0"/>
        <strike val="0"/>
        <condense val="0"/>
        <extend val="0"/>
        <outline val="0"/>
        <shadow val="0"/>
        <u val="none"/>
        <vertAlign val="baseline"/>
        <sz val="11"/>
        <color theme="1"/>
        <name val="Calibri"/>
        <family val="2"/>
        <scheme val="minor"/>
      </font>
      <numFmt numFmtId="165" formatCode="_-* #,##0_-;\-* #,##0_-;_-* &quot;-&quot;??_-;_-@_-"/>
      <border diagonalUp="0" diagonalDown="0" outline="0">
        <left style="thin">
          <color theme="1"/>
        </left>
        <right style="thin">
          <color theme="1"/>
        </right>
        <top style="thin">
          <color theme="1"/>
        </top>
        <bottom style="thin">
          <color theme="1"/>
        </bottom>
      </border>
    </dxf>
    <dxf>
      <border diagonalUp="0" diagonalDown="0" outline="0">
        <left style="thin">
          <color theme="1"/>
        </left>
        <right style="thin">
          <color theme="1"/>
        </right>
        <top style="thin">
          <color theme="1"/>
        </top>
        <bottom/>
      </border>
    </dxf>
    <dxf>
      <font>
        <b val="0"/>
        <i val="0"/>
        <strike val="0"/>
        <condense val="0"/>
        <extend val="0"/>
        <outline val="0"/>
        <shadow val="0"/>
        <u val="none"/>
        <vertAlign val="baseline"/>
        <sz val="11"/>
        <color theme="1"/>
        <name val="Calibri"/>
        <family val="2"/>
        <scheme val="minor"/>
      </font>
      <border diagonalUp="0" diagonalDown="0" outline="0">
        <left style="thin">
          <color theme="1"/>
        </left>
        <right style="thin">
          <color theme="1"/>
        </right>
        <top style="thin">
          <color theme="1"/>
        </top>
        <bottom style="thin">
          <color theme="1"/>
        </bottom>
      </border>
    </dxf>
    <dxf>
      <font>
        <b/>
        <i val="0"/>
        <strike val="0"/>
        <condense val="0"/>
        <extend val="0"/>
        <outline val="0"/>
        <shadow val="0"/>
        <u val="none"/>
        <vertAlign val="baseline"/>
        <sz val="11"/>
        <color theme="1"/>
        <name val="Calibri"/>
        <family val="2"/>
        <scheme val="minor"/>
      </font>
      <border diagonalUp="0" diagonalDown="0" outline="0">
        <left/>
        <right style="thin">
          <color theme="1"/>
        </right>
        <top style="thin">
          <color theme="1"/>
        </top>
        <bottom/>
      </border>
    </dxf>
    <dxf>
      <font>
        <b/>
        <i val="0"/>
        <strike val="0"/>
        <condense val="0"/>
        <extend val="0"/>
        <outline val="0"/>
        <shadow val="0"/>
        <u val="none"/>
        <vertAlign val="baseline"/>
        <sz val="11"/>
        <color theme="1"/>
        <name val="Calibri"/>
        <family val="2"/>
        <scheme val="minor"/>
      </font>
      <border diagonalUp="0" diagonalDown="0">
        <left/>
        <right style="thin">
          <color theme="1"/>
        </right>
        <top style="thin">
          <color theme="1"/>
        </top>
        <bottom style="thin">
          <color theme="1"/>
        </bottom>
        <vertical/>
        <horizontal/>
      </border>
    </dxf>
    <dxf>
      <border outline="0">
        <top style="thin">
          <color theme="1"/>
        </top>
      </border>
    </dxf>
    <dxf>
      <border outline="0">
        <left style="thin">
          <color theme="1"/>
        </left>
        <right style="thin">
          <color theme="1"/>
        </right>
        <top style="thin">
          <color theme="1"/>
        </top>
        <bottom style="thin">
          <color theme="1"/>
        </bottom>
      </border>
    </dxf>
    <dxf>
      <border outline="0">
        <bottom style="medium">
          <color theme="1"/>
        </bottom>
      </border>
    </dxf>
    <dxf>
      <font>
        <b/>
        <i val="0"/>
        <strike val="0"/>
        <condense val="0"/>
        <extend val="0"/>
        <outline val="0"/>
        <shadow val="0"/>
        <u val="none"/>
        <vertAlign val="baseline"/>
        <sz val="11"/>
        <color theme="1"/>
        <name val="Calibri"/>
        <family val="2"/>
        <scheme val="minor"/>
      </font>
      <border diagonalUp="0" diagonalDown="0" outline="0">
        <left style="thin">
          <color theme="1"/>
        </left>
        <right style="thin">
          <color theme="1"/>
        </right>
        <top/>
        <bottom/>
      </border>
    </dxf>
    <dxf>
      <numFmt numFmtId="1" formatCode="0"/>
      <border diagonalUp="0" diagonalDown="0" outline="0">
        <left style="thin">
          <color theme="1"/>
        </left>
        <right/>
        <top style="thin">
          <color theme="1"/>
        </top>
        <bottom/>
      </border>
    </dxf>
    <dxf>
      <font>
        <b val="0"/>
        <i val="0"/>
        <strike val="0"/>
        <condense val="0"/>
        <extend val="0"/>
        <outline val="0"/>
        <shadow val="0"/>
        <u val="none"/>
        <vertAlign val="baseline"/>
        <sz val="11"/>
        <color theme="1"/>
        <name val="Calibri"/>
        <family val="2"/>
        <scheme val="minor"/>
      </font>
      <border diagonalUp="0" diagonalDown="0">
        <left style="thin">
          <color theme="1"/>
        </left>
        <right/>
        <top style="thin">
          <color theme="1"/>
        </top>
        <bottom style="thin">
          <color theme="1"/>
        </bottom>
        <vertical/>
        <horizontal/>
      </border>
    </dxf>
    <dxf>
      <numFmt numFmtId="1" formatCode="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border diagonalUp="0" diagonalDown="0" outline="0">
        <left/>
        <right/>
        <top style="thin">
          <color theme="1"/>
        </top>
        <bottom style="thin">
          <color theme="1"/>
        </bottom>
      </border>
    </dxf>
    <dxf>
      <numFmt numFmtId="165" formatCode="_-* #,##0_-;\-* #,##0_-;_-* &quot;-&quot;??_-;_-@_-"/>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165" formatCode="_-* #,##0_-;\-* #,##0_-;_-* &quot;-&quot;??_-;_-@_-"/>
      <border diagonalUp="0" diagonalDown="0" outline="0">
        <left/>
        <right/>
        <top style="thin">
          <color theme="1"/>
        </top>
        <bottom style="thin">
          <color theme="1"/>
        </bottom>
      </border>
    </dxf>
    <dxf>
      <numFmt numFmtId="165" formatCode="_-* #,##0_-;\-* #,##0_-;_-* &quot;-&quot;??_-;_-@_-"/>
      <border diagonalUp="0" diagonalDown="0" outline="0">
        <left style="thin">
          <color theme="1"/>
        </left>
        <right style="thin">
          <color theme="1"/>
        </right>
        <top style="thin">
          <color theme="1"/>
        </top>
        <bottom/>
      </border>
    </dxf>
    <dxf>
      <font>
        <b val="0"/>
        <i val="0"/>
        <strike val="0"/>
        <condense val="0"/>
        <extend val="0"/>
        <outline val="0"/>
        <shadow val="0"/>
        <u val="none"/>
        <vertAlign val="baseline"/>
        <sz val="11"/>
        <color theme="1"/>
        <name val="Calibri"/>
        <family val="2"/>
        <scheme val="minor"/>
      </font>
      <numFmt numFmtId="165" formatCode="_-* #,##0_-;\-* #,##0_-;_-* &quot;-&quot;??_-;_-@_-"/>
      <border diagonalUp="0" diagonalDown="0" outline="0">
        <left style="thin">
          <color theme="1"/>
        </left>
        <right style="thin">
          <color theme="1"/>
        </right>
        <top style="thin">
          <color theme="1"/>
        </top>
        <bottom style="thin">
          <color theme="1"/>
        </bottom>
      </border>
    </dxf>
    <dxf>
      <border diagonalUp="0" diagonalDown="0" outline="0">
        <left style="thin">
          <color theme="1"/>
        </left>
        <right style="thin">
          <color theme="1"/>
        </right>
        <top style="thin">
          <color theme="1"/>
        </top>
        <bottom/>
      </border>
    </dxf>
    <dxf>
      <font>
        <b val="0"/>
        <i val="0"/>
        <strike val="0"/>
        <condense val="0"/>
        <extend val="0"/>
        <outline val="0"/>
        <shadow val="0"/>
        <u val="none"/>
        <vertAlign val="baseline"/>
        <sz val="11"/>
        <color theme="1"/>
        <name val="Calibri"/>
        <family val="2"/>
        <scheme val="minor"/>
      </font>
      <border diagonalUp="0" diagonalDown="0" outline="0">
        <left style="thin">
          <color theme="1"/>
        </left>
        <right style="thin">
          <color theme="1"/>
        </right>
        <top style="thin">
          <color theme="1"/>
        </top>
        <bottom style="thin">
          <color theme="1"/>
        </bottom>
      </border>
    </dxf>
    <dxf>
      <font>
        <b/>
        <i val="0"/>
        <strike val="0"/>
        <condense val="0"/>
        <extend val="0"/>
        <outline val="0"/>
        <shadow val="0"/>
        <u val="none"/>
        <vertAlign val="baseline"/>
        <sz val="11"/>
        <color theme="1"/>
        <name val="Calibri"/>
        <family val="2"/>
        <scheme val="minor"/>
      </font>
      <border diagonalUp="0" diagonalDown="0" outline="0">
        <left/>
        <right style="thin">
          <color theme="1"/>
        </right>
        <top style="thin">
          <color theme="1"/>
        </top>
        <bottom/>
      </border>
    </dxf>
    <dxf>
      <font>
        <b/>
        <i val="0"/>
        <strike val="0"/>
        <condense val="0"/>
        <extend val="0"/>
        <outline val="0"/>
        <shadow val="0"/>
        <u val="none"/>
        <vertAlign val="baseline"/>
        <sz val="11"/>
        <color theme="1"/>
        <name val="Calibri"/>
        <family val="2"/>
        <scheme val="minor"/>
      </font>
      <border diagonalUp="0" diagonalDown="0">
        <left/>
        <right style="thin">
          <color theme="1"/>
        </right>
        <top style="thin">
          <color theme="1"/>
        </top>
        <bottom style="thin">
          <color theme="1"/>
        </bottom>
        <vertical/>
        <horizontal/>
      </border>
    </dxf>
    <dxf>
      <border outline="0">
        <top style="thin">
          <color theme="1"/>
        </top>
      </border>
    </dxf>
    <dxf>
      <border outline="0">
        <left style="thin">
          <color theme="1"/>
        </left>
        <right style="thin">
          <color theme="1"/>
        </right>
        <top style="thin">
          <color theme="1"/>
        </top>
        <bottom style="thin">
          <color theme="1"/>
        </bottom>
      </border>
    </dxf>
    <dxf>
      <border outline="0">
        <bottom style="medium">
          <color theme="1"/>
        </bottom>
      </border>
    </dxf>
    <dxf>
      <font>
        <b/>
        <i val="0"/>
        <strike val="0"/>
        <condense val="0"/>
        <extend val="0"/>
        <outline val="0"/>
        <shadow val="0"/>
        <u val="none"/>
        <vertAlign val="baseline"/>
        <sz val="11"/>
        <color theme="1"/>
        <name val="Calibri"/>
        <family val="2"/>
        <scheme val="minor"/>
      </font>
      <border diagonalUp="0" diagonalDown="0" outline="0">
        <left style="thin">
          <color theme="1"/>
        </left>
        <right style="thin">
          <color theme="1"/>
        </right>
        <top/>
        <bottom/>
      </border>
    </dxf>
    <dxf>
      <numFmt numFmtId="164" formatCode="0.0%"/>
    </dxf>
    <dxf>
      <numFmt numFmtId="1" formatCode="0"/>
    </dxf>
    <dxf>
      <numFmt numFmtId="1" formatCode="0"/>
    </dxf>
    <dxf>
      <numFmt numFmtId="1" formatCode="0"/>
    </dxf>
    <dxf>
      <numFmt numFmtId="1" formatCode="0"/>
    </dxf>
  </dxfs>
  <tableStyles count="0" defaultTableStyle="TableStyleMedium2" defaultPivotStyle="PivotStyleLight16"/>
  <colors>
    <mruColors>
      <color rgb="FFFFCC00"/>
      <color rgb="FFFF9933"/>
      <color rgb="FFFF9900"/>
      <color rgb="FFCC6600"/>
      <color rgb="FFFF0000"/>
      <color rgb="FFFF6699"/>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powerPivotData" Target="model/item.data"/><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sz="1200" b="1" i="0" u="none" strike="noStrike" kern="1200" spc="100" baseline="0">
                <a:solidFill>
                  <a:sysClr val="window" lastClr="FFFFFF">
                    <a:lumMod val="95000"/>
                  </a:sysClr>
                </a:solidFill>
                <a:effectLst>
                  <a:outerShdw blurRad="50800" dist="38100" dir="5400000" algn="t" rotWithShape="0">
                    <a:prstClr val="black">
                      <a:alpha val="40000"/>
                    </a:prstClr>
                  </a:outerShdw>
                </a:effectLst>
              </a:rPr>
              <a:t>Comparison of </a:t>
            </a:r>
            <a:r>
              <a:rPr lang="en-GB" sz="1200" b="1" i="0" u="none" strike="noStrike" kern="1200" spc="100" baseline="0">
                <a:solidFill>
                  <a:srgbClr val="FFFF00"/>
                </a:solidFill>
                <a:effectLst>
                  <a:outerShdw blurRad="50800" dist="38100" dir="5400000" algn="t" rotWithShape="0">
                    <a:prstClr val="black">
                      <a:alpha val="40000"/>
                    </a:prstClr>
                  </a:outerShdw>
                </a:effectLst>
              </a:rPr>
              <a:t>Yellow Cards </a:t>
            </a:r>
            <a:r>
              <a:rPr lang="en-GB" sz="1200" b="1" i="0" u="none" strike="noStrike" kern="1200" spc="100" baseline="0">
                <a:solidFill>
                  <a:sysClr val="window" lastClr="FFFFFF">
                    <a:lumMod val="95000"/>
                  </a:sysClr>
                </a:solidFill>
                <a:effectLst>
                  <a:outerShdw blurRad="50800" dist="38100" dir="5400000" algn="t" rotWithShape="0">
                    <a:prstClr val="black">
                      <a:alpha val="40000"/>
                    </a:prstClr>
                  </a:outerShdw>
                </a:effectLst>
              </a:rPr>
              <a:t>in 2006/07 vs. 2023/24 Premier League seasons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2006/07</c:v>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'Main Dashboard'!$H$10</c:f>
              <c:strCache>
                <c:ptCount val="1"/>
                <c:pt idx="0">
                  <c:v>Total Yellow Cards</c:v>
                </c:pt>
              </c:strCache>
            </c:strRef>
          </c:cat>
          <c:val>
            <c:numRef>
              <c:f>'Main Dashboard'!$I$10</c:f>
              <c:numCache>
                <c:formatCode>General</c:formatCode>
                <c:ptCount val="1"/>
                <c:pt idx="0">
                  <c:v>1204</c:v>
                </c:pt>
              </c:numCache>
            </c:numRef>
          </c:val>
          <c:extLst>
            <c:ext xmlns:c16="http://schemas.microsoft.com/office/drawing/2014/chart" uri="{C3380CC4-5D6E-409C-BE32-E72D297353CC}">
              <c16:uniqueId val="{00000000-DD56-4512-AD94-26BA47882222}"/>
            </c:ext>
          </c:extLst>
        </c:ser>
        <c:ser>
          <c:idx val="1"/>
          <c:order val="1"/>
          <c:tx>
            <c:v>2023/24</c:v>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'Main Dashboard'!$H$10</c:f>
              <c:strCache>
                <c:ptCount val="1"/>
                <c:pt idx="0">
                  <c:v>Total Yellow Cards</c:v>
                </c:pt>
              </c:strCache>
            </c:strRef>
          </c:cat>
          <c:val>
            <c:numRef>
              <c:f>'Main Dashboard'!$J$10</c:f>
              <c:numCache>
                <c:formatCode>General</c:formatCode>
                <c:ptCount val="1"/>
                <c:pt idx="0">
                  <c:v>1602</c:v>
                </c:pt>
              </c:numCache>
            </c:numRef>
          </c:val>
          <c:extLst>
            <c:ext xmlns:c16="http://schemas.microsoft.com/office/drawing/2014/chart" uri="{C3380CC4-5D6E-409C-BE32-E72D297353CC}">
              <c16:uniqueId val="{00000001-DD56-4512-AD94-26BA47882222}"/>
            </c:ext>
          </c:extLst>
        </c:ser>
        <c:dLbls>
          <c:showLegendKey val="0"/>
          <c:showVal val="0"/>
          <c:showCatName val="0"/>
          <c:showSerName val="0"/>
          <c:showPercent val="0"/>
          <c:showBubbleSize val="0"/>
        </c:dLbls>
        <c:gapWidth val="100"/>
        <c:overlap val="-24"/>
        <c:axId val="1279166688"/>
        <c:axId val="1279178688"/>
      </c:barChart>
      <c:catAx>
        <c:axId val="127916668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79178688"/>
        <c:crosses val="autoZero"/>
        <c:auto val="1"/>
        <c:lblAlgn val="ctr"/>
        <c:lblOffset val="100"/>
        <c:noMultiLvlLbl val="0"/>
      </c:catAx>
      <c:valAx>
        <c:axId val="127917868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79166688"/>
        <c:crosses val="autoZero"/>
        <c:crossBetween val="between"/>
      </c:valAx>
      <c:spPr>
        <a:noFill/>
        <a:ln>
          <a:noFill/>
        </a:ln>
        <a:effectLst/>
      </c:spPr>
    </c:plotArea>
    <c:legend>
      <c:legendPos val="b"/>
      <c:layout>
        <c:manualLayout>
          <c:xMode val="edge"/>
          <c:yMode val="edge"/>
          <c:x val="0.36673094336934436"/>
          <c:y val="0.89566122455136488"/>
          <c:w val="0.28454350592038147"/>
          <c:h val="7.4075379823226151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spc="100" baseline="0">
                <a:solidFill>
                  <a:sysClr val="window" lastClr="FFFFFF">
                    <a:lumMod val="95000"/>
                  </a:sysClr>
                </a:solidFill>
                <a:effectLst>
                  <a:outerShdw blurRad="50800" dist="38100" dir="5400000" algn="t" rotWithShape="0">
                    <a:prstClr val="black">
                      <a:alpha val="40000"/>
                    </a:prstClr>
                  </a:outerShdw>
                </a:effectLst>
                <a:latin typeface="+mn-lt"/>
                <a:ea typeface="+mn-ea"/>
                <a:cs typeface="+mn-cs"/>
              </a:defRPr>
            </a:pPr>
            <a:r>
              <a:rPr lang="en-GB" sz="1200" b="1" i="0" u="none" strike="noStrike" kern="1200" spc="100" baseline="0">
                <a:solidFill>
                  <a:sysClr val="window" lastClr="FFFFFF">
                    <a:lumMod val="95000"/>
                  </a:sysClr>
                </a:solidFill>
                <a:effectLst>
                  <a:outerShdw blurRad="50800" dist="38100" dir="5400000" algn="t" rotWithShape="0">
                    <a:prstClr val="black">
                      <a:alpha val="40000"/>
                    </a:prstClr>
                  </a:outerShdw>
                </a:effectLst>
              </a:rPr>
              <a:t>Comparison of </a:t>
            </a:r>
            <a:r>
              <a:rPr lang="en-GB" sz="1200" b="1" i="0" u="none" strike="noStrike" kern="1200" spc="100" baseline="0">
                <a:solidFill>
                  <a:srgbClr val="FF0000"/>
                </a:solidFill>
                <a:effectLst>
                  <a:outerShdw blurRad="50800" dist="38100" dir="5400000" algn="t" rotWithShape="0">
                    <a:prstClr val="black">
                      <a:alpha val="40000"/>
                    </a:prstClr>
                  </a:outerShdw>
                </a:effectLst>
              </a:rPr>
              <a:t>Red Cards</a:t>
            </a:r>
            <a:r>
              <a:rPr lang="en-GB" sz="1200" b="1" i="0" u="none" strike="noStrike" kern="1200" spc="100" baseline="0">
                <a:solidFill>
                  <a:sysClr val="window" lastClr="FFFFFF">
                    <a:lumMod val="95000"/>
                  </a:sysClr>
                </a:solidFill>
                <a:effectLst>
                  <a:outerShdw blurRad="50800" dist="38100" dir="5400000" algn="t" rotWithShape="0">
                    <a:prstClr val="black">
                      <a:alpha val="40000"/>
                    </a:prstClr>
                  </a:outerShdw>
                </a:effectLst>
              </a:rPr>
              <a:t> in 2006/07 vs. 2023/24 Premier League seasons</a:t>
            </a:r>
          </a:p>
        </c:rich>
      </c:tx>
      <c:layout>
        <c:manualLayout>
          <c:xMode val="edge"/>
          <c:yMode val="edge"/>
          <c:x val="0.12557832762084473"/>
          <c:y val="5.925860990353083E-2"/>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spc="100" baseline="0">
              <a:solidFill>
                <a:sysClr val="window" lastClr="FFFFFF">
                  <a:lumMod val="95000"/>
                </a:sys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manualLayout>
          <c:layoutTarget val="inner"/>
          <c:xMode val="edge"/>
          <c:yMode val="edge"/>
          <c:x val="7.0038085083913501E-2"/>
          <c:y val="0.2055632208452077"/>
          <c:w val="0.89781978827610753"/>
          <c:h val="0.58551246567729676"/>
        </c:manualLayout>
      </c:layout>
      <c:barChart>
        <c:barDir val="col"/>
        <c:grouping val="clustered"/>
        <c:varyColors val="0"/>
        <c:ser>
          <c:idx val="0"/>
          <c:order val="0"/>
          <c:tx>
            <c:v>2006/07</c:v>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'Main Dashboard'!$H$11</c:f>
              <c:strCache>
                <c:ptCount val="1"/>
                <c:pt idx="0">
                  <c:v>Total Red Cards</c:v>
                </c:pt>
              </c:strCache>
            </c:strRef>
          </c:cat>
          <c:val>
            <c:numRef>
              <c:f>'Main Dashboard'!$I$11</c:f>
              <c:numCache>
                <c:formatCode>General</c:formatCode>
                <c:ptCount val="1"/>
                <c:pt idx="0">
                  <c:v>51</c:v>
                </c:pt>
              </c:numCache>
            </c:numRef>
          </c:val>
          <c:extLst>
            <c:ext xmlns:c16="http://schemas.microsoft.com/office/drawing/2014/chart" uri="{C3380CC4-5D6E-409C-BE32-E72D297353CC}">
              <c16:uniqueId val="{00000000-4716-4897-8559-4A57BAABFDF6}"/>
            </c:ext>
          </c:extLst>
        </c:ser>
        <c:ser>
          <c:idx val="1"/>
          <c:order val="1"/>
          <c:tx>
            <c:v>2023/24</c:v>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'Main Dashboard'!$H$11</c:f>
              <c:strCache>
                <c:ptCount val="1"/>
                <c:pt idx="0">
                  <c:v>Total Red Cards</c:v>
                </c:pt>
              </c:strCache>
            </c:strRef>
          </c:cat>
          <c:val>
            <c:numRef>
              <c:f>'Main Dashboard'!$J$11</c:f>
              <c:numCache>
                <c:formatCode>General</c:formatCode>
                <c:ptCount val="1"/>
                <c:pt idx="0">
                  <c:v>58</c:v>
                </c:pt>
              </c:numCache>
            </c:numRef>
          </c:val>
          <c:extLst>
            <c:ext xmlns:c16="http://schemas.microsoft.com/office/drawing/2014/chart" uri="{C3380CC4-5D6E-409C-BE32-E72D297353CC}">
              <c16:uniqueId val="{00000001-4716-4897-8559-4A57BAABFDF6}"/>
            </c:ext>
          </c:extLst>
        </c:ser>
        <c:dLbls>
          <c:showLegendKey val="0"/>
          <c:showVal val="0"/>
          <c:showCatName val="0"/>
          <c:showSerName val="0"/>
          <c:showPercent val="0"/>
          <c:showBubbleSize val="0"/>
        </c:dLbls>
        <c:gapWidth val="100"/>
        <c:overlap val="-24"/>
        <c:axId val="1159095808"/>
        <c:axId val="1159101088"/>
      </c:barChart>
      <c:catAx>
        <c:axId val="11590958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59101088"/>
        <c:crosses val="autoZero"/>
        <c:auto val="1"/>
        <c:lblAlgn val="ctr"/>
        <c:lblOffset val="100"/>
        <c:noMultiLvlLbl val="0"/>
      </c:catAx>
      <c:valAx>
        <c:axId val="115910108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59095808"/>
        <c:crosses val="autoZero"/>
        <c:crossBetween val="between"/>
      </c:valAx>
      <c:spPr>
        <a:noFill/>
        <a:ln>
          <a:noFill/>
        </a:ln>
        <a:effectLst/>
      </c:spPr>
    </c:plotArea>
    <c:legend>
      <c:legendPos val="b"/>
      <c:legendEntry>
        <c:idx val="1"/>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Entry>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sz="1200"/>
              <a:t>Tackles</a:t>
            </a:r>
            <a:r>
              <a:rPr lang="en-GB" sz="1200" baseline="0"/>
              <a:t> Recorded vs Fouls Committed for 2006/07 &amp; 2023/24</a:t>
            </a:r>
            <a:endParaRPr lang="en-GB" sz="1200"/>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GB"/>
        </a:p>
      </c:txPr>
    </c:title>
    <c:autoTitleDeleted val="0"/>
    <c:plotArea>
      <c:layout/>
      <c:scatterChart>
        <c:scatterStyle val="lineMarker"/>
        <c:varyColors val="0"/>
        <c:ser>
          <c:idx val="1"/>
          <c:order val="0"/>
          <c:tx>
            <c:v>2023/24</c:v>
          </c:tx>
          <c:spPr>
            <a:ln w="25400" cap="rnd">
              <a:no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cap="rnd">
                <a:solidFill>
                  <a:schemeClr val="accent5"/>
                </a:solidFill>
                <a:round/>
              </a:ln>
              <a:effectLst>
                <a:outerShdw blurRad="57150" dist="19050" dir="5400000" algn="ctr" rotWithShape="0">
                  <a:srgbClr val="000000">
                    <a:alpha val="63000"/>
                  </a:srgbClr>
                </a:outerShdw>
              </a:effectLst>
            </c:spPr>
          </c:marker>
          <c:xVal>
            <c:numRef>
              <c:f>'Main Dashboard'!$C$35:$C$54</c:f>
              <c:numCache>
                <c:formatCode>General</c:formatCode>
                <c:ptCount val="20"/>
                <c:pt idx="0">
                  <c:v>517</c:v>
                </c:pt>
                <c:pt idx="1">
                  <c:v>610</c:v>
                </c:pt>
                <c:pt idx="2">
                  <c:v>677</c:v>
                </c:pt>
                <c:pt idx="3">
                  <c:v>547</c:v>
                </c:pt>
                <c:pt idx="4">
                  <c:v>724</c:v>
                </c:pt>
                <c:pt idx="5">
                  <c:v>663</c:v>
                </c:pt>
                <c:pt idx="6">
                  <c:v>661</c:v>
                </c:pt>
                <c:pt idx="7">
                  <c:v>676</c:v>
                </c:pt>
                <c:pt idx="8">
                  <c:v>684</c:v>
                </c:pt>
                <c:pt idx="9">
                  <c:v>788</c:v>
                </c:pt>
                <c:pt idx="10">
                  <c:v>677</c:v>
                </c:pt>
                <c:pt idx="11">
                  <c:v>693</c:v>
                </c:pt>
                <c:pt idx="12">
                  <c:v>679</c:v>
                </c:pt>
                <c:pt idx="13">
                  <c:v>739</c:v>
                </c:pt>
                <c:pt idx="14">
                  <c:v>743</c:v>
                </c:pt>
                <c:pt idx="15">
                  <c:v>677</c:v>
                </c:pt>
                <c:pt idx="16">
                  <c:v>728</c:v>
                </c:pt>
                <c:pt idx="17">
                  <c:v>652</c:v>
                </c:pt>
                <c:pt idx="18">
                  <c:v>607</c:v>
                </c:pt>
                <c:pt idx="19">
                  <c:v>709</c:v>
                </c:pt>
              </c:numCache>
            </c:numRef>
          </c:xVal>
          <c:yVal>
            <c:numRef>
              <c:f>'Main Dashboard'!$D$35:$D$54</c:f>
              <c:numCache>
                <c:formatCode>General</c:formatCode>
                <c:ptCount val="20"/>
                <c:pt idx="0">
                  <c:v>289</c:v>
                </c:pt>
                <c:pt idx="1">
                  <c:v>391</c:v>
                </c:pt>
                <c:pt idx="2">
                  <c:v>463</c:v>
                </c:pt>
                <c:pt idx="3">
                  <c:v>412</c:v>
                </c:pt>
                <c:pt idx="4">
                  <c:v>425</c:v>
                </c:pt>
                <c:pt idx="5">
                  <c:v>446</c:v>
                </c:pt>
                <c:pt idx="6">
                  <c:v>386</c:v>
                </c:pt>
                <c:pt idx="7">
                  <c:v>401</c:v>
                </c:pt>
                <c:pt idx="8">
                  <c:v>390</c:v>
                </c:pt>
                <c:pt idx="9">
                  <c:v>457</c:v>
                </c:pt>
                <c:pt idx="10">
                  <c:v>414</c:v>
                </c:pt>
                <c:pt idx="11">
                  <c:v>507</c:v>
                </c:pt>
                <c:pt idx="12">
                  <c:v>384</c:v>
                </c:pt>
                <c:pt idx="13">
                  <c:v>476</c:v>
                </c:pt>
                <c:pt idx="14">
                  <c:v>457</c:v>
                </c:pt>
                <c:pt idx="15">
                  <c:v>385</c:v>
                </c:pt>
                <c:pt idx="16">
                  <c:v>428</c:v>
                </c:pt>
                <c:pt idx="17">
                  <c:v>443</c:v>
                </c:pt>
                <c:pt idx="18">
                  <c:v>429</c:v>
                </c:pt>
                <c:pt idx="19">
                  <c:v>423</c:v>
                </c:pt>
              </c:numCache>
            </c:numRef>
          </c:yVal>
          <c:smooth val="0"/>
          <c:extLst>
            <c:ext xmlns:c16="http://schemas.microsoft.com/office/drawing/2014/chart" uri="{C3380CC4-5D6E-409C-BE32-E72D297353CC}">
              <c16:uniqueId val="{00000003-F3CF-4EC0-92C7-0575202B35E8}"/>
            </c:ext>
          </c:extLst>
        </c:ser>
        <c:ser>
          <c:idx val="0"/>
          <c:order val="1"/>
          <c:tx>
            <c:v>2006/07</c:v>
          </c:tx>
          <c:spPr>
            <a:ln w="25400" cap="rnd">
              <a:no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cap="rnd">
                <a:solidFill>
                  <a:schemeClr val="accent6"/>
                </a:solidFill>
                <a:round/>
              </a:ln>
              <a:effectLst>
                <a:outerShdw blurRad="57150" dist="19050" dir="5400000" algn="ctr" rotWithShape="0">
                  <a:srgbClr val="000000">
                    <a:alpha val="63000"/>
                  </a:srgbClr>
                </a:outerShdw>
              </a:effectLst>
            </c:spPr>
          </c:marker>
          <c:xVal>
            <c:numRef>
              <c:f>'Main Dashboard'!$C$7:$C$26</c:f>
              <c:numCache>
                <c:formatCode>General</c:formatCode>
                <c:ptCount val="20"/>
                <c:pt idx="0">
                  <c:v>890</c:v>
                </c:pt>
                <c:pt idx="1">
                  <c:v>982</c:v>
                </c:pt>
                <c:pt idx="2">
                  <c:v>969</c:v>
                </c:pt>
                <c:pt idx="3">
                  <c:v>998</c:v>
                </c:pt>
                <c:pt idx="4">
                  <c:v>995</c:v>
                </c:pt>
                <c:pt idx="5">
                  <c:v>860</c:v>
                </c:pt>
                <c:pt idx="6">
                  <c:v>811</c:v>
                </c:pt>
                <c:pt idx="7">
                  <c:v>855</c:v>
                </c:pt>
                <c:pt idx="8">
                  <c:v>948</c:v>
                </c:pt>
                <c:pt idx="9">
                  <c:v>864</c:v>
                </c:pt>
                <c:pt idx="10">
                  <c:v>936</c:v>
                </c:pt>
                <c:pt idx="11">
                  <c:v>841</c:v>
                </c:pt>
                <c:pt idx="12">
                  <c:v>965</c:v>
                </c:pt>
                <c:pt idx="13">
                  <c:v>986</c:v>
                </c:pt>
                <c:pt idx="14">
                  <c:v>860</c:v>
                </c:pt>
                <c:pt idx="15">
                  <c:v>901</c:v>
                </c:pt>
                <c:pt idx="16">
                  <c:v>809</c:v>
                </c:pt>
                <c:pt idx="17">
                  <c:v>917</c:v>
                </c:pt>
                <c:pt idx="18">
                  <c:v>919</c:v>
                </c:pt>
                <c:pt idx="19">
                  <c:v>744</c:v>
                </c:pt>
              </c:numCache>
            </c:numRef>
          </c:xVal>
          <c:yVal>
            <c:numRef>
              <c:f>'Main Dashboard'!$D$7:$D$26</c:f>
              <c:numCache>
                <c:formatCode>General</c:formatCode>
                <c:ptCount val="20"/>
                <c:pt idx="0">
                  <c:v>426</c:v>
                </c:pt>
                <c:pt idx="1">
                  <c:v>437</c:v>
                </c:pt>
                <c:pt idx="2">
                  <c:v>446</c:v>
                </c:pt>
                <c:pt idx="3">
                  <c:v>367</c:v>
                </c:pt>
                <c:pt idx="4">
                  <c:v>410</c:v>
                </c:pt>
                <c:pt idx="5">
                  <c:v>523</c:v>
                </c:pt>
                <c:pt idx="6">
                  <c:v>528</c:v>
                </c:pt>
                <c:pt idx="7">
                  <c:v>400</c:v>
                </c:pt>
                <c:pt idx="8">
                  <c:v>505</c:v>
                </c:pt>
                <c:pt idx="9">
                  <c:v>497</c:v>
                </c:pt>
                <c:pt idx="10">
                  <c:v>541</c:v>
                </c:pt>
                <c:pt idx="11">
                  <c:v>489</c:v>
                </c:pt>
                <c:pt idx="12">
                  <c:v>461</c:v>
                </c:pt>
                <c:pt idx="13">
                  <c:v>493</c:v>
                </c:pt>
                <c:pt idx="14">
                  <c:v>557</c:v>
                </c:pt>
                <c:pt idx="15">
                  <c:v>459</c:v>
                </c:pt>
                <c:pt idx="16">
                  <c:v>510</c:v>
                </c:pt>
                <c:pt idx="17">
                  <c:v>438</c:v>
                </c:pt>
                <c:pt idx="18">
                  <c:v>443</c:v>
                </c:pt>
                <c:pt idx="19">
                  <c:v>517</c:v>
                </c:pt>
              </c:numCache>
            </c:numRef>
          </c:yVal>
          <c:smooth val="0"/>
          <c:extLst>
            <c:ext xmlns:c16="http://schemas.microsoft.com/office/drawing/2014/chart" uri="{C3380CC4-5D6E-409C-BE32-E72D297353CC}">
              <c16:uniqueId val="{00000002-F3CF-4EC0-92C7-0575202B35E8}"/>
            </c:ext>
          </c:extLst>
        </c:ser>
        <c:dLbls>
          <c:showLegendKey val="0"/>
          <c:showVal val="0"/>
          <c:showCatName val="0"/>
          <c:showSerName val="0"/>
          <c:showPercent val="0"/>
          <c:showBubbleSize val="0"/>
        </c:dLbls>
        <c:axId val="812011951"/>
        <c:axId val="812012431"/>
      </c:scatterChart>
      <c:valAx>
        <c:axId val="812011951"/>
        <c:scaling>
          <c:orientation val="minMax"/>
          <c:min val="450"/>
        </c:scaling>
        <c:delete val="0"/>
        <c:axPos val="b"/>
        <c:majorGridlines>
          <c:spPr>
            <a:ln w="9525" cap="flat" cmpd="sng" algn="ctr">
              <a:solidFill>
                <a:schemeClr val="lt1">
                  <a:lumMod val="95000"/>
                  <a:alpha val="1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r>
                  <a:rPr lang="en-GB"/>
                  <a:t>TACKLES</a:t>
                </a:r>
                <a:r>
                  <a:rPr lang="en-GB" baseline="0"/>
                  <a:t> RECORDED</a:t>
                </a:r>
                <a:endParaRPr lang="en-GB"/>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endParaRPr lang="en-GB"/>
            </a:p>
          </c:txPr>
        </c:title>
        <c:numFmt formatCode="General" sourceLinked="1"/>
        <c:majorTickMark val="none"/>
        <c:minorTickMark val="none"/>
        <c:tickLblPos val="nextTo"/>
        <c:spPr>
          <a:noFill/>
          <a:ln w="9525" cap="flat" cmpd="sng" algn="ctr">
            <a:solidFill>
              <a:schemeClr val="lt1">
                <a:lumMod val="50000"/>
              </a:schemeClr>
            </a:solid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812012431"/>
        <c:crosses val="autoZero"/>
        <c:crossBetween val="midCat"/>
      </c:valAx>
      <c:valAx>
        <c:axId val="812012431"/>
        <c:scaling>
          <c:orientation val="minMax"/>
          <c:min val="250"/>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r>
                  <a:rPr lang="en-GB"/>
                  <a:t>FOULS</a:t>
                </a:r>
                <a:r>
                  <a:rPr lang="en-GB" baseline="0"/>
                  <a:t> COMMITED</a:t>
                </a:r>
                <a:endParaRPr lang="en-GB"/>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endParaRPr lang="en-GB"/>
            </a:p>
          </c:txPr>
        </c:title>
        <c:numFmt formatCode="General" sourceLinked="1"/>
        <c:majorTickMark val="none"/>
        <c:minorTickMark val="none"/>
        <c:tickLblPos val="nextTo"/>
        <c:spPr>
          <a:noFill/>
          <a:ln w="9525" cap="flat" cmpd="sng" algn="ctr">
            <a:solidFill>
              <a:schemeClr val="lt1">
                <a:lumMod val="50000"/>
              </a:schemeClr>
            </a:solid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812011951"/>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sz="1400"/>
              <a:t>Chart displaying the percentage</a:t>
            </a:r>
            <a:r>
              <a:rPr lang="en-GB" sz="1400" baseline="0"/>
              <a:t> increase/decrease in various counting statistics between 2006/07 and 2023/24</a:t>
            </a:r>
            <a:endParaRPr lang="en-GB" sz="1400"/>
          </a:p>
        </c:rich>
      </c:tx>
      <c:layout>
        <c:manualLayout>
          <c:xMode val="edge"/>
          <c:yMode val="edge"/>
          <c:x val="0.12254026471442638"/>
          <c:y val="3.9944576610211932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GB"/>
        </a:p>
      </c:txPr>
    </c:title>
    <c:autoTitleDeleted val="0"/>
    <c:plotArea>
      <c:layout>
        <c:manualLayout>
          <c:layoutTarget val="inner"/>
          <c:xMode val="edge"/>
          <c:yMode val="edge"/>
          <c:x val="6.0327545093398265E-2"/>
          <c:y val="0.16168639107536106"/>
          <c:w val="0.88316251830161052"/>
          <c:h val="0.76020379724208331"/>
        </c:manualLayout>
      </c:layout>
      <c:barChart>
        <c:barDir val="bar"/>
        <c:grouping val="clustered"/>
        <c:varyColors val="0"/>
        <c:ser>
          <c:idx val="0"/>
          <c:order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'Main Dashboard'!$K$8:$K$14</c:f>
              <c:numCache>
                <c:formatCode>0.0%</c:formatCode>
                <c:ptCount val="7"/>
                <c:pt idx="0">
                  <c:v>-0.34190766485763141</c:v>
                </c:pt>
                <c:pt idx="1">
                  <c:v>-0.1238401142041399</c:v>
                </c:pt>
                <c:pt idx="2">
                  <c:v>0.24843945068664169</c:v>
                </c:pt>
                <c:pt idx="3">
                  <c:v>0.1206896551724138</c:v>
                </c:pt>
                <c:pt idx="4">
                  <c:v>-0.19403787771707942</c:v>
                </c:pt>
                <c:pt idx="5">
                  <c:v>-0.49534207886630577</c:v>
                </c:pt>
                <c:pt idx="6">
                  <c:v>-0.27809267889882577</c:v>
                </c:pt>
              </c:numCache>
            </c:numRef>
          </c:val>
          <c:extLst>
            <c:ext xmlns:c16="http://schemas.microsoft.com/office/drawing/2014/chart" uri="{C3380CC4-5D6E-409C-BE32-E72D297353CC}">
              <c16:uniqueId val="{00000000-8023-479D-BB50-41BFE7BA94F5}"/>
            </c:ext>
          </c:extLst>
        </c:ser>
        <c:dLbls>
          <c:showLegendKey val="0"/>
          <c:showVal val="0"/>
          <c:showCatName val="0"/>
          <c:showSerName val="0"/>
          <c:showPercent val="0"/>
          <c:showBubbleSize val="0"/>
        </c:dLbls>
        <c:gapWidth val="115"/>
        <c:overlap val="-20"/>
        <c:axId val="811957711"/>
        <c:axId val="811975951"/>
      </c:barChart>
      <c:catAx>
        <c:axId val="811957711"/>
        <c:scaling>
          <c:orientation val="minMax"/>
        </c:scaling>
        <c:delete val="1"/>
        <c:axPos val="l"/>
        <c:numFmt formatCode="General" sourceLinked="1"/>
        <c:majorTickMark val="out"/>
        <c:minorTickMark val="none"/>
        <c:tickLblPos val="nextTo"/>
        <c:crossAx val="811975951"/>
        <c:crosses val="autoZero"/>
        <c:auto val="1"/>
        <c:lblAlgn val="ctr"/>
        <c:lblOffset val="100"/>
        <c:noMultiLvlLbl val="0"/>
      </c:catAx>
      <c:valAx>
        <c:axId val="811975951"/>
        <c:scaling>
          <c:orientation val="minMax"/>
        </c:scaling>
        <c:delete val="0"/>
        <c:axPos val="b"/>
        <c:majorGridlines>
          <c:spPr>
            <a:ln w="9525" cap="flat" cmpd="sng" algn="ctr">
              <a:solidFill>
                <a:schemeClr val="lt1">
                  <a:lumMod val="95000"/>
                  <a:alpha val="10000"/>
                </a:schemeClr>
              </a:solidFill>
              <a:round/>
            </a:ln>
            <a:effectLst/>
          </c:spPr>
        </c:majorGridlines>
        <c:numFmt formatCode="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11957711"/>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Reversed" id="22">
  <a:schemeClr val="accent2"/>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48">
  <cs:axisTitle>
    <cs:lnRef idx="0"/>
    <cs:fillRef idx="0"/>
    <cs:effectRef idx="0"/>
    <cs:fontRef idx="minor">
      <a:schemeClr val="lt1">
        <a:lumMod val="75000"/>
      </a:schemeClr>
    </cs:fontRef>
    <cs:defRPr sz="900" b="1" kern="1200" cap="all"/>
  </cs:axisTitle>
  <cs:categoryAxis>
    <cs:lnRef idx="0"/>
    <cs:fillRef idx="0"/>
    <cs:effectRef idx="0"/>
    <cs:fontRef idx="minor">
      <a:schemeClr val="lt1">
        <a:lumMod val="75000"/>
      </a:schemeClr>
    </cs:fontRef>
    <cs:spPr>
      <a:ln w="9525" cap="flat" cmpd="sng" algn="ctr">
        <a:solidFill>
          <a:schemeClr val="lt1">
            <a:lumMod val="50000"/>
          </a:schemeClr>
        </a:solidFill>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9525" cap="rnd">
        <a:solidFill>
          <a:schemeClr val="phClr"/>
        </a:solidFill>
        <a:round/>
      </a:ln>
    </cs:spPr>
  </cs:dataPointLine>
  <cs:dataPointMarker>
    <cs:lnRef idx="0">
      <cs:styleClr val="auto"/>
    </cs:lnRef>
    <cs:fillRef idx="3">
      <cs:styleClr val="auto"/>
    </cs:fillRef>
    <cs:effectRef idx="3"/>
    <cs:fontRef idx="minor">
      <a:schemeClr val="tx1"/>
    </cs:fontRef>
    <cs:spPr>
      <a:ln w="9525" cap="rnd">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spPr>
      <a:ln w="9525" cap="flat" cmpd="sng" algn="ctr">
        <a:solidFill>
          <a:schemeClr val="lt1">
            <a:lumMod val="50000"/>
          </a:schemeClr>
        </a:solidFill>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75000"/>
      </a:schemeClr>
    </cs:fontRef>
    <cs:spPr>
      <a:ln w="9525" cap="flat" cmpd="sng" algn="ctr">
        <a:solidFill>
          <a:schemeClr val="lt1">
            <a:lumMod val="50000"/>
          </a:schemeClr>
        </a:solidFill>
      </a:ln>
    </cs:spPr>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12</xdr:col>
      <xdr:colOff>162164</xdr:colOff>
      <xdr:row>2</xdr:row>
      <xdr:rowOff>2654</xdr:rowOff>
    </xdr:from>
    <xdr:to>
      <xdr:col>17</xdr:col>
      <xdr:colOff>104253</xdr:colOff>
      <xdr:row>17</xdr:row>
      <xdr:rowOff>98866</xdr:rowOff>
    </xdr:to>
    <xdr:graphicFrame macro="">
      <xdr:nvGraphicFramePr>
        <xdr:cNvPr id="9" name="Chart 8">
          <a:extLst>
            <a:ext uri="{FF2B5EF4-FFF2-40B4-BE49-F238E27FC236}">
              <a16:creationId xmlns:a16="http://schemas.microsoft.com/office/drawing/2014/main" id="{1C47F471-D0AA-28B2-A620-515DCC8232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154987</xdr:colOff>
      <xdr:row>18</xdr:row>
      <xdr:rowOff>68997</xdr:rowOff>
    </xdr:from>
    <xdr:to>
      <xdr:col>17</xdr:col>
      <xdr:colOff>123209</xdr:colOff>
      <xdr:row>34</xdr:row>
      <xdr:rowOff>25698</xdr:rowOff>
    </xdr:to>
    <xdr:graphicFrame macro="">
      <xdr:nvGraphicFramePr>
        <xdr:cNvPr id="10" name="Chart 9">
          <a:extLst>
            <a:ext uri="{FF2B5EF4-FFF2-40B4-BE49-F238E27FC236}">
              <a16:creationId xmlns:a16="http://schemas.microsoft.com/office/drawing/2014/main" id="{68412B3E-5DB8-460A-DBF4-469CF5EB3B1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27</xdr:col>
      <xdr:colOff>153922</xdr:colOff>
      <xdr:row>1</xdr:row>
      <xdr:rowOff>80487</xdr:rowOff>
    </xdr:from>
    <xdr:to>
      <xdr:col>55</xdr:col>
      <xdr:colOff>228599</xdr:colOff>
      <xdr:row>61</xdr:row>
      <xdr:rowOff>176967</xdr:rowOff>
    </xdr:to>
    <xdr:sp macro="" textlink="">
      <xdr:nvSpPr>
        <xdr:cNvPr id="15" name="TextBox 14">
          <a:extLst>
            <a:ext uri="{FF2B5EF4-FFF2-40B4-BE49-F238E27FC236}">
              <a16:creationId xmlns:a16="http://schemas.microsoft.com/office/drawing/2014/main" id="{8CEFE962-A1C5-6738-ED17-7F731AEAF498}"/>
            </a:ext>
          </a:extLst>
        </xdr:cNvPr>
        <xdr:cNvSpPr txBox="1"/>
      </xdr:nvSpPr>
      <xdr:spPr>
        <a:xfrm>
          <a:off x="23929988" y="267864"/>
          <a:ext cx="17230086" cy="11339103"/>
        </a:xfrm>
        <a:prstGeom prst="rect">
          <a:avLst/>
        </a:prstGeom>
        <a:solidFill>
          <a:schemeClr val="accent3"/>
        </a:solidFill>
        <a:ln w="9525" cmpd="sng">
          <a:solidFill>
            <a:schemeClr val="lt1">
              <a:shade val="50000"/>
            </a:schemeClr>
          </a:solidFill>
        </a:ln>
        <a:effectLst>
          <a:glow rad="228600">
            <a:schemeClr val="accent3">
              <a:satMod val="175000"/>
              <a:alpha val="40000"/>
            </a:schemeClr>
          </a:glo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2400"/>
            <a:t>Over the years, there has been a noticeable reduction in the number of tackles and fouls, indicating potentially cleaner gameplay or more cautious approaches. However, the increase in yellow and red cards suggests that when fouls do occur, they are being penalized more harshly than in the past. This could be due to changes in rule enforcement and a higher standard for disciplinary actions in modern football. </a:t>
          </a:r>
        </a:p>
        <a:p>
          <a:endParaRPr lang="en-GB" sz="2400" baseline="0"/>
        </a:p>
        <a:p>
          <a:r>
            <a:rPr lang="en-GB" sz="2400"/>
            <a:t>The total number of tackles recorded in 2006/07 was </a:t>
          </a:r>
          <a:r>
            <a:rPr lang="en-GB" sz="2400" b="1"/>
            <a:t>18,050</a:t>
          </a:r>
          <a:r>
            <a:rPr lang="en-GB" sz="2400"/>
            <a:t>, while in 2023/24 it decreased to </a:t>
          </a:r>
          <a:r>
            <a:rPr lang="en-GB" sz="2400" b="1"/>
            <a:t>13,451</a:t>
          </a:r>
          <a:r>
            <a:rPr lang="en-GB" sz="2400"/>
            <a:t>. Similarly, the total number of fouls committed dropped from </a:t>
          </a:r>
          <a:r>
            <a:rPr lang="en-GB" sz="2400" b="1"/>
            <a:t>9,447</a:t>
          </a:r>
          <a:r>
            <a:rPr lang="en-GB" sz="2400"/>
            <a:t> in 2006/07 to </a:t>
          </a:r>
          <a:r>
            <a:rPr lang="en-GB" sz="2400" b="1"/>
            <a:t>8,406</a:t>
          </a:r>
          <a:r>
            <a:rPr lang="en-GB" sz="2400"/>
            <a:t> in 2023/24. This suggests a trend towards fewer tackles and fouls, possibly indicating changes in playing style.</a:t>
          </a:r>
          <a:r>
            <a:rPr lang="en-GB" sz="2400" baseline="0"/>
            <a:t> There has been an</a:t>
          </a:r>
          <a:r>
            <a:rPr lang="en-GB" sz="2400"/>
            <a:t> increased emphasis on clean play</a:t>
          </a:r>
          <a:r>
            <a:rPr lang="en-GB" sz="2400" baseline="0"/>
            <a:t> and more free-flowing football, making it easier on the eye for the viewer and therefore more marketable. </a:t>
          </a:r>
        </a:p>
        <a:p>
          <a:endParaRPr lang="en-GB" sz="2400" baseline="0"/>
        </a:p>
        <a:p>
          <a:r>
            <a:rPr lang="en-GB" sz="2400"/>
            <a:t>While the total number of yellow cards rose from </a:t>
          </a:r>
          <a:r>
            <a:rPr lang="en-GB" sz="2400" b="1"/>
            <a:t>1,204</a:t>
          </a:r>
          <a:r>
            <a:rPr lang="en-GB" sz="2400"/>
            <a:t> in 2006/07 to </a:t>
          </a:r>
          <a:r>
            <a:rPr lang="en-GB" sz="2400" b="1"/>
            <a:t>1,602</a:t>
          </a:r>
          <a:r>
            <a:rPr lang="en-GB" sz="2400"/>
            <a:t> in 2023/24, there was also an increase in red cards from </a:t>
          </a:r>
          <a:r>
            <a:rPr lang="en-GB" sz="2400" b="1"/>
            <a:t>51</a:t>
          </a:r>
          <a:r>
            <a:rPr lang="en-GB" sz="2400"/>
            <a:t> to </a:t>
          </a:r>
          <a:r>
            <a:rPr lang="en-GB" sz="2400" b="1"/>
            <a:t>58</a:t>
          </a:r>
          <a:r>
            <a:rPr lang="en-GB" sz="2400"/>
            <a:t>. This might indicate stricter refereeing and more severe penalties for offenses that previously might not have been carded or were dealt with less severely. Teams may be receiving more cards for fewer tackles and fouls, which could be due to updated rules or stricter enforcement of existing rules. In the words</a:t>
          </a:r>
          <a:r>
            <a:rPr lang="en-GB" sz="2400" baseline="0"/>
            <a:t> of Roy Keane: "The game's become soft".</a:t>
          </a:r>
          <a:endParaRPr lang="en-GB" sz="2400"/>
        </a:p>
        <a:p>
          <a:endParaRPr lang="en-GB" sz="2400"/>
        </a:p>
        <a:p>
          <a:r>
            <a:rPr lang="en-GB" sz="2400"/>
            <a:t>The increase in touches and passes in the 2023/24 season reflects a broader trend in modern football where teams focus more on possession-based strategies. This aligns with the modern tactical shift towards controlling the game through high possession and strategic build-up play. The average goals per team per season have increased from </a:t>
          </a:r>
          <a:r>
            <a:rPr lang="en-GB" sz="2400" b="1"/>
            <a:t>47</a:t>
          </a:r>
          <a:r>
            <a:rPr lang="en-GB" sz="2400"/>
            <a:t> in 2006/07 to </a:t>
          </a:r>
          <a:r>
            <a:rPr lang="en-GB" sz="2400" b="1"/>
            <a:t>62</a:t>
          </a:r>
          <a:r>
            <a:rPr lang="en-GB" sz="2400"/>
            <a:t> in 2023/24, reflecting more attacking and efficient playing styles in recent years.</a:t>
          </a:r>
          <a:r>
            <a:rPr lang="en-GB" sz="2400" baseline="0"/>
            <a:t> Touches increased from </a:t>
          </a:r>
          <a:r>
            <a:rPr lang="en-GB" sz="2400" b="1" baseline="0"/>
            <a:t>20,412</a:t>
          </a:r>
          <a:r>
            <a:rPr lang="en-GB" sz="2400" baseline="0"/>
            <a:t> to </a:t>
          </a:r>
          <a:r>
            <a:rPr lang="en-GB" sz="2400" b="1" baseline="0"/>
            <a:t>25,085 </a:t>
          </a:r>
          <a:r>
            <a:rPr lang="en-GB" sz="2400" b="0" baseline="0"/>
            <a:t>per team </a:t>
          </a:r>
          <a:r>
            <a:rPr lang="en-GB" sz="2400" baseline="0"/>
            <a:t>on average per season, passes increased from </a:t>
          </a:r>
          <a:r>
            <a:rPr lang="en-GB" sz="2400" b="1" baseline="0"/>
            <a:t>13,623</a:t>
          </a:r>
          <a:r>
            <a:rPr lang="en-GB" sz="2400" baseline="0"/>
            <a:t> to </a:t>
          </a:r>
          <a:r>
            <a:rPr lang="en-GB" sz="2400" b="1" baseline="0"/>
            <a:t>17,875,</a:t>
          </a:r>
          <a:r>
            <a:rPr lang="en-GB" sz="2400" baseline="0"/>
            <a:t> whilst shots increased from </a:t>
          </a:r>
          <a:r>
            <a:rPr lang="en-GB" sz="2400" b="1" baseline="0"/>
            <a:t>499</a:t>
          </a:r>
          <a:r>
            <a:rPr lang="en-GB" sz="2400" baseline="0"/>
            <a:t> to </a:t>
          </a:r>
          <a:r>
            <a:rPr lang="en-GB" sz="2400" b="1" baseline="0"/>
            <a:t>524</a:t>
          </a:r>
          <a:r>
            <a:rPr lang="en-GB" sz="2400" baseline="0"/>
            <a:t> on average.</a:t>
          </a:r>
        </a:p>
        <a:p>
          <a:endParaRPr lang="en-GB" sz="2400" baseline="0"/>
        </a:p>
        <a:p>
          <a:pPr marL="0" marR="0" lvl="0" indent="0" defTabSz="914400" eaLnBrk="1" fontAlgn="auto" latinLnBrk="0" hangingPunct="1">
            <a:lnSpc>
              <a:spcPct val="100000"/>
            </a:lnSpc>
            <a:spcBef>
              <a:spcPts val="0"/>
            </a:spcBef>
            <a:spcAft>
              <a:spcPts val="0"/>
            </a:spcAft>
            <a:buClrTx/>
            <a:buSzTx/>
            <a:buFontTx/>
            <a:buNone/>
            <a:tabLst/>
            <a:defRPr/>
          </a:pPr>
          <a:r>
            <a:rPr lang="en-GB" sz="2400"/>
            <a:t>Like all things in life, things don't</a:t>
          </a:r>
          <a:r>
            <a:rPr lang="en-GB" sz="2400" baseline="0"/>
            <a:t> stay the same forever - they </a:t>
          </a:r>
          <a:r>
            <a:rPr lang="en-GB" sz="2400"/>
            <a:t>evolve. Spain</a:t>
          </a:r>
          <a:r>
            <a:rPr lang="en-GB" sz="2400" baseline="0"/>
            <a:t> dominating world football for nearly 10 years had a key influence on the c</a:t>
          </a:r>
          <a:r>
            <a:rPr lang="en-GB" sz="2400"/>
            <a:t>hanges in</a:t>
          </a:r>
          <a:r>
            <a:rPr lang="en-GB" sz="2400" baseline="0"/>
            <a:t> </a:t>
          </a:r>
          <a:r>
            <a:rPr lang="en-GB" sz="2400"/>
            <a:t>style of play, shifting towards more technical and less aggressive strategies. Variations in coaching philosophies and training also emphasize discipline and reducing foul play. </a:t>
          </a:r>
          <a:r>
            <a:rPr kumimoji="0" lang="en-GB" sz="2400" b="0" i="0" u="none" strike="noStrike" kern="0" cap="none" spc="0" normalizeH="0" baseline="0" noProof="0">
              <a:ln>
                <a:noFill/>
              </a:ln>
              <a:solidFill>
                <a:prstClr val="black"/>
              </a:solidFill>
              <a:effectLst/>
              <a:uLnTx/>
              <a:uFillTx/>
              <a:latin typeface="+mn-lt"/>
              <a:ea typeface="+mn-ea"/>
              <a:cs typeface="+mn-cs"/>
            </a:rPr>
            <a:t>VAR may have also been the cause of now over-emphasize every single challenge and now refs are being pressured to make correct decisions 100% of the time, which is impossible - they're not robots.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GB" sz="2400" b="0" i="0" u="none" strike="noStrike" kern="0" cap="none" spc="0" normalizeH="0" baseline="0" noProof="0">
            <a:ln>
              <a:noFill/>
            </a:ln>
            <a:solidFill>
              <a:prstClr val="black"/>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GB" sz="2400" b="0" i="0" u="none" strike="noStrike" kern="0" cap="none" spc="0" normalizeH="0" baseline="0" noProof="0">
              <a:ln>
                <a:noFill/>
              </a:ln>
              <a:solidFill>
                <a:prstClr val="black"/>
              </a:solidFill>
              <a:effectLst/>
              <a:uLnTx/>
              <a:uFillTx/>
              <a:latin typeface="+mn-lt"/>
              <a:ea typeface="+mn-ea"/>
              <a:cs typeface="+mn-cs"/>
            </a:rPr>
            <a:t>Are you happy with the way the game has changed, or do you miss the old days where good ole' 50/50 challenges were allowed and the ref yelled 'Play on!' ?</a:t>
          </a:r>
        </a:p>
        <a:p>
          <a:endParaRPr lang="en-GB" sz="2400" baseline="0"/>
        </a:p>
        <a:p>
          <a:endParaRPr lang="en-GB" sz="2400" kern="1200" baseline="0"/>
        </a:p>
        <a:p>
          <a:endParaRPr lang="en-GB" sz="2400" kern="1200"/>
        </a:p>
      </xdr:txBody>
    </xdr:sp>
    <xdr:clientData/>
  </xdr:twoCellAnchor>
  <xdr:twoCellAnchor>
    <xdr:from>
      <xdr:col>6</xdr:col>
      <xdr:colOff>530250</xdr:colOff>
      <xdr:row>18</xdr:row>
      <xdr:rowOff>74001</xdr:rowOff>
    </xdr:from>
    <xdr:to>
      <xdr:col>11</xdr:col>
      <xdr:colOff>380877</xdr:colOff>
      <xdr:row>33</xdr:row>
      <xdr:rowOff>35089</xdr:rowOff>
    </xdr:to>
    <xdr:graphicFrame macro="">
      <xdr:nvGraphicFramePr>
        <xdr:cNvPr id="3" name="Chart 2">
          <a:extLst>
            <a:ext uri="{FF2B5EF4-FFF2-40B4-BE49-F238E27FC236}">
              <a16:creationId xmlns:a16="http://schemas.microsoft.com/office/drawing/2014/main" id="{D95A8B3B-6702-E481-C790-3C5F8575F8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222045</xdr:colOff>
      <xdr:row>34</xdr:row>
      <xdr:rowOff>139540</xdr:rowOff>
    </xdr:from>
    <xdr:to>
      <xdr:col>15</xdr:col>
      <xdr:colOff>17206</xdr:colOff>
      <xdr:row>61</xdr:row>
      <xdr:rowOff>410</xdr:rowOff>
    </xdr:to>
    <xdr:graphicFrame macro="">
      <xdr:nvGraphicFramePr>
        <xdr:cNvPr id="11" name="Chart 10">
          <a:extLst>
            <a:ext uri="{FF2B5EF4-FFF2-40B4-BE49-F238E27FC236}">
              <a16:creationId xmlns:a16="http://schemas.microsoft.com/office/drawing/2014/main" id="{554F0014-63BC-BFAE-C64D-3D7F3892355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0.46852</cdr:x>
      <cdr:y>0.83676</cdr:y>
    </cdr:from>
    <cdr:to>
      <cdr:x>0.73506</cdr:x>
      <cdr:y>0.88358</cdr:y>
    </cdr:to>
    <cdr:sp macro="" textlink="">
      <cdr:nvSpPr>
        <cdr:cNvPr id="3" name="TextBox 2">
          <a:extLst xmlns:a="http://schemas.openxmlformats.org/drawingml/2006/main">
            <a:ext uri="{FF2B5EF4-FFF2-40B4-BE49-F238E27FC236}">
              <a16:creationId xmlns:a16="http://schemas.microsoft.com/office/drawing/2014/main" id="{177BE277-959C-B5C6-456C-4B747D556400}"/>
            </a:ext>
          </a:extLst>
        </cdr:cNvPr>
        <cdr:cNvSpPr txBox="1"/>
      </cdr:nvSpPr>
      <cdr:spPr>
        <a:xfrm xmlns:a="http://schemas.openxmlformats.org/drawingml/2006/main">
          <a:off x="3877381" y="4031408"/>
          <a:ext cx="2205790" cy="225592"/>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1100" kern="1200"/>
            <a:t>Total Tackles</a:t>
          </a:r>
          <a:r>
            <a:rPr lang="en-GB" sz="1100" kern="1200" baseline="0"/>
            <a:t> Recorded</a:t>
          </a:r>
          <a:endParaRPr lang="en-GB" sz="1100" kern="1200"/>
        </a:p>
      </cdr:txBody>
    </cdr:sp>
  </cdr:relSizeAnchor>
  <cdr:relSizeAnchor xmlns:cdr="http://schemas.openxmlformats.org/drawingml/2006/chartDrawing">
    <cdr:from>
      <cdr:x>0.1616</cdr:x>
      <cdr:y>0.29915</cdr:y>
    </cdr:from>
    <cdr:to>
      <cdr:x>0.64319</cdr:x>
      <cdr:y>0.35465</cdr:y>
    </cdr:to>
    <cdr:sp macro="" textlink="">
      <cdr:nvSpPr>
        <cdr:cNvPr id="4" name="TextBox 3">
          <a:extLst xmlns:a="http://schemas.openxmlformats.org/drawingml/2006/main">
            <a:ext uri="{FF2B5EF4-FFF2-40B4-BE49-F238E27FC236}">
              <a16:creationId xmlns:a16="http://schemas.microsoft.com/office/drawing/2014/main" id="{91602725-23AB-B2ED-ADB7-C505847075F7}"/>
            </a:ext>
          </a:extLst>
        </cdr:cNvPr>
        <cdr:cNvSpPr txBox="1"/>
      </cdr:nvSpPr>
      <cdr:spPr>
        <a:xfrm xmlns:a="http://schemas.openxmlformats.org/drawingml/2006/main">
          <a:off x="1337381" y="1441275"/>
          <a:ext cx="3985460" cy="267368"/>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GB" sz="1100" kern="1200"/>
        </a:p>
      </cdr:txBody>
    </cdr:sp>
  </cdr:relSizeAnchor>
  <cdr:relSizeAnchor xmlns:cdr="http://schemas.openxmlformats.org/drawingml/2006/chartDrawing">
    <cdr:from>
      <cdr:x>0.47761</cdr:x>
      <cdr:y>0.73097</cdr:y>
    </cdr:from>
    <cdr:to>
      <cdr:x>0.65429</cdr:x>
      <cdr:y>0.78994</cdr:y>
    </cdr:to>
    <cdr:sp macro="" textlink="">
      <cdr:nvSpPr>
        <cdr:cNvPr id="6" name="TextBox 5">
          <a:extLst xmlns:a="http://schemas.openxmlformats.org/drawingml/2006/main">
            <a:ext uri="{FF2B5EF4-FFF2-40B4-BE49-F238E27FC236}">
              <a16:creationId xmlns:a16="http://schemas.microsoft.com/office/drawing/2014/main" id="{592D39C5-D050-676F-3C1C-B392BDAA3C5D}"/>
            </a:ext>
          </a:extLst>
        </cdr:cNvPr>
        <cdr:cNvSpPr txBox="1"/>
      </cdr:nvSpPr>
      <cdr:spPr>
        <a:xfrm xmlns:a="http://schemas.openxmlformats.org/drawingml/2006/main">
          <a:off x="3952579" y="3521736"/>
          <a:ext cx="1462171" cy="284079"/>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1100" kern="1200"/>
            <a:t>Total Fouls Commited</a:t>
          </a:r>
        </a:p>
      </cdr:txBody>
    </cdr:sp>
  </cdr:relSizeAnchor>
  <cdr:relSizeAnchor xmlns:cdr="http://schemas.openxmlformats.org/drawingml/2006/chartDrawing">
    <cdr:from>
      <cdr:x>0.6452</cdr:x>
      <cdr:y>0.62345</cdr:y>
    </cdr:from>
    <cdr:to>
      <cdr:x>0.86227</cdr:x>
      <cdr:y>0.67027</cdr:y>
    </cdr:to>
    <cdr:sp macro="" textlink="">
      <cdr:nvSpPr>
        <cdr:cNvPr id="7" name="TextBox 6">
          <a:extLst xmlns:a="http://schemas.openxmlformats.org/drawingml/2006/main">
            <a:ext uri="{FF2B5EF4-FFF2-40B4-BE49-F238E27FC236}">
              <a16:creationId xmlns:a16="http://schemas.microsoft.com/office/drawing/2014/main" id="{BB9C2506-D3AE-FCB4-AE6B-139F4688F46E}"/>
            </a:ext>
          </a:extLst>
        </cdr:cNvPr>
        <cdr:cNvSpPr txBox="1"/>
      </cdr:nvSpPr>
      <cdr:spPr>
        <a:xfrm xmlns:a="http://schemas.openxmlformats.org/drawingml/2006/main">
          <a:off x="5339553" y="3003710"/>
          <a:ext cx="1796382" cy="225592"/>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1100" kern="1200"/>
            <a:t>Total Yellow Cards</a:t>
          </a:r>
        </a:p>
      </cdr:txBody>
    </cdr:sp>
  </cdr:relSizeAnchor>
  <cdr:relSizeAnchor xmlns:cdr="http://schemas.openxmlformats.org/drawingml/2006/chartDrawing">
    <cdr:from>
      <cdr:x>0.64419</cdr:x>
      <cdr:y>0.51246</cdr:y>
    </cdr:from>
    <cdr:to>
      <cdr:x>0.78453</cdr:x>
      <cdr:y>0.56102</cdr:y>
    </cdr:to>
    <cdr:sp macro="" textlink="">
      <cdr:nvSpPr>
        <cdr:cNvPr id="8" name="TextBox 7">
          <a:extLst xmlns:a="http://schemas.openxmlformats.org/drawingml/2006/main">
            <a:ext uri="{FF2B5EF4-FFF2-40B4-BE49-F238E27FC236}">
              <a16:creationId xmlns:a16="http://schemas.microsoft.com/office/drawing/2014/main" id="{BFC5BCD6-988F-E3A3-49A4-74759281DAFA}"/>
            </a:ext>
          </a:extLst>
        </cdr:cNvPr>
        <cdr:cNvSpPr txBox="1"/>
      </cdr:nvSpPr>
      <cdr:spPr>
        <a:xfrm xmlns:a="http://schemas.openxmlformats.org/drawingml/2006/main">
          <a:off x="5331198" y="2468973"/>
          <a:ext cx="1161382" cy="233947"/>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1100" kern="1200"/>
            <a:t>Total Red Cards</a:t>
          </a:r>
        </a:p>
      </cdr:txBody>
    </cdr:sp>
  </cdr:relSizeAnchor>
  <cdr:relSizeAnchor xmlns:cdr="http://schemas.openxmlformats.org/drawingml/2006/chartDrawing">
    <cdr:from>
      <cdr:x>0.50083</cdr:x>
      <cdr:y>0.40494</cdr:y>
    </cdr:from>
    <cdr:to>
      <cdr:x>0.66136</cdr:x>
      <cdr:y>0.47604</cdr:y>
    </cdr:to>
    <cdr:sp macro="" textlink="">
      <cdr:nvSpPr>
        <cdr:cNvPr id="9" name="TextBox 8">
          <a:extLst xmlns:a="http://schemas.openxmlformats.org/drawingml/2006/main">
            <a:ext uri="{FF2B5EF4-FFF2-40B4-BE49-F238E27FC236}">
              <a16:creationId xmlns:a16="http://schemas.microsoft.com/office/drawing/2014/main" id="{E51CFDA5-902D-6411-8959-96C3EDD4F11E}"/>
            </a:ext>
          </a:extLst>
        </cdr:cNvPr>
        <cdr:cNvSpPr txBox="1"/>
      </cdr:nvSpPr>
      <cdr:spPr>
        <a:xfrm xmlns:a="http://schemas.openxmlformats.org/drawingml/2006/main">
          <a:off x="4144750" y="1950946"/>
          <a:ext cx="1328487" cy="34256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1100" kern="1200"/>
            <a:t>Tackles/Foul</a:t>
          </a:r>
          <a:r>
            <a:rPr lang="en-GB" sz="1100" kern="1200" baseline="0"/>
            <a:t> Ratio</a:t>
          </a:r>
          <a:endParaRPr lang="en-GB" sz="1100" kern="1200"/>
        </a:p>
      </cdr:txBody>
    </cdr:sp>
  </cdr:relSizeAnchor>
  <cdr:relSizeAnchor xmlns:cdr="http://schemas.openxmlformats.org/drawingml/2006/chartDrawing">
    <cdr:from>
      <cdr:x>0.46348</cdr:x>
      <cdr:y>0.29395</cdr:y>
    </cdr:from>
    <cdr:to>
      <cdr:x>0.65732</cdr:x>
      <cdr:y>0.34944</cdr:y>
    </cdr:to>
    <cdr:sp macro="" textlink="">
      <cdr:nvSpPr>
        <cdr:cNvPr id="10" name="TextBox 9">
          <a:extLst xmlns:a="http://schemas.openxmlformats.org/drawingml/2006/main">
            <a:ext uri="{FF2B5EF4-FFF2-40B4-BE49-F238E27FC236}">
              <a16:creationId xmlns:a16="http://schemas.microsoft.com/office/drawing/2014/main" id="{000E7853-DB83-B0A1-D78F-4F25FDEDFD4A}"/>
            </a:ext>
          </a:extLst>
        </cdr:cNvPr>
        <cdr:cNvSpPr txBox="1"/>
      </cdr:nvSpPr>
      <cdr:spPr>
        <a:xfrm xmlns:a="http://schemas.openxmlformats.org/drawingml/2006/main">
          <a:off x="3835606" y="1416210"/>
          <a:ext cx="1604210" cy="267368"/>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1100" kern="1200"/>
            <a:t>Fouls/Yellow Card</a:t>
          </a:r>
          <a:r>
            <a:rPr lang="en-GB" sz="1100" kern="1200" baseline="0"/>
            <a:t> Ratio</a:t>
          </a:r>
          <a:endParaRPr lang="en-GB" sz="1100" kern="1200"/>
        </a:p>
      </cdr:txBody>
    </cdr:sp>
  </cdr:relSizeAnchor>
  <cdr:relSizeAnchor xmlns:cdr="http://schemas.openxmlformats.org/drawingml/2006/chartDrawing">
    <cdr:from>
      <cdr:x>0.48468</cdr:x>
      <cdr:y>0.18816</cdr:y>
    </cdr:from>
    <cdr:to>
      <cdr:x>0.74818</cdr:x>
      <cdr:y>0.24019</cdr:y>
    </cdr:to>
    <cdr:sp macro="" textlink="">
      <cdr:nvSpPr>
        <cdr:cNvPr id="11" name="TextBox 10">
          <a:extLst xmlns:a="http://schemas.openxmlformats.org/drawingml/2006/main">
            <a:ext uri="{FF2B5EF4-FFF2-40B4-BE49-F238E27FC236}">
              <a16:creationId xmlns:a16="http://schemas.microsoft.com/office/drawing/2014/main" id="{B9C87E2F-BB21-7457-6FF6-8E8C06CB8DBD}"/>
            </a:ext>
          </a:extLst>
        </cdr:cNvPr>
        <cdr:cNvSpPr txBox="1"/>
      </cdr:nvSpPr>
      <cdr:spPr>
        <a:xfrm xmlns:a="http://schemas.openxmlformats.org/drawingml/2006/main">
          <a:off x="4011065" y="906538"/>
          <a:ext cx="2180724" cy="250658"/>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1100" kern="1200"/>
            <a:t>Fouls/Red Card Ratio</a:t>
          </a:r>
        </a:p>
      </cdr:txBody>
    </cdr:sp>
  </cdr:relSizeAnchor>
</c:userShape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thaniel Afrifah-Adae" refreshedDate="45610.032088078704" backgroundQuery="1" createdVersion="8" refreshedVersion="8" minRefreshableVersion="3" recordCount="0" supportSubquery="1" supportAdvancedDrill="1" xr:uid="{73189C98-8317-41BE-BB08-06081B25D2CA}">
  <cacheSource type="external" connectionId="1"/>
  <cacheFields count="4">
    <cacheField name="[Measures].[Average of Touches]" caption="Average of Touches" numFmtId="0" hierarchy="21" level="32767"/>
    <cacheField name="[Measures].[Average of Passes]" caption="Average of Passes" numFmtId="0" hierarchy="22" level="32767"/>
    <cacheField name="[Measures].[Average of Shots]" caption="Average of Shots" numFmtId="0" hierarchy="23" level="32767"/>
    <cacheField name="[Measures].[Average of Goals]" caption="Average of Goals" numFmtId="0" hierarchy="24" level="32767"/>
  </cacheFields>
  <cacheHierarchies count="26">
    <cacheHierarchy uniqueName="[Table4].[2006/07]" caption="2006/07" attribute="1" defaultMemberUniqueName="[Table4].[2006/07].[All]" allUniqueName="[Table4].[2006/07].[All]" dimensionUniqueName="[Table4]" displayFolder="" count="2" memberValueDatatype="20" unbalanced="0"/>
    <cacheHierarchy uniqueName="[Table4].[Team]" caption="Team" attribute="1" defaultMemberUniqueName="[Table4].[Team].[All]" allUniqueName="[Table4].[Team].[All]" dimensionUniqueName="[Table4]" displayFolder="" count="0" memberValueDatatype="130" unbalanced="0"/>
    <cacheHierarchy uniqueName="[Table4].[Touches]" caption="Touches" attribute="1" defaultMemberUniqueName="[Table4].[Touches].[All]" allUniqueName="[Table4].[Touches].[All]" dimensionUniqueName="[Table4]" displayFolder="" count="0" memberValueDatatype="20" unbalanced="0"/>
    <cacheHierarchy uniqueName="[Table4].[Passes]" caption="Passes" attribute="1" defaultMemberUniqueName="[Table4].[Passes].[All]" allUniqueName="[Table4].[Passes].[All]" dimensionUniqueName="[Table4]" displayFolder="" count="0" memberValueDatatype="20" unbalanced="0"/>
    <cacheHierarchy uniqueName="[Table4].[Shots]" caption="Shots" attribute="1" defaultMemberUniqueName="[Table4].[Shots].[All]" allUniqueName="[Table4].[Shots].[All]" dimensionUniqueName="[Table4]" displayFolder="" count="0" memberValueDatatype="20" unbalanced="0"/>
    <cacheHierarchy uniqueName="[Table4].[Goals]" caption="Goals" attribute="1" defaultMemberUniqueName="[Table4].[Goals].[All]" allUniqueName="[Table4].[Goals].[All]" dimensionUniqueName="[Table4]" displayFolder="" count="0" memberValueDatatype="20" unbalanced="0"/>
    <cacheHierarchy uniqueName="[Table5].[2023/24]" caption="2023/24" attribute="1" defaultMemberUniqueName="[Table5].[2023/24].[All]" allUniqueName="[Table5].[2023/24].[All]" dimensionUniqueName="[Table5]" displayFolder="" count="2" memberValueDatatype="20" unbalanced="0"/>
    <cacheHierarchy uniqueName="[Table5].[Team]" caption="Team" attribute="1" defaultMemberUniqueName="[Table5].[Team].[All]" allUniqueName="[Table5].[Team].[All]" dimensionUniqueName="[Table5]" displayFolder="" count="0" memberValueDatatype="130" unbalanced="0"/>
    <cacheHierarchy uniqueName="[Table5].[Touches]" caption="Touches" attribute="1" defaultMemberUniqueName="[Table5].[Touches].[All]" allUniqueName="[Table5].[Touches].[All]" dimensionUniqueName="[Table5]" displayFolder="" count="0" memberValueDatatype="20" unbalanced="0"/>
    <cacheHierarchy uniqueName="[Table5].[Passes]" caption="Passes" attribute="1" defaultMemberUniqueName="[Table5].[Passes].[All]" allUniqueName="[Table5].[Passes].[All]" dimensionUniqueName="[Table5]" displayFolder="" count="0" memberValueDatatype="20" unbalanced="0"/>
    <cacheHierarchy uniqueName="[Table5].[Shots]" caption="Shots" attribute="1" defaultMemberUniqueName="[Table5].[Shots].[All]" allUniqueName="[Table5].[Shots].[All]" dimensionUniqueName="[Table5]" displayFolder="" count="0" memberValueDatatype="20" unbalanced="0"/>
    <cacheHierarchy uniqueName="[Table5].[Goals]" caption="Goals" attribute="1" defaultMemberUniqueName="[Table5].[Goals].[All]" allUniqueName="[Table5].[Goals].[All]" dimensionUniqueName="[Table5]" displayFolder="" count="0" memberValueDatatype="20" unbalanced="0"/>
    <cacheHierarchy uniqueName="[Measures].[__XL_Count Table5]" caption="__XL_Count Table5" measure="1" displayFolder="" measureGroup="Table5" count="0" hidden="1"/>
    <cacheHierarchy uniqueName="[Measures].[__XL_Count Table4]" caption="__XL_Count Table4" measure="1" displayFolder="" measureGroup="Table4" count="0" hidden="1"/>
    <cacheHierarchy uniqueName="[Measures].[__No measures defined]" caption="__No measures defined" measure="1" displayFolder="" count="0" hidden="1"/>
    <cacheHierarchy uniqueName="[Measures].[Sum of 2006/07]" caption="Sum of 2006/07" measure="1" displayFolder="" measureGroup="Table4" count="0" hidden="1">
      <extLst>
        <ext xmlns:x15="http://schemas.microsoft.com/office/spreadsheetml/2010/11/main" uri="{B97F6D7D-B522-45F9-BDA1-12C45D357490}">
          <x15:cacheHierarchy aggregatedColumn="0"/>
        </ext>
      </extLst>
    </cacheHierarchy>
    <cacheHierarchy uniqueName="[Measures].[Sum of Touches]" caption="Sum of Touches" measure="1" displayFolder="" measureGroup="Table4" count="0" hidden="1">
      <extLst>
        <ext xmlns:x15="http://schemas.microsoft.com/office/spreadsheetml/2010/11/main" uri="{B97F6D7D-B522-45F9-BDA1-12C45D357490}">
          <x15:cacheHierarchy aggregatedColumn="2"/>
        </ext>
      </extLst>
    </cacheHierarchy>
    <cacheHierarchy uniqueName="[Measures].[Sum of Passes]" caption="Sum of Passes" measure="1" displayFolder="" measureGroup="Table4" count="0" hidden="1">
      <extLst>
        <ext xmlns:x15="http://schemas.microsoft.com/office/spreadsheetml/2010/11/main" uri="{B97F6D7D-B522-45F9-BDA1-12C45D357490}">
          <x15:cacheHierarchy aggregatedColumn="3"/>
        </ext>
      </extLst>
    </cacheHierarchy>
    <cacheHierarchy uniqueName="[Measures].[Sum of Shots]" caption="Sum of Shots" measure="1" displayFolder="" measureGroup="Table4" count="0" hidden="1">
      <extLst>
        <ext xmlns:x15="http://schemas.microsoft.com/office/spreadsheetml/2010/11/main" uri="{B97F6D7D-B522-45F9-BDA1-12C45D357490}">
          <x15:cacheHierarchy aggregatedColumn="4"/>
        </ext>
      </extLst>
    </cacheHierarchy>
    <cacheHierarchy uniqueName="[Measures].[Sum of Goals]" caption="Sum of Goals" measure="1" displayFolder="" measureGroup="Table4" count="0" hidden="1">
      <extLst>
        <ext xmlns:x15="http://schemas.microsoft.com/office/spreadsheetml/2010/11/main" uri="{B97F6D7D-B522-45F9-BDA1-12C45D357490}">
          <x15:cacheHierarchy aggregatedColumn="5"/>
        </ext>
      </extLst>
    </cacheHierarchy>
    <cacheHierarchy uniqueName="[Measures].[Sum of Touches 2]" caption="Sum of Touches 2" measure="1" displayFolder="" measureGroup="Table5" count="0" hidden="1">
      <extLst>
        <ext xmlns:x15="http://schemas.microsoft.com/office/spreadsheetml/2010/11/main" uri="{B97F6D7D-B522-45F9-BDA1-12C45D357490}">
          <x15:cacheHierarchy aggregatedColumn="8"/>
        </ext>
      </extLst>
    </cacheHierarchy>
    <cacheHierarchy uniqueName="[Measures].[Average of Touches]" caption="Average of Touches" measure="1" displayFolder="" measureGroup="Table4" count="0" oneField="1" hidden="1">
      <fieldsUsage count="1">
        <fieldUsage x="0"/>
      </fieldsUsage>
      <extLst>
        <ext xmlns:x15="http://schemas.microsoft.com/office/spreadsheetml/2010/11/main" uri="{B97F6D7D-B522-45F9-BDA1-12C45D357490}">
          <x15:cacheHierarchy aggregatedColumn="2"/>
        </ext>
      </extLst>
    </cacheHierarchy>
    <cacheHierarchy uniqueName="[Measures].[Average of Passes]" caption="Average of Passes" measure="1" displayFolder="" measureGroup="Table4" count="0" oneField="1" hidden="1">
      <fieldsUsage count="1">
        <fieldUsage x="1"/>
      </fieldsUsage>
      <extLst>
        <ext xmlns:x15="http://schemas.microsoft.com/office/spreadsheetml/2010/11/main" uri="{B97F6D7D-B522-45F9-BDA1-12C45D357490}">
          <x15:cacheHierarchy aggregatedColumn="3"/>
        </ext>
      </extLst>
    </cacheHierarchy>
    <cacheHierarchy uniqueName="[Measures].[Average of Shots]" caption="Average of Shots" measure="1" displayFolder="" measureGroup="Table4" count="0" oneField="1" hidden="1">
      <fieldsUsage count="1">
        <fieldUsage x="2"/>
      </fieldsUsage>
      <extLst>
        <ext xmlns:x15="http://schemas.microsoft.com/office/spreadsheetml/2010/11/main" uri="{B97F6D7D-B522-45F9-BDA1-12C45D357490}">
          <x15:cacheHierarchy aggregatedColumn="4"/>
        </ext>
      </extLst>
    </cacheHierarchy>
    <cacheHierarchy uniqueName="[Measures].[Average of Goals]" caption="Average of Goals" measure="1" displayFolder="" measureGroup="Table4" count="0" oneField="1" hidden="1">
      <fieldsUsage count="1">
        <fieldUsage x="3"/>
      </fieldsUsage>
      <extLst>
        <ext xmlns:x15="http://schemas.microsoft.com/office/spreadsheetml/2010/11/main" uri="{B97F6D7D-B522-45F9-BDA1-12C45D357490}">
          <x15:cacheHierarchy aggregatedColumn="5"/>
        </ext>
      </extLst>
    </cacheHierarchy>
    <cacheHierarchy uniqueName="[Measures].[Sum of 2023/24]" caption="Sum of 2023/24" measure="1" displayFolder="" measureGroup="Table5" count="0" hidden="1">
      <extLst>
        <ext xmlns:x15="http://schemas.microsoft.com/office/spreadsheetml/2010/11/main" uri="{B97F6D7D-B522-45F9-BDA1-12C45D357490}">
          <x15:cacheHierarchy aggregatedColumn="6"/>
        </ext>
      </extLst>
    </cacheHierarchy>
  </cacheHierarchies>
  <kpis count="0"/>
  <dimensions count="3">
    <dimension measure="1" name="Measures" uniqueName="[Measures]" caption="Measures"/>
    <dimension name="Table4" uniqueName="[Table4]" caption="Table4"/>
    <dimension name="Table5" uniqueName="[Table5]" caption="Table5"/>
  </dimensions>
  <measureGroups count="2">
    <measureGroup name="Table4" caption="Table4"/>
    <measureGroup name="Table5" caption="Table5"/>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thaniel Afrifah-Adae" refreshedDate="45610.03563726852" createdVersion="8" refreshedVersion="8" minRefreshableVersion="3" recordCount="20" xr:uid="{06B479E8-9E81-4289-B32C-AA208D9EB476}">
  <cacheSource type="worksheet">
    <worksheetSource name="Table5"/>
  </cacheSource>
  <cacheFields count="6">
    <cacheField name="2023/24" numFmtId="0">
      <sharedItems containsSemiMixedTypes="0" containsString="0" containsNumber="1" containsInteger="1" minValue="1" maxValue="20" count="20">
        <n v="1"/>
        <n v="2"/>
        <n v="3"/>
        <n v="4"/>
        <n v="5"/>
        <n v="6"/>
        <n v="7"/>
        <n v="8"/>
        <n v="9"/>
        <n v="10"/>
        <n v="11"/>
        <n v="12"/>
        <n v="13"/>
        <n v="14"/>
        <n v="15"/>
        <n v="16"/>
        <n v="17"/>
        <n v="18"/>
        <n v="19"/>
        <n v="20"/>
      </sharedItems>
    </cacheField>
    <cacheField name="Team" numFmtId="0">
      <sharedItems/>
    </cacheField>
    <cacheField name="Touches" numFmtId="165">
      <sharedItems containsSemiMixedTypes="0" containsString="0" containsNumber="1" containsInteger="1" minValue="19093" maxValue="32741"/>
    </cacheField>
    <cacheField name="Passes" numFmtId="165">
      <sharedItems containsSemiMixedTypes="0" containsString="0" containsNumber="1" containsInteger="1" minValue="12218" maxValue="26251"/>
    </cacheField>
    <cacheField name="Shots" numFmtId="0">
      <sharedItems containsSemiMixedTypes="0" containsString="0" containsNumber="1" containsInteger="1" minValue="365" maxValue="790"/>
    </cacheField>
    <cacheField name="Goals" numFmtId="0">
      <sharedItems containsSemiMixedTypes="0" containsString="0" containsNumber="1" containsInteger="1" minValue="35" maxValue="96"/>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
  <r>
    <x v="0"/>
    <s v="Manchester City"/>
    <n v="32741"/>
    <n v="26251"/>
    <n v="693"/>
    <n v="96"/>
  </r>
  <r>
    <x v="1"/>
    <s v="Arsenal"/>
    <n v="27746"/>
    <n v="21052"/>
    <n v="657"/>
    <n v="91"/>
  </r>
  <r>
    <x v="2"/>
    <s v="Liverpool"/>
    <n v="30143"/>
    <n v="22515"/>
    <n v="790"/>
    <n v="86"/>
  </r>
  <r>
    <x v="3"/>
    <s v="Aston Villa"/>
    <n v="24480"/>
    <n v="17876"/>
    <n v="515"/>
    <n v="76"/>
  </r>
  <r>
    <x v="4"/>
    <s v="Tottenham Hotspur"/>
    <n v="30093"/>
    <n v="22488"/>
    <n v="584"/>
    <n v="74"/>
  </r>
  <r>
    <x v="5"/>
    <s v="Chelsea"/>
    <n v="29229"/>
    <n v="21926"/>
    <n v="549"/>
    <n v="77"/>
  </r>
  <r>
    <x v="6"/>
    <s v="Newcastle United"/>
    <n v="25467"/>
    <n v="18230"/>
    <n v="551"/>
    <n v="85"/>
  </r>
  <r>
    <x v="7"/>
    <s v="Manchester United"/>
    <n v="25241"/>
    <n v="18070"/>
    <n v="550"/>
    <n v="57"/>
  </r>
  <r>
    <x v="8"/>
    <s v="West Ham United"/>
    <n v="22281"/>
    <n v="14732"/>
    <n v="450"/>
    <n v="60"/>
  </r>
  <r>
    <x v="9"/>
    <s v="Crystal Palace"/>
    <n v="22754"/>
    <n v="15252"/>
    <n v="456"/>
    <n v="57"/>
  </r>
  <r>
    <x v="10"/>
    <s v="Brighton"/>
    <n v="30398"/>
    <n v="23547"/>
    <n v="561"/>
    <n v="55"/>
  </r>
  <r>
    <x v="11"/>
    <s v="Bournemouth"/>
    <n v="22100"/>
    <n v="14204"/>
    <n v="542"/>
    <n v="54"/>
  </r>
  <r>
    <x v="12"/>
    <s v="Fulham"/>
    <n v="25593"/>
    <n v="18587"/>
    <n v="501"/>
    <n v="55"/>
  </r>
  <r>
    <x v="13"/>
    <s v="Wolves"/>
    <n v="24999"/>
    <n v="17636"/>
    <n v="429"/>
    <n v="50"/>
  </r>
  <r>
    <x v="14"/>
    <s v="Everton"/>
    <n v="21224"/>
    <n v="13764"/>
    <n v="507"/>
    <n v="40"/>
  </r>
  <r>
    <x v="15"/>
    <s v="Brentford"/>
    <n v="22441"/>
    <n v="15223"/>
    <n v="473"/>
    <n v="56"/>
  </r>
  <r>
    <x v="16"/>
    <s v="Nottingham Forest"/>
    <n v="21318"/>
    <n v="14170"/>
    <n v="451"/>
    <n v="49"/>
  </r>
  <r>
    <x v="17"/>
    <s v="Luton Town"/>
    <n v="20998"/>
    <n v="13310"/>
    <n v="432"/>
    <n v="52"/>
  </r>
  <r>
    <x v="18"/>
    <s v="Burnley"/>
    <n v="23362"/>
    <n v="16447"/>
    <n v="433"/>
    <n v="41"/>
  </r>
  <r>
    <x v="19"/>
    <s v="Sheffield United"/>
    <n v="19093"/>
    <n v="12218"/>
    <n v="365"/>
    <n v="3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585B95D-6039-4A94-AC43-8C40859F9CF8}" name="PivotTable9" cacheId="1" dataOnRows="1" applyNumberFormats="0" applyBorderFormats="0" applyFontFormats="0" applyPatternFormats="0" applyAlignmentFormats="0" applyWidthHeightFormats="1" dataCaption="2023-24" updatedVersion="8" minRefreshableVersion="3" useAutoFormatting="1" itemPrintTitles="1" createdVersion="8" indent="0" outline="1" outlineData="1" multipleFieldFilters="0">
  <location ref="W54:X58" firstHeaderRow="1" firstDataRow="1" firstDataCol="1"/>
  <pivotFields count="6">
    <pivotField showAll="0"/>
    <pivotField showAll="0"/>
    <pivotField dataField="1" numFmtId="165" showAll="0"/>
    <pivotField dataField="1" numFmtId="165" showAll="0"/>
    <pivotField dataField="1" showAll="0"/>
    <pivotField dataField="1" showAll="0"/>
  </pivotFields>
  <rowFields count="1">
    <field x="-2"/>
  </rowFields>
  <rowItems count="4">
    <i>
      <x/>
    </i>
    <i i="1">
      <x v="1"/>
    </i>
    <i i="2">
      <x v="2"/>
    </i>
    <i i="3">
      <x v="3"/>
    </i>
  </rowItems>
  <colItems count="1">
    <i/>
  </colItems>
  <dataFields count="4">
    <dataField name="Average Touches" fld="2" subtotal="average" baseField="0" baseItem="1"/>
    <dataField name="Average Passes" fld="3" subtotal="average" baseField="0" baseItem="1"/>
    <dataField name="Average Shots" fld="4" subtotal="average" baseField="0" baseItem="1"/>
    <dataField name="Average Goals" fld="5" subtotal="average" baseField="0" baseItem="1"/>
  </dataFields>
  <formats count="4">
    <format dxfId="73">
      <pivotArea collapsedLevelsAreSubtotals="1" fieldPosition="0">
        <references count="1">
          <reference field="4294967294" count="1">
            <x v="0"/>
          </reference>
        </references>
      </pivotArea>
    </format>
    <format dxfId="72">
      <pivotArea collapsedLevelsAreSubtotals="1" fieldPosition="0">
        <references count="1">
          <reference field="4294967294" count="1">
            <x v="3"/>
          </reference>
        </references>
      </pivotArea>
    </format>
    <format dxfId="71">
      <pivotArea collapsedLevelsAreSubtotals="1" fieldPosition="0">
        <references count="1">
          <reference field="4294967294" count="1">
            <x v="2"/>
          </reference>
        </references>
      </pivotArea>
    </format>
    <format dxfId="70">
      <pivotArea collapsedLevelsAreSubtotals="1" fieldPosition="0">
        <references count="1">
          <reference field="4294967294" count="1">
            <x v="1"/>
          </reference>
        </references>
      </pivotArea>
    </format>
  </formats>
  <pivotTableStyleInfo name="PivotStyleDark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5520DBA-8057-493A-A73F-1C1BC7463841}" name="PivotTable7" cacheId="0" dataOnRows="1" applyNumberFormats="0" applyBorderFormats="0" applyFontFormats="0" applyPatternFormats="0" applyAlignmentFormats="0" applyWidthHeightFormats="1" dataCaption="2006-07" updatedVersion="8" minRefreshableVersion="3" useAutoFormatting="1" subtotalHiddenItems="1" itemPrintTitles="1" createdVersion="8" indent="0" outline="1" outlineData="1" multipleFieldFilters="0">
  <location ref="T54:U58" firstHeaderRow="1" firstDataRow="1" firstDataCol="1"/>
  <pivotFields count="4">
    <pivotField dataField="1" subtotalTop="0" showAll="0" defaultSubtotal="0"/>
    <pivotField dataField="1" subtotalTop="0" showAll="0" defaultSubtotal="0"/>
    <pivotField dataField="1" subtotalTop="0" showAll="0" defaultSubtotal="0"/>
    <pivotField dataField="1" subtotalTop="0" showAll="0" defaultSubtotal="0"/>
  </pivotFields>
  <rowFields count="1">
    <field x="-2"/>
  </rowFields>
  <rowItems count="4">
    <i>
      <x/>
    </i>
    <i i="1">
      <x v="1"/>
    </i>
    <i i="2">
      <x v="2"/>
    </i>
    <i i="3">
      <x v="3"/>
    </i>
  </rowItems>
  <colItems count="1">
    <i/>
  </colItems>
  <dataFields count="4">
    <dataField name="Average Touches" fld="0" subtotal="average" baseField="0" baseItem="0"/>
    <dataField name="Average Passes" fld="1" subtotal="average" baseField="0" baseItem="1"/>
    <dataField name="Average Shots" fld="2" subtotal="average" baseField="0" baseItem="1"/>
    <dataField name="Average Goals" fld="3" subtotal="average" baseField="0" baseItem="3"/>
  </dataFields>
  <formats count="4">
    <format dxfId="0">
      <pivotArea collapsedLevelsAreSubtotals="1" fieldPosition="0">
        <references count="1">
          <reference field="4294967294" count="1">
            <x v="2"/>
          </reference>
        </references>
      </pivotArea>
    </format>
    <format dxfId="1">
      <pivotArea collapsedLevelsAreSubtotals="1" fieldPosition="0">
        <references count="1">
          <reference field="4294967294" count="1">
            <x v="1"/>
          </reference>
        </references>
      </pivotArea>
    </format>
    <format dxfId="2">
      <pivotArea collapsedLevelsAreSubtotals="1" fieldPosition="0">
        <references count="1">
          <reference field="4294967294" count="1">
            <x v="3"/>
          </reference>
        </references>
      </pivotArea>
    </format>
    <format dxfId="3">
      <pivotArea collapsedLevelsAreSubtotals="1" fieldPosition="0">
        <references count="1">
          <reference field="4294967294" count="1">
            <x v="0"/>
          </reference>
        </references>
      </pivotArea>
    </format>
  </formats>
  <pivotHierarchies count="2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Average Touches"/>
    <pivotHierarchy dragToData="1" caption="Average Passes"/>
    <pivotHierarchy dragToData="1" caption="Average Shots"/>
    <pivotHierarchy dragToData="1" caption="Average Goals"/>
    <pivotHierarchy dragToData="1"/>
  </pivotHierarchies>
  <pivotTableStyleInfo name="PivotStyleDark15"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4]"/>
        <x15:activeTabTopLevelEntity name="[Table5]"/>
      </x15:pivotTableUISettings>
    </ext>
    <ext xmlns:xpdl="http://schemas.microsoft.com/office/spreadsheetml/2016/pivotdefaultlayout" uri="{747A6164-185A-40DC-8AA5-F01512510D54}">
      <xpdl:pivotTableDefinition16 EnabledSubtotalsDefault="0" SubtotalsOnTopDefault="0"/>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408E50B-71B8-4717-B3D4-2777E45650D4}" name="Table2" displayName="Table2" ref="A6:F27" totalsRowCount="1">
  <autoFilter ref="A6:F26" xr:uid="{D408E50B-71B8-4717-B3D4-2777E45650D4}"/>
  <sortState xmlns:xlrd2="http://schemas.microsoft.com/office/spreadsheetml/2017/richdata2" ref="A7:F26">
    <sortCondition ref="A6:A26"/>
  </sortState>
  <tableColumns count="6">
    <tableColumn id="1" xr3:uid="{8EC79CC2-02C9-40E2-81F5-F58613A8A7C6}" name="2006/07" totalsRowLabel="Total"/>
    <tableColumn id="2" xr3:uid="{7E181DD3-D7D8-4A49-B748-FE2EB09239EA}" name="Team"/>
    <tableColumn id="3" xr3:uid="{36ECE3D1-42CC-4208-AE44-634517BCA530}" name="Tackles Recorded" totalsRowFunction="custom">
      <totalsRowFormula>SUM(C7:C26)</totalsRowFormula>
    </tableColumn>
    <tableColumn id="4" xr3:uid="{705D7008-7803-474D-A683-CEF48CF67EE1}" name="Fouls Commited" totalsRowFunction="sum"/>
    <tableColumn id="5" xr3:uid="{1865701B-5011-4963-B853-F57307814E23}" name="Yellow Cards" totalsRowFunction="sum"/>
    <tableColumn id="6" xr3:uid="{292DC169-0193-4509-94CB-848CE8AEEB57}" name="Red Cards" totalsRowFunction="sum"/>
  </tableColumns>
  <tableStyleInfo name="TableStyleLight15" showFirstColumn="1"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4E833785-89E1-40F1-BDCE-D92CC63C506F}" name="Table19" displayName="Table19" ref="A3:D10" totalsRowShown="0">
  <autoFilter ref="A3:D10" xr:uid="{4E833785-89E1-40F1-BDCE-D92CC63C506F}"/>
  <tableColumns count="4">
    <tableColumn id="1" xr3:uid="{4C531E9C-DBCD-443E-98F6-CABB6D4A2A26}" name="Statistic"/>
    <tableColumn id="2" xr3:uid="{C8086EF0-CBEB-4F63-814B-C22E729F95AD}" name="2006/07"/>
    <tableColumn id="3" xr3:uid="{C6393114-07E1-459A-8733-CAC6F508DF13}" name="2023/24"/>
    <tableColumn id="4" xr3:uid="{BFC1189D-AD93-4D77-9A16-EEDF01D6FCFF}" name="% Increase/Decrease" dataDxfId="4">
      <calculatedColumnFormula>((Table19[[#This Row],[2023/24]]-Table19[[#This Row],[2006/07]])/Table19[[#This Row],[2023/24]])</calculatedColumnFormula>
    </tableColumn>
  </tableColumns>
  <tableStyleInfo name="TableStyleLight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15775DB-2A6A-4670-9A9E-7DE663D67F3B}" name="Table3" displayName="Table3" ref="A34:F55" totalsRowCount="1">
  <autoFilter ref="A34:F54" xr:uid="{215775DB-2A6A-4670-9A9E-7DE663D67F3B}"/>
  <sortState xmlns:xlrd2="http://schemas.microsoft.com/office/spreadsheetml/2017/richdata2" ref="A35:F54">
    <sortCondition ref="A34:A54"/>
  </sortState>
  <tableColumns count="6">
    <tableColumn id="1" xr3:uid="{77DD128D-4501-4E1D-A86D-048246311A4D}" name="2023/24" totalsRowLabel="Total"/>
    <tableColumn id="2" xr3:uid="{890D1A92-6FFF-4E5F-8311-4EA217422FD7}" name="Team"/>
    <tableColumn id="3" xr3:uid="{7A904F63-CF9D-4A00-9709-FA64306DFF6A}" name="Tackles Recorded" totalsRowFunction="sum"/>
    <tableColumn id="4" xr3:uid="{A8533D68-1E4D-446F-92E3-99D3D28864DC}" name="Fouls Commited" totalsRowFunction="sum"/>
    <tableColumn id="5" xr3:uid="{575FACAF-D1F1-42ED-8243-0406D740B37B}" name="Yellow Cards" totalsRowFunction="sum"/>
    <tableColumn id="6" xr3:uid="{713CB246-641D-4891-A9C9-9E4287986DF0}" name="Red Cards" totalsRowFunction="sum"/>
  </tableColumns>
  <tableStyleInfo name="TableStyleLight15" showFirstColumn="1"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CBDFA04-4BF2-40FF-A6D2-756E01973B5D}" name="Table1" displayName="Table1" ref="H7:K14" totalsRowShown="0">
  <autoFilter ref="H7:K14" xr:uid="{0CBDFA04-4BF2-40FF-A6D2-756E01973B5D}"/>
  <tableColumns count="4">
    <tableColumn id="1" xr3:uid="{720AD555-559E-41BF-BF18-2277D7A63048}" name="Statistic"/>
    <tableColumn id="2" xr3:uid="{875A49CD-C64D-473A-821D-5D3E95E2B3D7}" name="2006/07"/>
    <tableColumn id="3" xr3:uid="{F958572D-D091-4645-AC25-36D40D86F517}" name="2023/24"/>
    <tableColumn id="4" xr3:uid="{1434B939-4540-4E35-BA17-BC76D3086BC8}" name="% Increase/Decrease" dataDxfId="69">
      <calculatedColumnFormula>((Table1[[#This Row],[2023/24]]-Table1[[#This Row],[2006/07]])/Table1[[#This Row],[2023/24]])</calculatedColumnFormula>
    </tableColumn>
  </tableColumns>
  <tableStyleInfo name="TableStyleLight15"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1EE2477B-A9D5-4DDE-B45E-501670D6C5EA}" name="Table4" displayName="Table4" ref="T4:Y25" totalsRowCount="1" headerRowDxfId="68" headerRowBorderDxfId="67" tableBorderDxfId="66" totalsRowBorderDxfId="65">
  <autoFilter ref="T4:Y24" xr:uid="{1EE2477B-A9D5-4DDE-B45E-501670D6C5EA}"/>
  <tableColumns count="6">
    <tableColumn id="1" xr3:uid="{0D117435-B6A0-47F1-997D-B8FA670B9759}" name="2006/07" totalsRowLabel="Average" dataDxfId="64" totalsRowDxfId="63"/>
    <tableColumn id="2" xr3:uid="{D08D927E-DAF0-45E0-BC4B-3C95F5F3EDBD}" name="Team" dataDxfId="62" totalsRowDxfId="61"/>
    <tableColumn id="3" xr3:uid="{9DA3C0B9-71EA-4550-AB12-77FAF849F19B}" name="Touches" totalsRowFunction="average" dataDxfId="60" totalsRowDxfId="59" dataCellStyle="Comma"/>
    <tableColumn id="4" xr3:uid="{7BEE1782-FE87-4AE1-949A-BE9146F8E8B1}" name="Passes" totalsRowFunction="average" dataDxfId="58" totalsRowDxfId="57" dataCellStyle="Comma"/>
    <tableColumn id="5" xr3:uid="{112E1FAA-7D98-4A58-9F12-963BE77874AA}" name="Shots" totalsRowFunction="average" dataDxfId="56" totalsRowDxfId="55"/>
    <tableColumn id="6" xr3:uid="{EDD9B35A-F5C9-4824-8B2A-A577226BC351}" name="Goals" totalsRowFunction="average" dataDxfId="54" totalsRowDxfId="53"/>
  </tableColumns>
  <tableStyleInfo name="TableStyleLight1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6958A22C-C350-4917-85BE-C356A2198E46}" name="Table5" displayName="Table5" ref="T29:Y50" totalsRowCount="1" headerRowDxfId="52" headerRowBorderDxfId="51" tableBorderDxfId="50" totalsRowBorderDxfId="49">
  <autoFilter ref="T29:Y49" xr:uid="{6958A22C-C350-4917-85BE-C356A2198E46}"/>
  <tableColumns count="6">
    <tableColumn id="1" xr3:uid="{D385EE50-FD82-4E29-8F52-805AE510D051}" name="2023/24" totalsRowLabel="Average" dataDxfId="48" totalsRowDxfId="47"/>
    <tableColumn id="2" xr3:uid="{142E6C83-1C0A-4A53-8C27-83B28CC7B7F3}" name="Team" dataDxfId="46" totalsRowDxfId="45"/>
    <tableColumn id="3" xr3:uid="{CBFDCD51-E63C-4E63-9120-263A63CEA690}" name="Touches" totalsRowFunction="average" dataDxfId="44" totalsRowDxfId="43" dataCellStyle="Comma"/>
    <tableColumn id="4" xr3:uid="{4C69E30E-DD0C-48B0-B4D5-A60EFB5FC107}" name="Passes" totalsRowFunction="average" dataDxfId="42" totalsRowDxfId="41" dataCellStyle="Comma"/>
    <tableColumn id="5" xr3:uid="{4C50F26D-0FE7-47EF-9C75-1A33A901191D}" name="Shots" totalsRowFunction="average" dataDxfId="40" totalsRowDxfId="39"/>
    <tableColumn id="6" xr3:uid="{AACE77EB-CB7F-438C-A099-B45288832C5F}" name="Goals" totalsRowFunction="average" dataDxfId="38" totalsRowDxfId="37"/>
  </tableColumns>
  <tableStyleInfo name="TableStyleLight15" showFirstColumn="1"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94D5F3D4-7BF0-408B-9D49-B2C90570B7EC}" name="Table511" displayName="Table511" ref="A3:F24" totalsRowCount="1" headerRowDxfId="36" headerRowBorderDxfId="35" tableBorderDxfId="34" totalsRowBorderDxfId="33">
  <autoFilter ref="A3:F23" xr:uid="{94D5F3D4-7BF0-408B-9D49-B2C90570B7EC}"/>
  <tableColumns count="6">
    <tableColumn id="1" xr3:uid="{CE3003BF-1C84-461F-B2DB-7B3D0A402735}" name="2023/24" totalsRowLabel="Average" dataDxfId="32" totalsRowDxfId="31"/>
    <tableColumn id="2" xr3:uid="{5C77584D-2CA6-454B-B40B-D5BDC6C14031}" name="Team" dataDxfId="30" totalsRowDxfId="29"/>
    <tableColumn id="3" xr3:uid="{E0111F51-8FC8-4A86-81DA-97CF9FA42900}" name="Touches" totalsRowFunction="average" dataDxfId="28" totalsRowDxfId="27" dataCellStyle="Comma"/>
    <tableColumn id="4" xr3:uid="{EDAFF247-3B7D-4AB4-9CB4-6ADC56AF52E3}" name="Passes" totalsRowFunction="average" dataDxfId="26" totalsRowDxfId="25" dataCellStyle="Comma"/>
    <tableColumn id="5" xr3:uid="{C6A12BC7-0D04-4106-BE57-DD9732CA9987}" name="Shots" totalsRowFunction="average" dataDxfId="24" totalsRowDxfId="23"/>
    <tableColumn id="6" xr3:uid="{F5B36C28-CBC0-45F9-BE7F-3AA578F01AFA}" name="Goals" totalsRowFunction="average" dataDxfId="22" totalsRowDxfId="21"/>
  </tableColumns>
  <tableStyleInfo name="TableStyleLight15" showFirstColumn="1"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94A2A8F5-3D55-473B-9470-638BAC5AFA54}" name="Table410" displayName="Table410" ref="A3:F24" totalsRowCount="1" headerRowDxfId="20" headerRowBorderDxfId="19" tableBorderDxfId="18" totalsRowBorderDxfId="17">
  <autoFilter ref="A3:F23" xr:uid="{94A2A8F5-3D55-473B-9470-638BAC5AFA54}"/>
  <tableColumns count="6">
    <tableColumn id="1" xr3:uid="{B3072C54-E71B-462B-BB0A-EEE1D9EC5723}" name="2006/07" totalsRowLabel="Average" dataDxfId="16" totalsRowDxfId="15"/>
    <tableColumn id="2" xr3:uid="{BBED7E7E-3057-4789-99A0-A1F2F7C9318E}" name="Team" dataDxfId="14" totalsRowDxfId="13"/>
    <tableColumn id="3" xr3:uid="{6857620C-F4FF-4D06-8425-BEDB5E308481}" name="Touches" totalsRowFunction="average" dataDxfId="12" totalsRowDxfId="11" dataCellStyle="Comma"/>
    <tableColumn id="4" xr3:uid="{6417B0D5-97F3-439A-930A-DD9D97E6929D}" name="Passes" totalsRowFunction="average" dataDxfId="10" totalsRowDxfId="9" dataCellStyle="Comma"/>
    <tableColumn id="5" xr3:uid="{22A61C12-6A99-485A-ADC4-122514EA63E3}" name="Shots" totalsRowFunction="average" dataDxfId="8" totalsRowDxfId="7"/>
    <tableColumn id="6" xr3:uid="{AA1BC476-582F-4DA0-BB92-EC828B1783DB}" name="Goals" totalsRowFunction="average" dataDxfId="6" totalsRowDxfId="5"/>
  </tableColumns>
  <tableStyleInfo name="TableStyleLight19"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87E07273-CDE5-409D-B5B8-7392FF33ABB9}" name="Table27" displayName="Table27" ref="A3:F24" totalsRowCount="1">
  <autoFilter ref="A3:F23" xr:uid="{87E07273-CDE5-409D-B5B8-7392FF33ABB9}"/>
  <sortState xmlns:xlrd2="http://schemas.microsoft.com/office/spreadsheetml/2017/richdata2" ref="A4:F23">
    <sortCondition ref="A6:A26"/>
  </sortState>
  <tableColumns count="6">
    <tableColumn id="1" xr3:uid="{E6CCA312-91AF-412F-8C69-C6BE5F46A7ED}" name="2006/07" totalsRowLabel="Total"/>
    <tableColumn id="2" xr3:uid="{26D619C1-5B86-42D7-B184-9FB960AE2F15}" name="Team"/>
    <tableColumn id="3" xr3:uid="{EE74DD8F-D138-44FD-851F-C91BDF8FF509}" name="Tackles Recorded" totalsRowFunction="custom">
      <totalsRowFormula>SUM(C4:C23)</totalsRowFormula>
    </tableColumn>
    <tableColumn id="4" xr3:uid="{DE19C9EC-3EFB-4A1D-96CE-15DB9379C8CD}" name="Fouls Commited" totalsRowFunction="sum"/>
    <tableColumn id="5" xr3:uid="{4C2A7F8C-C831-47B6-BC4B-33B63583A363}" name="Yellow Cards" totalsRowFunction="sum"/>
    <tableColumn id="6" xr3:uid="{E6CCE76E-E724-4BFA-9F4F-3B0CE1BB0637}" name="Red Cards" totalsRowFunction="sum"/>
  </tableColumns>
  <tableStyleInfo name="TableStyleLight15" showFirstColumn="1"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36322B43-4272-495A-9B1E-4D6FFE0AC0C1}" name="Table38" displayName="Table38" ref="A3:F24" totalsRowCount="1">
  <autoFilter ref="A3:F23" xr:uid="{36322B43-4272-495A-9B1E-4D6FFE0AC0C1}"/>
  <sortState xmlns:xlrd2="http://schemas.microsoft.com/office/spreadsheetml/2017/richdata2" ref="A4:F23">
    <sortCondition ref="A34:A54"/>
  </sortState>
  <tableColumns count="6">
    <tableColumn id="1" xr3:uid="{09481D52-0E31-439D-9C71-3421D24768B1}" name="2023/24" totalsRowLabel="Total"/>
    <tableColumn id="2" xr3:uid="{F1868028-6344-436C-AFE1-9D2189D1C278}" name="Team"/>
    <tableColumn id="3" xr3:uid="{669380A8-BACA-47FB-928F-CC76D48B1AB5}" name="Tackles Recorded" totalsRowFunction="sum"/>
    <tableColumn id="4" xr3:uid="{60A4418C-AB4F-4B92-80D1-AB9D3680BB73}" name="Fouls Commited" totalsRowFunction="sum"/>
    <tableColumn id="5" xr3:uid="{B8D13B4E-84B1-4431-ABC1-8F385A5E0679}" name="Yellow Cards" totalsRowFunction="sum"/>
    <tableColumn id="6" xr3:uid="{9FE0490D-7BFB-436A-B685-7D7396A8694A}" name="Red Cards" totalsRowFunction="sum"/>
  </tableColumns>
  <tableStyleInfo name="TableStyleLight15" showFirstColumn="1"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table" Target="../tables/table5.xml"/><Relationship Id="rId3" Type="http://schemas.openxmlformats.org/officeDocument/2006/relationships/drawing" Target="../drawings/drawing1.xml"/><Relationship Id="rId7" Type="http://schemas.openxmlformats.org/officeDocument/2006/relationships/table" Target="../tables/table4.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table" Target="../tables/table3.xml"/><Relationship Id="rId5" Type="http://schemas.openxmlformats.org/officeDocument/2006/relationships/table" Target="../tables/table2.xml"/><Relationship Id="rId4"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6.xml"/></Relationships>
</file>

<file path=xl/worksheets/_rels/sheet3.xml.rels><?xml version="1.0" encoding="UTF-8" standalone="yes"?>
<Relationships xmlns="http://schemas.openxmlformats.org/package/2006/relationships"><Relationship Id="rId1" Type="http://schemas.openxmlformats.org/officeDocument/2006/relationships/table" Target="../tables/table7.xml"/></Relationships>
</file>

<file path=xl/worksheets/_rels/sheet4.xml.rels><?xml version="1.0" encoding="UTF-8" standalone="yes"?>
<Relationships xmlns="http://schemas.openxmlformats.org/package/2006/relationships"><Relationship Id="rId1" Type="http://schemas.openxmlformats.org/officeDocument/2006/relationships/table" Target="../tables/table8.xml"/></Relationships>
</file>

<file path=xl/worksheets/_rels/sheet5.xml.rels><?xml version="1.0" encoding="UTF-8" standalone="yes"?>
<Relationships xmlns="http://schemas.openxmlformats.org/package/2006/relationships"><Relationship Id="rId1" Type="http://schemas.openxmlformats.org/officeDocument/2006/relationships/table" Target="../tables/table9.xml"/></Relationships>
</file>

<file path=xl/worksheets/_rels/sheet6.xml.rels><?xml version="1.0" encoding="UTF-8" standalone="yes"?>
<Relationships xmlns="http://schemas.openxmlformats.org/package/2006/relationships"><Relationship Id="rId1" Type="http://schemas.openxmlformats.org/officeDocument/2006/relationships/table" Target="../tables/table10.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E8A085-5C9F-4076-8EA6-25EE408E4C79}">
  <dimension ref="A4:Y58"/>
  <sheetViews>
    <sheetView tabSelected="1" topLeftCell="H2" zoomScale="40" zoomScaleNormal="25" workbookViewId="0">
      <selection activeCell="U62" sqref="U62"/>
    </sheetView>
  </sheetViews>
  <sheetFormatPr defaultRowHeight="14.5" x14ac:dyDescent="0.35"/>
  <cols>
    <col min="1" max="1" width="12.453125" bestFit="1" customWidth="1"/>
    <col min="2" max="2" width="17.6328125" bestFit="1" customWidth="1"/>
    <col min="3" max="3" width="19.7265625" bestFit="1" customWidth="1"/>
    <col min="4" max="4" width="19.08984375" bestFit="1" customWidth="1"/>
    <col min="5" max="5" width="15.90625" bestFit="1" customWidth="1"/>
    <col min="6" max="6" width="13.453125" bestFit="1" customWidth="1"/>
    <col min="7" max="7" width="12.36328125" customWidth="1"/>
    <col min="8" max="8" width="21.08984375" bestFit="1" customWidth="1"/>
    <col min="9" max="10" width="12.453125" bestFit="1" customWidth="1"/>
    <col min="11" max="11" width="32.36328125" bestFit="1" customWidth="1"/>
    <col min="12" max="12" width="6.54296875" bestFit="1" customWidth="1"/>
    <col min="13" max="13" width="15.08984375" bestFit="1" customWidth="1"/>
    <col min="14" max="14" width="15.81640625" bestFit="1" customWidth="1"/>
    <col min="15" max="19" width="6.26953125" bestFit="1" customWidth="1"/>
    <col min="20" max="20" width="15.453125" bestFit="1" customWidth="1"/>
    <col min="21" max="21" width="20.54296875" bestFit="1" customWidth="1"/>
    <col min="22" max="22" width="11.81640625" bestFit="1" customWidth="1"/>
    <col min="23" max="23" width="15.453125" bestFit="1" customWidth="1"/>
    <col min="24" max="24" width="9.6328125" bestFit="1" customWidth="1"/>
    <col min="25" max="25" width="9.453125" bestFit="1" customWidth="1"/>
    <col min="26" max="28" width="6.26953125" bestFit="1" customWidth="1"/>
    <col min="29" max="29" width="10.7265625" bestFit="1" customWidth="1"/>
  </cols>
  <sheetData>
    <row r="4" spans="1:25" ht="15" thickBot="1" x14ac:dyDescent="0.4">
      <c r="T4" s="8" t="s">
        <v>0</v>
      </c>
      <c r="U4" s="9" t="s">
        <v>1</v>
      </c>
      <c r="V4" s="13" t="s">
        <v>45</v>
      </c>
      <c r="W4" s="13" t="s">
        <v>46</v>
      </c>
      <c r="X4" s="13" t="s">
        <v>47</v>
      </c>
      <c r="Y4" s="13" t="s">
        <v>48</v>
      </c>
    </row>
    <row r="5" spans="1:25" x14ac:dyDescent="0.35">
      <c r="T5" s="4">
        <v>1</v>
      </c>
      <c r="U5" s="6" t="s">
        <v>6</v>
      </c>
      <c r="V5" s="18">
        <v>25686</v>
      </c>
      <c r="W5" s="18">
        <v>18723</v>
      </c>
      <c r="X5" s="12">
        <v>698</v>
      </c>
      <c r="Y5" s="12">
        <v>83</v>
      </c>
    </row>
    <row r="6" spans="1:25" x14ac:dyDescent="0.35">
      <c r="A6" t="s">
        <v>0</v>
      </c>
      <c r="B6" t="s">
        <v>1</v>
      </c>
      <c r="C6" t="s">
        <v>2</v>
      </c>
      <c r="D6" t="s">
        <v>3</v>
      </c>
      <c r="E6" t="s">
        <v>4</v>
      </c>
      <c r="F6" t="s">
        <v>5</v>
      </c>
      <c r="T6" s="5">
        <v>2</v>
      </c>
      <c r="U6" s="7" t="s">
        <v>7</v>
      </c>
      <c r="V6" s="19">
        <v>24028</v>
      </c>
      <c r="W6" s="19">
        <v>16769</v>
      </c>
      <c r="X6" s="7">
        <v>636</v>
      </c>
      <c r="Y6" s="7">
        <v>64</v>
      </c>
    </row>
    <row r="7" spans="1:25" x14ac:dyDescent="0.35">
      <c r="A7">
        <v>1</v>
      </c>
      <c r="B7" t="s">
        <v>6</v>
      </c>
      <c r="C7">
        <v>890</v>
      </c>
      <c r="D7">
        <v>426</v>
      </c>
      <c r="E7">
        <v>60</v>
      </c>
      <c r="F7">
        <v>1</v>
      </c>
      <c r="H7" t="s">
        <v>42</v>
      </c>
      <c r="I7" t="s">
        <v>0</v>
      </c>
      <c r="J7" t="s">
        <v>26</v>
      </c>
      <c r="K7" t="s">
        <v>43</v>
      </c>
      <c r="T7" s="4">
        <v>3</v>
      </c>
      <c r="U7" s="6" t="s">
        <v>8</v>
      </c>
      <c r="V7" s="20">
        <v>24158</v>
      </c>
      <c r="W7" s="20">
        <v>17162</v>
      </c>
      <c r="X7" s="6">
        <v>668</v>
      </c>
      <c r="Y7" s="6">
        <v>57</v>
      </c>
    </row>
    <row r="8" spans="1:25" x14ac:dyDescent="0.35">
      <c r="A8">
        <v>2</v>
      </c>
      <c r="B8" t="s">
        <v>7</v>
      </c>
      <c r="C8">
        <v>982</v>
      </c>
      <c r="D8">
        <v>437</v>
      </c>
      <c r="E8">
        <v>62</v>
      </c>
      <c r="F8">
        <v>4</v>
      </c>
      <c r="H8" t="s">
        <v>35</v>
      </c>
      <c r="I8">
        <f>SUM(Table2[Tackles Recorded])</f>
        <v>18050</v>
      </c>
      <c r="J8">
        <f>SUM(Table3[Tackles Recorded])</f>
        <v>13451</v>
      </c>
      <c r="K8" s="1">
        <f>((Table1[[#This Row],[2023/24]]-Table1[[#This Row],[2006/07]])/Table1[[#This Row],[2023/24]])</f>
        <v>-0.34190766485763141</v>
      </c>
      <c r="T8" s="5">
        <v>4</v>
      </c>
      <c r="U8" s="7" t="s">
        <v>9</v>
      </c>
      <c r="V8" s="19">
        <v>25630</v>
      </c>
      <c r="W8" s="19">
        <v>18483</v>
      </c>
      <c r="X8" s="7">
        <v>638</v>
      </c>
      <c r="Y8" s="7">
        <v>63</v>
      </c>
    </row>
    <row r="9" spans="1:25" x14ac:dyDescent="0.35">
      <c r="A9">
        <v>3</v>
      </c>
      <c r="B9" t="s">
        <v>8</v>
      </c>
      <c r="C9">
        <v>969</v>
      </c>
      <c r="D9">
        <v>446</v>
      </c>
      <c r="E9">
        <v>44</v>
      </c>
      <c r="F9">
        <v>0</v>
      </c>
      <c r="H9" t="s">
        <v>40</v>
      </c>
      <c r="I9">
        <f>SUM(Table2[Fouls Commited])</f>
        <v>9447</v>
      </c>
      <c r="J9">
        <f>SUM(Table3[Fouls Commited])</f>
        <v>8406</v>
      </c>
      <c r="K9" s="1">
        <f>((Table1[[#This Row],[2023/24]]-Table1[[#This Row],[2006/07]])/Table1[[#This Row],[2023/24]])</f>
        <v>-0.1238401142041399</v>
      </c>
      <c r="T9" s="4">
        <v>5</v>
      </c>
      <c r="U9" s="6" t="s">
        <v>25</v>
      </c>
      <c r="V9" s="20">
        <v>22200</v>
      </c>
      <c r="W9" s="20">
        <v>14914</v>
      </c>
      <c r="X9" s="6">
        <v>520</v>
      </c>
      <c r="Y9" s="6">
        <v>57</v>
      </c>
    </row>
    <row r="10" spans="1:25" x14ac:dyDescent="0.35">
      <c r="A10">
        <v>4</v>
      </c>
      <c r="B10" t="s">
        <v>9</v>
      </c>
      <c r="C10">
        <v>998</v>
      </c>
      <c r="D10">
        <v>367</v>
      </c>
      <c r="E10">
        <v>59</v>
      </c>
      <c r="F10">
        <v>3</v>
      </c>
      <c r="H10" t="s">
        <v>36</v>
      </c>
      <c r="I10">
        <f>SUM(Table2[Yellow Cards])</f>
        <v>1204</v>
      </c>
      <c r="J10">
        <f>SUM(Table3[Yellow Cards])</f>
        <v>1602</v>
      </c>
      <c r="K10" s="1">
        <f>((Table1[[#This Row],[2023/24]]-Table1[[#This Row],[2006/07]])/Table1[[#This Row],[2023/24]])</f>
        <v>0.24843945068664169</v>
      </c>
      <c r="T10" s="5">
        <v>6</v>
      </c>
      <c r="U10" s="7" t="s">
        <v>10</v>
      </c>
      <c r="V10" s="19">
        <v>19250</v>
      </c>
      <c r="W10" s="19">
        <v>12274</v>
      </c>
      <c r="X10" s="7">
        <v>465</v>
      </c>
      <c r="Y10" s="7">
        <v>52</v>
      </c>
    </row>
    <row r="11" spans="1:25" x14ac:dyDescent="0.35">
      <c r="A11">
        <v>5</v>
      </c>
      <c r="B11" t="s">
        <v>25</v>
      </c>
      <c r="C11">
        <v>995</v>
      </c>
      <c r="D11">
        <v>410</v>
      </c>
      <c r="E11">
        <v>48</v>
      </c>
      <c r="F11">
        <v>3</v>
      </c>
      <c r="H11" t="s">
        <v>37</v>
      </c>
      <c r="I11">
        <f>SUM(Table2[Red Cards])</f>
        <v>51</v>
      </c>
      <c r="J11">
        <f>SUM(Table3[Red Cards])</f>
        <v>58</v>
      </c>
      <c r="K11" s="1">
        <f>((Table1[[#This Row],[2023/24]]-Table1[[#This Row],[2006/07]])/Table1[[#This Row],[2023/24]])</f>
        <v>0.1206896551724138</v>
      </c>
      <c r="T11" s="4">
        <v>7</v>
      </c>
      <c r="U11" s="6" t="s">
        <v>11</v>
      </c>
      <c r="V11" s="20">
        <v>18944</v>
      </c>
      <c r="W11" s="20">
        <v>12422</v>
      </c>
      <c r="X11" s="6">
        <v>404</v>
      </c>
      <c r="Y11" s="6">
        <v>47</v>
      </c>
    </row>
    <row r="12" spans="1:25" x14ac:dyDescent="0.35">
      <c r="A12">
        <v>6</v>
      </c>
      <c r="B12" t="s">
        <v>10</v>
      </c>
      <c r="C12">
        <v>860</v>
      </c>
      <c r="D12">
        <v>523</v>
      </c>
      <c r="E12">
        <v>65</v>
      </c>
      <c r="F12">
        <v>2</v>
      </c>
      <c r="H12" s="3" t="s">
        <v>38</v>
      </c>
      <c r="I12" s="14">
        <f>(I8/I9)</f>
        <v>1.910659468614375</v>
      </c>
      <c r="J12" s="14">
        <f>J8/J9</f>
        <v>1.600166547704021</v>
      </c>
      <c r="K12" s="15">
        <f>((Table1[[#This Row],[2023/24]]-Table1[[#This Row],[2006/07]])/Table1[[#This Row],[2023/24]])</f>
        <v>-0.19403787771707942</v>
      </c>
      <c r="T12" s="5">
        <v>8</v>
      </c>
      <c r="U12" s="7" t="s">
        <v>12</v>
      </c>
      <c r="V12" s="19">
        <v>18017</v>
      </c>
      <c r="W12" s="19">
        <v>11232</v>
      </c>
      <c r="X12" s="7">
        <v>419</v>
      </c>
      <c r="Y12" s="7">
        <v>52</v>
      </c>
    </row>
    <row r="13" spans="1:25" x14ac:dyDescent="0.35">
      <c r="A13">
        <v>7</v>
      </c>
      <c r="B13" t="s">
        <v>11</v>
      </c>
      <c r="C13">
        <v>811</v>
      </c>
      <c r="D13">
        <v>528</v>
      </c>
      <c r="E13">
        <v>84</v>
      </c>
      <c r="F13">
        <v>4</v>
      </c>
      <c r="H13" s="2" t="s">
        <v>39</v>
      </c>
      <c r="I13" s="16">
        <f>SUM(I9/I10)</f>
        <v>7.8463455149501664</v>
      </c>
      <c r="J13" s="16">
        <f>SUM(J9/J10)</f>
        <v>5.2471910112359552</v>
      </c>
      <c r="K13" s="17">
        <f>((Table1[[#This Row],[2023/24]]-Table1[[#This Row],[2006/07]])/Table1[[#This Row],[2023/24]])</f>
        <v>-0.49534207886630577</v>
      </c>
      <c r="T13" s="4">
        <v>9</v>
      </c>
      <c r="U13" s="6" t="s">
        <v>13</v>
      </c>
      <c r="V13" s="20">
        <v>19377</v>
      </c>
      <c r="W13" s="20">
        <v>12616</v>
      </c>
      <c r="X13" s="6">
        <v>525</v>
      </c>
      <c r="Y13" s="6">
        <v>45</v>
      </c>
    </row>
    <row r="14" spans="1:25" x14ac:dyDescent="0.35">
      <c r="A14">
        <v>8</v>
      </c>
      <c r="B14" t="s">
        <v>12</v>
      </c>
      <c r="C14">
        <v>855</v>
      </c>
      <c r="D14">
        <v>400</v>
      </c>
      <c r="E14">
        <v>38</v>
      </c>
      <c r="F14">
        <v>3</v>
      </c>
      <c r="H14" s="3" t="s">
        <v>41</v>
      </c>
      <c r="I14" s="14">
        <f>(I9/I11)</f>
        <v>185.23529411764707</v>
      </c>
      <c r="J14" s="14">
        <f>(J9/J11)</f>
        <v>144.93103448275863</v>
      </c>
      <c r="K14" s="15">
        <f>((Table1[[#This Row],[2023/24]]-Table1[[#This Row],[2006/07]])/Table1[[#This Row],[2023/24]])</f>
        <v>-0.27809267889882577</v>
      </c>
      <c r="T14" s="5">
        <v>10</v>
      </c>
      <c r="U14" s="7" t="s">
        <v>14</v>
      </c>
      <c r="V14" s="19">
        <v>20812</v>
      </c>
      <c r="W14" s="19">
        <v>14033</v>
      </c>
      <c r="X14" s="7">
        <v>478</v>
      </c>
      <c r="Y14" s="7">
        <v>52</v>
      </c>
    </row>
    <row r="15" spans="1:25" x14ac:dyDescent="0.35">
      <c r="A15">
        <v>9</v>
      </c>
      <c r="B15" t="s">
        <v>13</v>
      </c>
      <c r="C15">
        <v>948</v>
      </c>
      <c r="D15">
        <v>505</v>
      </c>
      <c r="E15">
        <v>48</v>
      </c>
      <c r="F15">
        <v>1</v>
      </c>
      <c r="T15" s="4">
        <v>11</v>
      </c>
      <c r="U15" s="6" t="s">
        <v>15</v>
      </c>
      <c r="V15" s="20">
        <v>20002</v>
      </c>
      <c r="W15" s="20">
        <v>13254</v>
      </c>
      <c r="X15" s="6">
        <v>470</v>
      </c>
      <c r="Y15" s="6">
        <v>43</v>
      </c>
    </row>
    <row r="16" spans="1:25" x14ac:dyDescent="0.35">
      <c r="A16">
        <v>10</v>
      </c>
      <c r="B16" t="s">
        <v>14</v>
      </c>
      <c r="C16">
        <v>864</v>
      </c>
      <c r="D16">
        <v>497</v>
      </c>
      <c r="E16">
        <v>77</v>
      </c>
      <c r="F16">
        <v>6</v>
      </c>
      <c r="T16" s="5">
        <v>12</v>
      </c>
      <c r="U16" s="7" t="s">
        <v>16</v>
      </c>
      <c r="V16" s="19">
        <v>19215</v>
      </c>
      <c r="W16" s="19">
        <v>12786</v>
      </c>
      <c r="X16" s="7">
        <v>454</v>
      </c>
      <c r="Y16" s="7">
        <v>44</v>
      </c>
    </row>
    <row r="17" spans="1:25" x14ac:dyDescent="0.35">
      <c r="A17">
        <v>11</v>
      </c>
      <c r="B17" t="s">
        <v>15</v>
      </c>
      <c r="C17">
        <v>936</v>
      </c>
      <c r="D17">
        <v>541</v>
      </c>
      <c r="E17">
        <v>48</v>
      </c>
      <c r="F17">
        <v>1</v>
      </c>
      <c r="T17" s="4">
        <v>13</v>
      </c>
      <c r="U17" s="6" t="s">
        <v>17</v>
      </c>
      <c r="V17" s="20">
        <v>21213</v>
      </c>
      <c r="W17" s="20">
        <v>14628</v>
      </c>
      <c r="X17" s="6">
        <v>454</v>
      </c>
      <c r="Y17" s="6">
        <v>38</v>
      </c>
    </row>
    <row r="18" spans="1:25" x14ac:dyDescent="0.35">
      <c r="A18">
        <v>12</v>
      </c>
      <c r="B18" t="s">
        <v>16</v>
      </c>
      <c r="C18">
        <v>841</v>
      </c>
      <c r="D18">
        <v>489</v>
      </c>
      <c r="E18">
        <v>64</v>
      </c>
      <c r="F18">
        <v>2</v>
      </c>
      <c r="T18" s="5">
        <v>14</v>
      </c>
      <c r="U18" s="7" t="s">
        <v>18</v>
      </c>
      <c r="V18" s="19">
        <v>19378</v>
      </c>
      <c r="W18" s="19">
        <v>12765</v>
      </c>
      <c r="X18" s="7">
        <v>454</v>
      </c>
      <c r="Y18" s="7">
        <v>29</v>
      </c>
    </row>
    <row r="19" spans="1:25" x14ac:dyDescent="0.35">
      <c r="A19">
        <v>13</v>
      </c>
      <c r="B19" t="s">
        <v>17</v>
      </c>
      <c r="C19">
        <v>965</v>
      </c>
      <c r="D19">
        <v>461</v>
      </c>
      <c r="E19">
        <v>65</v>
      </c>
      <c r="F19">
        <v>1</v>
      </c>
      <c r="T19" s="4">
        <v>15</v>
      </c>
      <c r="U19" s="6" t="s">
        <v>24</v>
      </c>
      <c r="V19" s="20">
        <v>20054</v>
      </c>
      <c r="W19" s="20">
        <v>13189</v>
      </c>
      <c r="X19" s="6">
        <v>461</v>
      </c>
      <c r="Y19" s="6">
        <v>35</v>
      </c>
    </row>
    <row r="20" spans="1:25" x14ac:dyDescent="0.35">
      <c r="A20">
        <v>14</v>
      </c>
      <c r="B20" t="s">
        <v>18</v>
      </c>
      <c r="C20">
        <v>986</v>
      </c>
      <c r="D20">
        <v>493</v>
      </c>
      <c r="E20">
        <v>59</v>
      </c>
      <c r="F20">
        <v>4</v>
      </c>
      <c r="T20" s="5">
        <v>16</v>
      </c>
      <c r="U20" s="7" t="s">
        <v>19</v>
      </c>
      <c r="V20" s="19">
        <v>18720</v>
      </c>
      <c r="W20" s="19">
        <v>11820</v>
      </c>
      <c r="X20" s="7">
        <v>451</v>
      </c>
      <c r="Y20" s="7">
        <v>38</v>
      </c>
    </row>
    <row r="21" spans="1:25" x14ac:dyDescent="0.35">
      <c r="A21">
        <v>15</v>
      </c>
      <c r="B21" t="s">
        <v>24</v>
      </c>
      <c r="C21">
        <v>860</v>
      </c>
      <c r="D21">
        <v>557</v>
      </c>
      <c r="E21">
        <v>85</v>
      </c>
      <c r="F21">
        <v>2</v>
      </c>
      <c r="T21" s="4">
        <v>17</v>
      </c>
      <c r="U21" s="6" t="s">
        <v>20</v>
      </c>
      <c r="V21" s="20">
        <v>17571</v>
      </c>
      <c r="W21" s="20">
        <v>11360</v>
      </c>
      <c r="X21" s="6">
        <v>474</v>
      </c>
      <c r="Y21" s="6">
        <v>37</v>
      </c>
    </row>
    <row r="22" spans="1:25" x14ac:dyDescent="0.35">
      <c r="A22">
        <v>16</v>
      </c>
      <c r="B22" t="s">
        <v>19</v>
      </c>
      <c r="C22">
        <v>901</v>
      </c>
      <c r="D22">
        <v>459</v>
      </c>
      <c r="E22">
        <v>56</v>
      </c>
      <c r="F22">
        <v>3</v>
      </c>
      <c r="T22" s="5">
        <v>18</v>
      </c>
      <c r="U22" s="7" t="s">
        <v>21</v>
      </c>
      <c r="V22" s="19">
        <v>17713</v>
      </c>
      <c r="W22" s="19">
        <v>11123</v>
      </c>
      <c r="X22" s="7">
        <v>483</v>
      </c>
      <c r="Y22" s="7">
        <v>32</v>
      </c>
    </row>
    <row r="23" spans="1:25" x14ac:dyDescent="0.35">
      <c r="A23">
        <v>17</v>
      </c>
      <c r="B23" t="s">
        <v>20</v>
      </c>
      <c r="C23">
        <v>809</v>
      </c>
      <c r="D23">
        <v>510</v>
      </c>
      <c r="E23">
        <v>73</v>
      </c>
      <c r="F23">
        <v>3</v>
      </c>
      <c r="T23" s="4">
        <v>19</v>
      </c>
      <c r="U23" s="6" t="s">
        <v>22</v>
      </c>
      <c r="V23" s="20">
        <v>19497</v>
      </c>
      <c r="W23" s="20">
        <v>12722</v>
      </c>
      <c r="X23" s="6">
        <v>418</v>
      </c>
      <c r="Y23" s="6">
        <v>34</v>
      </c>
    </row>
    <row r="24" spans="1:25" x14ac:dyDescent="0.35">
      <c r="A24">
        <v>18</v>
      </c>
      <c r="B24" t="s">
        <v>21</v>
      </c>
      <c r="C24">
        <v>917</v>
      </c>
      <c r="D24">
        <v>438</v>
      </c>
      <c r="E24">
        <v>68</v>
      </c>
      <c r="F24">
        <v>2</v>
      </c>
      <c r="T24" s="10">
        <v>20</v>
      </c>
      <c r="U24" s="11" t="s">
        <v>23</v>
      </c>
      <c r="V24" s="21">
        <v>16772</v>
      </c>
      <c r="W24" s="21">
        <v>10175</v>
      </c>
      <c r="X24" s="11">
        <v>418</v>
      </c>
      <c r="Y24" s="11">
        <v>29</v>
      </c>
    </row>
    <row r="25" spans="1:25" x14ac:dyDescent="0.35">
      <c r="A25">
        <v>19</v>
      </c>
      <c r="B25" t="s">
        <v>22</v>
      </c>
      <c r="C25">
        <v>919</v>
      </c>
      <c r="D25">
        <v>443</v>
      </c>
      <c r="E25">
        <v>56</v>
      </c>
      <c r="F25">
        <v>4</v>
      </c>
      <c r="T25" s="10" t="s">
        <v>49</v>
      </c>
      <c r="U25" s="22"/>
      <c r="V25" s="23">
        <f>SUBTOTAL(101,Table4[Touches])</f>
        <v>20411.849999999999</v>
      </c>
      <c r="W25" s="24">
        <f>SUBTOTAL(101,Table4[Passes])</f>
        <v>13622.5</v>
      </c>
      <c r="X25" s="26">
        <f>SUBTOTAL(101,Table4[Shots])</f>
        <v>499.4</v>
      </c>
      <c r="Y25" s="25">
        <f>SUBTOTAL(101,Table4[Goals])</f>
        <v>46.55</v>
      </c>
    </row>
    <row r="26" spans="1:25" x14ac:dyDescent="0.35">
      <c r="A26">
        <v>20</v>
      </c>
      <c r="B26" t="s">
        <v>23</v>
      </c>
      <c r="C26">
        <v>744</v>
      </c>
      <c r="D26">
        <v>517</v>
      </c>
      <c r="E26">
        <v>45</v>
      </c>
      <c r="F26">
        <v>2</v>
      </c>
    </row>
    <row r="27" spans="1:25" x14ac:dyDescent="0.35">
      <c r="A27" t="s">
        <v>44</v>
      </c>
      <c r="C27">
        <f>SUM(C7:C26)</f>
        <v>18050</v>
      </c>
      <c r="D27">
        <f>SUBTOTAL(109,Table2[Fouls Commited])</f>
        <v>9447</v>
      </c>
      <c r="E27">
        <f>SUBTOTAL(109,Table2[Yellow Cards])</f>
        <v>1204</v>
      </c>
      <c r="F27">
        <f>SUBTOTAL(109,Table2[Red Cards])</f>
        <v>51</v>
      </c>
    </row>
    <row r="29" spans="1:25" ht="15" thickBot="1" x14ac:dyDescent="0.4">
      <c r="T29" s="8" t="s">
        <v>26</v>
      </c>
      <c r="U29" s="9" t="s">
        <v>1</v>
      </c>
      <c r="V29" s="13" t="s">
        <v>45</v>
      </c>
      <c r="W29" s="13" t="s">
        <v>46</v>
      </c>
      <c r="X29" s="13" t="s">
        <v>47</v>
      </c>
      <c r="Y29" s="13" t="s">
        <v>48</v>
      </c>
    </row>
    <row r="30" spans="1:25" x14ac:dyDescent="0.35">
      <c r="T30" s="4">
        <v>1</v>
      </c>
      <c r="U30" s="6" t="s">
        <v>18</v>
      </c>
      <c r="V30" s="18">
        <v>32741</v>
      </c>
      <c r="W30" s="18">
        <v>26251</v>
      </c>
      <c r="X30" s="12">
        <v>693</v>
      </c>
      <c r="Y30" s="12">
        <v>96</v>
      </c>
    </row>
    <row r="31" spans="1:25" x14ac:dyDescent="0.35">
      <c r="T31" s="5">
        <v>2</v>
      </c>
      <c r="U31" s="7" t="s">
        <v>9</v>
      </c>
      <c r="V31" s="19">
        <v>27746</v>
      </c>
      <c r="W31" s="19">
        <v>21052</v>
      </c>
      <c r="X31" s="7">
        <v>657</v>
      </c>
      <c r="Y31" s="7">
        <v>91</v>
      </c>
    </row>
    <row r="32" spans="1:25" x14ac:dyDescent="0.35">
      <c r="T32" s="4">
        <v>3</v>
      </c>
      <c r="U32" s="6" t="s">
        <v>8</v>
      </c>
      <c r="V32" s="20">
        <v>30143</v>
      </c>
      <c r="W32" s="20">
        <v>22515</v>
      </c>
      <c r="X32" s="6">
        <v>790</v>
      </c>
      <c r="Y32" s="6">
        <v>86</v>
      </c>
    </row>
    <row r="33" spans="1:25" x14ac:dyDescent="0.35">
      <c r="T33" s="5">
        <v>4</v>
      </c>
      <c r="U33" s="7" t="s">
        <v>15</v>
      </c>
      <c r="V33" s="19">
        <v>24480</v>
      </c>
      <c r="W33" s="19">
        <v>17876</v>
      </c>
      <c r="X33" s="7">
        <v>515</v>
      </c>
      <c r="Y33" s="7">
        <v>76</v>
      </c>
    </row>
    <row r="34" spans="1:25" x14ac:dyDescent="0.35">
      <c r="A34" t="s">
        <v>26</v>
      </c>
      <c r="B34" t="s">
        <v>1</v>
      </c>
      <c r="C34" t="s">
        <v>2</v>
      </c>
      <c r="D34" t="s">
        <v>3</v>
      </c>
      <c r="E34" t="s">
        <v>4</v>
      </c>
      <c r="F34" t="s">
        <v>5</v>
      </c>
      <c r="T34" s="4">
        <v>5</v>
      </c>
      <c r="U34" s="6" t="s">
        <v>25</v>
      </c>
      <c r="V34" s="20">
        <v>30093</v>
      </c>
      <c r="W34" s="20">
        <v>22488</v>
      </c>
      <c r="X34" s="6">
        <v>584</v>
      </c>
      <c r="Y34" s="6">
        <v>74</v>
      </c>
    </row>
    <row r="35" spans="1:25" x14ac:dyDescent="0.35">
      <c r="A35">
        <v>1</v>
      </c>
      <c r="B35" t="s">
        <v>18</v>
      </c>
      <c r="C35">
        <v>517</v>
      </c>
      <c r="D35">
        <v>289</v>
      </c>
      <c r="E35">
        <v>52</v>
      </c>
      <c r="F35">
        <v>2</v>
      </c>
      <c r="T35" s="5">
        <v>6</v>
      </c>
      <c r="U35" s="7" t="s">
        <v>7</v>
      </c>
      <c r="V35" s="19">
        <v>29229</v>
      </c>
      <c r="W35" s="19">
        <v>21926</v>
      </c>
      <c r="X35" s="7">
        <v>549</v>
      </c>
      <c r="Y35" s="7">
        <v>77</v>
      </c>
    </row>
    <row r="36" spans="1:25" x14ac:dyDescent="0.35">
      <c r="A36">
        <v>2</v>
      </c>
      <c r="B36" t="s">
        <v>9</v>
      </c>
      <c r="C36">
        <v>610</v>
      </c>
      <c r="D36">
        <v>391</v>
      </c>
      <c r="E36">
        <v>62</v>
      </c>
      <c r="F36">
        <v>2</v>
      </c>
      <c r="T36" s="4">
        <v>7</v>
      </c>
      <c r="U36" s="6" t="s">
        <v>17</v>
      </c>
      <c r="V36" s="20">
        <v>25467</v>
      </c>
      <c r="W36" s="20">
        <v>18230</v>
      </c>
      <c r="X36" s="6">
        <v>551</v>
      </c>
      <c r="Y36" s="6">
        <v>85</v>
      </c>
    </row>
    <row r="37" spans="1:25" x14ac:dyDescent="0.35">
      <c r="A37">
        <v>3</v>
      </c>
      <c r="B37" t="s">
        <v>8</v>
      </c>
      <c r="C37">
        <v>677</v>
      </c>
      <c r="D37">
        <v>463</v>
      </c>
      <c r="E37">
        <v>65</v>
      </c>
      <c r="F37">
        <v>5</v>
      </c>
      <c r="T37" s="5">
        <v>8</v>
      </c>
      <c r="U37" s="7" t="s">
        <v>6</v>
      </c>
      <c r="V37" s="19">
        <v>25241</v>
      </c>
      <c r="W37" s="19">
        <v>18070</v>
      </c>
      <c r="X37" s="7">
        <v>550</v>
      </c>
      <c r="Y37" s="7">
        <v>57</v>
      </c>
    </row>
    <row r="38" spans="1:25" x14ac:dyDescent="0.35">
      <c r="A38">
        <v>4</v>
      </c>
      <c r="B38" t="s">
        <v>15</v>
      </c>
      <c r="C38">
        <v>547</v>
      </c>
      <c r="D38">
        <v>412</v>
      </c>
      <c r="E38">
        <v>94</v>
      </c>
      <c r="F38">
        <v>2</v>
      </c>
      <c r="T38" s="4">
        <v>9</v>
      </c>
      <c r="U38" s="6" t="s">
        <v>24</v>
      </c>
      <c r="V38" s="20">
        <v>22281</v>
      </c>
      <c r="W38" s="20">
        <v>14732</v>
      </c>
      <c r="X38" s="6">
        <v>450</v>
      </c>
      <c r="Y38" s="6">
        <v>60</v>
      </c>
    </row>
    <row r="39" spans="1:25" x14ac:dyDescent="0.35">
      <c r="A39">
        <v>5</v>
      </c>
      <c r="B39" t="s">
        <v>25</v>
      </c>
      <c r="C39">
        <v>724</v>
      </c>
      <c r="D39">
        <v>425</v>
      </c>
      <c r="E39">
        <v>89</v>
      </c>
      <c r="F39">
        <v>4</v>
      </c>
      <c r="T39" s="5">
        <v>10</v>
      </c>
      <c r="U39" s="7" t="s">
        <v>27</v>
      </c>
      <c r="V39" s="19">
        <v>22754</v>
      </c>
      <c r="W39" s="19">
        <v>15252</v>
      </c>
      <c r="X39" s="7">
        <v>456</v>
      </c>
      <c r="Y39" s="7">
        <v>57</v>
      </c>
    </row>
    <row r="40" spans="1:25" x14ac:dyDescent="0.35">
      <c r="A40">
        <v>6</v>
      </c>
      <c r="B40" t="s">
        <v>7</v>
      </c>
      <c r="C40">
        <v>663</v>
      </c>
      <c r="D40">
        <v>446</v>
      </c>
      <c r="E40">
        <v>105</v>
      </c>
      <c r="F40">
        <v>4</v>
      </c>
      <c r="T40" s="4">
        <v>11</v>
      </c>
      <c r="U40" s="6" t="s">
        <v>28</v>
      </c>
      <c r="V40" s="20">
        <v>30398</v>
      </c>
      <c r="W40" s="20">
        <v>23547</v>
      </c>
      <c r="X40" s="6">
        <v>561</v>
      </c>
      <c r="Y40" s="6">
        <v>55</v>
      </c>
    </row>
    <row r="41" spans="1:25" x14ac:dyDescent="0.35">
      <c r="A41">
        <v>7</v>
      </c>
      <c r="B41" t="s">
        <v>17</v>
      </c>
      <c r="C41">
        <v>661</v>
      </c>
      <c r="D41">
        <v>386</v>
      </c>
      <c r="E41">
        <v>77</v>
      </c>
      <c r="F41">
        <v>1</v>
      </c>
      <c r="T41" s="5">
        <v>12</v>
      </c>
      <c r="U41" s="7" t="s">
        <v>29</v>
      </c>
      <c r="V41" s="19">
        <v>22100</v>
      </c>
      <c r="W41" s="19">
        <v>14204</v>
      </c>
      <c r="X41" s="7">
        <v>542</v>
      </c>
      <c r="Y41" s="7">
        <v>54</v>
      </c>
    </row>
    <row r="42" spans="1:25" x14ac:dyDescent="0.35">
      <c r="A42">
        <v>8</v>
      </c>
      <c r="B42" t="s">
        <v>6</v>
      </c>
      <c r="C42">
        <v>676</v>
      </c>
      <c r="D42">
        <v>401</v>
      </c>
      <c r="E42">
        <v>81</v>
      </c>
      <c r="F42">
        <v>1</v>
      </c>
      <c r="T42" s="4">
        <v>13</v>
      </c>
      <c r="U42" s="6" t="s">
        <v>19</v>
      </c>
      <c r="V42" s="20">
        <v>25593</v>
      </c>
      <c r="W42" s="20">
        <v>18587</v>
      </c>
      <c r="X42" s="6">
        <v>501</v>
      </c>
      <c r="Y42" s="6">
        <v>55</v>
      </c>
    </row>
    <row r="43" spans="1:25" x14ac:dyDescent="0.35">
      <c r="A43">
        <v>9</v>
      </c>
      <c r="B43" t="s">
        <v>24</v>
      </c>
      <c r="C43">
        <v>684</v>
      </c>
      <c r="D43">
        <v>390</v>
      </c>
      <c r="E43">
        <v>76</v>
      </c>
      <c r="F43">
        <v>3</v>
      </c>
      <c r="T43" s="5">
        <v>14</v>
      </c>
      <c r="U43" s="7" t="s">
        <v>30</v>
      </c>
      <c r="V43" s="19">
        <v>24999</v>
      </c>
      <c r="W43" s="19">
        <v>17636</v>
      </c>
      <c r="X43" s="7">
        <v>429</v>
      </c>
      <c r="Y43" s="7">
        <v>50</v>
      </c>
    </row>
    <row r="44" spans="1:25" x14ac:dyDescent="0.35">
      <c r="A44">
        <v>10</v>
      </c>
      <c r="B44" t="s">
        <v>27</v>
      </c>
      <c r="C44">
        <v>788</v>
      </c>
      <c r="D44">
        <v>457</v>
      </c>
      <c r="E44">
        <v>69</v>
      </c>
      <c r="F44">
        <v>2</v>
      </c>
      <c r="T44" s="4">
        <v>15</v>
      </c>
      <c r="U44" s="6" t="s">
        <v>10</v>
      </c>
      <c r="V44" s="20">
        <v>21224</v>
      </c>
      <c r="W44" s="20">
        <v>13764</v>
      </c>
      <c r="X44" s="6">
        <v>507</v>
      </c>
      <c r="Y44" s="6">
        <v>40</v>
      </c>
    </row>
    <row r="45" spans="1:25" x14ac:dyDescent="0.35">
      <c r="A45">
        <v>11</v>
      </c>
      <c r="B45" t="s">
        <v>28</v>
      </c>
      <c r="C45">
        <v>677</v>
      </c>
      <c r="D45">
        <v>414</v>
      </c>
      <c r="E45">
        <v>91</v>
      </c>
      <c r="F45">
        <v>3</v>
      </c>
      <c r="T45" s="5">
        <v>16</v>
      </c>
      <c r="U45" s="7" t="s">
        <v>31</v>
      </c>
      <c r="V45" s="19">
        <v>22441</v>
      </c>
      <c r="W45" s="19">
        <v>15223</v>
      </c>
      <c r="X45" s="7">
        <v>473</v>
      </c>
      <c r="Y45" s="7">
        <v>56</v>
      </c>
    </row>
    <row r="46" spans="1:25" x14ac:dyDescent="0.35">
      <c r="A46">
        <v>12</v>
      </c>
      <c r="B46" t="s">
        <v>29</v>
      </c>
      <c r="C46">
        <v>693</v>
      </c>
      <c r="D46">
        <v>507</v>
      </c>
      <c r="E46">
        <v>79</v>
      </c>
      <c r="F46">
        <v>3</v>
      </c>
      <c r="T46" s="4">
        <v>17</v>
      </c>
      <c r="U46" s="6" t="s">
        <v>32</v>
      </c>
      <c r="V46" s="20">
        <v>21318</v>
      </c>
      <c r="W46" s="20">
        <v>14170</v>
      </c>
      <c r="X46" s="6">
        <v>451</v>
      </c>
      <c r="Y46" s="6">
        <v>49</v>
      </c>
    </row>
    <row r="47" spans="1:25" x14ac:dyDescent="0.35">
      <c r="A47">
        <v>13</v>
      </c>
      <c r="B47" t="s">
        <v>19</v>
      </c>
      <c r="C47">
        <v>679</v>
      </c>
      <c r="D47">
        <v>384</v>
      </c>
      <c r="E47">
        <v>78</v>
      </c>
      <c r="F47">
        <v>4</v>
      </c>
      <c r="T47" s="5">
        <v>18</v>
      </c>
      <c r="U47" s="7" t="s">
        <v>33</v>
      </c>
      <c r="V47" s="19">
        <v>20998</v>
      </c>
      <c r="W47" s="19">
        <v>13310</v>
      </c>
      <c r="X47" s="7">
        <v>432</v>
      </c>
      <c r="Y47" s="7">
        <v>52</v>
      </c>
    </row>
    <row r="48" spans="1:25" x14ac:dyDescent="0.35">
      <c r="A48">
        <v>14</v>
      </c>
      <c r="B48" t="s">
        <v>30</v>
      </c>
      <c r="C48">
        <v>739</v>
      </c>
      <c r="D48">
        <v>476</v>
      </c>
      <c r="E48">
        <v>100</v>
      </c>
      <c r="F48">
        <v>4</v>
      </c>
      <c r="T48" s="4">
        <v>19</v>
      </c>
      <c r="U48" s="6" t="s">
        <v>34</v>
      </c>
      <c r="V48" s="20">
        <v>23362</v>
      </c>
      <c r="W48" s="20">
        <v>16447</v>
      </c>
      <c r="X48" s="6">
        <v>433</v>
      </c>
      <c r="Y48" s="6">
        <v>41</v>
      </c>
    </row>
    <row r="49" spans="1:25" x14ac:dyDescent="0.35">
      <c r="A49">
        <v>15</v>
      </c>
      <c r="B49" t="s">
        <v>10</v>
      </c>
      <c r="C49">
        <v>743</v>
      </c>
      <c r="D49">
        <v>457</v>
      </c>
      <c r="E49">
        <v>80</v>
      </c>
      <c r="F49">
        <v>1</v>
      </c>
      <c r="T49" s="10">
        <v>20</v>
      </c>
      <c r="U49" s="11" t="s">
        <v>21</v>
      </c>
      <c r="V49" s="21">
        <v>19093</v>
      </c>
      <c r="W49" s="21">
        <v>12218</v>
      </c>
      <c r="X49" s="11">
        <v>365</v>
      </c>
      <c r="Y49" s="11">
        <v>35</v>
      </c>
    </row>
    <row r="50" spans="1:25" x14ac:dyDescent="0.35">
      <c r="A50">
        <v>16</v>
      </c>
      <c r="B50" t="s">
        <v>31</v>
      </c>
      <c r="C50">
        <v>677</v>
      </c>
      <c r="D50">
        <v>385</v>
      </c>
      <c r="E50">
        <v>89</v>
      </c>
      <c r="F50">
        <v>2</v>
      </c>
      <c r="T50" s="10" t="s">
        <v>49</v>
      </c>
      <c r="U50" s="22"/>
      <c r="V50" s="23">
        <f>SUBTOTAL(101,Table5[Touches])</f>
        <v>25085.05</v>
      </c>
      <c r="W50" s="24">
        <f>SUBTOTAL(101,Table5[Passes])</f>
        <v>17874.900000000001</v>
      </c>
      <c r="X50" s="26">
        <f>SUBTOTAL(101,Table5[Shots])</f>
        <v>524.45000000000005</v>
      </c>
      <c r="Y50" s="25">
        <f>SUBTOTAL(101,Table5[Goals])</f>
        <v>62.3</v>
      </c>
    </row>
    <row r="51" spans="1:25" x14ac:dyDescent="0.35">
      <c r="A51">
        <v>17</v>
      </c>
      <c r="B51" t="s">
        <v>32</v>
      </c>
      <c r="C51">
        <v>728</v>
      </c>
      <c r="D51">
        <v>428</v>
      </c>
      <c r="E51">
        <v>78</v>
      </c>
      <c r="F51">
        <v>3</v>
      </c>
    </row>
    <row r="52" spans="1:25" x14ac:dyDescent="0.35">
      <c r="A52">
        <v>18</v>
      </c>
      <c r="B52" t="s">
        <v>33</v>
      </c>
      <c r="C52">
        <v>652</v>
      </c>
      <c r="D52">
        <v>443</v>
      </c>
      <c r="E52">
        <v>71</v>
      </c>
      <c r="F52">
        <v>0</v>
      </c>
    </row>
    <row r="53" spans="1:25" x14ac:dyDescent="0.35">
      <c r="A53">
        <v>19</v>
      </c>
      <c r="B53" t="s">
        <v>34</v>
      </c>
      <c r="C53">
        <v>607</v>
      </c>
      <c r="D53">
        <v>429</v>
      </c>
      <c r="E53">
        <v>71</v>
      </c>
      <c r="F53">
        <v>7</v>
      </c>
    </row>
    <row r="54" spans="1:25" x14ac:dyDescent="0.35">
      <c r="A54">
        <v>20</v>
      </c>
      <c r="B54" t="s">
        <v>21</v>
      </c>
      <c r="C54">
        <v>709</v>
      </c>
      <c r="D54">
        <v>423</v>
      </c>
      <c r="E54">
        <v>95</v>
      </c>
      <c r="F54">
        <v>5</v>
      </c>
      <c r="T54" s="27" t="s">
        <v>51</v>
      </c>
      <c r="W54" s="27" t="s">
        <v>50</v>
      </c>
    </row>
    <row r="55" spans="1:25" x14ac:dyDescent="0.35">
      <c r="A55" t="s">
        <v>44</v>
      </c>
      <c r="C55">
        <f>SUBTOTAL(109,Table3[Tackles Recorded])</f>
        <v>13451</v>
      </c>
      <c r="D55">
        <f>SUBTOTAL(109,Table3[Fouls Commited])</f>
        <v>8406</v>
      </c>
      <c r="E55">
        <f>SUBTOTAL(109,Table3[Yellow Cards])</f>
        <v>1602</v>
      </c>
      <c r="F55">
        <f>SUBTOTAL(109,Table3[Red Cards])</f>
        <v>58</v>
      </c>
      <c r="T55" s="28" t="s">
        <v>52</v>
      </c>
      <c r="U55" s="29">
        <v>20411.849999999999</v>
      </c>
      <c r="W55" s="28" t="s">
        <v>52</v>
      </c>
      <c r="X55" s="29">
        <v>25085.05</v>
      </c>
    </row>
    <row r="56" spans="1:25" x14ac:dyDescent="0.35">
      <c r="T56" s="28" t="s">
        <v>53</v>
      </c>
      <c r="U56" s="29">
        <v>13622.5</v>
      </c>
      <c r="W56" s="28" t="s">
        <v>53</v>
      </c>
      <c r="X56" s="29">
        <v>17874.900000000001</v>
      </c>
    </row>
    <row r="57" spans="1:25" x14ac:dyDescent="0.35">
      <c r="T57" s="28" t="s">
        <v>54</v>
      </c>
      <c r="U57" s="29">
        <v>499.4</v>
      </c>
      <c r="W57" s="28" t="s">
        <v>54</v>
      </c>
      <c r="X57" s="29">
        <v>524.45000000000005</v>
      </c>
    </row>
    <row r="58" spans="1:25" x14ac:dyDescent="0.35">
      <c r="T58" s="28" t="s">
        <v>55</v>
      </c>
      <c r="U58" s="29">
        <v>46.55</v>
      </c>
      <c r="W58" s="28" t="s">
        <v>55</v>
      </c>
      <c r="X58" s="29">
        <v>62.3</v>
      </c>
    </row>
  </sheetData>
  <phoneticPr fontId="1" type="noConversion"/>
  <conditionalFormatting sqref="C7:C26">
    <cfRule type="colorScale" priority="29">
      <colorScale>
        <cfvo type="min"/>
        <cfvo type="percentile" val="50"/>
        <cfvo type="max"/>
        <color rgb="FF63BE7B"/>
        <color rgb="FFFFEB84"/>
        <color rgb="FFF8696B"/>
      </colorScale>
    </cfRule>
  </conditionalFormatting>
  <conditionalFormatting sqref="C35:C54">
    <cfRule type="colorScale" priority="25">
      <colorScale>
        <cfvo type="min"/>
        <cfvo type="percentile" val="50"/>
        <cfvo type="max"/>
        <color rgb="FF63BE7B"/>
        <color rgb="FFFFEB84"/>
        <color rgb="FFF8696B"/>
      </colorScale>
    </cfRule>
  </conditionalFormatting>
  <conditionalFormatting sqref="D7:D26">
    <cfRule type="colorScale" priority="28">
      <colorScale>
        <cfvo type="min"/>
        <cfvo type="percentile" val="50"/>
        <cfvo type="max"/>
        <color rgb="FF63BE7B"/>
        <color rgb="FFFFEB84"/>
        <color rgb="FFF8696B"/>
      </colorScale>
    </cfRule>
  </conditionalFormatting>
  <conditionalFormatting sqref="D35:D54">
    <cfRule type="colorScale" priority="24">
      <colorScale>
        <cfvo type="min"/>
        <cfvo type="percentile" val="50"/>
        <cfvo type="max"/>
        <color rgb="FF63BE7B"/>
        <color rgb="FFFFEB84"/>
        <color rgb="FFF8696B"/>
      </colorScale>
    </cfRule>
  </conditionalFormatting>
  <conditionalFormatting sqref="E7:E26">
    <cfRule type="colorScale" priority="27">
      <colorScale>
        <cfvo type="min"/>
        <cfvo type="percentile" val="50"/>
        <cfvo type="max"/>
        <color rgb="FF63BE7B"/>
        <color rgb="FFFFEB84"/>
        <color rgb="FFF8696B"/>
      </colorScale>
    </cfRule>
  </conditionalFormatting>
  <conditionalFormatting sqref="E35:E54">
    <cfRule type="colorScale" priority="23">
      <colorScale>
        <cfvo type="min"/>
        <cfvo type="percentile" val="50"/>
        <cfvo type="max"/>
        <color rgb="FF63BE7B"/>
        <color rgb="FFFFEB84"/>
        <color rgb="FFF8696B"/>
      </colorScale>
    </cfRule>
  </conditionalFormatting>
  <conditionalFormatting sqref="F7:F26">
    <cfRule type="colorScale" priority="26">
      <colorScale>
        <cfvo type="min"/>
        <cfvo type="percentile" val="50"/>
        <cfvo type="max"/>
        <color rgb="FF63BE7B"/>
        <color rgb="FFFFEB84"/>
        <color rgb="FFF8696B"/>
      </colorScale>
    </cfRule>
  </conditionalFormatting>
  <conditionalFormatting sqref="F35:F54">
    <cfRule type="colorScale" priority="22">
      <colorScale>
        <cfvo type="min"/>
        <cfvo type="percentile" val="50"/>
        <cfvo type="max"/>
        <color rgb="FF63BE7B"/>
        <color rgb="FFFFEB84"/>
        <color rgb="FFF8696B"/>
      </colorScale>
    </cfRule>
  </conditionalFormatting>
  <conditionalFormatting sqref="I8:J8">
    <cfRule type="colorScale" priority="21">
      <colorScale>
        <cfvo type="min"/>
        <cfvo type="percentile" val="50"/>
        <cfvo type="max"/>
        <color rgb="FF63BE7B"/>
        <color rgb="FFFFEB84"/>
        <color rgb="FFF8696B"/>
      </colorScale>
    </cfRule>
  </conditionalFormatting>
  <conditionalFormatting sqref="I9:J9">
    <cfRule type="colorScale" priority="20">
      <colorScale>
        <cfvo type="min"/>
        <cfvo type="percentile" val="50"/>
        <cfvo type="max"/>
        <color rgb="FF63BE7B"/>
        <color rgb="FFFFEB84"/>
        <color rgb="FFF8696B"/>
      </colorScale>
    </cfRule>
  </conditionalFormatting>
  <conditionalFormatting sqref="I10:J10">
    <cfRule type="colorScale" priority="19">
      <colorScale>
        <cfvo type="min"/>
        <cfvo type="percentile" val="50"/>
        <cfvo type="max"/>
        <color rgb="FF63BE7B"/>
        <color rgb="FFFFEB84"/>
        <color rgb="FFF8696B"/>
      </colorScale>
    </cfRule>
  </conditionalFormatting>
  <conditionalFormatting sqref="I11:J11">
    <cfRule type="colorScale" priority="17">
      <colorScale>
        <cfvo type="min"/>
        <cfvo type="percentile" val="50"/>
        <cfvo type="max"/>
        <color rgb="FF63BE7B"/>
        <color rgb="FFFFEB84"/>
        <color rgb="FFF8696B"/>
      </colorScale>
    </cfRule>
  </conditionalFormatting>
  <conditionalFormatting sqref="I12:J12">
    <cfRule type="colorScale" priority="15">
      <colorScale>
        <cfvo type="min"/>
        <cfvo type="percentile" val="50"/>
        <cfvo type="max"/>
        <color rgb="FFF8696B"/>
        <color rgb="FFFFEB84"/>
        <color rgb="FF63BE7B"/>
      </colorScale>
    </cfRule>
  </conditionalFormatting>
  <conditionalFormatting sqref="I13:J13">
    <cfRule type="colorScale" priority="30">
      <colorScale>
        <cfvo type="min"/>
        <cfvo type="percentile" val="50"/>
        <cfvo type="max"/>
        <color rgb="FF63BE7B"/>
        <color rgb="FFFFEB84"/>
        <color rgb="FFF8696B"/>
      </colorScale>
    </cfRule>
  </conditionalFormatting>
  <conditionalFormatting sqref="I14:J14">
    <cfRule type="colorScale" priority="50">
      <colorScale>
        <cfvo type="min"/>
        <cfvo type="percentile" val="50"/>
        <cfvo type="max"/>
        <color rgb="FF63BE7B"/>
        <color rgb="FFFFEB84"/>
        <color rgb="FFF8696B"/>
      </colorScale>
    </cfRule>
  </conditionalFormatting>
  <conditionalFormatting sqref="K8:K14">
    <cfRule type="colorScale" priority="49">
      <colorScale>
        <cfvo type="min"/>
        <cfvo type="percentile" val="50"/>
        <cfvo type="max"/>
        <color rgb="FFF8696B"/>
        <color rgb="FFFFEB84"/>
        <color rgb="FF63BE7B"/>
      </colorScale>
    </cfRule>
  </conditionalFormatting>
  <conditionalFormatting sqref="V5:V24">
    <cfRule type="colorScale" priority="4">
      <colorScale>
        <cfvo type="min"/>
        <cfvo type="percentile" val="50"/>
        <cfvo type="max"/>
        <color rgb="FFF8696B"/>
        <color rgb="FFFFEB84"/>
        <color rgb="FF63BE7B"/>
      </colorScale>
    </cfRule>
  </conditionalFormatting>
  <conditionalFormatting sqref="V30:V49">
    <cfRule type="colorScale" priority="8">
      <colorScale>
        <cfvo type="min"/>
        <cfvo type="percentile" val="50"/>
        <cfvo type="max"/>
        <color rgb="FFF8696B"/>
        <color rgb="FFFFEB84"/>
        <color rgb="FF63BE7B"/>
      </colorScale>
    </cfRule>
  </conditionalFormatting>
  <conditionalFormatting sqref="W5:W24">
    <cfRule type="colorScale" priority="3">
      <colorScale>
        <cfvo type="min"/>
        <cfvo type="percentile" val="50"/>
        <cfvo type="max"/>
        <color rgb="FFF8696B"/>
        <color rgb="FFFFEB84"/>
        <color rgb="FF63BE7B"/>
      </colorScale>
    </cfRule>
  </conditionalFormatting>
  <conditionalFormatting sqref="W30:W49">
    <cfRule type="colorScale" priority="7">
      <colorScale>
        <cfvo type="min"/>
        <cfvo type="percentile" val="50"/>
        <cfvo type="max"/>
        <color rgb="FFF8696B"/>
        <color rgb="FFFFEB84"/>
        <color rgb="FF63BE7B"/>
      </colorScale>
    </cfRule>
  </conditionalFormatting>
  <conditionalFormatting sqref="X5:X24">
    <cfRule type="colorScale" priority="2">
      <colorScale>
        <cfvo type="min"/>
        <cfvo type="percentile" val="50"/>
        <cfvo type="max"/>
        <color rgb="FFF8696B"/>
        <color rgb="FFFFEB84"/>
        <color rgb="FF63BE7B"/>
      </colorScale>
    </cfRule>
  </conditionalFormatting>
  <conditionalFormatting sqref="X30:X49">
    <cfRule type="colorScale" priority="6">
      <colorScale>
        <cfvo type="min"/>
        <cfvo type="percentile" val="50"/>
        <cfvo type="max"/>
        <color rgb="FFF8696B"/>
        <color rgb="FFFFEB84"/>
        <color rgb="FF63BE7B"/>
      </colorScale>
    </cfRule>
  </conditionalFormatting>
  <conditionalFormatting sqref="Y5:Y24">
    <cfRule type="colorScale" priority="1">
      <colorScale>
        <cfvo type="min"/>
        <cfvo type="percentile" val="50"/>
        <cfvo type="max"/>
        <color rgb="FFF8696B"/>
        <color rgb="FFFFEB84"/>
        <color rgb="FF63BE7B"/>
      </colorScale>
    </cfRule>
  </conditionalFormatting>
  <conditionalFormatting sqref="Y30:Y49">
    <cfRule type="colorScale" priority="5">
      <colorScale>
        <cfvo type="min"/>
        <cfvo type="percentile" val="50"/>
        <cfvo type="max"/>
        <color rgb="FFF8696B"/>
        <color rgb="FFFFEB84"/>
        <color rgb="FF63BE7B"/>
      </colorScale>
    </cfRule>
  </conditionalFormatting>
  <pageMargins left="0.7" right="0.7" top="0.75" bottom="0.75" header="0.3" footer="0.3"/>
  <drawing r:id="rId3"/>
  <tableParts count="5">
    <tablePart r:id="rId4"/>
    <tablePart r:id="rId5"/>
    <tablePart r:id="rId6"/>
    <tablePart r:id="rId7"/>
    <tablePart r:id="rId8"/>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7B4E07-9185-4306-91A1-90DFB4F86894}">
  <dimension ref="A3:F24"/>
  <sheetViews>
    <sheetView workbookViewId="0">
      <selection activeCell="H3" sqref="H3"/>
    </sheetView>
  </sheetViews>
  <sheetFormatPr defaultRowHeight="14.5" x14ac:dyDescent="0.35"/>
  <cols>
    <col min="1" max="1" width="9.90625" bestFit="1" customWidth="1"/>
    <col min="2" max="2" width="17.36328125" bestFit="1" customWidth="1"/>
    <col min="3" max="3" width="10" bestFit="1" customWidth="1"/>
    <col min="4" max="4" width="8.6328125" bestFit="1" customWidth="1"/>
    <col min="5" max="6" width="7.7265625" bestFit="1" customWidth="1"/>
  </cols>
  <sheetData>
    <row r="3" spans="1:6" ht="15" thickBot="1" x14ac:dyDescent="0.4">
      <c r="A3" s="8" t="s">
        <v>26</v>
      </c>
      <c r="B3" s="9" t="s">
        <v>1</v>
      </c>
      <c r="C3" s="13" t="s">
        <v>45</v>
      </c>
      <c r="D3" s="13" t="s">
        <v>46</v>
      </c>
      <c r="E3" s="13" t="s">
        <v>47</v>
      </c>
      <c r="F3" s="13" t="s">
        <v>48</v>
      </c>
    </row>
    <row r="4" spans="1:6" x14ac:dyDescent="0.35">
      <c r="A4" s="4">
        <v>1</v>
      </c>
      <c r="B4" s="6" t="s">
        <v>18</v>
      </c>
      <c r="C4" s="18">
        <v>32741</v>
      </c>
      <c r="D4" s="18">
        <v>26251</v>
      </c>
      <c r="E4" s="12">
        <v>693</v>
      </c>
      <c r="F4" s="12">
        <v>96</v>
      </c>
    </row>
    <row r="5" spans="1:6" x14ac:dyDescent="0.35">
      <c r="A5" s="5">
        <v>2</v>
      </c>
      <c r="B5" s="7" t="s">
        <v>9</v>
      </c>
      <c r="C5" s="19">
        <v>27746</v>
      </c>
      <c r="D5" s="19">
        <v>21052</v>
      </c>
      <c r="E5" s="7">
        <v>657</v>
      </c>
      <c r="F5" s="7">
        <v>91</v>
      </c>
    </row>
    <row r="6" spans="1:6" x14ac:dyDescent="0.35">
      <c r="A6" s="4">
        <v>3</v>
      </c>
      <c r="B6" s="6" t="s">
        <v>8</v>
      </c>
      <c r="C6" s="20">
        <v>30143</v>
      </c>
      <c r="D6" s="20">
        <v>22515</v>
      </c>
      <c r="E6" s="6">
        <v>790</v>
      </c>
      <c r="F6" s="6">
        <v>86</v>
      </c>
    </row>
    <row r="7" spans="1:6" x14ac:dyDescent="0.35">
      <c r="A7" s="5">
        <v>4</v>
      </c>
      <c r="B7" s="7" t="s">
        <v>15</v>
      </c>
      <c r="C7" s="19">
        <v>24480</v>
      </c>
      <c r="D7" s="19">
        <v>17876</v>
      </c>
      <c r="E7" s="7">
        <v>515</v>
      </c>
      <c r="F7" s="7">
        <v>76</v>
      </c>
    </row>
    <row r="8" spans="1:6" x14ac:dyDescent="0.35">
      <c r="A8" s="4">
        <v>5</v>
      </c>
      <c r="B8" s="6" t="s">
        <v>25</v>
      </c>
      <c r="C8" s="20">
        <v>30093</v>
      </c>
      <c r="D8" s="20">
        <v>22488</v>
      </c>
      <c r="E8" s="6">
        <v>584</v>
      </c>
      <c r="F8" s="6">
        <v>74</v>
      </c>
    </row>
    <row r="9" spans="1:6" x14ac:dyDescent="0.35">
      <c r="A9" s="5">
        <v>6</v>
      </c>
      <c r="B9" s="7" t="s">
        <v>7</v>
      </c>
      <c r="C9" s="19">
        <v>29229</v>
      </c>
      <c r="D9" s="19">
        <v>21926</v>
      </c>
      <c r="E9" s="7">
        <v>549</v>
      </c>
      <c r="F9" s="7">
        <v>77</v>
      </c>
    </row>
    <row r="10" spans="1:6" x14ac:dyDescent="0.35">
      <c r="A10" s="4">
        <v>7</v>
      </c>
      <c r="B10" s="6" t="s">
        <v>17</v>
      </c>
      <c r="C10" s="20">
        <v>25467</v>
      </c>
      <c r="D10" s="20">
        <v>18230</v>
      </c>
      <c r="E10" s="6">
        <v>551</v>
      </c>
      <c r="F10" s="6">
        <v>85</v>
      </c>
    </row>
    <row r="11" spans="1:6" x14ac:dyDescent="0.35">
      <c r="A11" s="5">
        <v>8</v>
      </c>
      <c r="B11" s="7" t="s">
        <v>6</v>
      </c>
      <c r="C11" s="19">
        <v>25241</v>
      </c>
      <c r="D11" s="19">
        <v>18070</v>
      </c>
      <c r="E11" s="7">
        <v>550</v>
      </c>
      <c r="F11" s="7">
        <v>57</v>
      </c>
    </row>
    <row r="12" spans="1:6" x14ac:dyDescent="0.35">
      <c r="A12" s="4">
        <v>9</v>
      </c>
      <c r="B12" s="6" t="s">
        <v>24</v>
      </c>
      <c r="C12" s="20">
        <v>22281</v>
      </c>
      <c r="D12" s="20">
        <v>14732</v>
      </c>
      <c r="E12" s="6">
        <v>450</v>
      </c>
      <c r="F12" s="6">
        <v>60</v>
      </c>
    </row>
    <row r="13" spans="1:6" x14ac:dyDescent="0.35">
      <c r="A13" s="5">
        <v>10</v>
      </c>
      <c r="B13" s="7" t="s">
        <v>27</v>
      </c>
      <c r="C13" s="19">
        <v>22754</v>
      </c>
      <c r="D13" s="19">
        <v>15252</v>
      </c>
      <c r="E13" s="7">
        <v>456</v>
      </c>
      <c r="F13" s="7">
        <v>57</v>
      </c>
    </row>
    <row r="14" spans="1:6" x14ac:dyDescent="0.35">
      <c r="A14" s="4">
        <v>11</v>
      </c>
      <c r="B14" s="6" t="s">
        <v>28</v>
      </c>
      <c r="C14" s="20">
        <v>30398</v>
      </c>
      <c r="D14" s="20">
        <v>23547</v>
      </c>
      <c r="E14" s="6">
        <v>561</v>
      </c>
      <c r="F14" s="6">
        <v>55</v>
      </c>
    </row>
    <row r="15" spans="1:6" x14ac:dyDescent="0.35">
      <c r="A15" s="5">
        <v>12</v>
      </c>
      <c r="B15" s="7" t="s">
        <v>29</v>
      </c>
      <c r="C15" s="19">
        <v>22100</v>
      </c>
      <c r="D15" s="19">
        <v>14204</v>
      </c>
      <c r="E15" s="7">
        <v>542</v>
      </c>
      <c r="F15" s="7">
        <v>54</v>
      </c>
    </row>
    <row r="16" spans="1:6" x14ac:dyDescent="0.35">
      <c r="A16" s="4">
        <v>13</v>
      </c>
      <c r="B16" s="6" t="s">
        <v>19</v>
      </c>
      <c r="C16" s="20">
        <v>25593</v>
      </c>
      <c r="D16" s="20">
        <v>18587</v>
      </c>
      <c r="E16" s="6">
        <v>501</v>
      </c>
      <c r="F16" s="6">
        <v>55</v>
      </c>
    </row>
    <row r="17" spans="1:6" x14ac:dyDescent="0.35">
      <c r="A17" s="5">
        <v>14</v>
      </c>
      <c r="B17" s="7" t="s">
        <v>30</v>
      </c>
      <c r="C17" s="19">
        <v>24999</v>
      </c>
      <c r="D17" s="19">
        <v>17636</v>
      </c>
      <c r="E17" s="7">
        <v>429</v>
      </c>
      <c r="F17" s="7">
        <v>50</v>
      </c>
    </row>
    <row r="18" spans="1:6" x14ac:dyDescent="0.35">
      <c r="A18" s="4">
        <v>15</v>
      </c>
      <c r="B18" s="6" t="s">
        <v>10</v>
      </c>
      <c r="C18" s="20">
        <v>21224</v>
      </c>
      <c r="D18" s="20">
        <v>13764</v>
      </c>
      <c r="E18" s="6">
        <v>507</v>
      </c>
      <c r="F18" s="6">
        <v>40</v>
      </c>
    </row>
    <row r="19" spans="1:6" x14ac:dyDescent="0.35">
      <c r="A19" s="5">
        <v>16</v>
      </c>
      <c r="B19" s="7" t="s">
        <v>31</v>
      </c>
      <c r="C19" s="19">
        <v>22441</v>
      </c>
      <c r="D19" s="19">
        <v>15223</v>
      </c>
      <c r="E19" s="7">
        <v>473</v>
      </c>
      <c r="F19" s="7">
        <v>56</v>
      </c>
    </row>
    <row r="20" spans="1:6" x14ac:dyDescent="0.35">
      <c r="A20" s="4">
        <v>17</v>
      </c>
      <c r="B20" s="6" t="s">
        <v>32</v>
      </c>
      <c r="C20" s="20">
        <v>21318</v>
      </c>
      <c r="D20" s="20">
        <v>14170</v>
      </c>
      <c r="E20" s="6">
        <v>451</v>
      </c>
      <c r="F20" s="6">
        <v>49</v>
      </c>
    </row>
    <row r="21" spans="1:6" x14ac:dyDescent="0.35">
      <c r="A21" s="5">
        <v>18</v>
      </c>
      <c r="B21" s="7" t="s">
        <v>33</v>
      </c>
      <c r="C21" s="19">
        <v>20998</v>
      </c>
      <c r="D21" s="19">
        <v>13310</v>
      </c>
      <c r="E21" s="7">
        <v>432</v>
      </c>
      <c r="F21" s="7">
        <v>52</v>
      </c>
    </row>
    <row r="22" spans="1:6" x14ac:dyDescent="0.35">
      <c r="A22" s="4">
        <v>19</v>
      </c>
      <c r="B22" s="6" t="s">
        <v>34</v>
      </c>
      <c r="C22" s="20">
        <v>23362</v>
      </c>
      <c r="D22" s="20">
        <v>16447</v>
      </c>
      <c r="E22" s="6">
        <v>433</v>
      </c>
      <c r="F22" s="6">
        <v>41</v>
      </c>
    </row>
    <row r="23" spans="1:6" x14ac:dyDescent="0.35">
      <c r="A23" s="10">
        <v>20</v>
      </c>
      <c r="B23" s="11" t="s">
        <v>21</v>
      </c>
      <c r="C23" s="21">
        <v>19093</v>
      </c>
      <c r="D23" s="21">
        <v>12218</v>
      </c>
      <c r="E23" s="11">
        <v>365</v>
      </c>
      <c r="F23" s="11">
        <v>35</v>
      </c>
    </row>
    <row r="24" spans="1:6" x14ac:dyDescent="0.35">
      <c r="A24" s="10" t="s">
        <v>49</v>
      </c>
      <c r="B24" s="22"/>
      <c r="C24" s="23">
        <f>SUBTOTAL(101,Table511[Touches])</f>
        <v>25085.05</v>
      </c>
      <c r="D24" s="24">
        <f>SUBTOTAL(101,Table511[Passes])</f>
        <v>17874.900000000001</v>
      </c>
      <c r="E24" s="26">
        <f>SUBTOTAL(101,Table511[Shots])</f>
        <v>524.45000000000005</v>
      </c>
      <c r="F24" s="25">
        <f>SUBTOTAL(101,Table511[Goals])</f>
        <v>62.3</v>
      </c>
    </row>
  </sheetData>
  <conditionalFormatting sqref="C4:C23">
    <cfRule type="colorScale" priority="4">
      <colorScale>
        <cfvo type="min"/>
        <cfvo type="percentile" val="50"/>
        <cfvo type="max"/>
        <color rgb="FFF8696B"/>
        <color rgb="FFFFEB84"/>
        <color rgb="FF63BE7B"/>
      </colorScale>
    </cfRule>
  </conditionalFormatting>
  <conditionalFormatting sqref="D4:D23">
    <cfRule type="colorScale" priority="3">
      <colorScale>
        <cfvo type="min"/>
        <cfvo type="percentile" val="50"/>
        <cfvo type="max"/>
        <color rgb="FFF8696B"/>
        <color rgb="FFFFEB84"/>
        <color rgb="FF63BE7B"/>
      </colorScale>
    </cfRule>
  </conditionalFormatting>
  <conditionalFormatting sqref="E4:E23">
    <cfRule type="colorScale" priority="2">
      <colorScale>
        <cfvo type="min"/>
        <cfvo type="percentile" val="50"/>
        <cfvo type="max"/>
        <color rgb="FFF8696B"/>
        <color rgb="FFFFEB84"/>
        <color rgb="FF63BE7B"/>
      </colorScale>
    </cfRule>
  </conditionalFormatting>
  <conditionalFormatting sqref="F4:F23">
    <cfRule type="colorScale" priority="1">
      <colorScale>
        <cfvo type="min"/>
        <cfvo type="percentile" val="50"/>
        <cfvo type="max"/>
        <color rgb="FFF8696B"/>
        <color rgb="FFFFEB84"/>
        <color rgb="FF63BE7B"/>
      </colorScale>
    </cfRule>
  </conditionalFormatting>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B1A38E-DC5A-45E6-80A9-79B5CF1ED0C6}">
  <dimension ref="A3:F24"/>
  <sheetViews>
    <sheetView topLeftCell="A18" workbookViewId="0">
      <selection activeCell="B1" sqref="B1"/>
    </sheetView>
  </sheetViews>
  <sheetFormatPr defaultRowHeight="14.5" x14ac:dyDescent="0.35"/>
  <cols>
    <col min="1" max="1" width="9.90625" bestFit="1" customWidth="1"/>
    <col min="2" max="2" width="17.36328125" bestFit="1" customWidth="1"/>
    <col min="3" max="3" width="10" bestFit="1" customWidth="1"/>
    <col min="4" max="4" width="8.6328125" bestFit="1" customWidth="1"/>
    <col min="5" max="6" width="7.7265625" bestFit="1" customWidth="1"/>
  </cols>
  <sheetData>
    <row r="3" spans="1:6" ht="15" thickBot="1" x14ac:dyDescent="0.4">
      <c r="A3" s="8" t="s">
        <v>0</v>
      </c>
      <c r="B3" s="9" t="s">
        <v>1</v>
      </c>
      <c r="C3" s="13" t="s">
        <v>45</v>
      </c>
      <c r="D3" s="13" t="s">
        <v>46</v>
      </c>
      <c r="E3" s="13" t="s">
        <v>47</v>
      </c>
      <c r="F3" s="13" t="s">
        <v>48</v>
      </c>
    </row>
    <row r="4" spans="1:6" x14ac:dyDescent="0.35">
      <c r="A4" s="4">
        <v>1</v>
      </c>
      <c r="B4" s="6" t="s">
        <v>6</v>
      </c>
      <c r="C4" s="18">
        <v>25686</v>
      </c>
      <c r="D4" s="18">
        <v>18723</v>
      </c>
      <c r="E4" s="12">
        <v>698</v>
      </c>
      <c r="F4" s="12">
        <v>83</v>
      </c>
    </row>
    <row r="5" spans="1:6" x14ac:dyDescent="0.35">
      <c r="A5" s="5">
        <v>2</v>
      </c>
      <c r="B5" s="7" t="s">
        <v>7</v>
      </c>
      <c r="C5" s="19">
        <v>24028</v>
      </c>
      <c r="D5" s="19">
        <v>16769</v>
      </c>
      <c r="E5" s="7">
        <v>636</v>
      </c>
      <c r="F5" s="7">
        <v>64</v>
      </c>
    </row>
    <row r="6" spans="1:6" x14ac:dyDescent="0.35">
      <c r="A6" s="4">
        <v>3</v>
      </c>
      <c r="B6" s="6" t="s">
        <v>8</v>
      </c>
      <c r="C6" s="20">
        <v>24158</v>
      </c>
      <c r="D6" s="20">
        <v>17162</v>
      </c>
      <c r="E6" s="6">
        <v>668</v>
      </c>
      <c r="F6" s="6">
        <v>57</v>
      </c>
    </row>
    <row r="7" spans="1:6" x14ac:dyDescent="0.35">
      <c r="A7" s="5">
        <v>4</v>
      </c>
      <c r="B7" s="7" t="s">
        <v>9</v>
      </c>
      <c r="C7" s="19">
        <v>25630</v>
      </c>
      <c r="D7" s="19">
        <v>18483</v>
      </c>
      <c r="E7" s="7">
        <v>638</v>
      </c>
      <c r="F7" s="7">
        <v>63</v>
      </c>
    </row>
    <row r="8" spans="1:6" x14ac:dyDescent="0.35">
      <c r="A8" s="4">
        <v>5</v>
      </c>
      <c r="B8" s="6" t="s">
        <v>25</v>
      </c>
      <c r="C8" s="20">
        <v>22200</v>
      </c>
      <c r="D8" s="20">
        <v>14914</v>
      </c>
      <c r="E8" s="6">
        <v>520</v>
      </c>
      <c r="F8" s="6">
        <v>57</v>
      </c>
    </row>
    <row r="9" spans="1:6" x14ac:dyDescent="0.35">
      <c r="A9" s="5">
        <v>6</v>
      </c>
      <c r="B9" s="7" t="s">
        <v>10</v>
      </c>
      <c r="C9" s="19">
        <v>19250</v>
      </c>
      <c r="D9" s="19">
        <v>12274</v>
      </c>
      <c r="E9" s="7">
        <v>465</v>
      </c>
      <c r="F9" s="7">
        <v>52</v>
      </c>
    </row>
    <row r="10" spans="1:6" x14ac:dyDescent="0.35">
      <c r="A10" s="4">
        <v>7</v>
      </c>
      <c r="B10" s="6" t="s">
        <v>11</v>
      </c>
      <c r="C10" s="20">
        <v>18944</v>
      </c>
      <c r="D10" s="20">
        <v>12422</v>
      </c>
      <c r="E10" s="6">
        <v>404</v>
      </c>
      <c r="F10" s="6">
        <v>47</v>
      </c>
    </row>
    <row r="11" spans="1:6" x14ac:dyDescent="0.35">
      <c r="A11" s="5">
        <v>8</v>
      </c>
      <c r="B11" s="7" t="s">
        <v>12</v>
      </c>
      <c r="C11" s="19">
        <v>18017</v>
      </c>
      <c r="D11" s="19">
        <v>11232</v>
      </c>
      <c r="E11" s="7">
        <v>419</v>
      </c>
      <c r="F11" s="7">
        <v>52</v>
      </c>
    </row>
    <row r="12" spans="1:6" x14ac:dyDescent="0.35">
      <c r="A12" s="4">
        <v>9</v>
      </c>
      <c r="B12" s="6" t="s">
        <v>13</v>
      </c>
      <c r="C12" s="20">
        <v>19377</v>
      </c>
      <c r="D12" s="20">
        <v>12616</v>
      </c>
      <c r="E12" s="6">
        <v>525</v>
      </c>
      <c r="F12" s="6">
        <v>45</v>
      </c>
    </row>
    <row r="13" spans="1:6" x14ac:dyDescent="0.35">
      <c r="A13" s="5">
        <v>10</v>
      </c>
      <c r="B13" s="7" t="s">
        <v>14</v>
      </c>
      <c r="C13" s="19">
        <v>20812</v>
      </c>
      <c r="D13" s="19">
        <v>14033</v>
      </c>
      <c r="E13" s="7">
        <v>478</v>
      </c>
      <c r="F13" s="7">
        <v>52</v>
      </c>
    </row>
    <row r="14" spans="1:6" x14ac:dyDescent="0.35">
      <c r="A14" s="4">
        <v>11</v>
      </c>
      <c r="B14" s="6" t="s">
        <v>15</v>
      </c>
      <c r="C14" s="20">
        <v>20002</v>
      </c>
      <c r="D14" s="20">
        <v>13254</v>
      </c>
      <c r="E14" s="6">
        <v>470</v>
      </c>
      <c r="F14" s="6">
        <v>43</v>
      </c>
    </row>
    <row r="15" spans="1:6" x14ac:dyDescent="0.35">
      <c r="A15" s="5">
        <v>12</v>
      </c>
      <c r="B15" s="7" t="s">
        <v>16</v>
      </c>
      <c r="C15" s="19">
        <v>19215</v>
      </c>
      <c r="D15" s="19">
        <v>12786</v>
      </c>
      <c r="E15" s="7">
        <v>454</v>
      </c>
      <c r="F15" s="7">
        <v>44</v>
      </c>
    </row>
    <row r="16" spans="1:6" x14ac:dyDescent="0.35">
      <c r="A16" s="4">
        <v>13</v>
      </c>
      <c r="B16" s="6" t="s">
        <v>17</v>
      </c>
      <c r="C16" s="20">
        <v>21213</v>
      </c>
      <c r="D16" s="20">
        <v>14628</v>
      </c>
      <c r="E16" s="6">
        <v>454</v>
      </c>
      <c r="F16" s="6">
        <v>38</v>
      </c>
    </row>
    <row r="17" spans="1:6" x14ac:dyDescent="0.35">
      <c r="A17" s="5">
        <v>14</v>
      </c>
      <c r="B17" s="7" t="s">
        <v>18</v>
      </c>
      <c r="C17" s="19">
        <v>19378</v>
      </c>
      <c r="D17" s="19">
        <v>12765</v>
      </c>
      <c r="E17" s="7">
        <v>454</v>
      </c>
      <c r="F17" s="7">
        <v>29</v>
      </c>
    </row>
    <row r="18" spans="1:6" x14ac:dyDescent="0.35">
      <c r="A18" s="4">
        <v>15</v>
      </c>
      <c r="B18" s="6" t="s">
        <v>24</v>
      </c>
      <c r="C18" s="20">
        <v>20054</v>
      </c>
      <c r="D18" s="20">
        <v>13189</v>
      </c>
      <c r="E18" s="6">
        <v>461</v>
      </c>
      <c r="F18" s="6">
        <v>35</v>
      </c>
    </row>
    <row r="19" spans="1:6" x14ac:dyDescent="0.35">
      <c r="A19" s="5">
        <v>16</v>
      </c>
      <c r="B19" s="7" t="s">
        <v>19</v>
      </c>
      <c r="C19" s="19">
        <v>18720</v>
      </c>
      <c r="D19" s="19">
        <v>11820</v>
      </c>
      <c r="E19" s="7">
        <v>451</v>
      </c>
      <c r="F19" s="7">
        <v>38</v>
      </c>
    </row>
    <row r="20" spans="1:6" x14ac:dyDescent="0.35">
      <c r="A20" s="4">
        <v>17</v>
      </c>
      <c r="B20" s="6" t="s">
        <v>20</v>
      </c>
      <c r="C20" s="20">
        <v>17571</v>
      </c>
      <c r="D20" s="20">
        <v>11360</v>
      </c>
      <c r="E20" s="6">
        <v>474</v>
      </c>
      <c r="F20" s="6">
        <v>37</v>
      </c>
    </row>
    <row r="21" spans="1:6" x14ac:dyDescent="0.35">
      <c r="A21" s="5">
        <v>18</v>
      </c>
      <c r="B21" s="7" t="s">
        <v>21</v>
      </c>
      <c r="C21" s="19">
        <v>17713</v>
      </c>
      <c r="D21" s="19">
        <v>11123</v>
      </c>
      <c r="E21" s="7">
        <v>483</v>
      </c>
      <c r="F21" s="7">
        <v>32</v>
      </c>
    </row>
    <row r="22" spans="1:6" x14ac:dyDescent="0.35">
      <c r="A22" s="4">
        <v>19</v>
      </c>
      <c r="B22" s="6" t="s">
        <v>22</v>
      </c>
      <c r="C22" s="20">
        <v>19497</v>
      </c>
      <c r="D22" s="20">
        <v>12722</v>
      </c>
      <c r="E22" s="6">
        <v>418</v>
      </c>
      <c r="F22" s="6">
        <v>34</v>
      </c>
    </row>
    <row r="23" spans="1:6" x14ac:dyDescent="0.35">
      <c r="A23" s="10">
        <v>20</v>
      </c>
      <c r="B23" s="11" t="s">
        <v>23</v>
      </c>
      <c r="C23" s="21">
        <v>16772</v>
      </c>
      <c r="D23" s="21">
        <v>10175</v>
      </c>
      <c r="E23" s="11">
        <v>418</v>
      </c>
      <c r="F23" s="11">
        <v>29</v>
      </c>
    </row>
    <row r="24" spans="1:6" x14ac:dyDescent="0.35">
      <c r="A24" s="10" t="s">
        <v>49</v>
      </c>
      <c r="B24" s="22"/>
      <c r="C24" s="23">
        <f>SUBTOTAL(101,Table410[Touches])</f>
        <v>20411.849999999999</v>
      </c>
      <c r="D24" s="24">
        <f>SUBTOTAL(101,Table410[Passes])</f>
        <v>13622.5</v>
      </c>
      <c r="E24" s="26">
        <f>SUBTOTAL(101,Table410[Shots])</f>
        <v>499.4</v>
      </c>
      <c r="F24" s="25">
        <f>SUBTOTAL(101,Table410[Goals])</f>
        <v>46.55</v>
      </c>
    </row>
  </sheetData>
  <conditionalFormatting sqref="C4:C23">
    <cfRule type="colorScale" priority="4">
      <colorScale>
        <cfvo type="min"/>
        <cfvo type="percentile" val="50"/>
        <cfvo type="max"/>
        <color rgb="FFF8696B"/>
        <color rgb="FFFFEB84"/>
        <color rgb="FF63BE7B"/>
      </colorScale>
    </cfRule>
  </conditionalFormatting>
  <conditionalFormatting sqref="D4:D23">
    <cfRule type="colorScale" priority="3">
      <colorScale>
        <cfvo type="min"/>
        <cfvo type="percentile" val="50"/>
        <cfvo type="max"/>
        <color rgb="FFF8696B"/>
        <color rgb="FFFFEB84"/>
        <color rgb="FF63BE7B"/>
      </colorScale>
    </cfRule>
  </conditionalFormatting>
  <conditionalFormatting sqref="E4:E23">
    <cfRule type="colorScale" priority="2">
      <colorScale>
        <cfvo type="min"/>
        <cfvo type="percentile" val="50"/>
        <cfvo type="max"/>
        <color rgb="FFF8696B"/>
        <color rgb="FFFFEB84"/>
        <color rgb="FF63BE7B"/>
      </colorScale>
    </cfRule>
  </conditionalFormatting>
  <conditionalFormatting sqref="F4:F23">
    <cfRule type="colorScale" priority="1">
      <colorScale>
        <cfvo type="min"/>
        <cfvo type="percentile" val="50"/>
        <cfvo type="max"/>
        <color rgb="FFF8696B"/>
        <color rgb="FFFFEB84"/>
        <color rgb="FF63BE7B"/>
      </colorScale>
    </cfRule>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8C1272-0DAA-4AB3-B66E-8D73A4D986AA}">
  <dimension ref="A3:F24"/>
  <sheetViews>
    <sheetView zoomScale="74" workbookViewId="0">
      <selection activeCell="J10" sqref="J10"/>
    </sheetView>
  </sheetViews>
  <sheetFormatPr defaultRowHeight="14.5" x14ac:dyDescent="0.35"/>
  <cols>
    <col min="1" max="1" width="9.90625" bestFit="1" customWidth="1"/>
    <col min="2" max="2" width="17.36328125" bestFit="1" customWidth="1"/>
    <col min="3" max="3" width="17.6328125" bestFit="1" customWidth="1"/>
    <col min="4" max="4" width="16.7265625" bestFit="1" customWidth="1"/>
    <col min="5" max="5" width="13.7265625" bestFit="1" customWidth="1"/>
    <col min="6" max="6" width="11.453125" bestFit="1" customWidth="1"/>
  </cols>
  <sheetData>
    <row r="3" spans="1:6" x14ac:dyDescent="0.35">
      <c r="A3" t="s">
        <v>0</v>
      </c>
      <c r="B3" t="s">
        <v>1</v>
      </c>
      <c r="C3" t="s">
        <v>2</v>
      </c>
      <c r="D3" t="s">
        <v>3</v>
      </c>
      <c r="E3" t="s">
        <v>4</v>
      </c>
      <c r="F3" t="s">
        <v>5</v>
      </c>
    </row>
    <row r="4" spans="1:6" x14ac:dyDescent="0.35">
      <c r="A4">
        <v>1</v>
      </c>
      <c r="B4" t="s">
        <v>6</v>
      </c>
      <c r="C4">
        <v>890</v>
      </c>
      <c r="D4">
        <v>426</v>
      </c>
      <c r="E4">
        <v>60</v>
      </c>
      <c r="F4">
        <v>1</v>
      </c>
    </row>
    <row r="5" spans="1:6" x14ac:dyDescent="0.35">
      <c r="A5">
        <v>2</v>
      </c>
      <c r="B5" t="s">
        <v>7</v>
      </c>
      <c r="C5">
        <v>982</v>
      </c>
      <c r="D5">
        <v>437</v>
      </c>
      <c r="E5">
        <v>62</v>
      </c>
      <c r="F5">
        <v>4</v>
      </c>
    </row>
    <row r="6" spans="1:6" x14ac:dyDescent="0.35">
      <c r="A6">
        <v>3</v>
      </c>
      <c r="B6" t="s">
        <v>8</v>
      </c>
      <c r="C6">
        <v>969</v>
      </c>
      <c r="D6">
        <v>446</v>
      </c>
      <c r="E6">
        <v>44</v>
      </c>
      <c r="F6">
        <v>0</v>
      </c>
    </row>
    <row r="7" spans="1:6" x14ac:dyDescent="0.35">
      <c r="A7">
        <v>4</v>
      </c>
      <c r="B7" t="s">
        <v>9</v>
      </c>
      <c r="C7">
        <v>998</v>
      </c>
      <c r="D7">
        <v>367</v>
      </c>
      <c r="E7">
        <v>59</v>
      </c>
      <c r="F7">
        <v>3</v>
      </c>
    </row>
    <row r="8" spans="1:6" x14ac:dyDescent="0.35">
      <c r="A8">
        <v>5</v>
      </c>
      <c r="B8" t="s">
        <v>25</v>
      </c>
      <c r="C8">
        <v>995</v>
      </c>
      <c r="D8">
        <v>410</v>
      </c>
      <c r="E8">
        <v>48</v>
      </c>
      <c r="F8">
        <v>3</v>
      </c>
    </row>
    <row r="9" spans="1:6" x14ac:dyDescent="0.35">
      <c r="A9">
        <v>6</v>
      </c>
      <c r="B9" t="s">
        <v>10</v>
      </c>
      <c r="C9">
        <v>860</v>
      </c>
      <c r="D9">
        <v>523</v>
      </c>
      <c r="E9">
        <v>65</v>
      </c>
      <c r="F9">
        <v>2</v>
      </c>
    </row>
    <row r="10" spans="1:6" x14ac:dyDescent="0.35">
      <c r="A10">
        <v>7</v>
      </c>
      <c r="B10" t="s">
        <v>11</v>
      </c>
      <c r="C10">
        <v>811</v>
      </c>
      <c r="D10">
        <v>528</v>
      </c>
      <c r="E10">
        <v>84</v>
      </c>
      <c r="F10">
        <v>4</v>
      </c>
    </row>
    <row r="11" spans="1:6" x14ac:dyDescent="0.35">
      <c r="A11">
        <v>8</v>
      </c>
      <c r="B11" t="s">
        <v>12</v>
      </c>
      <c r="C11">
        <v>855</v>
      </c>
      <c r="D11">
        <v>400</v>
      </c>
      <c r="E11">
        <v>38</v>
      </c>
      <c r="F11">
        <v>3</v>
      </c>
    </row>
    <row r="12" spans="1:6" x14ac:dyDescent="0.35">
      <c r="A12">
        <v>9</v>
      </c>
      <c r="B12" t="s">
        <v>13</v>
      </c>
      <c r="C12">
        <v>948</v>
      </c>
      <c r="D12">
        <v>505</v>
      </c>
      <c r="E12">
        <v>48</v>
      </c>
      <c r="F12">
        <v>1</v>
      </c>
    </row>
    <row r="13" spans="1:6" x14ac:dyDescent="0.35">
      <c r="A13">
        <v>10</v>
      </c>
      <c r="B13" t="s">
        <v>14</v>
      </c>
      <c r="C13">
        <v>864</v>
      </c>
      <c r="D13">
        <v>497</v>
      </c>
      <c r="E13">
        <v>77</v>
      </c>
      <c r="F13">
        <v>6</v>
      </c>
    </row>
    <row r="14" spans="1:6" x14ac:dyDescent="0.35">
      <c r="A14">
        <v>11</v>
      </c>
      <c r="B14" t="s">
        <v>15</v>
      </c>
      <c r="C14">
        <v>936</v>
      </c>
      <c r="D14">
        <v>541</v>
      </c>
      <c r="E14">
        <v>48</v>
      </c>
      <c r="F14">
        <v>1</v>
      </c>
    </row>
    <row r="15" spans="1:6" x14ac:dyDescent="0.35">
      <c r="A15">
        <v>12</v>
      </c>
      <c r="B15" t="s">
        <v>16</v>
      </c>
      <c r="C15">
        <v>841</v>
      </c>
      <c r="D15">
        <v>489</v>
      </c>
      <c r="E15">
        <v>64</v>
      </c>
      <c r="F15">
        <v>2</v>
      </c>
    </row>
    <row r="16" spans="1:6" x14ac:dyDescent="0.35">
      <c r="A16">
        <v>13</v>
      </c>
      <c r="B16" t="s">
        <v>17</v>
      </c>
      <c r="C16">
        <v>965</v>
      </c>
      <c r="D16">
        <v>461</v>
      </c>
      <c r="E16">
        <v>65</v>
      </c>
      <c r="F16">
        <v>1</v>
      </c>
    </row>
    <row r="17" spans="1:6" x14ac:dyDescent="0.35">
      <c r="A17">
        <v>14</v>
      </c>
      <c r="B17" t="s">
        <v>18</v>
      </c>
      <c r="C17">
        <v>986</v>
      </c>
      <c r="D17">
        <v>493</v>
      </c>
      <c r="E17">
        <v>59</v>
      </c>
      <c r="F17">
        <v>4</v>
      </c>
    </row>
    <row r="18" spans="1:6" x14ac:dyDescent="0.35">
      <c r="A18">
        <v>15</v>
      </c>
      <c r="B18" t="s">
        <v>24</v>
      </c>
      <c r="C18">
        <v>860</v>
      </c>
      <c r="D18">
        <v>557</v>
      </c>
      <c r="E18">
        <v>85</v>
      </c>
      <c r="F18">
        <v>2</v>
      </c>
    </row>
    <row r="19" spans="1:6" x14ac:dyDescent="0.35">
      <c r="A19">
        <v>16</v>
      </c>
      <c r="B19" t="s">
        <v>19</v>
      </c>
      <c r="C19">
        <v>901</v>
      </c>
      <c r="D19">
        <v>459</v>
      </c>
      <c r="E19">
        <v>56</v>
      </c>
      <c r="F19">
        <v>3</v>
      </c>
    </row>
    <row r="20" spans="1:6" x14ac:dyDescent="0.35">
      <c r="A20">
        <v>17</v>
      </c>
      <c r="B20" t="s">
        <v>20</v>
      </c>
      <c r="C20">
        <v>809</v>
      </c>
      <c r="D20">
        <v>510</v>
      </c>
      <c r="E20">
        <v>73</v>
      </c>
      <c r="F20">
        <v>3</v>
      </c>
    </row>
    <row r="21" spans="1:6" x14ac:dyDescent="0.35">
      <c r="A21">
        <v>18</v>
      </c>
      <c r="B21" t="s">
        <v>21</v>
      </c>
      <c r="C21">
        <v>917</v>
      </c>
      <c r="D21">
        <v>438</v>
      </c>
      <c r="E21">
        <v>68</v>
      </c>
      <c r="F21">
        <v>2</v>
      </c>
    </row>
    <row r="22" spans="1:6" x14ac:dyDescent="0.35">
      <c r="A22">
        <v>19</v>
      </c>
      <c r="B22" t="s">
        <v>22</v>
      </c>
      <c r="C22">
        <v>919</v>
      </c>
      <c r="D22">
        <v>443</v>
      </c>
      <c r="E22">
        <v>56</v>
      </c>
      <c r="F22">
        <v>4</v>
      </c>
    </row>
    <row r="23" spans="1:6" x14ac:dyDescent="0.35">
      <c r="A23">
        <v>20</v>
      </c>
      <c r="B23" t="s">
        <v>23</v>
      </c>
      <c r="C23">
        <v>744</v>
      </c>
      <c r="D23">
        <v>517</v>
      </c>
      <c r="E23">
        <v>45</v>
      </c>
      <c r="F23">
        <v>2</v>
      </c>
    </row>
    <row r="24" spans="1:6" x14ac:dyDescent="0.35">
      <c r="A24" t="s">
        <v>44</v>
      </c>
      <c r="C24">
        <f>SUM(C4:C23)</f>
        <v>18050</v>
      </c>
      <c r="D24">
        <f>SUBTOTAL(109,Table27[Fouls Commited])</f>
        <v>9447</v>
      </c>
      <c r="E24">
        <f>SUBTOTAL(109,Table27[Yellow Cards])</f>
        <v>1204</v>
      </c>
      <c r="F24">
        <f>SUBTOTAL(109,Table27[Red Cards])</f>
        <v>51</v>
      </c>
    </row>
  </sheetData>
  <conditionalFormatting sqref="C4:C23">
    <cfRule type="colorScale" priority="4">
      <colorScale>
        <cfvo type="min"/>
        <cfvo type="percentile" val="50"/>
        <cfvo type="max"/>
        <color rgb="FF63BE7B"/>
        <color rgb="FFFFEB84"/>
        <color rgb="FFF8696B"/>
      </colorScale>
    </cfRule>
  </conditionalFormatting>
  <conditionalFormatting sqref="D4:D23">
    <cfRule type="colorScale" priority="3">
      <colorScale>
        <cfvo type="min"/>
        <cfvo type="percentile" val="50"/>
        <cfvo type="max"/>
        <color rgb="FF63BE7B"/>
        <color rgb="FFFFEB84"/>
        <color rgb="FFF8696B"/>
      </colorScale>
    </cfRule>
  </conditionalFormatting>
  <conditionalFormatting sqref="E4:E23">
    <cfRule type="colorScale" priority="2">
      <colorScale>
        <cfvo type="min"/>
        <cfvo type="percentile" val="50"/>
        <cfvo type="max"/>
        <color rgb="FF63BE7B"/>
        <color rgb="FFFFEB84"/>
        <color rgb="FFF8696B"/>
      </colorScale>
    </cfRule>
  </conditionalFormatting>
  <conditionalFormatting sqref="F4:F23">
    <cfRule type="colorScale" priority="1">
      <colorScale>
        <cfvo type="min"/>
        <cfvo type="percentile" val="50"/>
        <cfvo type="max"/>
        <color rgb="FF63BE7B"/>
        <color rgb="FFFFEB84"/>
        <color rgb="FFF8696B"/>
      </colorScale>
    </cfRule>
  </conditionalFormatting>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10E134-424F-462C-BECD-A7D5192017AD}">
  <dimension ref="A3:F24"/>
  <sheetViews>
    <sheetView topLeftCell="A8" workbookViewId="0">
      <selection activeCell="I6" sqref="I6"/>
    </sheetView>
  </sheetViews>
  <sheetFormatPr defaultRowHeight="14.5" x14ac:dyDescent="0.35"/>
  <cols>
    <col min="1" max="1" width="9.90625" bestFit="1" customWidth="1"/>
    <col min="2" max="2" width="17.36328125" bestFit="1" customWidth="1"/>
    <col min="3" max="3" width="17.6328125" bestFit="1" customWidth="1"/>
    <col min="4" max="4" width="16.7265625" bestFit="1" customWidth="1"/>
    <col min="5" max="5" width="13.7265625" bestFit="1" customWidth="1"/>
    <col min="6" max="6" width="11.453125" bestFit="1" customWidth="1"/>
  </cols>
  <sheetData>
    <row r="3" spans="1:6" x14ac:dyDescent="0.35">
      <c r="A3" t="s">
        <v>26</v>
      </c>
      <c r="B3" t="s">
        <v>1</v>
      </c>
      <c r="C3" t="s">
        <v>2</v>
      </c>
      <c r="D3" t="s">
        <v>3</v>
      </c>
      <c r="E3" t="s">
        <v>4</v>
      </c>
      <c r="F3" t="s">
        <v>5</v>
      </c>
    </row>
    <row r="4" spans="1:6" x14ac:dyDescent="0.35">
      <c r="A4">
        <v>1</v>
      </c>
      <c r="B4" t="s">
        <v>18</v>
      </c>
      <c r="C4">
        <v>517</v>
      </c>
      <c r="D4">
        <v>289</v>
      </c>
      <c r="E4">
        <v>52</v>
      </c>
      <c r="F4">
        <v>2</v>
      </c>
    </row>
    <row r="5" spans="1:6" x14ac:dyDescent="0.35">
      <c r="A5">
        <v>2</v>
      </c>
      <c r="B5" t="s">
        <v>9</v>
      </c>
      <c r="C5">
        <v>610</v>
      </c>
      <c r="D5">
        <v>391</v>
      </c>
      <c r="E5">
        <v>62</v>
      </c>
      <c r="F5">
        <v>2</v>
      </c>
    </row>
    <row r="6" spans="1:6" x14ac:dyDescent="0.35">
      <c r="A6">
        <v>3</v>
      </c>
      <c r="B6" t="s">
        <v>8</v>
      </c>
      <c r="C6">
        <v>677</v>
      </c>
      <c r="D6">
        <v>463</v>
      </c>
      <c r="E6">
        <v>65</v>
      </c>
      <c r="F6">
        <v>5</v>
      </c>
    </row>
    <row r="7" spans="1:6" x14ac:dyDescent="0.35">
      <c r="A7">
        <v>4</v>
      </c>
      <c r="B7" t="s">
        <v>15</v>
      </c>
      <c r="C7">
        <v>547</v>
      </c>
      <c r="D7">
        <v>412</v>
      </c>
      <c r="E7">
        <v>94</v>
      </c>
      <c r="F7">
        <v>2</v>
      </c>
    </row>
    <row r="8" spans="1:6" x14ac:dyDescent="0.35">
      <c r="A8">
        <v>5</v>
      </c>
      <c r="B8" t="s">
        <v>25</v>
      </c>
      <c r="C8">
        <v>724</v>
      </c>
      <c r="D8">
        <v>425</v>
      </c>
      <c r="E8">
        <v>89</v>
      </c>
      <c r="F8">
        <v>4</v>
      </c>
    </row>
    <row r="9" spans="1:6" x14ac:dyDescent="0.35">
      <c r="A9">
        <v>6</v>
      </c>
      <c r="B9" t="s">
        <v>7</v>
      </c>
      <c r="C9">
        <v>663</v>
      </c>
      <c r="D9">
        <v>446</v>
      </c>
      <c r="E9">
        <v>105</v>
      </c>
      <c r="F9">
        <v>4</v>
      </c>
    </row>
    <row r="10" spans="1:6" x14ac:dyDescent="0.35">
      <c r="A10">
        <v>7</v>
      </c>
      <c r="B10" t="s">
        <v>17</v>
      </c>
      <c r="C10">
        <v>661</v>
      </c>
      <c r="D10">
        <v>386</v>
      </c>
      <c r="E10">
        <v>77</v>
      </c>
      <c r="F10">
        <v>1</v>
      </c>
    </row>
    <row r="11" spans="1:6" x14ac:dyDescent="0.35">
      <c r="A11">
        <v>8</v>
      </c>
      <c r="B11" t="s">
        <v>6</v>
      </c>
      <c r="C11">
        <v>676</v>
      </c>
      <c r="D11">
        <v>401</v>
      </c>
      <c r="E11">
        <v>81</v>
      </c>
      <c r="F11">
        <v>1</v>
      </c>
    </row>
    <row r="12" spans="1:6" x14ac:dyDescent="0.35">
      <c r="A12">
        <v>9</v>
      </c>
      <c r="B12" t="s">
        <v>24</v>
      </c>
      <c r="C12">
        <v>684</v>
      </c>
      <c r="D12">
        <v>390</v>
      </c>
      <c r="E12">
        <v>76</v>
      </c>
      <c r="F12">
        <v>3</v>
      </c>
    </row>
    <row r="13" spans="1:6" x14ac:dyDescent="0.35">
      <c r="A13">
        <v>10</v>
      </c>
      <c r="B13" t="s">
        <v>27</v>
      </c>
      <c r="C13">
        <v>788</v>
      </c>
      <c r="D13">
        <v>457</v>
      </c>
      <c r="E13">
        <v>69</v>
      </c>
      <c r="F13">
        <v>2</v>
      </c>
    </row>
    <row r="14" spans="1:6" x14ac:dyDescent="0.35">
      <c r="A14">
        <v>11</v>
      </c>
      <c r="B14" t="s">
        <v>28</v>
      </c>
      <c r="C14">
        <v>677</v>
      </c>
      <c r="D14">
        <v>414</v>
      </c>
      <c r="E14">
        <v>91</v>
      </c>
      <c r="F14">
        <v>3</v>
      </c>
    </row>
    <row r="15" spans="1:6" x14ac:dyDescent="0.35">
      <c r="A15">
        <v>12</v>
      </c>
      <c r="B15" t="s">
        <v>29</v>
      </c>
      <c r="C15">
        <v>693</v>
      </c>
      <c r="D15">
        <v>507</v>
      </c>
      <c r="E15">
        <v>79</v>
      </c>
      <c r="F15">
        <v>3</v>
      </c>
    </row>
    <row r="16" spans="1:6" x14ac:dyDescent="0.35">
      <c r="A16">
        <v>13</v>
      </c>
      <c r="B16" t="s">
        <v>19</v>
      </c>
      <c r="C16">
        <v>679</v>
      </c>
      <c r="D16">
        <v>384</v>
      </c>
      <c r="E16">
        <v>78</v>
      </c>
      <c r="F16">
        <v>4</v>
      </c>
    </row>
    <row r="17" spans="1:6" x14ac:dyDescent="0.35">
      <c r="A17">
        <v>14</v>
      </c>
      <c r="B17" t="s">
        <v>30</v>
      </c>
      <c r="C17">
        <v>739</v>
      </c>
      <c r="D17">
        <v>476</v>
      </c>
      <c r="E17">
        <v>100</v>
      </c>
      <c r="F17">
        <v>4</v>
      </c>
    </row>
    <row r="18" spans="1:6" x14ac:dyDescent="0.35">
      <c r="A18">
        <v>15</v>
      </c>
      <c r="B18" t="s">
        <v>10</v>
      </c>
      <c r="C18">
        <v>743</v>
      </c>
      <c r="D18">
        <v>457</v>
      </c>
      <c r="E18">
        <v>80</v>
      </c>
      <c r="F18">
        <v>1</v>
      </c>
    </row>
    <row r="19" spans="1:6" x14ac:dyDescent="0.35">
      <c r="A19">
        <v>16</v>
      </c>
      <c r="B19" t="s">
        <v>31</v>
      </c>
      <c r="C19">
        <v>677</v>
      </c>
      <c r="D19">
        <v>385</v>
      </c>
      <c r="E19">
        <v>89</v>
      </c>
      <c r="F19">
        <v>2</v>
      </c>
    </row>
    <row r="20" spans="1:6" x14ac:dyDescent="0.35">
      <c r="A20">
        <v>17</v>
      </c>
      <c r="B20" t="s">
        <v>32</v>
      </c>
      <c r="C20">
        <v>728</v>
      </c>
      <c r="D20">
        <v>428</v>
      </c>
      <c r="E20">
        <v>78</v>
      </c>
      <c r="F20">
        <v>3</v>
      </c>
    </row>
    <row r="21" spans="1:6" x14ac:dyDescent="0.35">
      <c r="A21">
        <v>18</v>
      </c>
      <c r="B21" t="s">
        <v>33</v>
      </c>
      <c r="C21">
        <v>652</v>
      </c>
      <c r="D21">
        <v>443</v>
      </c>
      <c r="E21">
        <v>71</v>
      </c>
      <c r="F21">
        <v>0</v>
      </c>
    </row>
    <row r="22" spans="1:6" x14ac:dyDescent="0.35">
      <c r="A22">
        <v>19</v>
      </c>
      <c r="B22" t="s">
        <v>34</v>
      </c>
      <c r="C22">
        <v>607</v>
      </c>
      <c r="D22">
        <v>429</v>
      </c>
      <c r="E22">
        <v>71</v>
      </c>
      <c r="F22">
        <v>7</v>
      </c>
    </row>
    <row r="23" spans="1:6" x14ac:dyDescent="0.35">
      <c r="A23">
        <v>20</v>
      </c>
      <c r="B23" t="s">
        <v>21</v>
      </c>
      <c r="C23">
        <v>709</v>
      </c>
      <c r="D23">
        <v>423</v>
      </c>
      <c r="E23">
        <v>95</v>
      </c>
      <c r="F23">
        <v>5</v>
      </c>
    </row>
    <row r="24" spans="1:6" x14ac:dyDescent="0.35">
      <c r="A24" t="s">
        <v>44</v>
      </c>
      <c r="C24">
        <f>SUBTOTAL(109,Table38[Tackles Recorded])</f>
        <v>13451</v>
      </c>
      <c r="D24">
        <f>SUBTOTAL(109,Table38[Fouls Commited])</f>
        <v>8406</v>
      </c>
      <c r="E24">
        <f>SUBTOTAL(109,Table38[Yellow Cards])</f>
        <v>1602</v>
      </c>
      <c r="F24">
        <f>SUBTOTAL(109,Table38[Red Cards])</f>
        <v>58</v>
      </c>
    </row>
  </sheetData>
  <conditionalFormatting sqref="C4:C23">
    <cfRule type="colorScale" priority="4">
      <colorScale>
        <cfvo type="min"/>
        <cfvo type="percentile" val="50"/>
        <cfvo type="max"/>
        <color rgb="FF63BE7B"/>
        <color rgb="FFFFEB84"/>
        <color rgb="FFF8696B"/>
      </colorScale>
    </cfRule>
  </conditionalFormatting>
  <conditionalFormatting sqref="D4:D23">
    <cfRule type="colorScale" priority="3">
      <colorScale>
        <cfvo type="min"/>
        <cfvo type="percentile" val="50"/>
        <cfvo type="max"/>
        <color rgb="FF63BE7B"/>
        <color rgb="FFFFEB84"/>
        <color rgb="FFF8696B"/>
      </colorScale>
    </cfRule>
  </conditionalFormatting>
  <conditionalFormatting sqref="E4:E23">
    <cfRule type="colorScale" priority="2">
      <colorScale>
        <cfvo type="min"/>
        <cfvo type="percentile" val="50"/>
        <cfvo type="max"/>
        <color rgb="FF63BE7B"/>
        <color rgb="FFFFEB84"/>
        <color rgb="FFF8696B"/>
      </colorScale>
    </cfRule>
  </conditionalFormatting>
  <conditionalFormatting sqref="F4:F23">
    <cfRule type="colorScale" priority="1">
      <colorScale>
        <cfvo type="min"/>
        <cfvo type="percentile" val="50"/>
        <cfvo type="max"/>
        <color rgb="FF63BE7B"/>
        <color rgb="FFFFEB84"/>
        <color rgb="FFF8696B"/>
      </colorScale>
    </cfRule>
  </conditionalFormatting>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2261BD-7282-4FF9-84E2-20CC3788FCAA}">
  <dimension ref="A3:D10"/>
  <sheetViews>
    <sheetView workbookViewId="0">
      <selection activeCell="I18" sqref="I18"/>
    </sheetView>
  </sheetViews>
  <sheetFormatPr defaultRowHeight="14.5" x14ac:dyDescent="0.35"/>
  <cols>
    <col min="1" max="1" width="20" bestFit="1" customWidth="1"/>
    <col min="2" max="3" width="9.90625" bestFit="1" customWidth="1"/>
    <col min="4" max="4" width="20.6328125" bestFit="1" customWidth="1"/>
  </cols>
  <sheetData>
    <row r="3" spans="1:4" x14ac:dyDescent="0.35">
      <c r="A3" t="s">
        <v>42</v>
      </c>
      <c r="B3" t="s">
        <v>0</v>
      </c>
      <c r="C3" t="s">
        <v>26</v>
      </c>
      <c r="D3" t="s">
        <v>43</v>
      </c>
    </row>
    <row r="4" spans="1:4" x14ac:dyDescent="0.35">
      <c r="A4" t="s">
        <v>35</v>
      </c>
      <c r="B4">
        <f>SUM(Table2[Tackles Recorded])</f>
        <v>18050</v>
      </c>
      <c r="C4">
        <f>SUM(Table3[Tackles Recorded])</f>
        <v>13451</v>
      </c>
      <c r="D4" s="1">
        <f>((Table19[[#This Row],[2023/24]]-Table19[[#This Row],[2006/07]])/Table19[[#This Row],[2023/24]])</f>
        <v>-0.34190766485763141</v>
      </c>
    </row>
    <row r="5" spans="1:4" x14ac:dyDescent="0.35">
      <c r="A5" t="s">
        <v>40</v>
      </c>
      <c r="B5">
        <f>SUM(Table2[Fouls Commited])</f>
        <v>9447</v>
      </c>
      <c r="C5">
        <f>SUM(Table3[Fouls Commited])</f>
        <v>8406</v>
      </c>
      <c r="D5" s="1">
        <f>((Table19[[#This Row],[2023/24]]-Table19[[#This Row],[2006/07]])/Table19[[#This Row],[2023/24]])</f>
        <v>-0.1238401142041399</v>
      </c>
    </row>
    <row r="6" spans="1:4" x14ac:dyDescent="0.35">
      <c r="A6" t="s">
        <v>36</v>
      </c>
      <c r="B6">
        <f>SUM(Table2[Yellow Cards])</f>
        <v>1204</v>
      </c>
      <c r="C6">
        <f>SUM(Table3[Yellow Cards])</f>
        <v>1602</v>
      </c>
      <c r="D6" s="1">
        <f>((Table19[[#This Row],[2023/24]]-Table19[[#This Row],[2006/07]])/Table19[[#This Row],[2023/24]])</f>
        <v>0.24843945068664169</v>
      </c>
    </row>
    <row r="7" spans="1:4" x14ac:dyDescent="0.35">
      <c r="A7" t="s">
        <v>37</v>
      </c>
      <c r="B7">
        <f>SUM(Table2[Red Cards])</f>
        <v>51</v>
      </c>
      <c r="C7">
        <f>SUM(Table3[Red Cards])</f>
        <v>58</v>
      </c>
      <c r="D7" s="1">
        <f>((Table19[[#This Row],[2023/24]]-Table19[[#This Row],[2006/07]])/Table19[[#This Row],[2023/24]])</f>
        <v>0.1206896551724138</v>
      </c>
    </row>
    <row r="8" spans="1:4" x14ac:dyDescent="0.35">
      <c r="A8" s="3" t="s">
        <v>38</v>
      </c>
      <c r="B8" s="14">
        <f>(B4/B5)</f>
        <v>1.910659468614375</v>
      </c>
      <c r="C8" s="14">
        <f>C4/C5</f>
        <v>1.600166547704021</v>
      </c>
      <c r="D8" s="15">
        <f>((Table19[[#This Row],[2023/24]]-Table19[[#This Row],[2006/07]])/Table19[[#This Row],[2023/24]])</f>
        <v>-0.19403787771707942</v>
      </c>
    </row>
    <row r="9" spans="1:4" x14ac:dyDescent="0.35">
      <c r="A9" s="2" t="s">
        <v>39</v>
      </c>
      <c r="B9" s="16">
        <f>SUM(B5/B6)</f>
        <v>7.8463455149501664</v>
      </c>
      <c r="C9" s="16">
        <f>SUM(C5/C6)</f>
        <v>5.2471910112359552</v>
      </c>
      <c r="D9" s="17">
        <f>((Table19[[#This Row],[2023/24]]-Table19[[#This Row],[2006/07]])/Table19[[#This Row],[2023/24]])</f>
        <v>-0.49534207886630577</v>
      </c>
    </row>
    <row r="10" spans="1:4" x14ac:dyDescent="0.35">
      <c r="A10" s="3" t="s">
        <v>41</v>
      </c>
      <c r="B10" s="14">
        <f>(B5/B7)</f>
        <v>185.23529411764707</v>
      </c>
      <c r="C10" s="14">
        <f>(C5/C7)</f>
        <v>144.93103448275863</v>
      </c>
      <c r="D10" s="15">
        <f>((Table19[[#This Row],[2023/24]]-Table19[[#This Row],[2006/07]])/Table19[[#This Row],[2023/24]])</f>
        <v>-0.27809267889882577</v>
      </c>
    </row>
  </sheetData>
  <conditionalFormatting sqref="B4:C4">
    <cfRule type="colorScale" priority="5">
      <colorScale>
        <cfvo type="min"/>
        <cfvo type="percentile" val="50"/>
        <cfvo type="max"/>
        <color rgb="FF63BE7B"/>
        <color rgb="FFFFEB84"/>
        <color rgb="FFF8696B"/>
      </colorScale>
    </cfRule>
  </conditionalFormatting>
  <conditionalFormatting sqref="B5:C5">
    <cfRule type="colorScale" priority="4">
      <colorScale>
        <cfvo type="min"/>
        <cfvo type="percentile" val="50"/>
        <cfvo type="max"/>
        <color rgb="FF63BE7B"/>
        <color rgb="FFFFEB84"/>
        <color rgb="FFF8696B"/>
      </colorScale>
    </cfRule>
  </conditionalFormatting>
  <conditionalFormatting sqref="B6:C6">
    <cfRule type="colorScale" priority="3">
      <colorScale>
        <cfvo type="min"/>
        <cfvo type="percentile" val="50"/>
        <cfvo type="max"/>
        <color rgb="FF63BE7B"/>
        <color rgb="FFFFEB84"/>
        <color rgb="FFF8696B"/>
      </colorScale>
    </cfRule>
  </conditionalFormatting>
  <conditionalFormatting sqref="B7:C7">
    <cfRule type="colorScale" priority="2">
      <colorScale>
        <cfvo type="min"/>
        <cfvo type="percentile" val="50"/>
        <cfvo type="max"/>
        <color rgb="FF63BE7B"/>
        <color rgb="FFFFEB84"/>
        <color rgb="FFF8696B"/>
      </colorScale>
    </cfRule>
  </conditionalFormatting>
  <conditionalFormatting sqref="B8:C8">
    <cfRule type="colorScale" priority="1">
      <colorScale>
        <cfvo type="min"/>
        <cfvo type="percentile" val="50"/>
        <cfvo type="max"/>
        <color rgb="FFF8696B"/>
        <color rgb="FFFFEB84"/>
        <color rgb="FF63BE7B"/>
      </colorScale>
    </cfRule>
  </conditionalFormatting>
  <conditionalFormatting sqref="B9:C9">
    <cfRule type="colorScale" priority="6">
      <colorScale>
        <cfvo type="min"/>
        <cfvo type="percentile" val="50"/>
        <cfvo type="max"/>
        <color rgb="FF63BE7B"/>
        <color rgb="FFFFEB84"/>
        <color rgb="FFF8696B"/>
      </colorScale>
    </cfRule>
  </conditionalFormatting>
  <conditionalFormatting sqref="B10:C10">
    <cfRule type="colorScale" priority="8">
      <colorScale>
        <cfvo type="min"/>
        <cfvo type="percentile" val="50"/>
        <cfvo type="max"/>
        <color rgb="FF63BE7B"/>
        <color rgb="FFFFEB84"/>
        <color rgb="FFF8696B"/>
      </colorScale>
    </cfRule>
  </conditionalFormatting>
  <conditionalFormatting sqref="D4:D10">
    <cfRule type="colorScale" priority="7">
      <colorScale>
        <cfvo type="min"/>
        <cfvo type="percentile" val="50"/>
        <cfvo type="max"/>
        <color rgb="FFF8696B"/>
        <color rgb="FFFFEB84"/>
        <color rgb="FF63BE7B"/>
      </colorScale>
    </cfRule>
  </conditionalFormatting>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Main Dashboard</vt:lpstr>
      <vt:lpstr>23-24' Attacking Stats</vt:lpstr>
      <vt:lpstr>06-07' Attacking Stats</vt:lpstr>
      <vt:lpstr>06-07' Discipline</vt:lpstr>
      <vt:lpstr>23-24' Discipline</vt:lpstr>
      <vt:lpstr>Discipline Totals Comparison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Nathaniel Afrifah-Adae</dc:creator>
  <cp:lastModifiedBy>Nathaniel Afrifah-Adae</cp:lastModifiedBy>
  <dcterms:created xsi:type="dcterms:W3CDTF">2024-11-06T16:34:37Z</dcterms:created>
  <dcterms:modified xsi:type="dcterms:W3CDTF">2025-05-16T17:42:03Z</dcterms:modified>
</cp:coreProperties>
</file>