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11020" activeTab="6"/>
  </bookViews>
  <sheets>
    <sheet name="Beta Brit" sheetId="12" r:id="rId1"/>
    <sheet name="Beta Nestle" sheetId="4" r:id="rId2"/>
    <sheet name="Beta HatsunAgro" sheetId="10" r:id="rId3"/>
    <sheet name="Beta Dabur" sheetId="9" r:id="rId4"/>
    <sheet name="Beta JubilantFood" sheetId="11" r:id="rId5"/>
    <sheet name="Beta Britannia" sheetId="3" r:id="rId6"/>
    <sheet name="WACC" sheetId="2" r:id="rId7"/>
    <sheet name="Assumptions" sheetId="8" r:id="rId8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M12" i="2"/>
  <c r="H11" i="2" l="1"/>
  <c r="H13" i="2" s="1"/>
  <c r="H18" i="2"/>
  <c r="H20" i="2"/>
  <c r="M9" i="2"/>
  <c r="M10" i="2" l="1"/>
  <c r="H23" i="2"/>
  <c r="H22" i="2"/>
  <c r="G64" i="12"/>
  <c r="D64" i="12"/>
  <c r="G63" i="12"/>
  <c r="D63" i="12"/>
  <c r="G62" i="12"/>
  <c r="D62" i="12"/>
  <c r="G61" i="12"/>
  <c r="D61" i="12"/>
  <c r="G60" i="12"/>
  <c r="D60" i="12"/>
  <c r="G59" i="12"/>
  <c r="D59" i="12"/>
  <c r="G58" i="12"/>
  <c r="D58" i="12"/>
  <c r="G57" i="12"/>
  <c r="D57" i="12"/>
  <c r="G56" i="12"/>
  <c r="D56" i="12"/>
  <c r="G55" i="12"/>
  <c r="D55" i="12"/>
  <c r="G54" i="12"/>
  <c r="D54" i="12"/>
  <c r="G53" i="12"/>
  <c r="D53" i="12"/>
  <c r="G52" i="12"/>
  <c r="D52" i="12"/>
  <c r="G51" i="12"/>
  <c r="D51" i="12"/>
  <c r="G50" i="12"/>
  <c r="D50" i="12"/>
  <c r="G49" i="12"/>
  <c r="D49" i="12"/>
  <c r="G48" i="12"/>
  <c r="D48" i="12"/>
  <c r="G47" i="12"/>
  <c r="D47" i="12"/>
  <c r="G46" i="12"/>
  <c r="D46" i="12"/>
  <c r="G45" i="12"/>
  <c r="D45" i="12"/>
  <c r="G44" i="12"/>
  <c r="D44" i="12"/>
  <c r="G43" i="12"/>
  <c r="D43" i="12"/>
  <c r="G42" i="12"/>
  <c r="D42" i="12"/>
  <c r="G41" i="12"/>
  <c r="D41" i="12"/>
  <c r="G40" i="12"/>
  <c r="D40" i="12"/>
  <c r="G39" i="12"/>
  <c r="D39" i="12"/>
  <c r="G38" i="12"/>
  <c r="D38" i="12"/>
  <c r="G37" i="12"/>
  <c r="D37" i="12"/>
  <c r="G36" i="12"/>
  <c r="D36" i="12"/>
  <c r="G35" i="12"/>
  <c r="D35" i="12"/>
  <c r="G34" i="12"/>
  <c r="D34" i="12"/>
  <c r="G33" i="12"/>
  <c r="D33" i="12"/>
  <c r="G32" i="12"/>
  <c r="D32" i="12"/>
  <c r="G31" i="12"/>
  <c r="D31" i="12"/>
  <c r="G30" i="12"/>
  <c r="D30" i="12"/>
  <c r="G29" i="12"/>
  <c r="D29" i="12"/>
  <c r="G28" i="12"/>
  <c r="D28" i="12"/>
  <c r="G27" i="12"/>
  <c r="D27" i="12"/>
  <c r="G26" i="12"/>
  <c r="D26" i="12"/>
  <c r="G25" i="12"/>
  <c r="D25" i="12"/>
  <c r="G24" i="12"/>
  <c r="D24" i="12"/>
  <c r="G23" i="12"/>
  <c r="D23" i="12"/>
  <c r="G22" i="12"/>
  <c r="D22" i="12"/>
  <c r="G21" i="12"/>
  <c r="D21" i="12"/>
  <c r="G20" i="12"/>
  <c r="D20" i="12"/>
  <c r="G19" i="12"/>
  <c r="D19" i="12"/>
  <c r="G18" i="12"/>
  <c r="D18" i="12"/>
  <c r="G17" i="12"/>
  <c r="D17" i="12"/>
  <c r="G16" i="12"/>
  <c r="D16" i="12"/>
  <c r="G15" i="12"/>
  <c r="D15" i="12"/>
  <c r="G14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7" i="12"/>
  <c r="D7" i="12"/>
  <c r="J4" i="12" s="1"/>
  <c r="G6" i="12"/>
  <c r="D6" i="12"/>
  <c r="E21" i="3"/>
  <c r="E11" i="3"/>
  <c r="D11" i="3"/>
  <c r="E10" i="3"/>
  <c r="D10" i="3"/>
  <c r="G9" i="3"/>
  <c r="G8" i="3"/>
  <c r="G7" i="3"/>
  <c r="F10" i="3"/>
  <c r="G6" i="3" l="1"/>
  <c r="F11" i="3"/>
  <c r="G10" i="3" l="1"/>
  <c r="G11" i="3"/>
  <c r="E23" i="3" s="1"/>
  <c r="G64" i="11" l="1"/>
  <c r="D64" i="11"/>
  <c r="G63" i="11"/>
  <c r="D63" i="11"/>
  <c r="G62" i="11"/>
  <c r="D62" i="11"/>
  <c r="G61" i="11"/>
  <c r="D61" i="11"/>
  <c r="G60" i="11"/>
  <c r="D60" i="11"/>
  <c r="G59" i="11"/>
  <c r="D59" i="11"/>
  <c r="G58" i="11"/>
  <c r="D58" i="11"/>
  <c r="G57" i="11"/>
  <c r="D57" i="11"/>
  <c r="G56" i="11"/>
  <c r="D56" i="11"/>
  <c r="G55" i="11"/>
  <c r="D55" i="11"/>
  <c r="G54" i="11"/>
  <c r="D54" i="11"/>
  <c r="G53" i="11"/>
  <c r="D53" i="11"/>
  <c r="G52" i="11"/>
  <c r="D52" i="11"/>
  <c r="G51" i="11"/>
  <c r="D51" i="11"/>
  <c r="G50" i="11"/>
  <c r="D50" i="11"/>
  <c r="G49" i="11"/>
  <c r="D49" i="11"/>
  <c r="G48" i="11"/>
  <c r="D48" i="11"/>
  <c r="G47" i="11"/>
  <c r="D47" i="11"/>
  <c r="G46" i="11"/>
  <c r="D46" i="11"/>
  <c r="G45" i="11"/>
  <c r="D45" i="11"/>
  <c r="G44" i="11"/>
  <c r="D44" i="11"/>
  <c r="G43" i="11"/>
  <c r="D43" i="11"/>
  <c r="G42" i="11"/>
  <c r="D42" i="11"/>
  <c r="G41" i="11"/>
  <c r="D41" i="11"/>
  <c r="G40" i="11"/>
  <c r="D40" i="11"/>
  <c r="G39" i="11"/>
  <c r="D39" i="11"/>
  <c r="G38" i="11"/>
  <c r="D38" i="11"/>
  <c r="G37" i="11"/>
  <c r="D37" i="11"/>
  <c r="G36" i="11"/>
  <c r="D36" i="11"/>
  <c r="G35" i="11"/>
  <c r="D35" i="11"/>
  <c r="G34" i="11"/>
  <c r="D34" i="11"/>
  <c r="G33" i="11"/>
  <c r="D33" i="11"/>
  <c r="G32" i="11"/>
  <c r="D32" i="11"/>
  <c r="G31" i="11"/>
  <c r="D31" i="11"/>
  <c r="G30" i="11"/>
  <c r="D30" i="11"/>
  <c r="G29" i="11"/>
  <c r="D29" i="11"/>
  <c r="G28" i="11"/>
  <c r="D28" i="11"/>
  <c r="G27" i="11"/>
  <c r="D27" i="11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64" i="10"/>
  <c r="D64" i="10"/>
  <c r="G63" i="10"/>
  <c r="D63" i="10"/>
  <c r="G62" i="10"/>
  <c r="D62" i="10"/>
  <c r="G61" i="10"/>
  <c r="D61" i="10"/>
  <c r="G60" i="10"/>
  <c r="D60" i="10"/>
  <c r="G59" i="10"/>
  <c r="D59" i="10"/>
  <c r="G58" i="10"/>
  <c r="D58" i="10"/>
  <c r="G57" i="10"/>
  <c r="D57" i="10"/>
  <c r="G56" i="10"/>
  <c r="D56" i="10"/>
  <c r="G55" i="10"/>
  <c r="D55" i="10"/>
  <c r="G54" i="10"/>
  <c r="D54" i="10"/>
  <c r="G53" i="10"/>
  <c r="D53" i="10"/>
  <c r="G52" i="10"/>
  <c r="D52" i="10"/>
  <c r="G51" i="10"/>
  <c r="D51" i="10"/>
  <c r="G50" i="10"/>
  <c r="D50" i="10"/>
  <c r="G49" i="10"/>
  <c r="D49" i="10"/>
  <c r="G48" i="10"/>
  <c r="D48" i="10"/>
  <c r="G47" i="10"/>
  <c r="D47" i="10"/>
  <c r="G46" i="10"/>
  <c r="D46" i="10"/>
  <c r="G45" i="10"/>
  <c r="D45" i="10"/>
  <c r="G44" i="10"/>
  <c r="D44" i="10"/>
  <c r="G43" i="10"/>
  <c r="D43" i="10"/>
  <c r="G42" i="10"/>
  <c r="D42" i="10"/>
  <c r="G41" i="10"/>
  <c r="D41" i="10"/>
  <c r="G40" i="10"/>
  <c r="D40" i="10"/>
  <c r="G39" i="10"/>
  <c r="D39" i="10"/>
  <c r="G38" i="10"/>
  <c r="D38" i="10"/>
  <c r="G37" i="10"/>
  <c r="D37" i="10"/>
  <c r="G36" i="10"/>
  <c r="D36" i="10"/>
  <c r="G35" i="10"/>
  <c r="D35" i="10"/>
  <c r="G34" i="10"/>
  <c r="D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J4" i="10" s="1"/>
  <c r="J4" i="11" l="1"/>
  <c r="G64" i="9"/>
  <c r="D64" i="9"/>
  <c r="G63" i="9"/>
  <c r="D63" i="9"/>
  <c r="G62" i="9"/>
  <c r="D62" i="9"/>
  <c r="G61" i="9"/>
  <c r="D61" i="9"/>
  <c r="G60" i="9"/>
  <c r="D60" i="9"/>
  <c r="G59" i="9"/>
  <c r="D59" i="9"/>
  <c r="G58" i="9"/>
  <c r="D58" i="9"/>
  <c r="G57" i="9"/>
  <c r="D57" i="9"/>
  <c r="G56" i="9"/>
  <c r="D56" i="9"/>
  <c r="G55" i="9"/>
  <c r="D55" i="9"/>
  <c r="G54" i="9"/>
  <c r="D54" i="9"/>
  <c r="G53" i="9"/>
  <c r="D53" i="9"/>
  <c r="G52" i="9"/>
  <c r="D52" i="9"/>
  <c r="G51" i="9"/>
  <c r="D51" i="9"/>
  <c r="G50" i="9"/>
  <c r="D50" i="9"/>
  <c r="G49" i="9"/>
  <c r="D49" i="9"/>
  <c r="G48" i="9"/>
  <c r="D48" i="9"/>
  <c r="G47" i="9"/>
  <c r="D47" i="9"/>
  <c r="G46" i="9"/>
  <c r="D46" i="9"/>
  <c r="G45" i="9"/>
  <c r="D45" i="9"/>
  <c r="G44" i="9"/>
  <c r="D44" i="9"/>
  <c r="G43" i="9"/>
  <c r="D43" i="9"/>
  <c r="G42" i="9"/>
  <c r="D42" i="9"/>
  <c r="G41" i="9"/>
  <c r="D41" i="9"/>
  <c r="G40" i="9"/>
  <c r="D40" i="9"/>
  <c r="G39" i="9"/>
  <c r="D39" i="9"/>
  <c r="G38" i="9"/>
  <c r="D38" i="9"/>
  <c r="G37" i="9"/>
  <c r="D37" i="9"/>
  <c r="G36" i="9"/>
  <c r="D36" i="9"/>
  <c r="G35" i="9"/>
  <c r="D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J4" i="9" s="1"/>
  <c r="G7" i="9"/>
  <c r="D7" i="9"/>
  <c r="G6" i="9"/>
  <c r="D6" i="9"/>
  <c r="J4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7" i="4"/>
  <c r="G8" i="4"/>
  <c r="G9" i="4"/>
  <c r="G10" i="4"/>
  <c r="G11" i="4"/>
  <c r="G12" i="4"/>
  <c r="G6" i="4" l="1"/>
  <c r="H7" i="2" l="1"/>
  <c r="H10" i="2" s="1"/>
  <c r="H24" i="2" s="1"/>
</calcChain>
</file>

<file path=xl/sharedStrings.xml><?xml version="1.0" encoding="utf-8"?>
<sst xmlns="http://schemas.openxmlformats.org/spreadsheetml/2006/main" count="142" uniqueCount="103">
  <si>
    <t>Date</t>
  </si>
  <si>
    <t>Beta (β)</t>
  </si>
  <si>
    <t>Return</t>
  </si>
  <si>
    <t>Expected return = risk free rate + (beta x market return premium)</t>
  </si>
  <si>
    <t>Nestle ClosingPrice</t>
  </si>
  <si>
    <t>Nifty ClosingPrice</t>
  </si>
  <si>
    <t>Beta (β) Calculator Nestle</t>
  </si>
  <si>
    <t>NIFTY</t>
  </si>
  <si>
    <t>Nestle Stock</t>
  </si>
  <si>
    <t>WACC</t>
  </si>
  <si>
    <t>Dabur Stock</t>
  </si>
  <si>
    <t>Beta (β) Calculator Dabur</t>
  </si>
  <si>
    <t>NESTLE</t>
  </si>
  <si>
    <t>DABUR</t>
  </si>
  <si>
    <t>Beta (β) Calculator HatsunAgro</t>
  </si>
  <si>
    <t>HatsunAgro Stock</t>
  </si>
  <si>
    <t>HatsunAgro</t>
  </si>
  <si>
    <t xml:space="preserve">HatsunAgro </t>
  </si>
  <si>
    <t xml:space="preserve">Dabur </t>
  </si>
  <si>
    <t>Nestle</t>
  </si>
  <si>
    <t>Dabur</t>
  </si>
  <si>
    <t>JubilantFood</t>
  </si>
  <si>
    <t>Beta (β) Calculator JubilantFood</t>
  </si>
  <si>
    <t>JubilantFoodStock</t>
  </si>
  <si>
    <t>Equity Beta</t>
  </si>
  <si>
    <t>Asset Beta</t>
  </si>
  <si>
    <t>Tax Rate</t>
  </si>
  <si>
    <t>Debt/Equity</t>
  </si>
  <si>
    <t>Average</t>
  </si>
  <si>
    <t>Median</t>
  </si>
  <si>
    <t>Britannia</t>
  </si>
  <si>
    <t>*Equity Beta</t>
  </si>
  <si>
    <t>Total Debt</t>
  </si>
  <si>
    <t>Britannia Financials as on 31stMarch 2020</t>
  </si>
  <si>
    <t>Total equity</t>
  </si>
  <si>
    <t>crores</t>
  </si>
  <si>
    <t>cost of Equity</t>
  </si>
  <si>
    <t>* - beta calculated of  5 year montly data from Apr,2015 to Mar, 2020</t>
  </si>
  <si>
    <t>Beta (β) Calculator Britannia</t>
  </si>
  <si>
    <t>BritanniaStock</t>
  </si>
  <si>
    <t>*India 10 year bond yield</t>
  </si>
  <si>
    <t>* - https://in.investing.com/rates-bonds/india-10-year-bond-yield-historical-data</t>
  </si>
  <si>
    <t>**Equity Risk Premium for India</t>
  </si>
  <si>
    <t>** - http://pages.stern.nyu.edu/~adamodar/New_Home_Page/datafile/ctryprem.html</t>
  </si>
  <si>
    <t>Calculating cost of equity for Britannia using CAPM formula</t>
  </si>
  <si>
    <t>Beta of Britannia</t>
  </si>
  <si>
    <t>Calculation of Beta for peer firms from April, 2015 to March, 2020</t>
  </si>
  <si>
    <t>cost of equity derived by using CAPM model</t>
  </si>
  <si>
    <t>10 year India bond yield rate and equity risk premium from sources mentioned</t>
  </si>
  <si>
    <t>Debt and Equity of Britannia taken from annual report asof March 31,2020</t>
  </si>
  <si>
    <t>Return on Equity</t>
  </si>
  <si>
    <t>#Total Debt</t>
  </si>
  <si>
    <t># - Secured Non Current borrowing of 722crores plus unsecured current borrwing of 480 crores</t>
  </si>
  <si>
    <t>Interest expense</t>
  </si>
  <si>
    <t>PAT</t>
  </si>
  <si>
    <t>(in crores)</t>
  </si>
  <si>
    <t>EBIT</t>
  </si>
  <si>
    <t>D/V</t>
  </si>
  <si>
    <t>E/V</t>
  </si>
  <si>
    <t>(D/V*cost of debt) + (E/V * cost of equity)</t>
  </si>
  <si>
    <t>EBITDA</t>
  </si>
  <si>
    <t>Interest coverage Ratio</t>
  </si>
  <si>
    <t>Debt Service Coverage ratio</t>
  </si>
  <si>
    <t xml:space="preserve">WACC for Britannia </t>
  </si>
  <si>
    <t>Equity Beta of Britannia derived from peer firms</t>
  </si>
  <si>
    <t>Unlevered Beta</t>
  </si>
  <si>
    <t>Tax rate</t>
  </si>
  <si>
    <t>Cost of Debt with tax shield</t>
  </si>
  <si>
    <t>cost of debt*(1-T)</t>
  </si>
  <si>
    <t>Interest Income</t>
  </si>
  <si>
    <t xml:space="preserve">Debt for Britannia </t>
  </si>
  <si>
    <t>EBIT/Interest</t>
  </si>
  <si>
    <t>EBITDA/Debt</t>
  </si>
  <si>
    <t>Net Cash generated from operating</t>
  </si>
  <si>
    <t>commercial paper@ 5.9%pa</t>
  </si>
  <si>
    <t>24.05 crores shares issued</t>
  </si>
  <si>
    <t>Non Current Borrowing</t>
  </si>
  <si>
    <t>Current Borrowing</t>
  </si>
  <si>
    <t>Cost of Borrowing</t>
  </si>
  <si>
    <t>Cost of Debentures</t>
  </si>
  <si>
    <t>cost of commerical paper</t>
  </si>
  <si>
    <t>Non convertible debentures @ 8% rate</t>
  </si>
  <si>
    <t>weighted average of current and non current borrowings</t>
  </si>
  <si>
    <t>Economic Value added</t>
  </si>
  <si>
    <t>Equity(ROE - cost of equity)</t>
  </si>
  <si>
    <t>Debt to Asset Ratio</t>
  </si>
  <si>
    <t>Total Assets</t>
  </si>
  <si>
    <t>Higher the debt, lower the equity and higher ROE</t>
  </si>
  <si>
    <t>for last 5 years, ROE exceeded cost of equity including dividens</t>
  </si>
  <si>
    <t>Book value epr share</t>
  </si>
  <si>
    <t>PE</t>
  </si>
  <si>
    <t>MP/EPS</t>
  </si>
  <si>
    <t>EPS</t>
  </si>
  <si>
    <t>PAT/shares</t>
  </si>
  <si>
    <t>equity</t>
  </si>
  <si>
    <t>book value</t>
  </si>
  <si>
    <t>b/shares</t>
  </si>
  <si>
    <t>PB</t>
  </si>
  <si>
    <t>MP/BPS</t>
  </si>
  <si>
    <t>Penind</t>
  </si>
  <si>
    <t>1.writeup document</t>
  </si>
  <si>
    <t>2.5 years ROE</t>
  </si>
  <si>
    <t>NIFTY50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</si>
</sst>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-* #,##0_-;\(#,##0\)_-;_-* &quot;-&quot;_-;_-@_-"/>
    <numFmt numFmtId="165" formatCode="0.0%"/>
    <numFmt numFmtId="166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8"/>
      <color rgb="FFFFFFFF"/>
      <name val="Open Sans"/>
      <family val="2"/>
    </font>
    <font>
      <sz val="12"/>
      <color rgb="FF000000"/>
      <name val="Open Sans"/>
      <family val="2"/>
    </font>
    <font>
      <sz val="10"/>
      <color rgb="FF000000"/>
      <name val="Open Sans"/>
      <family val="2"/>
    </font>
    <font>
      <b/>
      <sz val="10"/>
      <color rgb="FFFFFFFF"/>
      <name val="Open Sans"/>
      <family val="2"/>
    </font>
    <font>
      <b/>
      <sz val="11"/>
      <color rgb="FFFFFFFF"/>
      <name val="Open Sans"/>
      <family val="2"/>
    </font>
    <font>
      <b/>
      <sz val="10"/>
      <color rgb="FF000000"/>
      <name val="Open Sans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FFFF"/>
      <name val="Open Sans"/>
    </font>
    <font>
      <b/>
      <sz val="10"/>
      <color rgb="FFFFFFFF"/>
      <name val="Open Sans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1"/>
      <color theme="0"/>
      <name val="Open Sans"/>
      <family val="2"/>
    </font>
    <font>
      <b/>
      <sz val="8"/>
      <color rgb="FFFFFFFF"/>
      <name val="Open Sans"/>
    </font>
    <font>
      <sz val="11"/>
      <color rgb="FF7030A0"/>
      <name val="Calibri"/>
      <family val="2"/>
      <scheme val="minor"/>
    </font>
    <font>
      <sz val="10"/>
      <color rgb="FF7030A0"/>
      <name val="Open Sans"/>
      <family val="2"/>
    </font>
    <font>
      <b/>
      <sz val="10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rgb="FFFA621C"/>
        <bgColor rgb="FF000000"/>
      </patternFill>
    </fill>
    <fill>
      <patternFill patternType="solid">
        <fgColor rgb="FFED942D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0">
    <xf numFmtId="0" fontId="0" fillId="0" borderId="0" xfId="0"/>
    <xf numFmtId="164" fontId="4" fillId="2" borderId="0" xfId="1" applyNumberFormat="1" applyFont="1" applyFill="1" applyBorder="1"/>
    <xf numFmtId="164" fontId="5" fillId="2" borderId="0" xfId="1" applyNumberFormat="1" applyFont="1" applyFill="1" applyBorder="1"/>
    <xf numFmtId="164" fontId="5" fillId="2" borderId="0" xfId="1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/>
    <xf numFmtId="0" fontId="9" fillId="4" borderId="0" xfId="0" applyFont="1" applyFill="1" applyBorder="1"/>
    <xf numFmtId="2" fontId="9" fillId="4" borderId="0" xfId="0" applyNumberFormat="1" applyFont="1" applyFill="1" applyBorder="1"/>
    <xf numFmtId="7" fontId="2" fillId="0" borderId="0" xfId="1" applyNumberFormat="1" applyFont="1" applyFill="1" applyBorder="1"/>
    <xf numFmtId="0" fontId="6" fillId="4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2" fontId="6" fillId="0" borderId="0" xfId="0" applyNumberFormat="1" applyFont="1" applyFill="1" applyBorder="1"/>
    <xf numFmtId="2" fontId="0" fillId="0" borderId="0" xfId="0" applyNumberFormat="1"/>
    <xf numFmtId="2" fontId="12" fillId="4" borderId="0" xfId="0" applyNumberFormat="1" applyFont="1" applyFill="1" applyBorder="1" applyAlignment="1">
      <alignment horizontal="left" vertical="top"/>
    </xf>
    <xf numFmtId="0" fontId="0" fillId="5" borderId="0" xfId="0" applyFill="1" applyBorder="1"/>
    <xf numFmtId="0" fontId="0" fillId="5" borderId="5" xfId="0" applyFill="1" applyBorder="1"/>
    <xf numFmtId="14" fontId="0" fillId="6" borderId="4" xfId="0" applyNumberFormat="1" applyFill="1" applyBorder="1"/>
    <xf numFmtId="2" fontId="0" fillId="6" borderId="0" xfId="0" applyNumberFormat="1" applyFill="1"/>
    <xf numFmtId="0" fontId="0" fillId="6" borderId="0" xfId="0" applyFill="1" applyBorder="1"/>
    <xf numFmtId="14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14" fontId="0" fillId="6" borderId="6" xfId="0" applyNumberFormat="1" applyFill="1" applyBorder="1"/>
    <xf numFmtId="14" fontId="0" fillId="6" borderId="7" xfId="0" applyNumberFormat="1" applyFill="1" applyBorder="1"/>
    <xf numFmtId="2" fontId="0" fillId="6" borderId="7" xfId="0" applyNumberFormat="1" applyFill="1" applyBorder="1"/>
    <xf numFmtId="2" fontId="13" fillId="4" borderId="0" xfId="0" applyNumberFormat="1" applyFont="1" applyFill="1" applyBorder="1" applyAlignment="1">
      <alignment horizontal="left" vertical="top"/>
    </xf>
    <xf numFmtId="0" fontId="11" fillId="6" borderId="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Continuous"/>
    </xf>
    <xf numFmtId="0" fontId="15" fillId="7" borderId="0" xfId="0" applyFont="1" applyFill="1" applyAlignment="1">
      <alignment horizontal="centerContinuous"/>
    </xf>
    <xf numFmtId="0" fontId="15" fillId="7" borderId="0" xfId="0" applyFont="1" applyFill="1"/>
    <xf numFmtId="0" fontId="15" fillId="7" borderId="0" xfId="0" applyFont="1" applyFill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15" fillId="8" borderId="0" xfId="0" applyFont="1" applyFill="1"/>
    <xf numFmtId="43" fontId="15" fillId="8" borderId="0" xfId="0" applyNumberFormat="1" applyFont="1" applyFill="1" applyAlignment="1">
      <alignment horizontal="right"/>
    </xf>
    <xf numFmtId="9" fontId="15" fillId="8" borderId="0" xfId="2" applyFont="1" applyFill="1" applyAlignment="1">
      <alignment horizontal="right"/>
    </xf>
    <xf numFmtId="164" fontId="17" fillId="7" borderId="0" xfId="1" applyNumberFormat="1" applyFont="1" applyFill="1"/>
    <xf numFmtId="164" fontId="18" fillId="7" borderId="0" xfId="1" applyNumberFormat="1" applyFont="1" applyFill="1"/>
    <xf numFmtId="164" fontId="18" fillId="7" borderId="0" xfId="1" applyNumberFormat="1" applyFont="1" applyFill="1" applyAlignment="1">
      <alignment horizontal="center"/>
    </xf>
    <xf numFmtId="0" fontId="14" fillId="7" borderId="0" xfId="0" applyFont="1" applyFill="1" applyAlignment="1">
      <alignment vertical="center"/>
    </xf>
    <xf numFmtId="0" fontId="19" fillId="7" borderId="0" xfId="0" applyFont="1" applyFill="1"/>
    <xf numFmtId="164" fontId="20" fillId="2" borderId="0" xfId="1" applyNumberFormat="1" applyFont="1" applyFill="1" applyBorder="1"/>
    <xf numFmtId="166" fontId="0" fillId="0" borderId="0" xfId="0" applyNumberFormat="1"/>
    <xf numFmtId="10" fontId="9" fillId="4" borderId="0" xfId="2" applyNumberFormat="1" applyFont="1" applyFill="1" applyBorder="1"/>
    <xf numFmtId="10" fontId="9" fillId="4" borderId="6" xfId="2" applyNumberFormat="1" applyFont="1" applyFill="1" applyBorder="1"/>
    <xf numFmtId="10" fontId="9" fillId="4" borderId="7" xfId="2" applyNumberFormat="1" applyFont="1" applyFill="1" applyBorder="1"/>
    <xf numFmtId="0" fontId="6" fillId="5" borderId="0" xfId="0" applyFont="1" applyFill="1" applyBorder="1"/>
    <xf numFmtId="5" fontId="2" fillId="5" borderId="0" xfId="1" applyNumberFormat="1" applyFont="1" applyFill="1" applyBorder="1"/>
    <xf numFmtId="165" fontId="6" fillId="5" borderId="0" xfId="2" applyNumberFormat="1" applyFont="1" applyFill="1" applyBorder="1"/>
    <xf numFmtId="0" fontId="6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6" fillId="5" borderId="4" xfId="0" applyFont="1" applyFill="1" applyBorder="1"/>
    <xf numFmtId="0" fontId="0" fillId="5" borderId="4" xfId="0" applyFill="1" applyBorder="1"/>
    <xf numFmtId="164" fontId="4" fillId="2" borderId="0" xfId="1" applyNumberFormat="1" applyFont="1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6" fillId="5" borderId="2" xfId="0" applyFont="1" applyFill="1" applyBorder="1"/>
    <xf numFmtId="5" fontId="2" fillId="5" borderId="2" xfId="1" applyNumberFormat="1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11" xfId="0" applyFont="1" applyFill="1" applyBorder="1"/>
    <xf numFmtId="10" fontId="21" fillId="5" borderId="3" xfId="0" applyNumberFormat="1" applyFont="1" applyFill="1" applyBorder="1"/>
    <xf numFmtId="10" fontId="21" fillId="5" borderId="5" xfId="0" applyNumberFormat="1" applyFont="1" applyFill="1" applyBorder="1"/>
    <xf numFmtId="0" fontId="21" fillId="5" borderId="5" xfId="0" applyFont="1" applyFill="1" applyBorder="1"/>
    <xf numFmtId="2" fontId="21" fillId="5" borderId="5" xfId="0" applyNumberFormat="1" applyFont="1" applyFill="1" applyBorder="1"/>
    <xf numFmtId="165" fontId="22" fillId="5" borderId="3" xfId="0" applyNumberFormat="1" applyFont="1" applyFill="1" applyBorder="1"/>
    <xf numFmtId="165" fontId="22" fillId="5" borderId="5" xfId="0" applyNumberFormat="1" applyFont="1" applyFill="1" applyBorder="1"/>
    <xf numFmtId="0" fontId="22" fillId="5" borderId="5" xfId="0" applyFont="1" applyFill="1" applyBorder="1"/>
    <xf numFmtId="0" fontId="0" fillId="5" borderId="1" xfId="0" applyFill="1" applyBorder="1"/>
    <xf numFmtId="49" fontId="0" fillId="5" borderId="4" xfId="0" applyNumberFormat="1" applyFill="1" applyBorder="1" applyAlignment="1">
      <alignment wrapText="1"/>
    </xf>
    <xf numFmtId="9" fontId="0" fillId="5" borderId="0" xfId="0" applyNumberFormat="1" applyFill="1" applyBorder="1"/>
    <xf numFmtId="0" fontId="0" fillId="5" borderId="11" xfId="0" applyFill="1" applyBorder="1"/>
    <xf numFmtId="43" fontId="21" fillId="5" borderId="0" xfId="0" applyNumberFormat="1" applyFont="1" applyFill="1" applyBorder="1"/>
    <xf numFmtId="9" fontId="21" fillId="5" borderId="0" xfId="0" applyNumberFormat="1" applyFont="1" applyFill="1" applyBorder="1"/>
    <xf numFmtId="0" fontId="21" fillId="5" borderId="0" xfId="0" applyFont="1" applyFill="1" applyBorder="1"/>
    <xf numFmtId="10" fontId="21" fillId="5" borderId="0" xfId="0" applyNumberFormat="1" applyFont="1" applyFill="1" applyBorder="1"/>
    <xf numFmtId="0" fontId="21" fillId="5" borderId="1" xfId="0" applyFont="1" applyFill="1" applyBorder="1"/>
    <xf numFmtId="0" fontId="21" fillId="5" borderId="2" xfId="0" applyFont="1" applyFill="1" applyBorder="1"/>
    <xf numFmtId="9" fontId="22" fillId="5" borderId="2" xfId="2" applyFont="1" applyFill="1" applyBorder="1" applyAlignment="1">
      <alignment horizontal="right"/>
    </xf>
    <xf numFmtId="10" fontId="21" fillId="5" borderId="2" xfId="0" applyNumberFormat="1" applyFont="1" applyFill="1" applyBorder="1"/>
    <xf numFmtId="43" fontId="22" fillId="5" borderId="3" xfId="1" applyNumberFormat="1" applyFont="1" applyFill="1" applyBorder="1" applyAlignment="1">
      <alignment horizontal="right"/>
    </xf>
    <xf numFmtId="0" fontId="21" fillId="5" borderId="4" xfId="0" applyFont="1" applyFill="1" applyBorder="1"/>
    <xf numFmtId="9" fontId="22" fillId="5" borderId="0" xfId="2" applyFont="1" applyFill="1" applyBorder="1" applyAlignment="1">
      <alignment horizontal="right"/>
    </xf>
    <xf numFmtId="43" fontId="22" fillId="5" borderId="5" xfId="1" applyNumberFormat="1" applyFont="1" applyFill="1" applyBorder="1" applyAlignment="1">
      <alignment horizontal="right"/>
    </xf>
    <xf numFmtId="0" fontId="21" fillId="5" borderId="6" xfId="0" applyFont="1" applyFill="1" applyBorder="1"/>
    <xf numFmtId="0" fontId="21" fillId="5" borderId="7" xfId="0" applyFont="1" applyFill="1" applyBorder="1"/>
    <xf numFmtId="9" fontId="22" fillId="5" borderId="7" xfId="2" applyFont="1" applyFill="1" applyBorder="1" applyAlignment="1">
      <alignment horizontal="right"/>
    </xf>
    <xf numFmtId="10" fontId="21" fillId="5" borderId="7" xfId="0" applyNumberFormat="1" applyFont="1" applyFill="1" applyBorder="1"/>
    <xf numFmtId="43" fontId="22" fillId="5" borderId="11" xfId="1" applyNumberFormat="1" applyFont="1" applyFill="1" applyBorder="1" applyAlignment="1">
      <alignment horizontal="right"/>
    </xf>
    <xf numFmtId="2" fontId="23" fillId="8" borderId="0" xfId="0" applyNumberFormat="1" applyFont="1" applyFill="1"/>
    <xf numFmtId="4" fontId="21" fillId="5" borderId="5" xfId="0" applyNumberFormat="1" applyFont="1" applyFill="1" applyBorder="1"/>
    <xf numFmtId="0" fontId="0" fillId="0" borderId="0" xfId="0" applyAlignment="1">
      <alignment horizontal="center"/>
    </xf>
    <xf numFmtId="4" fontId="21" fillId="5" borderId="3" xfId="0" applyNumberFormat="1" applyFont="1" applyFill="1" applyBorder="1"/>
    <xf numFmtId="10" fontId="0" fillId="5" borderId="5" xfId="0" applyNumberForma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11" fillId="5" borderId="1" xfId="0" applyFont="1" applyFill="1" applyBorder="1"/>
    <xf numFmtId="0" fontId="11" fillId="0" borderId="2" xfId="0" applyFont="1" applyBorder="1"/>
    <xf numFmtId="0" fontId="11" fillId="0" borderId="3" xfId="0" applyFont="1" applyBorder="1"/>
  </cellXfs>
  <cellStyles count="6">
    <cellStyle name="Comma" xfId="1" builtinId="3"/>
    <cellStyle name="Hyperlink 2 2" xfId="5"/>
    <cellStyle name="Hyperlink 3" xfId="3"/>
    <cellStyle name="Normal" xfId="0" builtinId="0"/>
    <cellStyle name="Normal 2 2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Nestle Chart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'Beta Nestle'!$G$6:$G$64</c:f>
              <c:numCache>
                <c:formatCode>0.00%</c:formatCode>
                <c:ptCount val="59"/>
                <c:pt idx="0">
                  <c:v>3.0819579661431229E-2</c:v>
                </c:pt>
                <c:pt idx="1">
                  <c:v>-7.7250523770258095E-3</c:v>
                </c:pt>
                <c:pt idx="2">
                  <c:v>1.9639076178526782E-2</c:v>
                </c:pt>
                <c:pt idx="3">
                  <c:v>-6.5810348210954994E-2</c:v>
                </c:pt>
                <c:pt idx="4">
                  <c:v>-2.8100690662705707E-3</c:v>
                </c:pt>
                <c:pt idx="5">
                  <c:v>1.4706425347057905E-2</c:v>
                </c:pt>
                <c:pt idx="6">
                  <c:v>-1.6185599463933054E-2</c:v>
                </c:pt>
                <c:pt idx="7">
                  <c:v>1.3988340631989615E-3</c:v>
                </c:pt>
                <c:pt idx="8">
                  <c:v>-4.8173096865735454E-2</c:v>
                </c:pt>
                <c:pt idx="9">
                  <c:v>-7.6220824198036774E-2</c:v>
                </c:pt>
                <c:pt idx="10">
                  <c:v>0.10753467027848118</c:v>
                </c:pt>
                <c:pt idx="11">
                  <c:v>1.4395728369014371E-2</c:v>
                </c:pt>
                <c:pt idx="12">
                  <c:v>3.9529707853485752E-2</c:v>
                </c:pt>
                <c:pt idx="13">
                  <c:v>1.5643178449647577E-2</c:v>
                </c:pt>
                <c:pt idx="14">
                  <c:v>4.2321498597327478E-2</c:v>
                </c:pt>
                <c:pt idx="15">
                  <c:v>1.7097898361984054E-2</c:v>
                </c:pt>
                <c:pt idx="16">
                  <c:v>-1.9923266043905596E-2</c:v>
                </c:pt>
                <c:pt idx="17">
                  <c:v>3.1180048867875954E-3</c:v>
                </c:pt>
                <c:pt idx="18">
                  <c:v>-4.7869877286408902E-2</c:v>
                </c:pt>
                <c:pt idx="19">
                  <c:v>-4.7054769286887232E-3</c:v>
                </c:pt>
                <c:pt idx="20">
                  <c:v>4.5872121105458685E-2</c:v>
                </c:pt>
                <c:pt idx="21">
                  <c:v>3.717891105905502E-2</c:v>
                </c:pt>
                <c:pt idx="22">
                  <c:v>3.3126537676525514E-2</c:v>
                </c:pt>
                <c:pt idx="23">
                  <c:v>1.4203548712358627E-2</c:v>
                </c:pt>
                <c:pt idx="24">
                  <c:v>3.4092701742582721E-2</c:v>
                </c:pt>
                <c:pt idx="25">
                  <c:v>-1.0429997037807004E-2</c:v>
                </c:pt>
                <c:pt idx="26">
                  <c:v>5.8418762423538162E-2</c:v>
                </c:pt>
                <c:pt idx="27">
                  <c:v>-1.5798118920827053E-2</c:v>
                </c:pt>
                <c:pt idx="28">
                  <c:v>-1.3037112382912497E-2</c:v>
                </c:pt>
                <c:pt idx="29">
                  <c:v>5.5850705702309433E-2</c:v>
                </c:pt>
                <c:pt idx="30">
                  <c:v>-1.0522191136379866E-2</c:v>
                </c:pt>
                <c:pt idx="31">
                  <c:v>2.9741251526618662E-2</c:v>
                </c:pt>
                <c:pt idx="32">
                  <c:v>4.7195342265652585E-2</c:v>
                </c:pt>
                <c:pt idx="33">
                  <c:v>-4.8500646240138279E-2</c:v>
                </c:pt>
                <c:pt idx="34">
                  <c:v>-3.6134074929921267E-2</c:v>
                </c:pt>
                <c:pt idx="35">
                  <c:v>6.1861574096225391E-2</c:v>
                </c:pt>
                <c:pt idx="36">
                  <c:v>-2.9789681093173037E-4</c:v>
                </c:pt>
                <c:pt idx="37">
                  <c:v>-2.0352347167487128E-3</c:v>
                </c:pt>
                <c:pt idx="38">
                  <c:v>5.9938606039407816E-2</c:v>
                </c:pt>
                <c:pt idx="39">
                  <c:v>2.8529916787742637E-2</c:v>
                </c:pt>
                <c:pt idx="40">
                  <c:v>-6.4213844013526922E-2</c:v>
                </c:pt>
                <c:pt idx="41">
                  <c:v>-4.9755552268906267E-2</c:v>
                </c:pt>
                <c:pt idx="42">
                  <c:v>4.7190650400664724E-2</c:v>
                </c:pt>
                <c:pt idx="43">
                  <c:v>-1.3055549681659784E-3</c:v>
                </c:pt>
                <c:pt idx="44">
                  <c:v>-2.9090416676805786E-3</c:v>
                </c:pt>
                <c:pt idx="45">
                  <c:v>-3.5500297118667978E-3</c:v>
                </c:pt>
                <c:pt idx="46">
                  <c:v>7.7035014222839759E-2</c:v>
                </c:pt>
                <c:pt idx="47">
                  <c:v>1.0689183133073099E-2</c:v>
                </c:pt>
                <c:pt idx="48">
                  <c:v>1.4866120043355524E-2</c:v>
                </c:pt>
                <c:pt idx="49">
                  <c:v>-1.1234793688628897E-2</c:v>
                </c:pt>
                <c:pt idx="50">
                  <c:v>-5.6905434478343953E-2</c:v>
                </c:pt>
                <c:pt idx="51">
                  <c:v>-8.5222162259399603E-3</c:v>
                </c:pt>
                <c:pt idx="52">
                  <c:v>4.0931684847935079E-2</c:v>
                </c:pt>
                <c:pt idx="53">
                  <c:v>3.5121508495074449E-2</c:v>
                </c:pt>
                <c:pt idx="54">
                  <c:v>1.5036864568389152E-2</c:v>
                </c:pt>
                <c:pt idx="55">
                  <c:v>9.3231524270398491E-3</c:v>
                </c:pt>
                <c:pt idx="56">
                  <c:v>-1.6957836264538284E-2</c:v>
                </c:pt>
                <c:pt idx="57">
                  <c:v>-6.35632233348008E-2</c:v>
                </c:pt>
                <c:pt idx="58">
                  <c:v>-0.23246367755038277</c:v>
                </c:pt>
              </c:numCache>
            </c:numRef>
          </c:xVal>
          <c:yVal>
            <c:numRef>
              <c:f>'Beta Nestle'!$D$6:$D$64</c:f>
              <c:numCache>
                <c:formatCode>0.00%</c:formatCode>
                <c:ptCount val="59"/>
                <c:pt idx="0">
                  <c:v>2.7226623304596353E-2</c:v>
                </c:pt>
                <c:pt idx="1">
                  <c:v>-5.9149324456475583E-2</c:v>
                </c:pt>
                <c:pt idx="2">
                  <c:v>8.1856787260781161E-4</c:v>
                </c:pt>
                <c:pt idx="3">
                  <c:v>-6.1660428169176384E-2</c:v>
                </c:pt>
                <c:pt idx="4">
                  <c:v>6.7430517083211683E-2</c:v>
                </c:pt>
                <c:pt idx="5">
                  <c:v>-3.0427238146234381E-2</c:v>
                </c:pt>
                <c:pt idx="6">
                  <c:v>-5.0834983070964679E-2</c:v>
                </c:pt>
                <c:pt idx="7">
                  <c:v>-5.4692035164366493E-3</c:v>
                </c:pt>
                <c:pt idx="8">
                  <c:v>-5.8339052848318418E-2</c:v>
                </c:pt>
                <c:pt idx="9">
                  <c:v>-8.7463556851311908E-2</c:v>
                </c:pt>
                <c:pt idx="10">
                  <c:v>0.1496306106230032</c:v>
                </c:pt>
                <c:pt idx="11">
                  <c:v>-5.5407266289192458E-3</c:v>
                </c:pt>
                <c:pt idx="12">
                  <c:v>6.495557385596995E-2</c:v>
                </c:pt>
                <c:pt idx="13">
                  <c:v>6.4782240424338555E-2</c:v>
                </c:pt>
                <c:pt idx="14">
                  <c:v>0.10720309125264293</c:v>
                </c:pt>
                <c:pt idx="15">
                  <c:v>-9.2204787463594728E-2</c:v>
                </c:pt>
                <c:pt idx="16">
                  <c:v>-1.4205654660542355E-2</c:v>
                </c:pt>
                <c:pt idx="17">
                  <c:v>8.5949445980701311E-2</c:v>
                </c:pt>
                <c:pt idx="18">
                  <c:v>-9.9638521991196272E-2</c:v>
                </c:pt>
                <c:pt idx="19">
                  <c:v>-4.1552075440378089E-2</c:v>
                </c:pt>
                <c:pt idx="20">
                  <c:v>-2.9278326097642693E-2</c:v>
                </c:pt>
                <c:pt idx="21">
                  <c:v>6.876456082453819E-2</c:v>
                </c:pt>
                <c:pt idx="22">
                  <c:v>6.8177623535995435E-2</c:v>
                </c:pt>
                <c:pt idx="23">
                  <c:v>2.5596458803927025E-3</c:v>
                </c:pt>
                <c:pt idx="24">
                  <c:v>-7.8608341607255827E-3</c:v>
                </c:pt>
                <c:pt idx="25">
                  <c:v>1.3799597545204545E-2</c:v>
                </c:pt>
                <c:pt idx="26">
                  <c:v>4.5051208108448648E-3</c:v>
                </c:pt>
                <c:pt idx="27">
                  <c:v>5.2326326906892762E-2</c:v>
                </c:pt>
                <c:pt idx="28">
                  <c:v>1.3375460768825675E-2</c:v>
                </c:pt>
                <c:pt idx="29">
                  <c:v>3.1178549158179525E-3</c:v>
                </c:pt>
                <c:pt idx="30">
                  <c:v>5.8640696228760891E-2</c:v>
                </c:pt>
                <c:pt idx="31">
                  <c:v>2.706333946630135E-2</c:v>
                </c:pt>
                <c:pt idx="32">
                  <c:v>-5.1042448132000096E-2</c:v>
                </c:pt>
                <c:pt idx="33">
                  <c:v>3.9161083100190286E-2</c:v>
                </c:pt>
                <c:pt idx="34">
                  <c:v>5.6933758747110375E-2</c:v>
                </c:pt>
                <c:pt idx="35">
                  <c:v>0.14542485001710781</c:v>
                </c:pt>
                <c:pt idx="36">
                  <c:v>2.7398374971950634E-2</c:v>
                </c:pt>
                <c:pt idx="37">
                  <c:v>1.6169422933499211E-2</c:v>
                </c:pt>
                <c:pt idx="38">
                  <c:v>7.342441062873406E-2</c:v>
                </c:pt>
                <c:pt idx="39">
                  <c:v>9.9886953006932622E-2</c:v>
                </c:pt>
                <c:pt idx="40">
                  <c:v>-0.16254178669947561</c:v>
                </c:pt>
                <c:pt idx="41">
                  <c:v>4.6207770376535562E-2</c:v>
                </c:pt>
                <c:pt idx="42">
                  <c:v>6.0801058724085699E-2</c:v>
                </c:pt>
                <c:pt idx="43">
                  <c:v>2.9726379059904717E-2</c:v>
                </c:pt>
                <c:pt idx="44">
                  <c:v>3.7258060737664689E-2</c:v>
                </c:pt>
                <c:pt idx="45">
                  <c:v>-7.463131265243883E-2</c:v>
                </c:pt>
                <c:pt idx="46">
                  <c:v>3.0188697572781198E-2</c:v>
                </c:pt>
                <c:pt idx="47">
                  <c:v>-5.0771501566885258E-3</c:v>
                </c:pt>
                <c:pt idx="48">
                  <c:v>5.4358872713266004E-2</c:v>
                </c:pt>
                <c:pt idx="49">
                  <c:v>3.6049435480238312E-2</c:v>
                </c:pt>
                <c:pt idx="50">
                  <c:v>-1.986965278520525E-2</c:v>
                </c:pt>
                <c:pt idx="51">
                  <c:v>0.10271583037180099</c:v>
                </c:pt>
                <c:pt idx="52">
                  <c:v>7.8791023101447033E-2</c:v>
                </c:pt>
                <c:pt idx="53">
                  <c:v>7.6124998055035809E-2</c:v>
                </c:pt>
                <c:pt idx="54">
                  <c:v>-3.2986539439352369E-2</c:v>
                </c:pt>
                <c:pt idx="55">
                  <c:v>2.2927947691049999E-2</c:v>
                </c:pt>
                <c:pt idx="56">
                  <c:v>3.8829016640265168E-2</c:v>
                </c:pt>
                <c:pt idx="57">
                  <c:v>2.7305626742845979E-2</c:v>
                </c:pt>
                <c:pt idx="58">
                  <c:v>3.3066415672179383E-2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8496"/>
        <c:axId val="200700672"/>
      </c:scatterChart>
      <c:valAx>
        <c:axId val="2006984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 of Nifty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0700672"/>
        <c:crosses val="autoZero"/>
        <c:crossBetween val="midCat"/>
      </c:valAx>
      <c:valAx>
        <c:axId val="200700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 of Nestle Stock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069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pct40">
      <a:fgClr>
        <a:schemeClr val="accent1"/>
      </a:fgClr>
      <a:bgClr>
        <a:schemeClr val="accent5">
          <a:lumMod val="40000"/>
          <a:lumOff val="60000"/>
        </a:schemeClr>
      </a:bgClr>
    </a:patt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HatsunAgro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'Beta HatsunAgro'!$G$6:$G$64</c:f>
              <c:numCache>
                <c:formatCode>0.00%</c:formatCode>
                <c:ptCount val="59"/>
                <c:pt idx="0">
                  <c:v>3.0819579661431229E-2</c:v>
                </c:pt>
                <c:pt idx="1">
                  <c:v>-7.7250523770258095E-3</c:v>
                </c:pt>
                <c:pt idx="2">
                  <c:v>1.9639076178526782E-2</c:v>
                </c:pt>
                <c:pt idx="3">
                  <c:v>-6.5810348210954994E-2</c:v>
                </c:pt>
                <c:pt idx="4">
                  <c:v>-2.8100690662705707E-3</c:v>
                </c:pt>
                <c:pt idx="5">
                  <c:v>1.4706425347057905E-2</c:v>
                </c:pt>
                <c:pt idx="6">
                  <c:v>-1.6185599463933054E-2</c:v>
                </c:pt>
                <c:pt idx="7">
                  <c:v>1.3988340631989615E-3</c:v>
                </c:pt>
                <c:pt idx="8">
                  <c:v>-4.8173096865735454E-2</c:v>
                </c:pt>
                <c:pt idx="9">
                  <c:v>-7.6220824198036774E-2</c:v>
                </c:pt>
                <c:pt idx="10">
                  <c:v>0.10753467027848118</c:v>
                </c:pt>
                <c:pt idx="11">
                  <c:v>1.4395728369014371E-2</c:v>
                </c:pt>
                <c:pt idx="12">
                  <c:v>3.9529707853485752E-2</c:v>
                </c:pt>
                <c:pt idx="13">
                  <c:v>1.5643178449647577E-2</c:v>
                </c:pt>
                <c:pt idx="14">
                  <c:v>4.2321498597327478E-2</c:v>
                </c:pt>
                <c:pt idx="15">
                  <c:v>1.7097898361984054E-2</c:v>
                </c:pt>
                <c:pt idx="16">
                  <c:v>-1.9923266043905596E-2</c:v>
                </c:pt>
                <c:pt idx="17">
                  <c:v>3.1180048867875954E-3</c:v>
                </c:pt>
                <c:pt idx="18">
                  <c:v>-4.7869877286408902E-2</c:v>
                </c:pt>
                <c:pt idx="19">
                  <c:v>-4.7054769286887232E-3</c:v>
                </c:pt>
                <c:pt idx="20">
                  <c:v>4.5872121105458685E-2</c:v>
                </c:pt>
                <c:pt idx="21">
                  <c:v>3.717891105905502E-2</c:v>
                </c:pt>
                <c:pt idx="22">
                  <c:v>3.3126537676525514E-2</c:v>
                </c:pt>
                <c:pt idx="23">
                  <c:v>1.4203548712358627E-2</c:v>
                </c:pt>
                <c:pt idx="24">
                  <c:v>3.4092701742582721E-2</c:v>
                </c:pt>
                <c:pt idx="25">
                  <c:v>-1.0429997037807004E-2</c:v>
                </c:pt>
                <c:pt idx="26">
                  <c:v>5.8418762423538162E-2</c:v>
                </c:pt>
                <c:pt idx="27">
                  <c:v>-1.5798118920827053E-2</c:v>
                </c:pt>
                <c:pt idx="28">
                  <c:v>-1.3037112382912497E-2</c:v>
                </c:pt>
                <c:pt idx="29">
                  <c:v>5.5850705702309433E-2</c:v>
                </c:pt>
                <c:pt idx="30">
                  <c:v>-1.0522191136379866E-2</c:v>
                </c:pt>
                <c:pt idx="31">
                  <c:v>2.9741251526618662E-2</c:v>
                </c:pt>
                <c:pt idx="32">
                  <c:v>4.7195342265652585E-2</c:v>
                </c:pt>
                <c:pt idx="33">
                  <c:v>-4.8500646240138279E-2</c:v>
                </c:pt>
                <c:pt idx="34">
                  <c:v>-3.6134074929921267E-2</c:v>
                </c:pt>
                <c:pt idx="35">
                  <c:v>6.1861574096225391E-2</c:v>
                </c:pt>
                <c:pt idx="36">
                  <c:v>-2.9789681093173037E-4</c:v>
                </c:pt>
                <c:pt idx="37">
                  <c:v>-2.0352347167487128E-3</c:v>
                </c:pt>
                <c:pt idx="38">
                  <c:v>5.9938606039407816E-2</c:v>
                </c:pt>
                <c:pt idx="39">
                  <c:v>2.8529916787742637E-2</c:v>
                </c:pt>
                <c:pt idx="40">
                  <c:v>-6.4213844013526922E-2</c:v>
                </c:pt>
                <c:pt idx="41">
                  <c:v>-4.9755552268906267E-2</c:v>
                </c:pt>
                <c:pt idx="42">
                  <c:v>4.7190650400664724E-2</c:v>
                </c:pt>
                <c:pt idx="43">
                  <c:v>-1.3055549681659784E-3</c:v>
                </c:pt>
                <c:pt idx="44">
                  <c:v>-2.9090416676805786E-3</c:v>
                </c:pt>
                <c:pt idx="45">
                  <c:v>-3.5500297118667978E-3</c:v>
                </c:pt>
                <c:pt idx="46">
                  <c:v>7.7035014222839759E-2</c:v>
                </c:pt>
                <c:pt idx="47">
                  <c:v>1.0689183133073099E-2</c:v>
                </c:pt>
                <c:pt idx="48">
                  <c:v>1.4866120043355524E-2</c:v>
                </c:pt>
                <c:pt idx="49">
                  <c:v>-1.1234793688628897E-2</c:v>
                </c:pt>
                <c:pt idx="50">
                  <c:v>-5.6905434478343953E-2</c:v>
                </c:pt>
                <c:pt idx="51">
                  <c:v>-8.5222162259399603E-3</c:v>
                </c:pt>
                <c:pt idx="52">
                  <c:v>4.0931684847935079E-2</c:v>
                </c:pt>
                <c:pt idx="53">
                  <c:v>3.5121508495074449E-2</c:v>
                </c:pt>
                <c:pt idx="54">
                  <c:v>1.5036864568389152E-2</c:v>
                </c:pt>
                <c:pt idx="55">
                  <c:v>9.3231524270398491E-3</c:v>
                </c:pt>
                <c:pt idx="56">
                  <c:v>-1.6957836264538284E-2</c:v>
                </c:pt>
                <c:pt idx="57">
                  <c:v>-6.35632233348008E-2</c:v>
                </c:pt>
                <c:pt idx="58">
                  <c:v>-0.23246367755038277</c:v>
                </c:pt>
              </c:numCache>
            </c:numRef>
          </c:xVal>
          <c:yVal>
            <c:numRef>
              <c:f>'Beta HatsunAgro'!$D$6:$D$64</c:f>
              <c:numCache>
                <c:formatCode>0.00%</c:formatCode>
                <c:ptCount val="59"/>
                <c:pt idx="0">
                  <c:v>3.9557151823970127E-3</c:v>
                </c:pt>
                <c:pt idx="1">
                  <c:v>0.109850266202004</c:v>
                </c:pt>
                <c:pt idx="2">
                  <c:v>0.26668564428198493</c:v>
                </c:pt>
                <c:pt idx="3">
                  <c:v>-0.12544846572916635</c:v>
                </c:pt>
                <c:pt idx="4">
                  <c:v>1.11524377891703E-2</c:v>
                </c:pt>
                <c:pt idx="5">
                  <c:v>9.4827595309225687E-2</c:v>
                </c:pt>
                <c:pt idx="6">
                  <c:v>-3.4275111812516967E-2</c:v>
                </c:pt>
                <c:pt idx="7">
                  <c:v>-4.4364419446994985E-3</c:v>
                </c:pt>
                <c:pt idx="8">
                  <c:v>-2.4208151114727738E-2</c:v>
                </c:pt>
                <c:pt idx="9">
                  <c:v>-7.2821770369849714E-3</c:v>
                </c:pt>
                <c:pt idx="10">
                  <c:v>2.7601648413730473E-2</c:v>
                </c:pt>
                <c:pt idx="11">
                  <c:v>9.1833030199589105E-2</c:v>
                </c:pt>
                <c:pt idx="12">
                  <c:v>-5.4188782357994958E-2</c:v>
                </c:pt>
                <c:pt idx="13">
                  <c:v>3.8312786750511529E-2</c:v>
                </c:pt>
                <c:pt idx="14">
                  <c:v>3.3333364945533628E-2</c:v>
                </c:pt>
                <c:pt idx="15">
                  <c:v>4.6781810588576445E-2</c:v>
                </c:pt>
                <c:pt idx="16">
                  <c:v>-2.6727039959356325E-2</c:v>
                </c:pt>
                <c:pt idx="17">
                  <c:v>3.9765935120995799E-2</c:v>
                </c:pt>
                <c:pt idx="18">
                  <c:v>7.6489808174184937E-3</c:v>
                </c:pt>
                <c:pt idx="19">
                  <c:v>4.0962516420189443E-2</c:v>
                </c:pt>
                <c:pt idx="20">
                  <c:v>0.23472756244147575</c:v>
                </c:pt>
                <c:pt idx="21">
                  <c:v>3.7330084872299052E-2</c:v>
                </c:pt>
                <c:pt idx="22">
                  <c:v>0.10119236468858683</c:v>
                </c:pt>
                <c:pt idx="23">
                  <c:v>0.21432053078081137</c:v>
                </c:pt>
                <c:pt idx="24">
                  <c:v>-6.1696668674564581E-2</c:v>
                </c:pt>
                <c:pt idx="25">
                  <c:v>2.1147313401497003E-2</c:v>
                </c:pt>
                <c:pt idx="26">
                  <c:v>4.9048349022092763E-2</c:v>
                </c:pt>
                <c:pt idx="27">
                  <c:v>2.006071477388871E-2</c:v>
                </c:pt>
                <c:pt idx="28">
                  <c:v>8.9869162695055405E-2</c:v>
                </c:pt>
                <c:pt idx="29">
                  <c:v>2.4946133631703837E-2</c:v>
                </c:pt>
                <c:pt idx="30">
                  <c:v>0.24998243276861976</c:v>
                </c:pt>
                <c:pt idx="31">
                  <c:v>-7.0310287551843542E-2</c:v>
                </c:pt>
                <c:pt idx="32">
                  <c:v>-3.8508033211017367E-2</c:v>
                </c:pt>
                <c:pt idx="33">
                  <c:v>-6.6792204258510401E-2</c:v>
                </c:pt>
                <c:pt idx="34">
                  <c:v>-6.9689199752193343E-2</c:v>
                </c:pt>
                <c:pt idx="35">
                  <c:v>0.13911787558616884</c:v>
                </c:pt>
                <c:pt idx="36">
                  <c:v>-6.3966533174157569E-2</c:v>
                </c:pt>
                <c:pt idx="37">
                  <c:v>-0.15259249723120227</c:v>
                </c:pt>
                <c:pt idx="38">
                  <c:v>6.1105274751104499E-2</c:v>
                </c:pt>
                <c:pt idx="39">
                  <c:v>0.19883757632056742</c:v>
                </c:pt>
                <c:pt idx="40">
                  <c:v>-9.7410049352389505E-2</c:v>
                </c:pt>
                <c:pt idx="41">
                  <c:v>-0.12707611741114677</c:v>
                </c:pt>
                <c:pt idx="42">
                  <c:v>3.8862980110736522E-3</c:v>
                </c:pt>
                <c:pt idx="43">
                  <c:v>4.677769620945238E-3</c:v>
                </c:pt>
                <c:pt idx="44">
                  <c:v>6.5987006261221559E-2</c:v>
                </c:pt>
                <c:pt idx="45">
                  <c:v>-7.3047290762887629E-3</c:v>
                </c:pt>
                <c:pt idx="46">
                  <c:v>7.8667883393523708E-2</c:v>
                </c:pt>
                <c:pt idx="47">
                  <c:v>-1.2448151876727764E-2</c:v>
                </c:pt>
                <c:pt idx="48">
                  <c:v>1.8515876216821159E-2</c:v>
                </c:pt>
                <c:pt idx="49">
                  <c:v>-4.8245436135014863E-3</c:v>
                </c:pt>
                <c:pt idx="50">
                  <c:v>-3.3654109553943656E-2</c:v>
                </c:pt>
                <c:pt idx="51">
                  <c:v>-0.12120115225559924</c:v>
                </c:pt>
                <c:pt idx="52">
                  <c:v>3.6568231867635026E-2</c:v>
                </c:pt>
                <c:pt idx="53">
                  <c:v>-3.5278171511920919E-2</c:v>
                </c:pt>
                <c:pt idx="54">
                  <c:v>-4.0704840499041106E-2</c:v>
                </c:pt>
                <c:pt idx="55">
                  <c:v>1.1211726047823944E-2</c:v>
                </c:pt>
                <c:pt idx="56">
                  <c:v>8.0767527269621553E-2</c:v>
                </c:pt>
                <c:pt idx="57">
                  <c:v>8.9094161898584101E-2</c:v>
                </c:pt>
                <c:pt idx="58">
                  <c:v>-0.25114127395316743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6688"/>
        <c:axId val="200249344"/>
      </c:scatterChart>
      <c:valAx>
        <c:axId val="2002266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NIFTY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0249344"/>
        <c:crosses val="autoZero"/>
        <c:crossBetween val="midCat"/>
      </c:valAx>
      <c:valAx>
        <c:axId val="2002493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HatsunAgro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022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pct40">
      <a:fgClr>
        <a:schemeClr val="accent1"/>
      </a:fgClr>
      <a:bgClr>
        <a:schemeClr val="accent5">
          <a:lumMod val="40000"/>
          <a:lumOff val="60000"/>
        </a:schemeClr>
      </a:bgClr>
    </a:patt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Dabur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'Beta Dabur'!$G$6:$G$64</c:f>
              <c:numCache>
                <c:formatCode>0.00%</c:formatCode>
                <c:ptCount val="59"/>
                <c:pt idx="0">
                  <c:v>3.0819579661431229E-2</c:v>
                </c:pt>
                <c:pt idx="1">
                  <c:v>-7.7250523770258095E-3</c:v>
                </c:pt>
                <c:pt idx="2">
                  <c:v>1.9639076178526782E-2</c:v>
                </c:pt>
                <c:pt idx="3">
                  <c:v>-6.5810348210954994E-2</c:v>
                </c:pt>
                <c:pt idx="4">
                  <c:v>-2.8100690662705707E-3</c:v>
                </c:pt>
                <c:pt idx="5">
                  <c:v>1.4706425347057905E-2</c:v>
                </c:pt>
                <c:pt idx="6">
                  <c:v>-1.6185599463933054E-2</c:v>
                </c:pt>
                <c:pt idx="7">
                  <c:v>1.3988340631989615E-3</c:v>
                </c:pt>
                <c:pt idx="8">
                  <c:v>-4.8173096865735454E-2</c:v>
                </c:pt>
                <c:pt idx="9">
                  <c:v>-7.6220824198036774E-2</c:v>
                </c:pt>
                <c:pt idx="10">
                  <c:v>0.10753467027848118</c:v>
                </c:pt>
                <c:pt idx="11">
                  <c:v>1.4395728369014371E-2</c:v>
                </c:pt>
                <c:pt idx="12">
                  <c:v>3.9529707853485752E-2</c:v>
                </c:pt>
                <c:pt idx="13">
                  <c:v>1.5643178449647577E-2</c:v>
                </c:pt>
                <c:pt idx="14">
                  <c:v>4.2321498597327478E-2</c:v>
                </c:pt>
                <c:pt idx="15">
                  <c:v>1.7097898361984054E-2</c:v>
                </c:pt>
                <c:pt idx="16">
                  <c:v>-1.9923266043905596E-2</c:v>
                </c:pt>
                <c:pt idx="17">
                  <c:v>3.1180048867875954E-3</c:v>
                </c:pt>
                <c:pt idx="18">
                  <c:v>-4.7869877286408902E-2</c:v>
                </c:pt>
                <c:pt idx="19">
                  <c:v>-4.7054769286887232E-3</c:v>
                </c:pt>
                <c:pt idx="20">
                  <c:v>4.5872121105458685E-2</c:v>
                </c:pt>
                <c:pt idx="21">
                  <c:v>3.717891105905502E-2</c:v>
                </c:pt>
                <c:pt idx="22">
                  <c:v>3.3126537676525514E-2</c:v>
                </c:pt>
                <c:pt idx="23">
                  <c:v>1.4203548712358627E-2</c:v>
                </c:pt>
                <c:pt idx="24">
                  <c:v>3.4092701742582721E-2</c:v>
                </c:pt>
                <c:pt idx="25">
                  <c:v>-1.0429997037807004E-2</c:v>
                </c:pt>
                <c:pt idx="26">
                  <c:v>5.8418762423538162E-2</c:v>
                </c:pt>
                <c:pt idx="27">
                  <c:v>-1.5798118920827053E-2</c:v>
                </c:pt>
                <c:pt idx="28">
                  <c:v>-1.3037112382912497E-2</c:v>
                </c:pt>
                <c:pt idx="29">
                  <c:v>5.5850705702309433E-2</c:v>
                </c:pt>
                <c:pt idx="30">
                  <c:v>-1.0522191136379866E-2</c:v>
                </c:pt>
                <c:pt idx="31">
                  <c:v>2.9741251526618662E-2</c:v>
                </c:pt>
                <c:pt idx="32">
                  <c:v>4.7195342265652585E-2</c:v>
                </c:pt>
                <c:pt idx="33">
                  <c:v>-4.8500646240138279E-2</c:v>
                </c:pt>
                <c:pt idx="34">
                  <c:v>-3.6134074929921267E-2</c:v>
                </c:pt>
                <c:pt idx="35">
                  <c:v>6.1861574096225391E-2</c:v>
                </c:pt>
                <c:pt idx="36">
                  <c:v>-2.9789681093173037E-4</c:v>
                </c:pt>
                <c:pt idx="37">
                  <c:v>-2.0352347167487128E-3</c:v>
                </c:pt>
                <c:pt idx="38">
                  <c:v>5.9938606039407816E-2</c:v>
                </c:pt>
                <c:pt idx="39">
                  <c:v>2.8529916787742637E-2</c:v>
                </c:pt>
                <c:pt idx="40">
                  <c:v>-6.4213844013526922E-2</c:v>
                </c:pt>
                <c:pt idx="41">
                  <c:v>-4.9755552268906267E-2</c:v>
                </c:pt>
                <c:pt idx="42">
                  <c:v>4.7190650400664724E-2</c:v>
                </c:pt>
                <c:pt idx="43">
                  <c:v>-1.3055549681659784E-3</c:v>
                </c:pt>
                <c:pt idx="44">
                  <c:v>-2.9090416676805786E-3</c:v>
                </c:pt>
                <c:pt idx="45">
                  <c:v>-3.5500297118667978E-3</c:v>
                </c:pt>
                <c:pt idx="46">
                  <c:v>7.7035014222839759E-2</c:v>
                </c:pt>
                <c:pt idx="47">
                  <c:v>1.0689183133073099E-2</c:v>
                </c:pt>
                <c:pt idx="48">
                  <c:v>1.4866120043355524E-2</c:v>
                </c:pt>
                <c:pt idx="49">
                  <c:v>-1.1234793688628897E-2</c:v>
                </c:pt>
                <c:pt idx="50">
                  <c:v>-5.6905434478343953E-2</c:v>
                </c:pt>
                <c:pt idx="51">
                  <c:v>-8.5222162259399603E-3</c:v>
                </c:pt>
                <c:pt idx="52">
                  <c:v>4.0931684847935079E-2</c:v>
                </c:pt>
                <c:pt idx="53">
                  <c:v>3.5121508495074449E-2</c:v>
                </c:pt>
                <c:pt idx="54">
                  <c:v>1.5036864568389152E-2</c:v>
                </c:pt>
                <c:pt idx="55">
                  <c:v>9.3231524270398491E-3</c:v>
                </c:pt>
                <c:pt idx="56">
                  <c:v>-1.6957836264538284E-2</c:v>
                </c:pt>
                <c:pt idx="57">
                  <c:v>-6.35632233348008E-2</c:v>
                </c:pt>
                <c:pt idx="58">
                  <c:v>-0.23246367755038277</c:v>
                </c:pt>
              </c:numCache>
            </c:numRef>
          </c:xVal>
          <c:yVal>
            <c:numRef>
              <c:f>'Beta Dabur'!$D$6:$D$64</c:f>
              <c:numCache>
                <c:formatCode>0.00%</c:formatCode>
                <c:ptCount val="59"/>
                <c:pt idx="0">
                  <c:v>7.1258485222512657E-2</c:v>
                </c:pt>
                <c:pt idx="1">
                  <c:v>3.7984064376859861E-2</c:v>
                </c:pt>
                <c:pt idx="2">
                  <c:v>4.7125961146891049E-2</c:v>
                </c:pt>
                <c:pt idx="3">
                  <c:v>-6.9041939408466702E-2</c:v>
                </c:pt>
                <c:pt idx="4">
                  <c:v>1.0803926495686289E-2</c:v>
                </c:pt>
                <c:pt idx="5">
                  <c:v>-2.2644927536231929E-2</c:v>
                </c:pt>
                <c:pt idx="6">
                  <c:v>1.037993697868389E-2</c:v>
                </c:pt>
                <c:pt idx="7">
                  <c:v>1.6143915588798352E-2</c:v>
                </c:pt>
                <c:pt idx="8">
                  <c:v>-9.4963050588349529E-2</c:v>
                </c:pt>
                <c:pt idx="9">
                  <c:v>-5.3859965382644259E-2</c:v>
                </c:pt>
                <c:pt idx="10">
                  <c:v>5.3763442220454039E-2</c:v>
                </c:pt>
                <c:pt idx="11">
                  <c:v>0.10364143506141898</c:v>
                </c:pt>
                <c:pt idx="12">
                  <c:v>5.039892895136755E-2</c:v>
                </c:pt>
                <c:pt idx="13">
                  <c:v>6.5412430842425984E-2</c:v>
                </c:pt>
                <c:pt idx="14">
                  <c:v>-1.6361536038131175E-2</c:v>
                </c:pt>
                <c:pt idx="15">
                  <c:v>-4.2819498495003327E-2</c:v>
                </c:pt>
                <c:pt idx="16">
                  <c:v>-6.6758408807465752E-2</c:v>
                </c:pt>
                <c:pt idx="17">
                  <c:v>7.5036781340555248E-2</c:v>
                </c:pt>
                <c:pt idx="18">
                  <c:v>-2.7439548376863576E-2</c:v>
                </c:pt>
                <c:pt idx="19">
                  <c:v>-1.9044239917231032E-2</c:v>
                </c:pt>
                <c:pt idx="20">
                  <c:v>-7.7296208749872974E-3</c:v>
                </c:pt>
                <c:pt idx="21">
                  <c:v>3.2608478260869322E-3</c:v>
                </c:pt>
                <c:pt idx="22">
                  <c:v>1.6251788001122591E-3</c:v>
                </c:pt>
                <c:pt idx="23">
                  <c:v>3.3892171612211808E-2</c:v>
                </c:pt>
                <c:pt idx="24">
                  <c:v>-2.371399476896241E-2</c:v>
                </c:pt>
                <c:pt idx="25">
                  <c:v>4.3400583958538963E-2</c:v>
                </c:pt>
                <c:pt idx="26">
                  <c:v>6.1280361630666969E-2</c:v>
                </c:pt>
                <c:pt idx="27">
                  <c:v>1.6451632258064564E-2</c:v>
                </c:pt>
                <c:pt idx="28">
                  <c:v>-3.2053334838717862E-2</c:v>
                </c:pt>
                <c:pt idx="29">
                  <c:v>9.1311495081967342E-2</c:v>
                </c:pt>
                <c:pt idx="30">
                  <c:v>3.4399825127237493E-2</c:v>
                </c:pt>
                <c:pt idx="31">
                  <c:v>1.5684066767960525E-2</c:v>
                </c:pt>
                <c:pt idx="32">
                  <c:v>1.6871586495684765E-2</c:v>
                </c:pt>
                <c:pt idx="33">
                  <c:v>-8.5911185277089186E-2</c:v>
                </c:pt>
                <c:pt idx="34">
                  <c:v>1.0306125591981186E-2</c:v>
                </c:pt>
                <c:pt idx="35">
                  <c:v>0.12484774893144479</c:v>
                </c:pt>
                <c:pt idx="36">
                  <c:v>3.7628571266300481E-2</c:v>
                </c:pt>
                <c:pt idx="37">
                  <c:v>2.1262781777076523E-2</c:v>
                </c:pt>
                <c:pt idx="38">
                  <c:v>7.6893537047586058E-2</c:v>
                </c:pt>
                <c:pt idx="39">
                  <c:v>0.13568974885132734</c:v>
                </c:pt>
                <c:pt idx="40">
                  <c:v>-0.10830288459530024</c:v>
                </c:pt>
                <c:pt idx="41">
                  <c:v>-9.8735054093254448E-2</c:v>
                </c:pt>
                <c:pt idx="42">
                  <c:v>6.3287864847303421E-2</c:v>
                </c:pt>
                <c:pt idx="43">
                  <c:v>5.2676577081252729E-2</c:v>
                </c:pt>
                <c:pt idx="44">
                  <c:v>3.0186927159228105E-2</c:v>
                </c:pt>
                <c:pt idx="45">
                  <c:v>-1.2622576525944895E-2</c:v>
                </c:pt>
                <c:pt idx="46">
                  <c:v>-6.6773201235654445E-2</c:v>
                </c:pt>
                <c:pt idx="47">
                  <c:v>-2.6174125034465479E-2</c:v>
                </c:pt>
                <c:pt idx="48">
                  <c:v>-5.4006379492493872E-3</c:v>
                </c:pt>
                <c:pt idx="49">
                  <c:v>1.1491319262796118E-2</c:v>
                </c:pt>
                <c:pt idx="50">
                  <c:v>6.4794037453183462E-2</c:v>
                </c:pt>
                <c:pt idx="51">
                  <c:v>5.2409368908635345E-2</c:v>
                </c:pt>
                <c:pt idx="52">
                  <c:v>-3.4536275433233454E-3</c:v>
                </c:pt>
                <c:pt idx="53">
                  <c:v>3.2867550586920036E-2</c:v>
                </c:pt>
                <c:pt idx="54">
                  <c:v>-6.169511691667684E-3</c:v>
                </c:pt>
                <c:pt idx="55">
                  <c:v>-1.5247484008963363E-3</c:v>
                </c:pt>
                <c:pt idx="56">
                  <c:v>8.1479071747108334E-2</c:v>
                </c:pt>
                <c:pt idx="57">
                  <c:v>7.0601311144735668E-4</c:v>
                </c:pt>
                <c:pt idx="58">
                  <c:v>-9.2824062574189958E-2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1424"/>
        <c:axId val="200633344"/>
      </c:scatterChart>
      <c:valAx>
        <c:axId val="200631424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accent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Nifty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0633344"/>
        <c:crosses val="autoZero"/>
        <c:crossBetween val="midCat"/>
      </c:valAx>
      <c:valAx>
        <c:axId val="2006333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  <a:r>
                  <a:rPr lang="en-US" baseline="0"/>
                  <a:t> on Dabur stock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063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pct40">
      <a:fgClr>
        <a:schemeClr val="accent1"/>
      </a:fgClr>
      <a:bgClr>
        <a:schemeClr val="accent5">
          <a:lumMod val="20000"/>
          <a:lumOff val="80000"/>
        </a:schemeClr>
      </a:bgClr>
    </a:patt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JubilantFood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'Beta JubilantFood'!$G$6:$G$64</c:f>
              <c:numCache>
                <c:formatCode>0.00%</c:formatCode>
                <c:ptCount val="59"/>
                <c:pt idx="0">
                  <c:v>3.0819579661431229E-2</c:v>
                </c:pt>
                <c:pt idx="1">
                  <c:v>-7.7250523770258095E-3</c:v>
                </c:pt>
                <c:pt idx="2">
                  <c:v>1.9639076178526782E-2</c:v>
                </c:pt>
                <c:pt idx="3">
                  <c:v>-6.5810348210954994E-2</c:v>
                </c:pt>
                <c:pt idx="4">
                  <c:v>-2.8100690662705707E-3</c:v>
                </c:pt>
                <c:pt idx="5">
                  <c:v>1.4706425347057905E-2</c:v>
                </c:pt>
                <c:pt idx="6">
                  <c:v>-1.6185599463933054E-2</c:v>
                </c:pt>
                <c:pt idx="7">
                  <c:v>1.3988340631989615E-3</c:v>
                </c:pt>
                <c:pt idx="8">
                  <c:v>-4.8173096865735454E-2</c:v>
                </c:pt>
                <c:pt idx="9">
                  <c:v>-7.6220824198036774E-2</c:v>
                </c:pt>
                <c:pt idx="10">
                  <c:v>0.10753467027848118</c:v>
                </c:pt>
                <c:pt idx="11">
                  <c:v>1.4395728369014371E-2</c:v>
                </c:pt>
                <c:pt idx="12">
                  <c:v>3.9529707853485752E-2</c:v>
                </c:pt>
                <c:pt idx="13">
                  <c:v>1.5643178449647577E-2</c:v>
                </c:pt>
                <c:pt idx="14">
                  <c:v>4.2321498597327478E-2</c:v>
                </c:pt>
                <c:pt idx="15">
                  <c:v>1.7097898361984054E-2</c:v>
                </c:pt>
                <c:pt idx="16">
                  <c:v>-1.9923266043905596E-2</c:v>
                </c:pt>
                <c:pt idx="17">
                  <c:v>3.1180048867875954E-3</c:v>
                </c:pt>
                <c:pt idx="18">
                  <c:v>-4.7869877286408902E-2</c:v>
                </c:pt>
                <c:pt idx="19">
                  <c:v>-4.7054769286887232E-3</c:v>
                </c:pt>
                <c:pt idx="20">
                  <c:v>4.5872121105458685E-2</c:v>
                </c:pt>
                <c:pt idx="21">
                  <c:v>3.717891105905502E-2</c:v>
                </c:pt>
                <c:pt idx="22">
                  <c:v>3.3126537676525514E-2</c:v>
                </c:pt>
                <c:pt idx="23">
                  <c:v>1.4203548712358627E-2</c:v>
                </c:pt>
                <c:pt idx="24">
                  <c:v>3.4092701742582721E-2</c:v>
                </c:pt>
                <c:pt idx="25">
                  <c:v>-1.0429997037807004E-2</c:v>
                </c:pt>
                <c:pt idx="26">
                  <c:v>5.8418762423538162E-2</c:v>
                </c:pt>
                <c:pt idx="27">
                  <c:v>-1.5798118920827053E-2</c:v>
                </c:pt>
                <c:pt idx="28">
                  <c:v>-1.3037112382912497E-2</c:v>
                </c:pt>
                <c:pt idx="29">
                  <c:v>5.5850705702309433E-2</c:v>
                </c:pt>
                <c:pt idx="30">
                  <c:v>-1.0522191136379866E-2</c:v>
                </c:pt>
                <c:pt idx="31">
                  <c:v>2.9741251526618662E-2</c:v>
                </c:pt>
                <c:pt idx="32">
                  <c:v>4.7195342265652585E-2</c:v>
                </c:pt>
                <c:pt idx="33">
                  <c:v>-4.8500646240138279E-2</c:v>
                </c:pt>
                <c:pt idx="34">
                  <c:v>-3.6134074929921267E-2</c:v>
                </c:pt>
                <c:pt idx="35">
                  <c:v>6.1861574096225391E-2</c:v>
                </c:pt>
                <c:pt idx="36">
                  <c:v>-2.9789681093173037E-4</c:v>
                </c:pt>
                <c:pt idx="37">
                  <c:v>-2.0352347167487128E-3</c:v>
                </c:pt>
                <c:pt idx="38">
                  <c:v>5.9938606039407816E-2</c:v>
                </c:pt>
                <c:pt idx="39">
                  <c:v>2.8529916787742637E-2</c:v>
                </c:pt>
                <c:pt idx="40">
                  <c:v>-6.4213844013526922E-2</c:v>
                </c:pt>
                <c:pt idx="41">
                  <c:v>-4.9755552268906267E-2</c:v>
                </c:pt>
                <c:pt idx="42">
                  <c:v>4.7190650400664724E-2</c:v>
                </c:pt>
                <c:pt idx="43">
                  <c:v>-1.3055549681659784E-3</c:v>
                </c:pt>
                <c:pt idx="44">
                  <c:v>-2.9090416676805786E-3</c:v>
                </c:pt>
                <c:pt idx="45">
                  <c:v>-3.5500297118667978E-3</c:v>
                </c:pt>
                <c:pt idx="46">
                  <c:v>7.7035014222839759E-2</c:v>
                </c:pt>
                <c:pt idx="47">
                  <c:v>1.0689183133073099E-2</c:v>
                </c:pt>
                <c:pt idx="48">
                  <c:v>1.4866120043355524E-2</c:v>
                </c:pt>
                <c:pt idx="49">
                  <c:v>-1.1234793688628897E-2</c:v>
                </c:pt>
                <c:pt idx="50">
                  <c:v>-5.6905434478343953E-2</c:v>
                </c:pt>
                <c:pt idx="51">
                  <c:v>-8.5222162259399603E-3</c:v>
                </c:pt>
                <c:pt idx="52">
                  <c:v>4.0931684847935079E-2</c:v>
                </c:pt>
                <c:pt idx="53">
                  <c:v>3.5121508495074449E-2</c:v>
                </c:pt>
                <c:pt idx="54">
                  <c:v>1.5036864568389152E-2</c:v>
                </c:pt>
                <c:pt idx="55">
                  <c:v>9.3231524270398491E-3</c:v>
                </c:pt>
                <c:pt idx="56">
                  <c:v>-1.6957836264538284E-2</c:v>
                </c:pt>
                <c:pt idx="57">
                  <c:v>-6.35632233348008E-2</c:v>
                </c:pt>
                <c:pt idx="58">
                  <c:v>-0.23246367755038277</c:v>
                </c:pt>
              </c:numCache>
            </c:numRef>
          </c:xVal>
          <c:yVal>
            <c:numRef>
              <c:f>'Beta JubilantFood'!$D$6:$D$64</c:f>
              <c:numCache>
                <c:formatCode>0.00%</c:formatCode>
                <c:ptCount val="59"/>
                <c:pt idx="0">
                  <c:v>0.20074443779220297</c:v>
                </c:pt>
                <c:pt idx="1">
                  <c:v>3.7418669237889945E-2</c:v>
                </c:pt>
                <c:pt idx="2">
                  <c:v>-1.367393789865734E-2</c:v>
                </c:pt>
                <c:pt idx="3">
                  <c:v>-9.0030876205146493E-2</c:v>
                </c:pt>
                <c:pt idx="4">
                  <c:v>-3.9497347586295972E-2</c:v>
                </c:pt>
                <c:pt idx="5">
                  <c:v>-8.5396697817167189E-2</c:v>
                </c:pt>
                <c:pt idx="6">
                  <c:v>5.2403387448915373E-2</c:v>
                </c:pt>
                <c:pt idx="7">
                  <c:v>-3.7304960518583785E-2</c:v>
                </c:pt>
                <c:pt idx="8">
                  <c:v>-0.14266937724437445</c:v>
                </c:pt>
                <c:pt idx="9">
                  <c:v>-0.21797747338642515</c:v>
                </c:pt>
                <c:pt idx="10">
                  <c:v>0.28345982490127741</c:v>
                </c:pt>
                <c:pt idx="11">
                  <c:v>-9.3902984887552665E-2</c:v>
                </c:pt>
                <c:pt idx="12">
                  <c:v>-0.10657325996414402</c:v>
                </c:pt>
                <c:pt idx="13">
                  <c:v>9.8969598630803013E-2</c:v>
                </c:pt>
                <c:pt idx="14">
                  <c:v>7.7424249057057137E-2</c:v>
                </c:pt>
                <c:pt idx="15">
                  <c:v>-4.0485372194093538E-2</c:v>
                </c:pt>
                <c:pt idx="16">
                  <c:v>-0.17912034768074958</c:v>
                </c:pt>
                <c:pt idx="17">
                  <c:v>3.7759360995850644E-2</c:v>
                </c:pt>
                <c:pt idx="18">
                  <c:v>-7.9968010876417139E-2</c:v>
                </c:pt>
                <c:pt idx="19">
                  <c:v>-7.2740124135416195E-2</c:v>
                </c:pt>
                <c:pt idx="20">
                  <c:v>2.6597939751391131E-2</c:v>
                </c:pt>
                <c:pt idx="21">
                  <c:v>0.15362663050044034</c:v>
                </c:pt>
                <c:pt idx="22">
                  <c:v>9.5572570863220241E-2</c:v>
                </c:pt>
                <c:pt idx="23">
                  <c:v>-5.8879264381724195E-2</c:v>
                </c:pt>
                <c:pt idx="24">
                  <c:v>-0.12210334123640532</c:v>
                </c:pt>
                <c:pt idx="25">
                  <c:v>3.442999144571024E-2</c:v>
                </c:pt>
                <c:pt idx="26">
                  <c:v>0.39238162149497158</c:v>
                </c:pt>
                <c:pt idx="27">
                  <c:v>5.824321760576745E-2</c:v>
                </c:pt>
                <c:pt idx="28">
                  <c:v>-2.5457497310864552E-3</c:v>
                </c:pt>
                <c:pt idx="29">
                  <c:v>0.17376618882114903</c:v>
                </c:pt>
                <c:pt idx="30">
                  <c:v>8.7311993326501192E-2</c:v>
                </c:pt>
                <c:pt idx="31">
                  <c:v>-7.942753707329997E-3</c:v>
                </c:pt>
                <c:pt idx="32">
                  <c:v>0.16018396447925443</c:v>
                </c:pt>
                <c:pt idx="33">
                  <c:v>-4.5027174119667279E-3</c:v>
                </c:pt>
                <c:pt idx="34">
                  <c:v>0.14348579056047184</c:v>
                </c:pt>
                <c:pt idx="35">
                  <c:v>9.2181307034517213E-2</c:v>
                </c:pt>
                <c:pt idx="36">
                  <c:v>-1.2459365023127722E-2</c:v>
                </c:pt>
                <c:pt idx="37">
                  <c:v>0.1053574877122565</c:v>
                </c:pt>
                <c:pt idx="38">
                  <c:v>1.3307420860516839E-2</c:v>
                </c:pt>
                <c:pt idx="39">
                  <c:v>0.10281867003512835</c:v>
                </c:pt>
                <c:pt idx="40">
                  <c:v>-0.20628004063040695</c:v>
                </c:pt>
                <c:pt idx="41">
                  <c:v>-0.11892661109981706</c:v>
                </c:pt>
                <c:pt idx="42">
                  <c:v>0.16109833779418548</c:v>
                </c:pt>
                <c:pt idx="43">
                  <c:v>-4.8090686096383672E-3</c:v>
                </c:pt>
                <c:pt idx="44">
                  <c:v>5.1517180511182481E-3</c:v>
                </c:pt>
                <c:pt idx="45">
                  <c:v>8.1847108753234643E-3</c:v>
                </c:pt>
                <c:pt idx="46">
                  <c:v>0.13812807881773392</c:v>
                </c:pt>
                <c:pt idx="47">
                  <c:v>-7.9986149584487576E-2</c:v>
                </c:pt>
                <c:pt idx="48">
                  <c:v>-1.5769628152051185E-2</c:v>
                </c:pt>
                <c:pt idx="49">
                  <c:v>-5.7053340372747674E-2</c:v>
                </c:pt>
                <c:pt idx="50">
                  <c:v>-2.5710655144022154E-2</c:v>
                </c:pt>
                <c:pt idx="51">
                  <c:v>-1.0031258272632626E-2</c:v>
                </c:pt>
                <c:pt idx="52">
                  <c:v>0.14312149345186098</c:v>
                </c:pt>
                <c:pt idx="53">
                  <c:v>0.17765190211589998</c:v>
                </c:pt>
                <c:pt idx="54">
                  <c:v>1.0806375626614351E-2</c:v>
                </c:pt>
                <c:pt idx="55">
                  <c:v>2.1072858134081107E-2</c:v>
                </c:pt>
                <c:pt idx="56">
                  <c:v>0.14401134415266248</c:v>
                </c:pt>
                <c:pt idx="57">
                  <c:v>-7.0572688268747519E-2</c:v>
                </c:pt>
                <c:pt idx="58">
                  <c:v>-0.16244985565005343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05792"/>
        <c:axId val="201107712"/>
      </c:scatterChart>
      <c:valAx>
        <c:axId val="201105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NIFTY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1107712"/>
        <c:crosses val="autoZero"/>
        <c:crossBetween val="midCat"/>
      </c:valAx>
      <c:valAx>
        <c:axId val="2011077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JubilantFood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110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pct40">
      <a:fgClr>
        <a:schemeClr val="accent1"/>
      </a:fgClr>
      <a:bgClr>
        <a:schemeClr val="accent5">
          <a:lumMod val="20000"/>
          <a:lumOff val="80000"/>
        </a:schemeClr>
      </a:bgClr>
    </a:patt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5</xdr:row>
      <xdr:rowOff>25400</xdr:rowOff>
    </xdr:from>
    <xdr:to>
      <xdr:col>14</xdr:col>
      <xdr:colOff>479425</xdr:colOff>
      <xdr:row>20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5</xdr:row>
      <xdr:rowOff>0</xdr:rowOff>
    </xdr:from>
    <xdr:to>
      <xdr:col>13</xdr:col>
      <xdr:colOff>314325</xdr:colOff>
      <xdr:row>19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5</xdr:row>
      <xdr:rowOff>88900</xdr:rowOff>
    </xdr:from>
    <xdr:to>
      <xdr:col>14</xdr:col>
      <xdr:colOff>384175</xdr:colOff>
      <xdr:row>20</xdr:row>
      <xdr:rowOff>69850</xdr:rowOff>
    </xdr:to>
    <xdr:graphicFrame macro="">
      <xdr:nvGraphicFramePr>
        <xdr:cNvPr id="2" name="Chart 1" title="Beta Chart for Nestl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7</xdr:row>
      <xdr:rowOff>31750</xdr:rowOff>
    </xdr:from>
    <xdr:to>
      <xdr:col>13</xdr:col>
      <xdr:colOff>282575</xdr:colOff>
      <xdr:row>22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E4" sqref="E4"/>
    </sheetView>
  </sheetViews>
  <sheetFormatPr defaultRowHeight="14.5"/>
  <cols>
    <col min="2" max="2" width="21.08984375" customWidth="1"/>
    <col min="3" max="3" width="14.26953125" customWidth="1"/>
    <col min="5" max="5" width="11.54296875" customWidth="1"/>
    <col min="6" max="6" width="15.08984375" customWidth="1"/>
    <col min="11" max="11" width="26.08984375" customWidth="1"/>
  </cols>
  <sheetData>
    <row r="1" spans="1:16" ht="15.5">
      <c r="A1" s="1"/>
      <c r="B1" s="2"/>
      <c r="C1" s="2"/>
      <c r="D1" s="3"/>
      <c r="E1" s="3"/>
      <c r="F1" s="3"/>
      <c r="G1" s="3"/>
      <c r="H1" s="3"/>
      <c r="I1" s="3"/>
    </row>
    <row r="2" spans="1:16" ht="16" thickBot="1">
      <c r="A2" s="2"/>
      <c r="B2" s="5" t="s">
        <v>38</v>
      </c>
      <c r="C2" s="6"/>
      <c r="D2" s="6"/>
      <c r="E2" s="6"/>
      <c r="F2" s="3"/>
      <c r="G2" s="3"/>
      <c r="H2" s="3"/>
      <c r="I2" s="3"/>
    </row>
    <row r="3" spans="1:16" ht="15" thickBot="1">
      <c r="B3" s="11" t="s">
        <v>39</v>
      </c>
      <c r="C3" s="12"/>
      <c r="D3" s="12"/>
      <c r="E3" s="12" t="s">
        <v>102</v>
      </c>
      <c r="F3" s="12"/>
      <c r="G3" s="12"/>
    </row>
    <row r="4" spans="1:16" ht="15" thickBot="1">
      <c r="B4" s="30" t="s">
        <v>0</v>
      </c>
      <c r="C4" s="31" t="s">
        <v>30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29">
        <f>SLOPE(D6:D64,G6:G64)</f>
        <v>0.64802841863164951</v>
      </c>
      <c r="K4" s="8" t="s">
        <v>30</v>
      </c>
      <c r="L4" s="4"/>
      <c r="M4" s="4"/>
      <c r="N4" s="4"/>
      <c r="O4" s="4"/>
      <c r="P4" s="4"/>
    </row>
    <row r="5" spans="1:16">
      <c r="B5" s="18">
        <v>42095</v>
      </c>
      <c r="C5" s="14">
        <v>1098.9250489999999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1:16">
      <c r="B6" s="18">
        <v>42125</v>
      </c>
      <c r="C6" s="14">
        <v>1272.349976</v>
      </c>
      <c r="D6" s="24">
        <f>C6/C5-1</f>
        <v>0.15781324409504838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1:16">
      <c r="B7" s="18">
        <v>42156</v>
      </c>
      <c r="C7" s="14">
        <v>1381.474976</v>
      </c>
      <c r="D7" s="24">
        <f t="shared" ref="D7:D64" si="0">C7/C6-1</f>
        <v>8.5766496685971472E-2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1:16">
      <c r="B8" s="18">
        <v>42186</v>
      </c>
      <c r="C8" s="14">
        <v>1576.8249510000001</v>
      </c>
      <c r="D8" s="24">
        <f t="shared" si="0"/>
        <v>0.14140681401673105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1:16">
      <c r="B9" s="18">
        <v>42217</v>
      </c>
      <c r="C9" s="14">
        <v>1464.974976</v>
      </c>
      <c r="D9" s="24">
        <f t="shared" si="0"/>
        <v>-7.0933666371188808E-2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1:16">
      <c r="B10" s="18">
        <v>42248</v>
      </c>
      <c r="C10" s="14">
        <v>1541</v>
      </c>
      <c r="D10" s="24">
        <f t="shared" si="0"/>
        <v>5.1895100766554014E-2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1:16">
      <c r="B11" s="18">
        <v>42278</v>
      </c>
      <c r="C11" s="14">
        <v>1615.9499510000001</v>
      </c>
      <c r="D11" s="24">
        <f t="shared" si="0"/>
        <v>4.86372167423752E-2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1:16">
      <c r="B12" s="18">
        <v>42309</v>
      </c>
      <c r="C12" s="14">
        <v>1461.525024</v>
      </c>
      <c r="D12" s="24">
        <f t="shared" si="0"/>
        <v>-9.5562939250957046E-2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1:16">
      <c r="B13" s="18">
        <v>42339</v>
      </c>
      <c r="C13" s="14">
        <v>1483.150024</v>
      </c>
      <c r="D13" s="24">
        <f t="shared" si="0"/>
        <v>1.4796188669295107E-2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1:16">
      <c r="B14" s="18">
        <v>42370</v>
      </c>
      <c r="C14" s="14">
        <v>1344.724976</v>
      </c>
      <c r="D14" s="24">
        <f t="shared" si="0"/>
        <v>-9.3331790958458116E-2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1:16">
      <c r="B15" s="18">
        <v>42401</v>
      </c>
      <c r="C15" s="14">
        <v>1378.125</v>
      </c>
      <c r="D15" s="24">
        <f t="shared" si="0"/>
        <v>2.4837810404437777E-2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1:16">
      <c r="B16" s="18">
        <v>42430</v>
      </c>
      <c r="C16" s="14">
        <v>1343.25</v>
      </c>
      <c r="D16" s="24">
        <f t="shared" si="0"/>
        <v>-2.5306122448979562E-2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14">
        <v>1431.3000489999999</v>
      </c>
      <c r="D17" s="24">
        <f t="shared" si="0"/>
        <v>6.5550008561325201E-2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14">
        <v>1353.099976</v>
      </c>
      <c r="D18" s="24">
        <f t="shared" si="0"/>
        <v>-5.4635695048453115E-2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14">
        <v>1379.474976</v>
      </c>
      <c r="D19" s="24">
        <f t="shared" si="0"/>
        <v>1.9492277339305808E-2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14">
        <v>1466.900024</v>
      </c>
      <c r="D20" s="24">
        <f t="shared" si="0"/>
        <v>6.3375595441029553E-2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14">
        <v>1730.275024</v>
      </c>
      <c r="D21" s="24">
        <f t="shared" si="0"/>
        <v>0.17954529667387886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14">
        <v>1682</v>
      </c>
      <c r="D22" s="24">
        <f t="shared" si="0"/>
        <v>-2.7900202759905346E-2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14">
        <v>1655.974976</v>
      </c>
      <c r="D23" s="24">
        <f t="shared" si="0"/>
        <v>-1.5472665873959568E-2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14">
        <v>1516.4499510000001</v>
      </c>
      <c r="D24" s="24">
        <f t="shared" si="0"/>
        <v>-8.4255515344212495E-2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14">
        <v>1443.150024</v>
      </c>
      <c r="D25" s="24">
        <f t="shared" si="0"/>
        <v>-4.8336528977869331E-2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14">
        <v>1565.224976</v>
      </c>
      <c r="D26" s="24">
        <f t="shared" si="0"/>
        <v>8.4589231867691073E-2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14">
        <v>1614.6999510000001</v>
      </c>
      <c r="D27" s="24">
        <f t="shared" si="0"/>
        <v>3.1608858636050785E-2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14">
        <v>1687</v>
      </c>
      <c r="D28" s="24">
        <f t="shared" si="0"/>
        <v>4.4776151107965179E-2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14">
        <v>1812.275024</v>
      </c>
      <c r="D29" s="24">
        <f t="shared" si="0"/>
        <v>7.4259053941908792E-2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14">
        <v>1766.3249510000001</v>
      </c>
      <c r="D30" s="24">
        <f t="shared" si="0"/>
        <v>-2.535491158432468E-2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14">
        <v>1845.025024</v>
      </c>
      <c r="D31" s="24">
        <f t="shared" si="0"/>
        <v>4.4555829297119987E-2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14">
        <v>1960.8000489999999</v>
      </c>
      <c r="D32" s="24">
        <f t="shared" si="0"/>
        <v>6.2749839971818044E-2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14">
        <v>2115.4750979999999</v>
      </c>
      <c r="D33" s="24">
        <f t="shared" si="0"/>
        <v>7.8883641949562211E-2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14">
        <v>2172.125</v>
      </c>
      <c r="D34" s="24">
        <f t="shared" si="0"/>
        <v>2.6778808246694874E-2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14">
        <v>2319.75</v>
      </c>
      <c r="D35" s="24">
        <f t="shared" si="0"/>
        <v>6.7963399896414867E-2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14">
        <v>2407.8000489999999</v>
      </c>
      <c r="D36" s="24">
        <f t="shared" si="0"/>
        <v>3.7956697488953584E-2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14">
        <v>2354.625</v>
      </c>
      <c r="D37" s="24">
        <f t="shared" si="0"/>
        <v>-2.2084495355868317E-2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14">
        <v>2342.0749510000001</v>
      </c>
      <c r="D38" s="24">
        <f t="shared" si="0"/>
        <v>-5.3299565748261557E-3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14">
        <v>2497.125</v>
      </c>
      <c r="D39" s="24">
        <f t="shared" si="0"/>
        <v>6.6202001321007176E-2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14">
        <v>2485.3000489999999</v>
      </c>
      <c r="D40" s="24">
        <f t="shared" si="0"/>
        <v>-4.7354261400610609E-3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14">
        <v>2756.6000979999999</v>
      </c>
      <c r="D41" s="24">
        <f t="shared" si="0"/>
        <v>0.10916188936992199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14">
        <v>2961.9750979999999</v>
      </c>
      <c r="D42" s="24">
        <f t="shared" si="0"/>
        <v>7.4503008306865404E-2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14">
        <v>3106.875</v>
      </c>
      <c r="D43" s="24">
        <f t="shared" si="0"/>
        <v>4.8920027078499073E-2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14">
        <v>3271.1000979999999</v>
      </c>
      <c r="D44" s="24">
        <f t="shared" si="0"/>
        <v>5.2858611305572234E-2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14">
        <v>3368.375</v>
      </c>
      <c r="D45" s="24">
        <f t="shared" si="0"/>
        <v>2.9737672063131049E-2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14">
        <v>2911.75</v>
      </c>
      <c r="D46" s="24">
        <f t="shared" si="0"/>
        <v>-0.13556240026719113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14">
        <v>2822.0500489999999</v>
      </c>
      <c r="D47" s="24">
        <f t="shared" si="0"/>
        <v>-3.0806199364643239E-2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14">
        <v>3169.75</v>
      </c>
      <c r="D48" s="24">
        <f t="shared" si="0"/>
        <v>0.12320828651611215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14">
        <v>3115.3999020000001</v>
      </c>
      <c r="D49" s="24">
        <f t="shared" si="0"/>
        <v>-1.7146493572048227E-2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14">
        <v>3197.6999510000001</v>
      </c>
      <c r="D50" s="24">
        <f t="shared" si="0"/>
        <v>2.6417170054851002E-2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14">
        <v>3056.8999020000001</v>
      </c>
      <c r="D51" s="24">
        <f t="shared" si="0"/>
        <v>-4.403166374505163E-2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14">
        <v>3085.5</v>
      </c>
      <c r="D52" s="24">
        <f t="shared" si="0"/>
        <v>9.3559157698581696E-3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14">
        <v>2896.0500489999999</v>
      </c>
      <c r="D53" s="24">
        <f t="shared" si="0"/>
        <v>-6.140008134824182E-2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14">
        <v>2921.9499510000001</v>
      </c>
      <c r="D54" s="24">
        <f t="shared" si="0"/>
        <v>8.9431817688867543E-3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14">
        <v>2743.6999510000001</v>
      </c>
      <c r="D55" s="24">
        <f t="shared" si="0"/>
        <v>-6.1003782744121327E-2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14">
        <v>2605</v>
      </c>
      <c r="D56" s="24">
        <f t="shared" si="0"/>
        <v>-5.0552157115229757E-2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14">
        <v>2701.6499020000001</v>
      </c>
      <c r="D57" s="24">
        <f t="shared" si="0"/>
        <v>3.7101689827255369E-2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14">
        <v>2944.1499020000001</v>
      </c>
      <c r="D58" s="24">
        <f t="shared" si="0"/>
        <v>8.9759964760970812E-2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14">
        <v>3266.6000979999999</v>
      </c>
      <c r="D59" s="24">
        <f t="shared" si="0"/>
        <v>0.10952234320030896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14">
        <v>3057.6999510000001</v>
      </c>
      <c r="D60" s="24">
        <f t="shared" si="0"/>
        <v>-6.3950327782057115E-2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14">
        <v>3027.8000489999999</v>
      </c>
      <c r="D61" s="24">
        <f t="shared" si="0"/>
        <v>-9.7785598584392286E-3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14">
        <v>3200.6999510000001</v>
      </c>
      <c r="D62" s="24">
        <f t="shared" si="0"/>
        <v>5.7104134751931213E-2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14">
        <v>2970.1999510000001</v>
      </c>
      <c r="D63" s="24">
        <f t="shared" si="0"/>
        <v>-7.2015497712612619E-2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14">
        <v>2688.9499510000001</v>
      </c>
      <c r="D64" s="24">
        <f t="shared" si="0"/>
        <v>-9.4690594788175542E-2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4"/>
  <sheetViews>
    <sheetView workbookViewId="0">
      <selection activeCell="F6" sqref="F6"/>
    </sheetView>
  </sheetViews>
  <sheetFormatPr defaultRowHeight="14.5"/>
  <cols>
    <col min="2" max="2" width="21.08984375" customWidth="1"/>
    <col min="3" max="3" width="16.54296875" customWidth="1"/>
    <col min="5" max="5" width="11.54296875" customWidth="1"/>
    <col min="6" max="6" width="15.08984375" customWidth="1"/>
    <col min="11" max="11" width="19.453125" customWidth="1"/>
  </cols>
  <sheetData>
    <row r="1" spans="2:16" ht="15.5">
      <c r="B1" s="2"/>
      <c r="C1" s="2"/>
      <c r="D1" s="3"/>
      <c r="E1" s="3"/>
      <c r="F1" s="3"/>
      <c r="G1" s="3"/>
    </row>
    <row r="2" spans="2:16" ht="16" thickBot="1">
      <c r="B2" s="5" t="s">
        <v>6</v>
      </c>
      <c r="C2" s="6"/>
      <c r="D2" s="6"/>
      <c r="E2" s="6"/>
      <c r="F2" s="3"/>
      <c r="G2" s="3"/>
    </row>
    <row r="3" spans="2:16" ht="15" thickBot="1">
      <c r="B3" s="11" t="s">
        <v>8</v>
      </c>
      <c r="C3" s="12"/>
      <c r="D3" s="12"/>
      <c r="E3" s="12" t="s">
        <v>102</v>
      </c>
      <c r="F3" s="12"/>
      <c r="G3" s="12"/>
    </row>
    <row r="4" spans="2:16" ht="15" thickBot="1">
      <c r="B4" s="30" t="s">
        <v>0</v>
      </c>
      <c r="C4" s="31" t="s">
        <v>4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15">
        <f>SLOPE(D6:D64,G6:G64)</f>
        <v>0.44822089669215315</v>
      </c>
      <c r="K4" s="8" t="s">
        <v>12</v>
      </c>
      <c r="L4" s="4"/>
      <c r="M4" s="4"/>
      <c r="N4" s="4"/>
      <c r="O4" s="4"/>
      <c r="P4" s="4"/>
    </row>
    <row r="5" spans="2:16">
      <c r="B5" s="18">
        <v>42095</v>
      </c>
      <c r="C5" s="22">
        <v>6572.6000979999999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2:16">
      <c r="B6" s="18">
        <v>42125</v>
      </c>
      <c r="C6" s="22">
        <v>6751.5498049999997</v>
      </c>
      <c r="D6" s="24">
        <f>C6/C5-1</f>
        <v>2.7226623304596353E-2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2:16">
      <c r="B7" s="18">
        <v>42156</v>
      </c>
      <c r="C7" s="22">
        <v>6352.2001950000003</v>
      </c>
      <c r="D7" s="24">
        <f t="shared" ref="D7:D64" si="0">C7/C6-1</f>
        <v>-5.9149324456475583E-2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2:16">
      <c r="B8" s="18">
        <v>42186</v>
      </c>
      <c r="C8" s="22">
        <v>6357.3999020000001</v>
      </c>
      <c r="D8" s="24">
        <f t="shared" si="0"/>
        <v>8.1856787260781161E-4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2:16">
      <c r="B9" s="18">
        <v>42217</v>
      </c>
      <c r="C9" s="22">
        <v>5965.3999020000001</v>
      </c>
      <c r="D9" s="24">
        <f t="shared" si="0"/>
        <v>-6.1660428169176384E-2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2:16">
      <c r="B10" s="18">
        <v>42248</v>
      </c>
      <c r="C10" s="22">
        <v>6367.6499020000001</v>
      </c>
      <c r="D10" s="24">
        <f t="shared" si="0"/>
        <v>6.7430517083211683E-2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2:16">
      <c r="B11" s="18">
        <v>42278</v>
      </c>
      <c r="C11" s="22">
        <v>6173.8999020000001</v>
      </c>
      <c r="D11" s="24">
        <f t="shared" si="0"/>
        <v>-3.0427238146234381E-2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2:16">
      <c r="B12" s="18">
        <v>42309</v>
      </c>
      <c r="C12" s="22">
        <v>5860.0498049999997</v>
      </c>
      <c r="D12" s="24">
        <f t="shared" si="0"/>
        <v>-5.0834983070964679E-2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2:16">
      <c r="B13" s="18">
        <v>42339</v>
      </c>
      <c r="C13" s="22">
        <v>5828</v>
      </c>
      <c r="D13" s="24">
        <f t="shared" si="0"/>
        <v>-5.4692035164366493E-3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2:16">
      <c r="B14" s="18">
        <v>42370</v>
      </c>
      <c r="C14" s="22">
        <v>5488</v>
      </c>
      <c r="D14" s="24">
        <f t="shared" si="0"/>
        <v>-5.8339052848318418E-2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2:16">
      <c r="B15" s="18">
        <v>42401</v>
      </c>
      <c r="C15" s="22">
        <v>5008</v>
      </c>
      <c r="D15" s="24">
        <f t="shared" si="0"/>
        <v>-8.7463556851311908E-2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2:16">
      <c r="B16" s="18">
        <v>42430</v>
      </c>
      <c r="C16" s="22">
        <v>5757.3500979999999</v>
      </c>
      <c r="D16" s="24">
        <f t="shared" si="0"/>
        <v>0.1496306106230032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22">
        <v>5725.4501950000003</v>
      </c>
      <c r="D17" s="24">
        <f t="shared" si="0"/>
        <v>-5.5407266289192458E-3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22">
        <v>6097.3500979999999</v>
      </c>
      <c r="D18" s="24">
        <f t="shared" si="0"/>
        <v>6.495557385596995E-2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22">
        <v>6492.3500979999999</v>
      </c>
      <c r="D19" s="24">
        <f t="shared" si="0"/>
        <v>6.4782240424338555E-2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22">
        <v>7188.3500979999999</v>
      </c>
      <c r="D20" s="24">
        <f t="shared" si="0"/>
        <v>0.10720309125264293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22">
        <v>6525.5498049999997</v>
      </c>
      <c r="D21" s="24">
        <f t="shared" si="0"/>
        <v>-9.2204787463594728E-2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22">
        <v>6432.8500979999999</v>
      </c>
      <c r="D22" s="24">
        <f t="shared" si="0"/>
        <v>-1.4205654660542355E-2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22">
        <v>6985.75</v>
      </c>
      <c r="D23" s="24">
        <f t="shared" si="0"/>
        <v>8.5949445980701311E-2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22">
        <v>6289.7001950000003</v>
      </c>
      <c r="D24" s="24">
        <f t="shared" si="0"/>
        <v>-9.9638521991196272E-2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22">
        <v>6028.3500979999999</v>
      </c>
      <c r="D25" s="24">
        <f t="shared" si="0"/>
        <v>-4.1552075440378089E-2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22">
        <v>5851.8500979999999</v>
      </c>
      <c r="D26" s="24">
        <f t="shared" si="0"/>
        <v>-2.9278326097642693E-2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22">
        <v>6254.25</v>
      </c>
      <c r="D27" s="24">
        <f t="shared" si="0"/>
        <v>6.876456082453819E-2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22">
        <v>6680.6499020000001</v>
      </c>
      <c r="D28" s="24">
        <f t="shared" si="0"/>
        <v>6.8177623535995435E-2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22">
        <v>6697.75</v>
      </c>
      <c r="D29" s="24">
        <f t="shared" si="0"/>
        <v>2.5596458803927025E-3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22">
        <v>6645.1000979999999</v>
      </c>
      <c r="D30" s="24">
        <f t="shared" si="0"/>
        <v>-7.8608341607255827E-3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22">
        <v>6736.7998049999997</v>
      </c>
      <c r="D31" s="24">
        <f t="shared" si="0"/>
        <v>1.3799597545204545E-2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22">
        <v>6767.1499020000001</v>
      </c>
      <c r="D32" s="24">
        <f t="shared" si="0"/>
        <v>4.5051208108448648E-3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22">
        <v>7121.25</v>
      </c>
      <c r="D33" s="24">
        <f t="shared" si="0"/>
        <v>5.2326326906892762E-2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22">
        <v>7216.5</v>
      </c>
      <c r="D34" s="24">
        <f t="shared" si="0"/>
        <v>1.3375460768825675E-2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22">
        <v>7239</v>
      </c>
      <c r="D35" s="24">
        <f t="shared" si="0"/>
        <v>3.1178549158179525E-3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22">
        <v>7663.5</v>
      </c>
      <c r="D36" s="24">
        <f t="shared" si="0"/>
        <v>5.8640696228760891E-2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22">
        <v>7870.8999020000001</v>
      </c>
      <c r="D37" s="24">
        <f t="shared" si="0"/>
        <v>2.706333946630135E-2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22">
        <v>7469.1499020000001</v>
      </c>
      <c r="D38" s="24">
        <f t="shared" si="0"/>
        <v>-5.1042448132000096E-2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22">
        <v>7761.6499020000001</v>
      </c>
      <c r="D39" s="24">
        <f t="shared" si="0"/>
        <v>3.9161083100190286E-2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22">
        <v>8203.5498050000006</v>
      </c>
      <c r="D40" s="24">
        <f t="shared" si="0"/>
        <v>5.6933758747110375E-2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22">
        <v>9396.5498050000006</v>
      </c>
      <c r="D41" s="24">
        <f t="shared" si="0"/>
        <v>0.14542485001710781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22">
        <v>9654</v>
      </c>
      <c r="D42" s="24">
        <f t="shared" si="0"/>
        <v>2.7398374971950634E-2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22">
        <v>9810.0996090000008</v>
      </c>
      <c r="D43" s="24">
        <f t="shared" si="0"/>
        <v>1.6169422933499211E-2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22">
        <v>10530.400390999999</v>
      </c>
      <c r="D44" s="24">
        <f t="shared" si="0"/>
        <v>7.342441062873406E-2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22">
        <v>11582.25</v>
      </c>
      <c r="D45" s="24">
        <f t="shared" si="0"/>
        <v>9.9886953006932622E-2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22">
        <v>9699.6503909999992</v>
      </c>
      <c r="D46" s="24">
        <f t="shared" si="0"/>
        <v>-0.16254178669947561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22">
        <v>10147.849609000001</v>
      </c>
      <c r="D47" s="24">
        <f t="shared" si="0"/>
        <v>4.6207770376535562E-2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22">
        <v>10764.849609000001</v>
      </c>
      <c r="D48" s="24">
        <f t="shared" si="0"/>
        <v>6.0801058724085699E-2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22">
        <v>11084.849609000001</v>
      </c>
      <c r="D49" s="24">
        <f t="shared" si="0"/>
        <v>2.9726379059904717E-2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22">
        <v>11497.849609000001</v>
      </c>
      <c r="D50" s="24">
        <f t="shared" si="0"/>
        <v>3.7258060737664689E-2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22">
        <v>10639.75</v>
      </c>
      <c r="D51" s="24">
        <f t="shared" si="0"/>
        <v>-7.463131265243883E-2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22">
        <v>10960.950194999999</v>
      </c>
      <c r="D52" s="24">
        <f t="shared" si="0"/>
        <v>3.0188697572781198E-2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22">
        <v>10905.299805000001</v>
      </c>
      <c r="D53" s="24">
        <f t="shared" si="0"/>
        <v>-5.0771501566885258E-3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22">
        <v>11498.099609000001</v>
      </c>
      <c r="D54" s="24">
        <f t="shared" si="0"/>
        <v>5.4358872713266004E-2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22">
        <v>11912.599609000001</v>
      </c>
      <c r="D55" s="24">
        <f t="shared" si="0"/>
        <v>3.6049435480238312E-2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22">
        <v>11675.900390999999</v>
      </c>
      <c r="D56" s="24">
        <f t="shared" si="0"/>
        <v>-1.986965278520525E-2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22">
        <v>12875.200194999999</v>
      </c>
      <c r="D57" s="24">
        <f t="shared" si="0"/>
        <v>0.10271583037180099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22">
        <v>13889.650390999999</v>
      </c>
      <c r="D58" s="24">
        <f t="shared" si="0"/>
        <v>7.8791023101447033E-2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22">
        <v>14947</v>
      </c>
      <c r="D59" s="24">
        <f t="shared" si="0"/>
        <v>7.6124998055035809E-2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22">
        <v>14453.950194999999</v>
      </c>
      <c r="D60" s="24">
        <f t="shared" si="0"/>
        <v>-3.2986539439352369E-2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22">
        <v>14785.349609000001</v>
      </c>
      <c r="D61" s="24">
        <f t="shared" si="0"/>
        <v>2.2927947691049999E-2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22">
        <v>15359.450194999999</v>
      </c>
      <c r="D62" s="24">
        <f t="shared" si="0"/>
        <v>3.8829016640265168E-2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22">
        <v>15778.849609000001</v>
      </c>
      <c r="D63" s="24">
        <f t="shared" si="0"/>
        <v>2.7305626742845979E-2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28">
        <v>16300.599609000001</v>
      </c>
      <c r="D64" s="24">
        <f t="shared" si="0"/>
        <v>3.3066415672179383E-2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2" workbookViewId="0">
      <selection activeCell="J4" sqref="J4"/>
    </sheetView>
  </sheetViews>
  <sheetFormatPr defaultRowHeight="14.5"/>
  <cols>
    <col min="2" max="2" width="21.08984375" customWidth="1"/>
    <col min="3" max="3" width="14.26953125" customWidth="1"/>
    <col min="5" max="5" width="11.54296875" customWidth="1"/>
    <col min="6" max="6" width="15.08984375" customWidth="1"/>
    <col min="11" max="11" width="20.26953125" customWidth="1"/>
  </cols>
  <sheetData>
    <row r="1" spans="1:16" ht="15.5">
      <c r="A1" s="1"/>
      <c r="B1" s="2"/>
      <c r="C1" s="2"/>
      <c r="D1" s="3"/>
      <c r="E1" s="3"/>
      <c r="F1" s="3"/>
      <c r="G1" s="3"/>
      <c r="H1" s="3"/>
      <c r="I1" s="3"/>
    </row>
    <row r="2" spans="1:16" ht="16" thickBot="1">
      <c r="B2" s="5" t="s">
        <v>14</v>
      </c>
      <c r="C2" s="6"/>
      <c r="D2" s="6"/>
      <c r="E2" s="6"/>
      <c r="F2" s="3"/>
      <c r="G2" s="3"/>
    </row>
    <row r="3" spans="1:16" ht="15" thickBot="1">
      <c r="B3" s="11" t="s">
        <v>15</v>
      </c>
      <c r="C3" s="12"/>
      <c r="D3" s="12"/>
      <c r="E3" s="12" t="s">
        <v>7</v>
      </c>
      <c r="F3" s="12"/>
      <c r="G3" s="12"/>
    </row>
    <row r="4" spans="1:16" ht="15" thickBot="1">
      <c r="B4" s="30" t="s">
        <v>0</v>
      </c>
      <c r="C4" s="31" t="s">
        <v>17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15">
        <f>SLOPE(D6:D64,G6:G64)</f>
        <v>0.91293438887755163</v>
      </c>
      <c r="K4" s="8" t="s">
        <v>16</v>
      </c>
      <c r="L4" s="4"/>
      <c r="M4" s="4"/>
      <c r="N4" s="4"/>
      <c r="O4" s="4"/>
      <c r="P4" s="4"/>
    </row>
    <row r="5" spans="1:16">
      <c r="B5" s="18">
        <v>42095</v>
      </c>
      <c r="C5" s="19">
        <v>166.94073499999999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1:16">
      <c r="B6" s="18">
        <v>42125</v>
      </c>
      <c r="C6" s="19">
        <v>167.60110499999999</v>
      </c>
      <c r="D6" s="24">
        <f>C6/C5-1</f>
        <v>3.9557151823970127E-3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1:16">
      <c r="B7" s="18">
        <v>42156</v>
      </c>
      <c r="C7" s="19">
        <v>186.01213100000001</v>
      </c>
      <c r="D7" s="24">
        <f t="shared" ref="D7:D64" si="0">C7/C6-1</f>
        <v>0.109850266202004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1:16">
      <c r="B8" s="18">
        <v>42186</v>
      </c>
      <c r="C8" s="19">
        <v>235.61889600000001</v>
      </c>
      <c r="D8" s="24">
        <f t="shared" si="0"/>
        <v>0.26668564428198493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1:16">
      <c r="B9" s="18">
        <v>42217</v>
      </c>
      <c r="C9" s="19">
        <v>206.060867</v>
      </c>
      <c r="D9" s="24">
        <f t="shared" si="0"/>
        <v>-0.12544846572916635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1:16">
      <c r="B10" s="18">
        <v>42248</v>
      </c>
      <c r="C10" s="19">
        <v>208.358948</v>
      </c>
      <c r="D10" s="24">
        <f t="shared" si="0"/>
        <v>1.11524377891703E-2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1:16">
      <c r="B11" s="18">
        <v>42278</v>
      </c>
      <c r="C11" s="19">
        <v>228.11712600000001</v>
      </c>
      <c r="D11" s="24">
        <f t="shared" si="0"/>
        <v>9.4827595309225687E-2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1:16">
      <c r="B12" s="18">
        <v>42309</v>
      </c>
      <c r="C12" s="19">
        <v>220.29838599999999</v>
      </c>
      <c r="D12" s="24">
        <f t="shared" si="0"/>
        <v>-3.4275111812516967E-2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1:16">
      <c r="B13" s="18">
        <v>42339</v>
      </c>
      <c r="C13" s="19">
        <v>219.321045</v>
      </c>
      <c r="D13" s="24">
        <f t="shared" si="0"/>
        <v>-4.4364419446994985E-3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1:16">
      <c r="B14" s="18">
        <v>42370</v>
      </c>
      <c r="C14" s="19">
        <v>214.01168799999999</v>
      </c>
      <c r="D14" s="24">
        <f t="shared" si="0"/>
        <v>-2.4208151114727738E-2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1:16">
      <c r="B15" s="18">
        <v>42401</v>
      </c>
      <c r="C15" s="19">
        <v>212.453217</v>
      </c>
      <c r="D15" s="24">
        <f t="shared" si="0"/>
        <v>-7.2821770369849714E-3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1:16">
      <c r="B16" s="18">
        <v>42430</v>
      </c>
      <c r="C16" s="19">
        <v>218.31727599999999</v>
      </c>
      <c r="D16" s="24">
        <f t="shared" si="0"/>
        <v>2.7601648413730473E-2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19">
        <v>238.36601300000001</v>
      </c>
      <c r="D17" s="24">
        <f t="shared" si="0"/>
        <v>9.1833030199589105E-2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19">
        <v>225.44924900000001</v>
      </c>
      <c r="D18" s="24">
        <f t="shared" si="0"/>
        <v>-5.4188782357994958E-2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19">
        <v>234.086838</v>
      </c>
      <c r="D19" s="24">
        <f t="shared" si="0"/>
        <v>3.8312786750511529E-2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19">
        <v>241.88973999999999</v>
      </c>
      <c r="D20" s="24">
        <f t="shared" si="0"/>
        <v>3.3333364945533628E-2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19">
        <v>253.20578</v>
      </c>
      <c r="D21" s="24">
        <f t="shared" si="0"/>
        <v>4.6781810588576445E-2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19">
        <v>246.43833900000001</v>
      </c>
      <c r="D22" s="24">
        <f t="shared" si="0"/>
        <v>-2.6727039959356325E-2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19">
        <v>256.23818999999997</v>
      </c>
      <c r="D23" s="24">
        <f t="shared" si="0"/>
        <v>3.9765935120995799E-2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19">
        <v>258.198151</v>
      </c>
      <c r="D24" s="24">
        <f t="shared" si="0"/>
        <v>7.6489808174184937E-3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19">
        <v>268.77459700000003</v>
      </c>
      <c r="D25" s="24">
        <f t="shared" si="0"/>
        <v>4.0962516420189443E-2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19">
        <v>331.86340300000001</v>
      </c>
      <c r="D26" s="24">
        <f t="shared" si="0"/>
        <v>0.23472756244147575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19">
        <v>344.251892</v>
      </c>
      <c r="D27" s="24">
        <f t="shared" si="0"/>
        <v>3.7330084872299052E-2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19">
        <v>379.08755500000001</v>
      </c>
      <c r="D28" s="24">
        <f t="shared" si="0"/>
        <v>0.10119236468858683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19">
        <v>460.33380099999999</v>
      </c>
      <c r="D29" s="24">
        <f t="shared" si="0"/>
        <v>0.21432053078081137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19">
        <v>431.93273900000003</v>
      </c>
      <c r="D30" s="24">
        <f t="shared" si="0"/>
        <v>-6.1696668674564581E-2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19">
        <v>441.066956</v>
      </c>
      <c r="D31" s="24">
        <f t="shared" si="0"/>
        <v>2.1147313401497003E-2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19">
        <v>462.70056199999999</v>
      </c>
      <c r="D32" s="24">
        <f t="shared" si="0"/>
        <v>4.9048349022092763E-2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19">
        <v>471.98266599999999</v>
      </c>
      <c r="D33" s="24">
        <f t="shared" si="0"/>
        <v>2.006071477388871E-2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19">
        <v>514.39935300000002</v>
      </c>
      <c r="D34" s="24">
        <f t="shared" si="0"/>
        <v>8.9869162695055405E-2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19">
        <v>527.231628</v>
      </c>
      <c r="D35" s="24">
        <f t="shared" si="0"/>
        <v>2.4946133631703837E-2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19">
        <v>659.03027299999997</v>
      </c>
      <c r="D36" s="24">
        <f t="shared" si="0"/>
        <v>0.24998243276861976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19">
        <v>612.69366500000001</v>
      </c>
      <c r="D37" s="24">
        <f t="shared" si="0"/>
        <v>-7.0310287551843542E-2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19">
        <v>589.10003700000004</v>
      </c>
      <c r="D38" s="24">
        <f t="shared" si="0"/>
        <v>-3.8508033211017367E-2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19">
        <v>549.752747</v>
      </c>
      <c r="D39" s="24">
        <f t="shared" si="0"/>
        <v>-6.6792204258510401E-2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19">
        <v>511.44091800000001</v>
      </c>
      <c r="D40" s="24">
        <f t="shared" si="0"/>
        <v>-6.9689199752193343E-2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19">
        <v>582.59149200000002</v>
      </c>
      <c r="D41" s="24">
        <f t="shared" si="0"/>
        <v>0.13911787558616884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19">
        <v>545.32513400000005</v>
      </c>
      <c r="D42" s="24">
        <f t="shared" si="0"/>
        <v>-6.3966533174157569E-2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19">
        <v>462.11261000000002</v>
      </c>
      <c r="D43" s="24">
        <f t="shared" si="0"/>
        <v>-0.15259249723120227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19">
        <v>490.35012799999998</v>
      </c>
      <c r="D44" s="24">
        <f t="shared" si="0"/>
        <v>6.1105274751104499E-2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19">
        <v>587.85015899999996</v>
      </c>
      <c r="D45" s="24">
        <f t="shared" si="0"/>
        <v>0.19883757632056742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19">
        <v>530.58764599999995</v>
      </c>
      <c r="D46" s="24">
        <f t="shared" si="0"/>
        <v>-9.7410049352389505E-2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19">
        <v>463.16262799999998</v>
      </c>
      <c r="D47" s="24">
        <f t="shared" si="0"/>
        <v>-0.12707611741114677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19">
        <v>464.96261600000003</v>
      </c>
      <c r="D48" s="24">
        <f t="shared" si="0"/>
        <v>3.8862980110736522E-3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19">
        <v>467.13760400000001</v>
      </c>
      <c r="D49" s="24">
        <f t="shared" si="0"/>
        <v>4.677769620945238E-3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19">
        <v>497.96261600000003</v>
      </c>
      <c r="D50" s="24">
        <f t="shared" si="0"/>
        <v>6.5987006261221559E-2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19">
        <v>494.32513399999999</v>
      </c>
      <c r="D51" s="24">
        <f t="shared" si="0"/>
        <v>-7.3047290762887629E-3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19">
        <v>533.21264599999995</v>
      </c>
      <c r="D52" s="24">
        <f t="shared" si="0"/>
        <v>7.8667883393523708E-2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19">
        <v>526.57513400000005</v>
      </c>
      <c r="D53" s="24">
        <f t="shared" si="0"/>
        <v>-1.2448151876727764E-2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19">
        <v>536.32513400000005</v>
      </c>
      <c r="D54" s="24">
        <f t="shared" si="0"/>
        <v>1.8515876216821159E-2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19">
        <v>533.73761000000002</v>
      </c>
      <c r="D55" s="24">
        <f t="shared" si="0"/>
        <v>-4.8245436135014863E-3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19">
        <v>515.77514599999995</v>
      </c>
      <c r="D56" s="24">
        <f t="shared" si="0"/>
        <v>-3.3654109553943656E-2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19">
        <v>453.26260400000001</v>
      </c>
      <c r="D57" s="24">
        <f t="shared" si="0"/>
        <v>-0.12120115225559924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19">
        <v>469.83761600000003</v>
      </c>
      <c r="D58" s="24">
        <f t="shared" si="0"/>
        <v>3.6568231867635026E-2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19">
        <v>453.26260400000001</v>
      </c>
      <c r="D59" s="24">
        <f t="shared" si="0"/>
        <v>-3.5278171511920919E-2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19">
        <v>434.81262199999998</v>
      </c>
      <c r="D60" s="24">
        <f t="shared" si="0"/>
        <v>-4.0704840499041106E-2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19">
        <v>439.68762199999998</v>
      </c>
      <c r="D61" s="24">
        <f t="shared" si="0"/>
        <v>1.1211726047823944E-2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19">
        <v>475.20010400000001</v>
      </c>
      <c r="D62" s="24">
        <f t="shared" si="0"/>
        <v>8.0767527269621553E-2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19">
        <v>517.53765899999996</v>
      </c>
      <c r="D63" s="24">
        <f t="shared" si="0"/>
        <v>8.9094161898584101E-2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19">
        <v>387.562592</v>
      </c>
      <c r="D64" s="24">
        <f t="shared" si="0"/>
        <v>-0.25114127395316743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4"/>
  <sheetViews>
    <sheetView workbookViewId="0">
      <selection activeCell="J4" sqref="J4"/>
    </sheetView>
  </sheetViews>
  <sheetFormatPr defaultRowHeight="14.5"/>
  <cols>
    <col min="2" max="2" width="21.08984375" customWidth="1"/>
    <col min="3" max="3" width="16.54296875" customWidth="1"/>
    <col min="5" max="5" width="11.54296875" customWidth="1"/>
    <col min="6" max="6" width="15.08984375" customWidth="1"/>
    <col min="11" max="11" width="16.26953125" customWidth="1"/>
  </cols>
  <sheetData>
    <row r="1" spans="2:16" ht="15.5">
      <c r="B1" s="2"/>
      <c r="C1" s="2"/>
      <c r="D1" s="3"/>
      <c r="E1" s="3"/>
      <c r="F1" s="3"/>
      <c r="G1" s="3"/>
    </row>
    <row r="2" spans="2:16" ht="16" thickBot="1">
      <c r="B2" s="5" t="s">
        <v>11</v>
      </c>
      <c r="C2" s="6"/>
      <c r="D2" s="6"/>
      <c r="E2" s="6"/>
      <c r="F2" s="3"/>
      <c r="G2" s="3"/>
    </row>
    <row r="3" spans="2:16" ht="15" thickBot="1">
      <c r="B3" s="11" t="s">
        <v>10</v>
      </c>
      <c r="C3" s="12"/>
      <c r="D3" s="12"/>
      <c r="E3" s="12" t="s">
        <v>7</v>
      </c>
      <c r="F3" s="12"/>
      <c r="G3" s="12"/>
    </row>
    <row r="4" spans="2:16" ht="15" thickBot="1">
      <c r="B4" s="30" t="s">
        <v>0</v>
      </c>
      <c r="C4" s="31" t="s">
        <v>18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15">
        <f>SLOPE(D6:D64,G6:G64)</f>
        <v>0.57347384319474026</v>
      </c>
      <c r="K4" s="8" t="s">
        <v>13</v>
      </c>
      <c r="L4" s="4"/>
      <c r="M4" s="4"/>
      <c r="N4" s="4"/>
      <c r="O4" s="4"/>
      <c r="P4" s="4"/>
    </row>
    <row r="5" spans="2:16">
      <c r="B5" s="18">
        <v>42095</v>
      </c>
      <c r="C5" s="19">
        <v>251.89999399999999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2:16">
      <c r="B6" s="18">
        <v>42125</v>
      </c>
      <c r="C6" s="19">
        <v>269.85000600000001</v>
      </c>
      <c r="D6" s="24">
        <f>C6/C5-1</f>
        <v>7.1258485222512657E-2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2:16">
      <c r="B7" s="18">
        <v>42156</v>
      </c>
      <c r="C7" s="19">
        <v>280.10000600000001</v>
      </c>
      <c r="D7" s="24">
        <f t="shared" ref="D7:D64" si="0">C7/C6-1</f>
        <v>3.7984064376859861E-2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2:16">
      <c r="B8" s="18">
        <v>42186</v>
      </c>
      <c r="C8" s="19">
        <v>293.29998799999998</v>
      </c>
      <c r="D8" s="24">
        <f t="shared" si="0"/>
        <v>4.7125961146891049E-2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2:16">
      <c r="B9" s="18">
        <v>42217</v>
      </c>
      <c r="C9" s="19">
        <v>273.04998799999998</v>
      </c>
      <c r="D9" s="24">
        <f t="shared" si="0"/>
        <v>-6.9041939408466702E-2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2:16">
      <c r="B10" s="18">
        <v>42248</v>
      </c>
      <c r="C10" s="19">
        <v>276</v>
      </c>
      <c r="D10" s="24">
        <f t="shared" si="0"/>
        <v>1.0803926495686289E-2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2:16">
      <c r="B11" s="18">
        <v>42278</v>
      </c>
      <c r="C11" s="19">
        <v>269.75</v>
      </c>
      <c r="D11" s="24">
        <f t="shared" si="0"/>
        <v>-2.2644927536231929E-2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2:16">
      <c r="B12" s="18">
        <v>42309</v>
      </c>
      <c r="C12" s="19">
        <v>272.54998799999998</v>
      </c>
      <c r="D12" s="24">
        <f t="shared" si="0"/>
        <v>1.037993697868389E-2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2:16">
      <c r="B13" s="18">
        <v>42339</v>
      </c>
      <c r="C13" s="19">
        <v>276.95001200000002</v>
      </c>
      <c r="D13" s="24">
        <f t="shared" si="0"/>
        <v>1.6143915588798352E-2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2:16">
      <c r="B14" s="18">
        <v>42370</v>
      </c>
      <c r="C14" s="19">
        <v>250.64999399999999</v>
      </c>
      <c r="D14" s="24">
        <f t="shared" si="0"/>
        <v>-9.4963050588349529E-2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2:16">
      <c r="B15" s="18">
        <v>42401</v>
      </c>
      <c r="C15" s="19">
        <v>237.14999399999999</v>
      </c>
      <c r="D15" s="24">
        <f t="shared" si="0"/>
        <v>-5.3859965382644259E-2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2:16">
      <c r="B16" s="18">
        <v>42430</v>
      </c>
      <c r="C16" s="19">
        <v>249.89999399999999</v>
      </c>
      <c r="D16" s="24">
        <f t="shared" si="0"/>
        <v>5.3763442220454039E-2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19">
        <v>275.79998799999998</v>
      </c>
      <c r="D17" s="24">
        <f t="shared" si="0"/>
        <v>0.10364143506141898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19">
        <v>289.70001200000002</v>
      </c>
      <c r="D18" s="24">
        <f t="shared" si="0"/>
        <v>5.039892895136755E-2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19">
        <v>308.64999399999999</v>
      </c>
      <c r="D19" s="24">
        <f t="shared" si="0"/>
        <v>6.5412430842425984E-2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19">
        <v>303.60000600000001</v>
      </c>
      <c r="D20" s="24">
        <f t="shared" si="0"/>
        <v>-1.6361536038131175E-2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19">
        <v>290.60000600000001</v>
      </c>
      <c r="D21" s="24">
        <f t="shared" si="0"/>
        <v>-4.2819498495003327E-2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19">
        <v>271.20001200000002</v>
      </c>
      <c r="D22" s="24">
        <f t="shared" si="0"/>
        <v>-6.6758408807465752E-2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19">
        <v>291.54998799999998</v>
      </c>
      <c r="D23" s="24">
        <f t="shared" si="0"/>
        <v>7.5036781340555248E-2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19">
        <v>283.54998799999998</v>
      </c>
      <c r="D24" s="24">
        <f t="shared" si="0"/>
        <v>-2.7439548376863576E-2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19">
        <v>278.14999399999999</v>
      </c>
      <c r="D25" s="24">
        <f t="shared" si="0"/>
        <v>-1.9044239917231032E-2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19">
        <v>276</v>
      </c>
      <c r="D26" s="24">
        <f t="shared" si="0"/>
        <v>-7.7296208749872974E-3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19">
        <v>276.89999399999999</v>
      </c>
      <c r="D27" s="24">
        <f t="shared" si="0"/>
        <v>3.2608478260869322E-3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19">
        <v>277.35000600000001</v>
      </c>
      <c r="D28" s="24">
        <f t="shared" si="0"/>
        <v>1.6251788001122591E-3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19">
        <v>286.75</v>
      </c>
      <c r="D29" s="24">
        <f t="shared" si="0"/>
        <v>3.3892171612211808E-2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19">
        <v>279.95001200000002</v>
      </c>
      <c r="D30" s="24">
        <f t="shared" si="0"/>
        <v>-2.371399476896241E-2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19">
        <v>292.10000600000001</v>
      </c>
      <c r="D31" s="24">
        <f t="shared" si="0"/>
        <v>4.3400583958538963E-2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19">
        <v>310</v>
      </c>
      <c r="D32" s="24">
        <f t="shared" si="0"/>
        <v>6.1280361630666969E-2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19">
        <v>315.10000600000001</v>
      </c>
      <c r="D33" s="24">
        <f t="shared" si="0"/>
        <v>1.6451632258064564E-2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19">
        <v>305</v>
      </c>
      <c r="D34" s="24">
        <f t="shared" si="0"/>
        <v>-3.2053334838717862E-2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19">
        <v>332.85000600000001</v>
      </c>
      <c r="D35" s="24">
        <f t="shared" si="0"/>
        <v>9.1311495081967342E-2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19">
        <v>344.29998799999998</v>
      </c>
      <c r="D36" s="24">
        <f t="shared" si="0"/>
        <v>3.4399825127237493E-2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19">
        <v>349.70001200000002</v>
      </c>
      <c r="D37" s="24">
        <f t="shared" si="0"/>
        <v>1.5684066767960525E-2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19">
        <v>355.60000600000001</v>
      </c>
      <c r="D38" s="24">
        <f t="shared" si="0"/>
        <v>1.6871586495684765E-2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19">
        <v>325.04998799999998</v>
      </c>
      <c r="D39" s="24">
        <f t="shared" si="0"/>
        <v>-8.5911185277089186E-2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19">
        <v>328.39999399999999</v>
      </c>
      <c r="D40" s="24">
        <f t="shared" si="0"/>
        <v>1.0306125591981186E-2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19">
        <v>369.39999399999999</v>
      </c>
      <c r="D41" s="24">
        <f t="shared" si="0"/>
        <v>0.12484774893144479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19">
        <v>383.29998799999998</v>
      </c>
      <c r="D42" s="24">
        <f t="shared" si="0"/>
        <v>3.7628571266300481E-2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19">
        <v>391.45001200000002</v>
      </c>
      <c r="D43" s="24">
        <f t="shared" si="0"/>
        <v>2.1262781777076523E-2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19">
        <v>421.54998799999998</v>
      </c>
      <c r="D44" s="24">
        <f t="shared" si="0"/>
        <v>7.6893537047586058E-2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19">
        <v>478.75</v>
      </c>
      <c r="D45" s="24">
        <f t="shared" si="0"/>
        <v>0.13568974885132734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19">
        <v>426.89999399999999</v>
      </c>
      <c r="D46" s="24">
        <f t="shared" si="0"/>
        <v>-0.10830288459530024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19">
        <v>384.75</v>
      </c>
      <c r="D47" s="24">
        <f t="shared" si="0"/>
        <v>-9.8735054093254448E-2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19">
        <v>409.10000600000001</v>
      </c>
      <c r="D48" s="24">
        <f t="shared" si="0"/>
        <v>6.3287864847303421E-2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19">
        <v>430.64999399999999</v>
      </c>
      <c r="D49" s="24">
        <f t="shared" si="0"/>
        <v>5.2676577081252729E-2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19">
        <v>443.64999399999999</v>
      </c>
      <c r="D50" s="24">
        <f t="shared" si="0"/>
        <v>3.0186927159228105E-2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19">
        <v>438.04998799999998</v>
      </c>
      <c r="D51" s="24">
        <f t="shared" si="0"/>
        <v>-1.2622576525944895E-2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19">
        <v>408.79998799999998</v>
      </c>
      <c r="D52" s="24">
        <f t="shared" si="0"/>
        <v>-6.6773201235654445E-2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19">
        <v>398.10000600000001</v>
      </c>
      <c r="D53" s="24">
        <f t="shared" si="0"/>
        <v>-2.6174125034465479E-2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19">
        <v>395.95001200000002</v>
      </c>
      <c r="D54" s="24">
        <f t="shared" si="0"/>
        <v>-5.4006379492493872E-3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19">
        <v>400.5</v>
      </c>
      <c r="D55" s="24">
        <f t="shared" si="0"/>
        <v>1.1491319262796118E-2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19">
        <v>426.45001200000002</v>
      </c>
      <c r="D56" s="24">
        <f t="shared" si="0"/>
        <v>6.4794037453183462E-2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19">
        <v>448.79998799999998</v>
      </c>
      <c r="D57" s="24">
        <f t="shared" si="0"/>
        <v>5.2409368908635345E-2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19">
        <v>447.25</v>
      </c>
      <c r="D58" s="24">
        <f t="shared" si="0"/>
        <v>-3.4536275433233454E-3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19">
        <v>461.95001200000002</v>
      </c>
      <c r="D59" s="24">
        <f t="shared" si="0"/>
        <v>3.2867550586920036E-2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19">
        <v>459.10000600000001</v>
      </c>
      <c r="D60" s="24">
        <f t="shared" si="0"/>
        <v>-6.169511691667684E-3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19">
        <v>458.39999399999999</v>
      </c>
      <c r="D61" s="24">
        <f t="shared" si="0"/>
        <v>-1.5247484008963363E-3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19">
        <v>495.75</v>
      </c>
      <c r="D62" s="24">
        <f t="shared" si="0"/>
        <v>8.1479071747108334E-2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19">
        <v>496.10000600000001</v>
      </c>
      <c r="D63" s="24">
        <f t="shared" si="0"/>
        <v>7.0601311144735668E-4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19">
        <v>450.04998799999998</v>
      </c>
      <c r="D64" s="24">
        <f t="shared" si="0"/>
        <v>-9.2824062574189958E-2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4"/>
  <sheetViews>
    <sheetView workbookViewId="0">
      <selection activeCell="J4" sqref="J4"/>
    </sheetView>
  </sheetViews>
  <sheetFormatPr defaultRowHeight="14.5"/>
  <cols>
    <col min="2" max="2" width="21.08984375" customWidth="1"/>
    <col min="3" max="3" width="14.26953125" customWidth="1"/>
    <col min="5" max="5" width="11.54296875" customWidth="1"/>
    <col min="6" max="6" width="15.08984375" customWidth="1"/>
    <col min="11" max="11" width="26.08984375" customWidth="1"/>
  </cols>
  <sheetData>
    <row r="1" spans="2:16" ht="15.5">
      <c r="B1" s="2"/>
      <c r="C1" s="2"/>
      <c r="D1" s="3"/>
      <c r="E1" s="3"/>
      <c r="F1" s="3"/>
      <c r="G1" s="3"/>
    </row>
    <row r="2" spans="2:16" ht="16" thickBot="1">
      <c r="B2" s="5" t="s">
        <v>22</v>
      </c>
      <c r="C2" s="6"/>
      <c r="D2" s="6"/>
      <c r="E2" s="6"/>
      <c r="F2" s="3"/>
      <c r="G2" s="3"/>
    </row>
    <row r="3" spans="2:16" ht="15" thickBot="1">
      <c r="B3" s="11" t="s">
        <v>23</v>
      </c>
      <c r="C3" s="12"/>
      <c r="D3" s="12"/>
      <c r="E3" s="12" t="s">
        <v>7</v>
      </c>
      <c r="F3" s="12"/>
      <c r="G3" s="12"/>
    </row>
    <row r="4" spans="2:16" ht="15" thickBot="1">
      <c r="B4" s="30" t="s">
        <v>0</v>
      </c>
      <c r="C4" s="31" t="s">
        <v>21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29">
        <f>SLOPE(D6:D64,G6:G64)</f>
        <v>1.4601847048444168</v>
      </c>
      <c r="K4" s="8" t="s">
        <v>21</v>
      </c>
      <c r="L4" s="4"/>
      <c r="M4" s="4"/>
      <c r="N4" s="4"/>
      <c r="O4" s="4"/>
      <c r="P4" s="4"/>
    </row>
    <row r="5" spans="2:16">
      <c r="B5" s="18">
        <v>42095</v>
      </c>
      <c r="C5" s="19">
        <v>745.59997599999997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2:16">
      <c r="B6" s="18">
        <v>42125</v>
      </c>
      <c r="C6" s="19">
        <v>895.27502400000003</v>
      </c>
      <c r="D6" s="24">
        <f>C6/C5-1</f>
        <v>0.20074443779220297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2:16">
      <c r="B7" s="18">
        <v>42156</v>
      </c>
      <c r="C7" s="19">
        <v>928.77502400000003</v>
      </c>
      <c r="D7" s="24">
        <f t="shared" ref="D7:D64" si="0">C7/C6-1</f>
        <v>3.7418669237889945E-2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2:16">
      <c r="B8" s="18">
        <v>42186</v>
      </c>
      <c r="C8" s="19">
        <v>916.07501200000002</v>
      </c>
      <c r="D8" s="24">
        <f t="shared" si="0"/>
        <v>-1.367393789865734E-2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2:16">
      <c r="B9" s="18">
        <v>42217</v>
      </c>
      <c r="C9" s="19">
        <v>833.59997599999997</v>
      </c>
      <c r="D9" s="24">
        <f t="shared" si="0"/>
        <v>-9.0030876205146493E-2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2:16">
      <c r="B10" s="18">
        <v>42248</v>
      </c>
      <c r="C10" s="19">
        <v>800.67498799999998</v>
      </c>
      <c r="D10" s="24">
        <f t="shared" si="0"/>
        <v>-3.9497347586295972E-2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2:16">
      <c r="B11" s="18">
        <v>42278</v>
      </c>
      <c r="C11" s="19">
        <v>732.29998799999998</v>
      </c>
      <c r="D11" s="24">
        <f t="shared" si="0"/>
        <v>-8.5396697817167189E-2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2:16">
      <c r="B12" s="18">
        <v>42309</v>
      </c>
      <c r="C12" s="19">
        <v>770.67498799999998</v>
      </c>
      <c r="D12" s="24">
        <f t="shared" si="0"/>
        <v>5.2403387448915373E-2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2:16">
      <c r="B13" s="18">
        <v>42339</v>
      </c>
      <c r="C13" s="19">
        <v>741.92498799999998</v>
      </c>
      <c r="D13" s="24">
        <f t="shared" si="0"/>
        <v>-3.7304960518583785E-2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2:16">
      <c r="B14" s="18">
        <v>42370</v>
      </c>
      <c r="C14" s="19">
        <v>636.07501200000002</v>
      </c>
      <c r="D14" s="24">
        <f t="shared" si="0"/>
        <v>-0.14266937724437445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2:16">
      <c r="B15" s="18">
        <v>42401</v>
      </c>
      <c r="C15" s="19">
        <v>497.42498799999998</v>
      </c>
      <c r="D15" s="24">
        <f t="shared" si="0"/>
        <v>-0.21797747338642515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2:16">
      <c r="B16" s="18">
        <v>42430</v>
      </c>
      <c r="C16" s="19">
        <v>638.42498799999998</v>
      </c>
      <c r="D16" s="24">
        <f t="shared" si="0"/>
        <v>0.28345982490127741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19">
        <v>578.47497599999997</v>
      </c>
      <c r="D17" s="24">
        <f t="shared" si="0"/>
        <v>-9.3902984887552665E-2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19">
        <v>516.82501200000002</v>
      </c>
      <c r="D18" s="24">
        <f t="shared" si="0"/>
        <v>-0.10657325996414402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19">
        <v>567.97497599999997</v>
      </c>
      <c r="D19" s="24">
        <f t="shared" si="0"/>
        <v>9.8969598630803013E-2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19">
        <v>611.95001200000002</v>
      </c>
      <c r="D20" s="24">
        <f t="shared" si="0"/>
        <v>7.7424249057057137E-2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19">
        <v>587.17498799999998</v>
      </c>
      <c r="D21" s="24">
        <f t="shared" si="0"/>
        <v>-4.0485372194093538E-2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19">
        <v>482</v>
      </c>
      <c r="D22" s="24">
        <f t="shared" si="0"/>
        <v>-0.17912034768074958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19">
        <v>500.20001200000002</v>
      </c>
      <c r="D23" s="24">
        <f t="shared" si="0"/>
        <v>3.7759360995850644E-2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19">
        <v>460.20001200000002</v>
      </c>
      <c r="D24" s="24">
        <f t="shared" si="0"/>
        <v>-7.9968010876417139E-2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19">
        <v>426.72500600000001</v>
      </c>
      <c r="D25" s="24">
        <f t="shared" si="0"/>
        <v>-7.2740124135416195E-2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19">
        <v>438.07501200000002</v>
      </c>
      <c r="D26" s="24">
        <f t="shared" si="0"/>
        <v>2.6597939751391131E-2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19">
        <v>505.375</v>
      </c>
      <c r="D27" s="24">
        <f t="shared" si="0"/>
        <v>0.15362663050044034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19">
        <v>553.67498799999998</v>
      </c>
      <c r="D28" s="24">
        <f t="shared" si="0"/>
        <v>9.5572570863220241E-2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19">
        <v>521.07501200000002</v>
      </c>
      <c r="D29" s="24">
        <f t="shared" si="0"/>
        <v>-5.8879264381724195E-2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19">
        <v>457.45001200000002</v>
      </c>
      <c r="D30" s="24">
        <f t="shared" si="0"/>
        <v>-0.12210334123640532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19">
        <v>473.20001200000002</v>
      </c>
      <c r="D31" s="24">
        <f t="shared" si="0"/>
        <v>3.442999144571024E-2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19">
        <v>658.875</v>
      </c>
      <c r="D32" s="24">
        <f t="shared" si="0"/>
        <v>0.39238162149497158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19">
        <v>697.25</v>
      </c>
      <c r="D33" s="24">
        <f t="shared" si="0"/>
        <v>5.824321760576745E-2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19">
        <v>695.47497599999997</v>
      </c>
      <c r="D34" s="24">
        <f t="shared" si="0"/>
        <v>-2.5457497310864552E-3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19">
        <v>816.32501200000002</v>
      </c>
      <c r="D35" s="24">
        <f t="shared" si="0"/>
        <v>0.17376618882114903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19">
        <v>887.59997599999997</v>
      </c>
      <c r="D36" s="24">
        <f t="shared" si="0"/>
        <v>8.7311993326501192E-2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19">
        <v>880.54998799999998</v>
      </c>
      <c r="D37" s="24">
        <f t="shared" si="0"/>
        <v>-7.942753707329997E-3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19">
        <v>1021.599976</v>
      </c>
      <c r="D38" s="24">
        <f t="shared" si="0"/>
        <v>0.16018396447925443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19">
        <v>1017</v>
      </c>
      <c r="D39" s="24">
        <f t="shared" si="0"/>
        <v>-4.5027174119667279E-3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19">
        <v>1162.9250489999999</v>
      </c>
      <c r="D40" s="24">
        <f t="shared" si="0"/>
        <v>0.14348579056047184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19">
        <v>1270.125</v>
      </c>
      <c r="D41" s="24">
        <f t="shared" si="0"/>
        <v>9.2181307034517213E-2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19">
        <v>1254.3000489999999</v>
      </c>
      <c r="D42" s="24">
        <f t="shared" si="0"/>
        <v>-1.2459365023127722E-2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19">
        <v>1386.4499510000001</v>
      </c>
      <c r="D43" s="24">
        <f t="shared" si="0"/>
        <v>0.1053574877122565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19">
        <v>1404.900024</v>
      </c>
      <c r="D44" s="24">
        <f t="shared" si="0"/>
        <v>1.3307420860516839E-2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19">
        <v>1549.349976</v>
      </c>
      <c r="D45" s="24">
        <f t="shared" si="0"/>
        <v>0.10281867003512835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19">
        <v>1229.75</v>
      </c>
      <c r="D46" s="24">
        <f t="shared" si="0"/>
        <v>-0.20628004063040695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19">
        <v>1083.5</v>
      </c>
      <c r="D47" s="24">
        <f t="shared" si="0"/>
        <v>-0.11892661109981706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19">
        <v>1258.0500489999999</v>
      </c>
      <c r="D48" s="24">
        <f t="shared" si="0"/>
        <v>0.16109833779418548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19">
        <v>1252</v>
      </c>
      <c r="D49" s="24">
        <f t="shared" si="0"/>
        <v>-4.8090686096383672E-3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19">
        <v>1258.4499510000001</v>
      </c>
      <c r="D50" s="24">
        <f t="shared" si="0"/>
        <v>5.1517180511182481E-3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19">
        <v>1268.75</v>
      </c>
      <c r="D51" s="24">
        <f t="shared" si="0"/>
        <v>8.1847108753234643E-3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19">
        <v>1444</v>
      </c>
      <c r="D52" s="24">
        <f t="shared" si="0"/>
        <v>0.13812807881773392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19">
        <v>1328.5</v>
      </c>
      <c r="D53" s="24">
        <f t="shared" si="0"/>
        <v>-7.9986149584487576E-2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19">
        <v>1307.5500489999999</v>
      </c>
      <c r="D54" s="24">
        <f t="shared" si="0"/>
        <v>-1.5769628152051185E-2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19">
        <v>1232.9499510000001</v>
      </c>
      <c r="D55" s="24">
        <f t="shared" si="0"/>
        <v>-5.7053340372747674E-2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19">
        <v>1201.25</v>
      </c>
      <c r="D56" s="24">
        <f t="shared" si="0"/>
        <v>-2.5710655144022154E-2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19">
        <v>1189.1999510000001</v>
      </c>
      <c r="D57" s="24">
        <f t="shared" si="0"/>
        <v>-1.0031258272632626E-2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19">
        <v>1359.400024</v>
      </c>
      <c r="D58" s="24">
        <f t="shared" si="0"/>
        <v>0.14312149345186098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19">
        <v>1600.900024</v>
      </c>
      <c r="D59" s="24">
        <f t="shared" si="0"/>
        <v>0.17765190211589998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19">
        <v>1618.1999510000001</v>
      </c>
      <c r="D60" s="24">
        <f t="shared" si="0"/>
        <v>1.0806375626614351E-2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19">
        <v>1652.3000489999999</v>
      </c>
      <c r="D61" s="24">
        <f t="shared" si="0"/>
        <v>2.1072858134081107E-2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19">
        <v>1890.25</v>
      </c>
      <c r="D62" s="24">
        <f t="shared" si="0"/>
        <v>0.14401134415266248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19">
        <v>1756.849976</v>
      </c>
      <c r="D63" s="24">
        <f t="shared" si="0"/>
        <v>-7.0572688268747519E-2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19">
        <v>1471.4499510000001</v>
      </c>
      <c r="D64" s="24">
        <f t="shared" si="0"/>
        <v>-0.16244985565005343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B16" sqref="B16"/>
    </sheetView>
  </sheetViews>
  <sheetFormatPr defaultRowHeight="14.5"/>
  <cols>
    <col min="2" max="2" width="16.54296875" customWidth="1"/>
    <col min="3" max="3" width="20.6328125" customWidth="1"/>
    <col min="4" max="4" width="11.90625" customWidth="1"/>
    <col min="5" max="5" width="11.453125" customWidth="1"/>
    <col min="6" max="6" width="12.1796875" customWidth="1"/>
    <col min="7" max="7" width="13.54296875" customWidth="1"/>
  </cols>
  <sheetData>
    <row r="1" spans="1:7" ht="15.5">
      <c r="A1" s="42"/>
      <c r="B1" s="43"/>
      <c r="C1" s="43"/>
      <c r="D1" s="44"/>
      <c r="E1" s="44"/>
      <c r="F1" s="44"/>
      <c r="G1" s="44"/>
    </row>
    <row r="2" spans="1:7" ht="15.5">
      <c r="A2" s="43"/>
      <c r="B2" s="45" t="s">
        <v>64</v>
      </c>
      <c r="C2" s="46"/>
      <c r="D2" s="46"/>
      <c r="E2" s="46"/>
      <c r="F2" s="44"/>
      <c r="G2" s="44"/>
    </row>
    <row r="4" spans="1:7">
      <c r="C4" s="33"/>
      <c r="D4" s="34"/>
      <c r="E4" s="34"/>
      <c r="F4" s="34"/>
      <c r="G4" s="34"/>
    </row>
    <row r="5" spans="1:7" ht="15" thickBot="1">
      <c r="C5" s="35"/>
      <c r="D5" s="36" t="s">
        <v>31</v>
      </c>
      <c r="E5" s="36" t="s">
        <v>26</v>
      </c>
      <c r="F5" s="36" t="s">
        <v>27</v>
      </c>
      <c r="G5" s="36" t="s">
        <v>25</v>
      </c>
    </row>
    <row r="6" spans="1:7">
      <c r="C6" s="83" t="s">
        <v>19</v>
      </c>
      <c r="D6" s="84">
        <v>0.45</v>
      </c>
      <c r="E6" s="85">
        <v>0.27</v>
      </c>
      <c r="F6" s="86">
        <v>0.02</v>
      </c>
      <c r="G6" s="87">
        <f>D6/(1+((1-E6)*F6))</f>
        <v>0.44352454169130695</v>
      </c>
    </row>
    <row r="7" spans="1:7">
      <c r="C7" s="88" t="s">
        <v>16</v>
      </c>
      <c r="D7" s="81">
        <v>0.91</v>
      </c>
      <c r="E7" s="89">
        <v>0.35</v>
      </c>
      <c r="F7" s="82">
        <v>1.01</v>
      </c>
      <c r="G7" s="90">
        <f>D7/(1+((1-E7)*F7))</f>
        <v>0.54935104135224866</v>
      </c>
    </row>
    <row r="8" spans="1:7">
      <c r="C8" s="88" t="s">
        <v>20</v>
      </c>
      <c r="D8" s="81">
        <v>0.56999999999999995</v>
      </c>
      <c r="E8" s="89">
        <v>0.16</v>
      </c>
      <c r="F8" s="82">
        <v>7.0000000000000007E-2</v>
      </c>
      <c r="G8" s="90">
        <f>D8/(1+((1-E8)*F8))</f>
        <v>0.5383452965621458</v>
      </c>
    </row>
    <row r="9" spans="1:7" ht="15" thickBot="1">
      <c r="C9" s="91" t="s">
        <v>21</v>
      </c>
      <c r="D9" s="92">
        <v>1.46</v>
      </c>
      <c r="E9" s="93">
        <v>0.25</v>
      </c>
      <c r="F9" s="94">
        <v>0</v>
      </c>
      <c r="G9" s="95">
        <f>D9/(1+((1-E9)*F9))</f>
        <v>1.46</v>
      </c>
    </row>
    <row r="10" spans="1:7">
      <c r="C10" s="39" t="s">
        <v>28</v>
      </c>
      <c r="D10" s="40">
        <f>AVERAGE(D6:D9)</f>
        <v>0.84750000000000003</v>
      </c>
      <c r="E10" s="41">
        <f>AVERAGE(E6:E9)</f>
        <v>0.25750000000000001</v>
      </c>
      <c r="F10" s="41">
        <f>AVERAGE(F6:F9)</f>
        <v>0.27500000000000002</v>
      </c>
      <c r="G10" s="40">
        <f>AVERAGE(G6:G9)</f>
        <v>0.74780521990142534</v>
      </c>
    </row>
    <row r="11" spans="1:7">
      <c r="C11" s="39" t="s">
        <v>29</v>
      </c>
      <c r="D11" s="40">
        <f>MEDIAN(D6:D9)</f>
        <v>0.74</v>
      </c>
      <c r="E11" s="41">
        <f>MEDIAN(E6:E9)</f>
        <v>0.26</v>
      </c>
      <c r="F11" s="41">
        <f>MEDIAN(F6:F9)</f>
        <v>4.4999999999999998E-2</v>
      </c>
      <c r="G11" s="40">
        <f>MEDIAN(G6:G9)</f>
        <v>0.54384816895719723</v>
      </c>
    </row>
    <row r="12" spans="1:7" hidden="1">
      <c r="C12" s="37"/>
      <c r="D12" s="38"/>
      <c r="E12" s="38"/>
      <c r="F12" s="38"/>
      <c r="G12" s="38"/>
    </row>
    <row r="13" spans="1:7">
      <c r="C13" s="37"/>
      <c r="D13" s="38"/>
      <c r="E13" s="38"/>
      <c r="F13" s="38"/>
      <c r="G13" s="38"/>
    </row>
    <row r="15" spans="1:7" ht="15" thickBot="1">
      <c r="C15" s="33" t="s">
        <v>33</v>
      </c>
      <c r="D15" s="33"/>
      <c r="E15" s="33"/>
      <c r="F15" s="33"/>
      <c r="G15" s="33"/>
    </row>
    <row r="16" spans="1:7">
      <c r="C16" s="75"/>
      <c r="D16" s="56"/>
      <c r="E16" s="56"/>
      <c r="F16" s="56"/>
      <c r="G16" s="57"/>
    </row>
    <row r="17" spans="3:7" ht="16.5" customHeight="1">
      <c r="C17" s="76" t="s">
        <v>65</v>
      </c>
      <c r="D17" s="16"/>
      <c r="E17" s="79">
        <f>G11</f>
        <v>0.54384816895719723</v>
      </c>
      <c r="F17" s="16"/>
      <c r="G17" s="17"/>
    </row>
    <row r="18" spans="3:7">
      <c r="C18" s="59" t="s">
        <v>26</v>
      </c>
      <c r="D18" s="16"/>
      <c r="E18" s="80">
        <v>0.25</v>
      </c>
      <c r="F18" s="16"/>
      <c r="G18" s="17"/>
    </row>
    <row r="19" spans="3:7">
      <c r="C19" s="59" t="s">
        <v>32</v>
      </c>
      <c r="D19" s="16"/>
      <c r="E19" s="81">
        <v>1203.92</v>
      </c>
      <c r="F19" s="16" t="s">
        <v>35</v>
      </c>
      <c r="G19" s="17"/>
    </row>
    <row r="20" spans="3:7">
      <c r="C20" s="59" t="s">
        <v>34</v>
      </c>
      <c r="D20" s="16"/>
      <c r="E20" s="81">
        <v>4274.6499999999996</v>
      </c>
      <c r="F20" s="16" t="s">
        <v>35</v>
      </c>
      <c r="G20" s="17"/>
    </row>
    <row r="21" spans="3:7">
      <c r="C21" s="59" t="s">
        <v>27</v>
      </c>
      <c r="D21" s="77"/>
      <c r="E21" s="82">
        <f>E19/E20</f>
        <v>0.2816417718409695</v>
      </c>
      <c r="F21" s="16"/>
      <c r="G21" s="17"/>
    </row>
    <row r="22" spans="3:7" ht="15" thickBot="1">
      <c r="C22" s="61"/>
      <c r="D22" s="62"/>
      <c r="E22" s="62"/>
      <c r="F22" s="62"/>
      <c r="G22" s="78"/>
    </row>
    <row r="23" spans="3:7">
      <c r="C23" s="39" t="s">
        <v>24</v>
      </c>
      <c r="D23" s="39"/>
      <c r="E23" s="96">
        <f>E17*(1+((1-E18)*E21))</f>
        <v>0.65872594039537613</v>
      </c>
      <c r="F23" s="39"/>
      <c r="G23" s="39"/>
    </row>
    <row r="25" spans="3:7">
      <c r="C25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tabSelected="1" workbookViewId="0">
      <selection activeCell="K15" sqref="K15"/>
    </sheetView>
  </sheetViews>
  <sheetFormatPr defaultRowHeight="14.5"/>
  <cols>
    <col min="1" max="1" width="3" customWidth="1"/>
    <col min="4" max="4" width="5.26953125" customWidth="1"/>
    <col min="6" max="6" width="1.6328125" customWidth="1"/>
    <col min="7" max="7" width="37.81640625" customWidth="1"/>
    <col min="8" max="8" width="24.08984375" customWidth="1"/>
    <col min="9" max="9" width="2.90625" customWidth="1"/>
    <col min="11" max="11" width="21.36328125" customWidth="1"/>
    <col min="12" max="12" width="13.08984375" customWidth="1"/>
    <col min="13" max="13" width="10.36328125" customWidth="1"/>
  </cols>
  <sheetData>
    <row r="1" spans="2:13" ht="15.5">
      <c r="B1" s="2"/>
      <c r="C1" s="2"/>
      <c r="D1" s="3"/>
      <c r="E1" s="3"/>
      <c r="F1" s="3"/>
      <c r="G1" s="3"/>
      <c r="H1" s="3"/>
      <c r="J1" t="s">
        <v>99</v>
      </c>
      <c r="K1" t="s">
        <v>100</v>
      </c>
    </row>
    <row r="2" spans="2:13" ht="16" thickBot="1">
      <c r="B2" s="5" t="s">
        <v>44</v>
      </c>
      <c r="C2" s="6"/>
      <c r="D2" s="6"/>
      <c r="E2" s="6"/>
      <c r="F2" s="3"/>
      <c r="G2" s="3"/>
      <c r="H2" s="3"/>
      <c r="K2" t="s">
        <v>101</v>
      </c>
    </row>
    <row r="3" spans="2:13" ht="15" thickBot="1">
      <c r="B3" s="55" t="s">
        <v>40</v>
      </c>
      <c r="C3" s="63"/>
      <c r="D3" s="63"/>
      <c r="E3" s="64"/>
      <c r="F3" s="63"/>
      <c r="G3" s="63"/>
      <c r="H3" s="72">
        <v>0.06</v>
      </c>
      <c r="J3" s="47" t="s">
        <v>70</v>
      </c>
      <c r="K3" s="1"/>
      <c r="L3" s="1"/>
      <c r="M3" s="60" t="s">
        <v>55</v>
      </c>
    </row>
    <row r="4" spans="2:13">
      <c r="B4" s="58" t="s">
        <v>42</v>
      </c>
      <c r="C4" s="52"/>
      <c r="D4" s="52"/>
      <c r="E4" s="53"/>
      <c r="F4" s="52"/>
      <c r="G4" s="52"/>
      <c r="H4" s="73">
        <v>7.0000000000000007E-2</v>
      </c>
      <c r="J4" s="55" t="s">
        <v>54</v>
      </c>
      <c r="K4" s="56"/>
      <c r="L4" s="56"/>
      <c r="M4" s="99">
        <v>1484.3</v>
      </c>
    </row>
    <row r="5" spans="2:13">
      <c r="B5" s="58" t="s">
        <v>45</v>
      </c>
      <c r="C5" s="52"/>
      <c r="D5" s="52"/>
      <c r="E5" s="54"/>
      <c r="F5" s="52"/>
      <c r="G5" s="52"/>
      <c r="H5" s="74">
        <v>0.66</v>
      </c>
      <c r="J5" s="58" t="s">
        <v>56</v>
      </c>
      <c r="K5" s="16"/>
      <c r="L5" s="16"/>
      <c r="M5" s="97">
        <v>1955.1</v>
      </c>
    </row>
    <row r="6" spans="2:13" ht="15" thickBot="1">
      <c r="B6" s="65"/>
      <c r="C6" s="66"/>
      <c r="D6" s="66"/>
      <c r="E6" s="66"/>
      <c r="F6" s="66"/>
      <c r="G6" s="66"/>
      <c r="H6" s="67"/>
      <c r="J6" s="59" t="s">
        <v>60</v>
      </c>
      <c r="K6" s="16"/>
      <c r="L6" s="16"/>
      <c r="M6" s="97">
        <v>2106.9</v>
      </c>
    </row>
    <row r="7" spans="2:13">
      <c r="B7" s="7" t="s">
        <v>3</v>
      </c>
      <c r="C7" s="10"/>
      <c r="D7" s="10"/>
      <c r="E7" s="10"/>
      <c r="F7" s="10"/>
      <c r="G7" s="10"/>
      <c r="H7" s="49">
        <f>H3+(H5*H4)</f>
        <v>0.1062</v>
      </c>
      <c r="J7" s="58" t="s">
        <v>53</v>
      </c>
      <c r="K7" s="16"/>
      <c r="L7" s="16"/>
      <c r="M7" s="97">
        <v>63.66</v>
      </c>
    </row>
    <row r="8" spans="2:13">
      <c r="B8" s="4"/>
      <c r="C8" s="4"/>
      <c r="D8" s="4"/>
      <c r="E8" s="9"/>
      <c r="F8" s="4"/>
      <c r="G8" s="4"/>
      <c r="H8" s="4"/>
      <c r="J8" s="58" t="s">
        <v>69</v>
      </c>
      <c r="K8" s="16"/>
      <c r="L8" s="16"/>
      <c r="M8" s="97">
        <v>168.57</v>
      </c>
    </row>
    <row r="9" spans="2:13" ht="15" thickBot="1">
      <c r="B9" s="47" t="s">
        <v>63</v>
      </c>
      <c r="C9" s="1"/>
      <c r="D9" s="1"/>
      <c r="E9" s="1"/>
      <c r="F9" s="1"/>
      <c r="G9" s="1"/>
      <c r="H9" s="60" t="s">
        <v>55</v>
      </c>
      <c r="J9" s="59" t="s">
        <v>61</v>
      </c>
      <c r="K9" s="16"/>
      <c r="L9" s="16" t="s">
        <v>71</v>
      </c>
      <c r="M9" s="70">
        <f>M5/M7</f>
        <v>30.711592836946277</v>
      </c>
    </row>
    <row r="10" spans="2:13">
      <c r="B10" s="55" t="s">
        <v>36</v>
      </c>
      <c r="C10" s="56"/>
      <c r="D10" s="56"/>
      <c r="E10" s="56"/>
      <c r="F10" s="56"/>
      <c r="G10" s="56"/>
      <c r="H10" s="68">
        <f>H7</f>
        <v>0.1062</v>
      </c>
      <c r="J10" s="59" t="s">
        <v>62</v>
      </c>
      <c r="K10" s="16"/>
      <c r="L10" s="16" t="s">
        <v>72</v>
      </c>
      <c r="M10" s="71">
        <f>M6/H18</f>
        <v>1.75003322479899</v>
      </c>
    </row>
    <row r="11" spans="2:13">
      <c r="B11" s="58" t="s">
        <v>78</v>
      </c>
      <c r="C11" s="16"/>
      <c r="D11" s="16"/>
      <c r="E11" s="16" t="s">
        <v>82</v>
      </c>
      <c r="F11" s="16"/>
      <c r="G11" s="16"/>
      <c r="H11" s="69">
        <f>((H14/H18)*H15)+((H16/H18)*H17)</f>
        <v>7.1627525084723226E-2</v>
      </c>
      <c r="J11" s="59" t="s">
        <v>73</v>
      </c>
      <c r="K11" s="16"/>
      <c r="L11" s="16"/>
      <c r="M11" s="71">
        <v>1484.83</v>
      </c>
    </row>
    <row r="12" spans="2:13">
      <c r="B12" s="58" t="s">
        <v>66</v>
      </c>
      <c r="C12" s="16"/>
      <c r="D12" s="16"/>
      <c r="E12" s="16"/>
      <c r="F12" s="16"/>
      <c r="G12" s="16"/>
      <c r="H12" s="69">
        <v>0.25</v>
      </c>
      <c r="J12" s="59" t="s">
        <v>85</v>
      </c>
      <c r="K12" s="16"/>
      <c r="L12" s="16"/>
      <c r="M12" s="100">
        <f>H18/M13</f>
        <v>0.16598009209474179</v>
      </c>
    </row>
    <row r="13" spans="2:13" ht="15" thickBot="1">
      <c r="B13" s="58" t="s">
        <v>67</v>
      </c>
      <c r="C13" s="16"/>
      <c r="D13" s="16"/>
      <c r="E13" s="16" t="s">
        <v>68</v>
      </c>
      <c r="F13" s="16"/>
      <c r="G13" s="16"/>
      <c r="H13" s="69">
        <f>H11*(1-H12)</f>
        <v>5.3720643813542419E-2</v>
      </c>
      <c r="J13" s="61" t="s">
        <v>86</v>
      </c>
      <c r="K13" s="62"/>
      <c r="L13" s="62"/>
      <c r="M13" s="78">
        <v>7253.4</v>
      </c>
    </row>
    <row r="14" spans="2:13">
      <c r="B14" s="58" t="s">
        <v>76</v>
      </c>
      <c r="C14" s="16"/>
      <c r="D14" s="16"/>
      <c r="E14" s="16" t="s">
        <v>81</v>
      </c>
      <c r="F14" s="16"/>
      <c r="G14" s="16"/>
      <c r="H14" s="97">
        <v>723.93</v>
      </c>
    </row>
    <row r="15" spans="2:13">
      <c r="B15" s="58" t="s">
        <v>79</v>
      </c>
      <c r="C15" s="16"/>
      <c r="D15" s="16"/>
      <c r="E15" s="16"/>
      <c r="F15" s="16"/>
      <c r="G15" s="16"/>
      <c r="H15" s="69">
        <v>0.08</v>
      </c>
      <c r="K15" t="s">
        <v>90</v>
      </c>
      <c r="L15" t="s">
        <v>91</v>
      </c>
      <c r="M15">
        <v>43</v>
      </c>
    </row>
    <row r="16" spans="2:13">
      <c r="B16" s="58" t="s">
        <v>77</v>
      </c>
      <c r="C16" s="16"/>
      <c r="D16" s="16"/>
      <c r="E16" s="16" t="s">
        <v>74</v>
      </c>
      <c r="F16" s="16"/>
      <c r="G16" s="16"/>
      <c r="H16" s="97">
        <v>479.99</v>
      </c>
      <c r="K16" t="s">
        <v>92</v>
      </c>
      <c r="L16" t="s">
        <v>93</v>
      </c>
      <c r="M16">
        <v>78</v>
      </c>
    </row>
    <row r="17" spans="2:13">
      <c r="B17" s="58" t="s">
        <v>80</v>
      </c>
      <c r="C17" s="16"/>
      <c r="D17" s="16"/>
      <c r="E17" s="16"/>
      <c r="F17" s="16"/>
      <c r="G17" s="16"/>
      <c r="H17" s="69">
        <v>5.8999999999999997E-2</v>
      </c>
      <c r="K17" t="s">
        <v>89</v>
      </c>
      <c r="L17" t="s">
        <v>96</v>
      </c>
    </row>
    <row r="18" spans="2:13">
      <c r="B18" s="59" t="s">
        <v>51</v>
      </c>
      <c r="C18" s="16"/>
      <c r="D18" s="16"/>
      <c r="E18" s="16"/>
      <c r="F18" s="16"/>
      <c r="G18" s="16"/>
      <c r="H18" s="97">
        <f>H14+H16</f>
        <v>1203.92</v>
      </c>
      <c r="I18" s="48"/>
      <c r="K18" t="s">
        <v>94</v>
      </c>
      <c r="L18" t="s">
        <v>95</v>
      </c>
    </row>
    <row r="19" spans="2:13" ht="15" thickBot="1">
      <c r="B19" s="59" t="s">
        <v>34</v>
      </c>
      <c r="C19" s="16"/>
      <c r="D19" s="16"/>
      <c r="E19" s="16" t="s">
        <v>75</v>
      </c>
      <c r="F19" s="16"/>
      <c r="G19" s="16"/>
      <c r="H19" s="97">
        <v>4274.6499999999996</v>
      </c>
      <c r="K19" t="s">
        <v>97</v>
      </c>
      <c r="L19" t="s">
        <v>98</v>
      </c>
    </row>
    <row r="20" spans="2:13">
      <c r="B20" s="58" t="s">
        <v>50</v>
      </c>
      <c r="C20" s="16"/>
      <c r="D20" s="16"/>
      <c r="E20" s="16"/>
      <c r="F20" s="16"/>
      <c r="G20" s="16"/>
      <c r="H20" s="69">
        <f>M4/H19</f>
        <v>0.34723310680406583</v>
      </c>
      <c r="J20" s="107" t="s">
        <v>83</v>
      </c>
      <c r="K20" s="108"/>
      <c r="L20" s="108" t="s">
        <v>84</v>
      </c>
      <c r="M20" s="109"/>
    </row>
    <row r="21" spans="2:13">
      <c r="B21" s="59" t="s">
        <v>56</v>
      </c>
      <c r="C21" s="16"/>
      <c r="D21" s="16"/>
      <c r="E21" s="16"/>
      <c r="F21" s="16"/>
      <c r="G21" s="16"/>
      <c r="H21" s="70">
        <v>1955.1</v>
      </c>
      <c r="J21" s="101" t="s">
        <v>88</v>
      </c>
      <c r="K21" s="102"/>
      <c r="L21" s="102"/>
      <c r="M21" s="103"/>
    </row>
    <row r="22" spans="2:13" ht="15" thickBot="1">
      <c r="B22" s="59" t="s">
        <v>57</v>
      </c>
      <c r="C22" s="16"/>
      <c r="D22" s="16"/>
      <c r="E22" s="16"/>
      <c r="F22" s="16"/>
      <c r="G22" s="16"/>
      <c r="H22" s="71">
        <f>H18/(H18+H19)</f>
        <v>0.21975077438090598</v>
      </c>
      <c r="J22" s="104" t="s">
        <v>87</v>
      </c>
      <c r="K22" s="105"/>
      <c r="L22" s="105"/>
      <c r="M22" s="106"/>
    </row>
    <row r="23" spans="2:13">
      <c r="B23" s="59" t="s">
        <v>58</v>
      </c>
      <c r="C23" s="16"/>
      <c r="D23" s="16"/>
      <c r="E23" s="16"/>
      <c r="F23" s="16"/>
      <c r="G23" s="16"/>
      <c r="H23" s="71">
        <f>H19/(H19+H18)</f>
        <v>0.78024922561909404</v>
      </c>
    </row>
    <row r="24" spans="2:13" ht="15" thickBot="1">
      <c r="B24" s="50" t="s">
        <v>9</v>
      </c>
      <c r="C24" s="51" t="s">
        <v>59</v>
      </c>
      <c r="D24" s="51"/>
      <c r="E24" s="51"/>
      <c r="F24" s="51"/>
      <c r="G24" s="51"/>
      <c r="H24" s="51">
        <f>(H22*H13)+(H23*H10)</f>
        <v>9.466762083901456E-2</v>
      </c>
    </row>
    <row r="25" spans="2:13">
      <c r="B25" s="49"/>
      <c r="C25" s="49"/>
      <c r="D25" s="49"/>
      <c r="E25" s="49"/>
      <c r="F25" s="49"/>
      <c r="G25" s="49"/>
      <c r="H25" s="49"/>
    </row>
    <row r="27" spans="2:13">
      <c r="B27" t="s">
        <v>52</v>
      </c>
    </row>
    <row r="28" spans="2:13">
      <c r="B28" t="s">
        <v>41</v>
      </c>
    </row>
    <row r="29" spans="2:13">
      <c r="B29" t="s">
        <v>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B5" sqref="B5:H5"/>
    </sheetView>
  </sheetViews>
  <sheetFormatPr defaultRowHeight="14.5"/>
  <cols>
    <col min="8" max="8" width="19.36328125" customWidth="1"/>
  </cols>
  <sheetData>
    <row r="2" spans="1:8">
      <c r="A2">
        <v>1</v>
      </c>
      <c r="B2" s="98" t="s">
        <v>46</v>
      </c>
      <c r="C2" s="98"/>
      <c r="D2" s="98"/>
      <c r="E2" s="98"/>
      <c r="F2" s="98"/>
      <c r="G2" s="98"/>
      <c r="H2" s="98"/>
    </row>
    <row r="3" spans="1:8">
      <c r="A3">
        <v>2</v>
      </c>
      <c r="B3" s="98" t="s">
        <v>49</v>
      </c>
      <c r="C3" s="98"/>
      <c r="D3" s="98"/>
      <c r="E3" s="98"/>
      <c r="F3" s="98"/>
      <c r="G3" s="98"/>
      <c r="H3" s="98"/>
    </row>
    <row r="4" spans="1:8">
      <c r="A4">
        <v>3</v>
      </c>
      <c r="B4" s="98" t="s">
        <v>47</v>
      </c>
      <c r="C4" s="98"/>
      <c r="D4" s="98"/>
      <c r="E4" s="98"/>
      <c r="F4" s="98"/>
      <c r="G4" s="98"/>
      <c r="H4" s="98"/>
    </row>
    <row r="5" spans="1:8">
      <c r="A5">
        <v>4</v>
      </c>
      <c r="B5" s="98" t="s">
        <v>48</v>
      </c>
      <c r="C5" s="98"/>
      <c r="D5" s="98"/>
      <c r="E5" s="98"/>
      <c r="F5" s="98"/>
      <c r="G5" s="98"/>
      <c r="H5" s="98"/>
    </row>
  </sheetData>
  <mergeCells count="4">
    <mergeCell ref="B2:H2"/>
    <mergeCell ref="B3:H3"/>
    <mergeCell ref="B4:H4"/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Beta Brit</vt:lpstr>
      <vt:lpstr>Beta Nestle</vt:lpstr>
      <vt:lpstr>Beta HatsunAgro</vt:lpstr>
      <vt:lpstr>Beta Dabur</vt:lpstr>
      <vt:lpstr>Beta JubilantFood</vt:lpstr>
      <vt:lpstr>Beta Britannia</vt:lpstr>
      <vt:lpstr>WACC</vt:lpstr>
      <vt:lpstr>Assumptions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Beta Calculator</dc:title>
  <dc:creator>CFI</dc:creator>
  <cp:lastModifiedBy>naga dumpala</cp:lastModifiedBy>
  <dcterms:created xsi:type="dcterms:W3CDTF">2018-05-04T21:39:46Z</dcterms:created>
  <dcterms:modified xsi:type="dcterms:W3CDTF">2021-04-14T16:48:43Z</dcterms:modified>
</cp:coreProperties>
</file>