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GMP-Class\AGMP\"/>
    </mc:Choice>
  </mc:AlternateContent>
  <bookViews>
    <workbookView xWindow="-105" yWindow="-105" windowWidth="23250" windowHeight="12570"/>
  </bookViews>
  <sheets>
    <sheet name="Styker-AGMP-2021" sheetId="3" r:id="rId1"/>
    <sheet name="Sheet2" sheetId="2" r:id="rId2"/>
  </sheets>
  <externalReferences>
    <externalReference r:id="rId3"/>
  </externalReferences>
  <definedNames>
    <definedName name="growth_rate" localSheetId="0">#REF!</definedName>
    <definedName name="growth_rate">#REF!</definedName>
    <definedName name="growth_rate_r">#REF!</definedName>
    <definedName name="Hurdle_rate">'[1]Stryker-corp.'!$D$3</definedName>
    <definedName name="_xlnm.Print_Area" localSheetId="0">'Styker-AGMP-2021'!$B$1:$L$34</definedName>
    <definedName name="Tax_rate">'[1]Stryker-corp.'!$D$4</definedName>
    <definedName name="Total_capex" localSheetId="0">#REF!</definedName>
    <definedName name="Total_capex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3" l="1"/>
  <c r="G28" i="3"/>
  <c r="G27" i="3"/>
  <c r="E25" i="3" l="1"/>
  <c r="K25" i="3"/>
  <c r="J25" i="3"/>
  <c r="I25" i="3"/>
  <c r="H25" i="3"/>
  <c r="G25" i="3"/>
  <c r="F25" i="3"/>
  <c r="E22" i="3"/>
  <c r="E23" i="3" s="1"/>
  <c r="H21" i="3"/>
  <c r="F7" i="3"/>
  <c r="G7" i="3" s="1"/>
  <c r="H7" i="3" s="1"/>
  <c r="I7" i="3" s="1"/>
  <c r="J7" i="3" s="1"/>
  <c r="K7" i="3" s="1"/>
  <c r="K20" i="3"/>
  <c r="J20" i="3"/>
  <c r="K21" i="3" s="1"/>
  <c r="I20" i="3"/>
  <c r="H20" i="3"/>
  <c r="G20" i="3"/>
  <c r="I18" i="3"/>
  <c r="H18" i="3"/>
  <c r="G18" i="3"/>
  <c r="F18" i="3"/>
  <c r="K17" i="3"/>
  <c r="J17" i="3"/>
  <c r="I17" i="3"/>
  <c r="H17" i="3"/>
  <c r="G17" i="3"/>
  <c r="F17" i="3"/>
  <c r="K16" i="3"/>
  <c r="K24" i="3" s="1"/>
  <c r="J16" i="3"/>
  <c r="I16" i="3"/>
  <c r="H16" i="3"/>
  <c r="G16" i="3"/>
  <c r="F16" i="3"/>
  <c r="K12" i="3"/>
  <c r="K13" i="3" s="1"/>
  <c r="K23" i="3" s="1"/>
  <c r="J12" i="3"/>
  <c r="J13" i="3" s="1"/>
  <c r="I12" i="3"/>
  <c r="I13" i="3" s="1"/>
  <c r="H12" i="3"/>
  <c r="H13" i="3" s="1"/>
  <c r="G12" i="3"/>
  <c r="G13" i="3" s="1"/>
  <c r="F12" i="3"/>
  <c r="F13" i="3" s="1"/>
  <c r="F23" i="3" s="1"/>
  <c r="E12" i="3"/>
  <c r="E13" i="3" s="1"/>
  <c r="G8" i="3"/>
  <c r="H8" i="3" s="1"/>
  <c r="I8" i="3" s="1"/>
  <c r="J8" i="3" s="1"/>
  <c r="K8" i="3" s="1"/>
  <c r="K6" i="3"/>
  <c r="K5" i="3"/>
  <c r="K4" i="3"/>
  <c r="K3" i="3"/>
  <c r="G2" i="2"/>
  <c r="H2" i="2" s="1"/>
  <c r="I2" i="2" s="1"/>
  <c r="J2" i="2" s="1"/>
  <c r="K2" i="2" s="1"/>
  <c r="H23" i="3" l="1"/>
  <c r="J21" i="3"/>
  <c r="J23" i="3" s="1"/>
  <c r="G21" i="3"/>
  <c r="G23" i="3" s="1"/>
  <c r="I21" i="3"/>
  <c r="I23" i="3" s="1"/>
  <c r="F29" i="3" l="1"/>
  <c r="F27" i="3"/>
  <c r="F28" i="3" s="1"/>
</calcChain>
</file>

<file path=xl/sharedStrings.xml><?xml version="1.0" encoding="utf-8"?>
<sst xmlns="http://schemas.openxmlformats.org/spreadsheetml/2006/main" count="39" uniqueCount="34">
  <si>
    <t xml:space="preserve">Stryker Corporation </t>
  </si>
  <si>
    <t xml:space="preserve">Hurdle rate </t>
  </si>
  <si>
    <t>Cost</t>
  </si>
  <si>
    <t>Life (yrs.)</t>
  </si>
  <si>
    <t xml:space="preserve">Tax rate </t>
  </si>
  <si>
    <t>Buildings</t>
  </si>
  <si>
    <t>Land cost</t>
  </si>
  <si>
    <t>Owned</t>
  </si>
  <si>
    <t>Mfg. equip.</t>
  </si>
  <si>
    <t xml:space="preserve">Non-mfg. equipement </t>
  </si>
  <si>
    <t xml:space="preserve">2009 100% capacity utilisation </t>
  </si>
  <si>
    <t xml:space="preserve">IT infra </t>
  </si>
  <si>
    <t xml:space="preserve">Decline in outside procurement </t>
  </si>
  <si>
    <t>Increase in mfg. cost</t>
  </si>
  <si>
    <t xml:space="preserve">Architecture and enginerting </t>
  </si>
  <si>
    <t xml:space="preserve">PBIT </t>
  </si>
  <si>
    <t>PBIT (1-T)</t>
  </si>
  <si>
    <t xml:space="preserve">FCF Estimation </t>
  </si>
  <si>
    <t>Derpeciation:</t>
  </si>
  <si>
    <t xml:space="preserve">Building </t>
  </si>
  <si>
    <t>1/2 depn.</t>
  </si>
  <si>
    <t xml:space="preserve">Mfg. equipment </t>
  </si>
  <si>
    <t xml:space="preserve">Non-mfg. equp.+IT </t>
  </si>
  <si>
    <t>Difference in NWC</t>
  </si>
  <si>
    <t>Savings in NWC</t>
  </si>
  <si>
    <t>Capex</t>
  </si>
  <si>
    <t>FCF</t>
  </si>
  <si>
    <t>PV-FCF</t>
  </si>
  <si>
    <t>IRR</t>
  </si>
  <si>
    <t>FCF = PAT + den - (capex + NWC)</t>
  </si>
  <si>
    <t xml:space="preserve">NPV = PV of cash inflows - Investment </t>
  </si>
  <si>
    <t>NPV</t>
  </si>
  <si>
    <t>Scenarios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</si>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</sst>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0" borderId="0" xfId="0" applyFont="1" applyFill="1"/>
    <xf numFmtId="9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  <xf numFmtId="0" fontId="1" fillId="0" borderId="1" xfId="0" applyFont="1" applyBorder="1"/>
    <xf numFmtId="0" fontId="3" fillId="0" borderId="0" xfId="0" applyFont="1"/>
    <xf numFmtId="0" fontId="3" fillId="0" borderId="0" xfId="0" applyFont="1" applyBorder="1" applyAlignment="1">
      <alignment horizontal="right" indent="1"/>
    </xf>
    <xf numFmtId="0" fontId="0" fillId="0" borderId="2" xfId="0" applyBorder="1"/>
    <xf numFmtId="0" fontId="1" fillId="0" borderId="2" xfId="0" applyFont="1" applyBorder="1"/>
    <xf numFmtId="0" fontId="1" fillId="0" borderId="0" xfId="0" applyFon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0" fillId="0" borderId="0" xfId="0" quotePrefix="1"/>
    <xf numFmtId="4" fontId="0" fillId="0" borderId="0" xfId="0" quotePrefix="1" applyNumberFormat="1"/>
    <xf numFmtId="0" fontId="0" fillId="0" borderId="0" xfId="0" applyAlignment="1">
      <alignment horizontal="left"/>
    </xf>
    <xf numFmtId="4" fontId="0" fillId="0" borderId="0" xfId="0" applyNumberFormat="1" applyBorder="1"/>
    <xf numFmtId="164" fontId="1" fillId="0" borderId="3" xfId="0" applyNumberFormat="1" applyFont="1" applyBorder="1"/>
    <xf numFmtId="164" fontId="1" fillId="0" borderId="0" xfId="0" applyNumberFormat="1" applyFont="1" applyBorder="1"/>
    <xf numFmtId="0" fontId="1" fillId="0" borderId="0" xfId="0" applyFont="1"/>
    <xf numFmtId="4" fontId="1" fillId="0" borderId="0" xfId="0" applyNumberFormat="1" applyFont="1"/>
    <xf numFmtId="10" fontId="0" fillId="0" borderId="0" xfId="0" applyNumberFormat="1"/>
    <xf numFmtId="4" fontId="1" fillId="0" borderId="0" xfId="0" applyNumberFormat="1" applyFont="1" applyBorder="1"/>
    <xf numFmtId="10" fontId="1" fillId="0" borderId="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Fill="1" applyBorder="1"/>
    <xf numFmtId="164" fontId="1" fillId="3" borderId="2" xfId="0" applyNumberFormat="1" applyFont="1" applyFill="1" applyBorder="1"/>
    <xf numFmtId="4" fontId="0" fillId="3" borderId="0" xfId="0" applyNumberFormat="1" applyFill="1" applyBorder="1"/>
    <xf numFmtId="165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Fill="1" applyBorder="1"/>
    <xf numFmtId="164" fontId="0" fillId="4" borderId="0" xfId="0" applyNumberFormat="1" applyFill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shyjacob\Google%20Drive\Teaching\MDPs\IOC\IOC-Nov-2017\Stryker-Corporation-T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yker-corp-NPV"/>
      <sheetName val="Stryker-corp."/>
      <sheetName val="in-sourcing-PCBs"/>
    </sheetNames>
    <sheetDataSet>
      <sheetData sheetId="0" refreshError="1"/>
      <sheetData sheetId="1" refreshError="1">
        <row r="3">
          <cell r="D3">
            <v>0.15</v>
          </cell>
        </row>
        <row r="4">
          <cell r="D4">
            <v>0.36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zoomScale="130" zoomScaleNormal="130" workbookViewId="0">
      <selection activeCell="J28" sqref="J28"/>
    </sheetView>
  </sheetViews>
  <sheetFormatPr defaultRowHeight="15" outlineLevelRow="1" x14ac:dyDescent="0.25"/>
  <cols>
    <col min="5" max="5" width="10.140625" bestFit="1" customWidth="1"/>
    <col min="6" max="11" width="11.140625" customWidth="1"/>
  </cols>
  <sheetData>
    <row r="1" spans="2:13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2"/>
    </row>
    <row r="2" spans="2:13" x14ac:dyDescent="0.25">
      <c r="B2" t="s">
        <v>1</v>
      </c>
      <c r="D2" s="3">
        <v>0.15</v>
      </c>
      <c r="I2" t="s">
        <v>2</v>
      </c>
      <c r="J2" t="s">
        <v>3</v>
      </c>
    </row>
    <row r="3" spans="2:13" x14ac:dyDescent="0.25">
      <c r="B3" t="s">
        <v>4</v>
      </c>
      <c r="D3" s="3">
        <v>0.36</v>
      </c>
      <c r="F3" s="4" t="s">
        <v>5</v>
      </c>
      <c r="I3" s="5">
        <v>3030</v>
      </c>
      <c r="J3">
        <v>30</v>
      </c>
      <c r="K3" s="5">
        <f>I3/J3</f>
        <v>101</v>
      </c>
    </row>
    <row r="4" spans="2:13" x14ac:dyDescent="0.25">
      <c r="B4" t="s">
        <v>6</v>
      </c>
      <c r="D4" s="6" t="s">
        <v>7</v>
      </c>
      <c r="F4" s="4" t="s">
        <v>8</v>
      </c>
      <c r="I4" s="5">
        <v>2643.2579999999998</v>
      </c>
      <c r="J4">
        <v>7</v>
      </c>
      <c r="K4" s="5">
        <f>I4/J4</f>
        <v>377.60828571428567</v>
      </c>
    </row>
    <row r="5" spans="2:13" x14ac:dyDescent="0.25">
      <c r="F5" s="4" t="s">
        <v>9</v>
      </c>
      <c r="I5" s="5">
        <v>126</v>
      </c>
      <c r="J5">
        <v>3</v>
      </c>
      <c r="K5" s="5">
        <f>I5/J5</f>
        <v>42</v>
      </c>
    </row>
    <row r="6" spans="2:13" x14ac:dyDescent="0.25">
      <c r="B6" t="s">
        <v>10</v>
      </c>
      <c r="F6" s="4" t="s">
        <v>11</v>
      </c>
      <c r="I6" s="5">
        <v>210</v>
      </c>
      <c r="J6">
        <v>3</v>
      </c>
      <c r="K6" s="5">
        <f>I6/J6</f>
        <v>70</v>
      </c>
    </row>
    <row r="7" spans="2:13" x14ac:dyDescent="0.25">
      <c r="B7" s="7"/>
      <c r="C7" s="7"/>
      <c r="D7" s="7"/>
      <c r="E7" s="26">
        <v>0</v>
      </c>
      <c r="F7" s="27">
        <f>E7+1</f>
        <v>1</v>
      </c>
      <c r="G7" s="27">
        <f t="shared" ref="G7:K7" si="0">F7+1</f>
        <v>2</v>
      </c>
      <c r="H7" s="27">
        <f t="shared" si="0"/>
        <v>3</v>
      </c>
      <c r="I7" s="27">
        <f t="shared" si="0"/>
        <v>4</v>
      </c>
      <c r="J7" s="27">
        <f t="shared" si="0"/>
        <v>5</v>
      </c>
      <c r="K7" s="27">
        <f t="shared" si="0"/>
        <v>6</v>
      </c>
      <c r="L7" s="8"/>
    </row>
    <row r="8" spans="2:13" ht="15.75" thickBot="1" x14ac:dyDescent="0.3">
      <c r="B8" s="9"/>
      <c r="C8" s="9"/>
      <c r="D8" s="9"/>
      <c r="E8" s="10">
        <v>2003</v>
      </c>
      <c r="F8" s="10">
        <v>2004</v>
      </c>
      <c r="G8" s="10">
        <f t="shared" ref="G8:K8" si="1">F8+1</f>
        <v>2005</v>
      </c>
      <c r="H8" s="10">
        <f t="shared" si="1"/>
        <v>2006</v>
      </c>
      <c r="I8" s="10">
        <f t="shared" si="1"/>
        <v>2007</v>
      </c>
      <c r="J8" s="10">
        <f t="shared" si="1"/>
        <v>2008</v>
      </c>
      <c r="K8" s="10">
        <f t="shared" si="1"/>
        <v>2009</v>
      </c>
      <c r="L8" s="11"/>
    </row>
    <row r="9" spans="2:13" outlineLevel="1" x14ac:dyDescent="0.25">
      <c r="B9" t="s">
        <v>12</v>
      </c>
      <c r="F9" s="12">
        <v>0</v>
      </c>
      <c r="G9" s="12">
        <v>6438.2521822500039</v>
      </c>
      <c r="H9" s="12">
        <v>11773.605286000004</v>
      </c>
      <c r="I9" s="12">
        <v>14363.798448920004</v>
      </c>
      <c r="J9" s="12">
        <v>16518.368216258004</v>
      </c>
      <c r="K9" s="12">
        <v>20152.409223834766</v>
      </c>
      <c r="L9" s="13"/>
    </row>
    <row r="10" spans="2:13" outlineLevel="1" x14ac:dyDescent="0.25">
      <c r="B10" t="s">
        <v>13</v>
      </c>
      <c r="F10" s="12">
        <v>1712.0872382499999</v>
      </c>
      <c r="G10" s="12">
        <v>7847.5408115395367</v>
      </c>
      <c r="H10" s="12">
        <v>9553.9634495782884</v>
      </c>
      <c r="I10" s="12">
        <v>10498.506953003534</v>
      </c>
      <c r="J10" s="12">
        <v>11706.178280467353</v>
      </c>
      <c r="K10" s="12">
        <v>13650.762134254288</v>
      </c>
      <c r="L10" s="13"/>
    </row>
    <row r="11" spans="2:13" outlineLevel="1" x14ac:dyDescent="0.25">
      <c r="B11" t="s">
        <v>14</v>
      </c>
      <c r="E11">
        <v>278</v>
      </c>
      <c r="L11" s="14"/>
    </row>
    <row r="12" spans="2:13" outlineLevel="1" x14ac:dyDescent="0.25">
      <c r="B12" t="s">
        <v>15</v>
      </c>
      <c r="E12" s="12">
        <f t="shared" ref="E12:K12" si="2">E9-E10-E11</f>
        <v>-278</v>
      </c>
      <c r="F12" s="12">
        <f t="shared" si="2"/>
        <v>-1712.0872382499999</v>
      </c>
      <c r="G12" s="12">
        <f t="shared" si="2"/>
        <v>-1409.2886292895328</v>
      </c>
      <c r="H12" s="12">
        <f t="shared" si="2"/>
        <v>2219.6418364217152</v>
      </c>
      <c r="I12" s="12">
        <f t="shared" si="2"/>
        <v>3865.29149591647</v>
      </c>
      <c r="J12" s="12">
        <f t="shared" si="2"/>
        <v>4812.1899357906514</v>
      </c>
      <c r="K12" s="12">
        <f t="shared" si="2"/>
        <v>6501.6470895804778</v>
      </c>
      <c r="L12" s="13"/>
    </row>
    <row r="13" spans="2:13" x14ac:dyDescent="0.25">
      <c r="B13" t="s">
        <v>16</v>
      </c>
      <c r="E13" s="12">
        <f t="shared" ref="E13:K13" si="3">E12*(1-$D$3)</f>
        <v>-177.92000000000002</v>
      </c>
      <c r="F13" s="12">
        <f t="shared" si="3"/>
        <v>-1095.73583248</v>
      </c>
      <c r="G13" s="12">
        <f t="shared" si="3"/>
        <v>-901.94472274530096</v>
      </c>
      <c r="H13" s="12">
        <f t="shared" si="3"/>
        <v>1420.5707753098977</v>
      </c>
      <c r="I13" s="12">
        <f t="shared" si="3"/>
        <v>2473.7865573865411</v>
      </c>
      <c r="J13" s="12">
        <f t="shared" si="3"/>
        <v>3079.8015589060169</v>
      </c>
      <c r="K13" s="12">
        <f t="shared" si="3"/>
        <v>4161.0541373315054</v>
      </c>
      <c r="L13" s="13"/>
    </row>
    <row r="14" spans="2:13" ht="15.75" thickBot="1" x14ac:dyDescent="0.3">
      <c r="B14" s="10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  <c r="M14" t="s">
        <v>29</v>
      </c>
    </row>
    <row r="15" spans="2:13" x14ac:dyDescent="0.25">
      <c r="B15" t="s">
        <v>18</v>
      </c>
      <c r="L15" s="14"/>
    </row>
    <row r="16" spans="2:13" x14ac:dyDescent="0.25">
      <c r="B16" s="4" t="s">
        <v>19</v>
      </c>
      <c r="D16" s="15" t="s">
        <v>20</v>
      </c>
      <c r="E16" s="5"/>
      <c r="F16" s="12">
        <f>$I$3/$J$3/2</f>
        <v>50.5</v>
      </c>
      <c r="G16" s="12">
        <f t="shared" ref="G16:K16" si="4">$I$3/$J$3</f>
        <v>101</v>
      </c>
      <c r="H16" s="12">
        <f t="shared" si="4"/>
        <v>101</v>
      </c>
      <c r="I16" s="12">
        <f t="shared" si="4"/>
        <v>101</v>
      </c>
      <c r="J16" s="12">
        <f t="shared" si="4"/>
        <v>101</v>
      </c>
      <c r="K16" s="12">
        <f t="shared" si="4"/>
        <v>101</v>
      </c>
      <c r="L16" s="13"/>
      <c r="M16" t="s">
        <v>30</v>
      </c>
    </row>
    <row r="17" spans="2:12" x14ac:dyDescent="0.25">
      <c r="B17" s="4" t="s">
        <v>21</v>
      </c>
      <c r="D17" s="16" t="s">
        <v>20</v>
      </c>
      <c r="F17" s="12">
        <f>$I$4/$J$4/2</f>
        <v>188.80414285714284</v>
      </c>
      <c r="G17" s="12">
        <f t="shared" ref="G17:K17" si="5">$I$4/$J$4</f>
        <v>377.60828571428567</v>
      </c>
      <c r="H17" s="12">
        <f t="shared" si="5"/>
        <v>377.60828571428567</v>
      </c>
      <c r="I17" s="12">
        <f t="shared" si="5"/>
        <v>377.60828571428567</v>
      </c>
      <c r="J17" s="12">
        <f t="shared" si="5"/>
        <v>377.60828571428567</v>
      </c>
      <c r="K17" s="12">
        <f t="shared" si="5"/>
        <v>377.60828571428567</v>
      </c>
      <c r="L17" s="13"/>
    </row>
    <row r="18" spans="2:12" x14ac:dyDescent="0.25">
      <c r="B18" s="4" t="s">
        <v>22</v>
      </c>
      <c r="D18" s="16" t="s">
        <v>20</v>
      </c>
      <c r="F18">
        <f>SUM($I$5:$I$6)/$J$5/2</f>
        <v>56</v>
      </c>
      <c r="G18">
        <f>SUM($I$5:$I$6)/$J$5</f>
        <v>112</v>
      </c>
      <c r="H18">
        <f>SUM($I$5:$I$6)/$J$5</f>
        <v>112</v>
      </c>
      <c r="I18">
        <f>SUM($I$5:$I$6)/$J$5/2</f>
        <v>56</v>
      </c>
      <c r="L18" s="14"/>
    </row>
    <row r="19" spans="2:12" x14ac:dyDescent="0.25">
      <c r="B19" s="4"/>
      <c r="L19" s="14"/>
    </row>
    <row r="20" spans="2:12" x14ac:dyDescent="0.25">
      <c r="B20" s="17" t="s">
        <v>23</v>
      </c>
      <c r="F20" s="21">
        <v>0</v>
      </c>
      <c r="G20" s="22">
        <f>9953/1000</f>
        <v>9.9529999999999994</v>
      </c>
      <c r="H20" s="22">
        <f>165683/1000</f>
        <v>165.68299999999999</v>
      </c>
      <c r="I20" s="22">
        <f>184928/1000</f>
        <v>184.928</v>
      </c>
      <c r="J20" s="22">
        <f>212667/1000</f>
        <v>212.667</v>
      </c>
      <c r="K20" s="22">
        <f>259454/1000</f>
        <v>259.45400000000001</v>
      </c>
      <c r="L20" s="18"/>
    </row>
    <row r="21" spans="2:12" x14ac:dyDescent="0.25">
      <c r="B21" s="17" t="s">
        <v>24</v>
      </c>
      <c r="F21">
        <v>0</v>
      </c>
      <c r="G21" s="5">
        <f t="shared" ref="G21:J21" si="6">G20-F20</f>
        <v>9.9529999999999994</v>
      </c>
      <c r="H21" s="12">
        <f>H20-G20</f>
        <v>155.72999999999999</v>
      </c>
      <c r="I21" s="12">
        <f t="shared" si="6"/>
        <v>19.245000000000005</v>
      </c>
      <c r="J21" s="12">
        <f t="shared" si="6"/>
        <v>27.739000000000004</v>
      </c>
      <c r="K21" s="12">
        <f>K20-J20</f>
        <v>46.787000000000006</v>
      </c>
      <c r="L21" s="13"/>
    </row>
    <row r="22" spans="2:12" x14ac:dyDescent="0.25">
      <c r="B22" t="s">
        <v>25</v>
      </c>
      <c r="E22" s="5">
        <f>SUM(I3:I6)</f>
        <v>6009.2579999999998</v>
      </c>
      <c r="L22" s="14"/>
    </row>
    <row r="23" spans="2:12" ht="15.75" thickBot="1" x14ac:dyDescent="0.3">
      <c r="B23" s="10" t="s">
        <v>26</v>
      </c>
      <c r="C23" s="10"/>
      <c r="D23" s="10"/>
      <c r="E23" s="29">
        <f>-E22+E13</f>
        <v>-6187.1779999999999</v>
      </c>
      <c r="F23" s="19">
        <f>F13+SUM(F16:F18)+F21</f>
        <v>-800.43168962285722</v>
      </c>
      <c r="G23" s="19">
        <f>G13+SUM(G16:G18)+G21</f>
        <v>-301.38343703101532</v>
      </c>
      <c r="H23" s="19">
        <f t="shared" ref="H23:K23" si="7">H13+SUM(H16:H18)+H21</f>
        <v>2166.9090610241833</v>
      </c>
      <c r="I23" s="19">
        <f t="shared" si="7"/>
        <v>3027.6398431008265</v>
      </c>
      <c r="J23" s="19">
        <f t="shared" si="7"/>
        <v>3586.1488446203025</v>
      </c>
      <c r="K23" s="19">
        <f t="shared" si="7"/>
        <v>4686.4494230457913</v>
      </c>
      <c r="L23" s="20"/>
    </row>
    <row r="24" spans="2:12" x14ac:dyDescent="0.25">
      <c r="E24" s="5"/>
      <c r="F24" s="28"/>
      <c r="G24" s="5"/>
      <c r="H24" s="5"/>
      <c r="I24" s="5"/>
      <c r="J24" s="5"/>
      <c r="K24" s="33">
        <f>I3-SUM(F16:K16)</f>
        <v>2474.5</v>
      </c>
      <c r="L24" s="18"/>
    </row>
    <row r="25" spans="2:12" ht="15.75" thickBot="1" x14ac:dyDescent="0.3">
      <c r="B25" s="10" t="s">
        <v>33</v>
      </c>
      <c r="E25" s="5">
        <f>E23</f>
        <v>-6187.1779999999999</v>
      </c>
      <c r="F25" s="34">
        <f>F23+F24</f>
        <v>-800.43168962285722</v>
      </c>
      <c r="G25" s="34">
        <f t="shared" ref="G25:K25" si="8">G23+G24</f>
        <v>-301.38343703101532</v>
      </c>
      <c r="H25" s="34">
        <f t="shared" si="8"/>
        <v>2166.9090610241833</v>
      </c>
      <c r="I25" s="34">
        <f t="shared" si="8"/>
        <v>3027.6398431008265</v>
      </c>
      <c r="J25" s="34">
        <f t="shared" si="8"/>
        <v>3586.1488446203025</v>
      </c>
      <c r="K25" s="34">
        <f t="shared" si="8"/>
        <v>7160.9494230457913</v>
      </c>
      <c r="L25" s="18"/>
    </row>
    <row r="26" spans="2:12" x14ac:dyDescent="0.25">
      <c r="E26" s="5"/>
      <c r="F26" s="5"/>
      <c r="G26" s="5"/>
      <c r="H26" s="5"/>
      <c r="I26" s="5"/>
      <c r="J26" s="5"/>
      <c r="K26" s="5"/>
      <c r="L26" s="18"/>
    </row>
    <row r="27" spans="2:12" s="14" customFormat="1" x14ac:dyDescent="0.25">
      <c r="C27" t="s">
        <v>27</v>
      </c>
      <c r="E27" s="18"/>
      <c r="F27" s="30">
        <f>NPV(15%,F23:K23)</f>
        <v>6040.9552423626519</v>
      </c>
      <c r="G27" s="35">
        <f>NPV($D$2,F25:K25)</f>
        <v>7110.7498784457985</v>
      </c>
      <c r="H27" s="18"/>
      <c r="I27" s="18"/>
      <c r="J27" s="18"/>
      <c r="K27" s="18"/>
      <c r="L27" s="18"/>
    </row>
    <row r="28" spans="2:12" x14ac:dyDescent="0.25">
      <c r="B28" s="14"/>
      <c r="C28" s="14" t="s">
        <v>31</v>
      </c>
      <c r="D28" s="14"/>
      <c r="E28" s="14"/>
      <c r="F28" s="22">
        <f>F27+E23</f>
        <v>-146.22275763734797</v>
      </c>
      <c r="G28" s="33">
        <f>G27+E25</f>
        <v>923.57187844579857</v>
      </c>
      <c r="J28" s="36" t="s">
        <v>32</v>
      </c>
      <c r="K28" s="13"/>
      <c r="L28" s="18"/>
    </row>
    <row r="29" spans="2:12" x14ac:dyDescent="0.25">
      <c r="B29" s="11"/>
      <c r="C29" s="11" t="s">
        <v>28</v>
      </c>
      <c r="D29" s="24"/>
      <c r="E29" s="14"/>
      <c r="F29" s="32">
        <f>IRR(E23:K23)</f>
        <v>0.14467141012287144</v>
      </c>
      <c r="G29" s="31">
        <f>IRR(E25:K25)</f>
        <v>0.18067271373407157</v>
      </c>
      <c r="J29" s="13"/>
      <c r="K29" s="13"/>
      <c r="L29" s="13"/>
    </row>
    <row r="30" spans="2:12" x14ac:dyDescent="0.25">
      <c r="B30" s="11"/>
      <c r="C30" s="11"/>
      <c r="D30" s="25"/>
      <c r="E30" s="14"/>
      <c r="F30" s="23"/>
      <c r="J30" s="14"/>
      <c r="K30" s="13"/>
      <c r="L30" s="14"/>
    </row>
    <row r="32" spans="2:12" x14ac:dyDescent="0.25">
      <c r="E32" s="12"/>
      <c r="F32" s="12"/>
      <c r="G32" s="12"/>
      <c r="H32" s="12"/>
      <c r="I32" s="12"/>
      <c r="J32" s="12"/>
      <c r="K32" s="12"/>
      <c r="L32" s="12"/>
    </row>
    <row r="33" spans="5:12" x14ac:dyDescent="0.25">
      <c r="E33" s="12"/>
      <c r="F33" s="12"/>
      <c r="G33" s="12"/>
      <c r="H33" s="12"/>
      <c r="I33" s="12"/>
      <c r="J33" s="12"/>
      <c r="K33" s="12"/>
      <c r="L33" s="12"/>
    </row>
    <row r="34" spans="5:12" x14ac:dyDescent="0.25">
      <c r="E34" s="12"/>
      <c r="F34" s="12"/>
      <c r="G34" s="12"/>
      <c r="H34" s="12"/>
      <c r="I34" s="12"/>
      <c r="J34" s="12"/>
      <c r="K34" s="12"/>
      <c r="L34" s="12"/>
    </row>
    <row r="35" spans="5:12" x14ac:dyDescent="0.25">
      <c r="G35" s="5"/>
      <c r="H35" s="5"/>
      <c r="I35" s="5"/>
      <c r="J35" s="5"/>
      <c r="K35" s="5"/>
      <c r="L35" s="5"/>
    </row>
  </sheetData>
  <printOptions horizontalCentered="1" verticalCentered="1" gridLines="1"/>
  <pageMargins left="0.15748031496062992" right="0.15748031496062992" top="0.11811023622047245" bottom="0.15748031496062992" header="0.31496062992125984" footer="0.15748031496062992"/>
  <pageSetup paperSize="9" scale="11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zoomScale="160" zoomScaleNormal="160" workbookViewId="0">
      <selection activeCell="J10" sqref="J10"/>
    </sheetView>
  </sheetViews>
  <sheetFormatPr defaultRowHeight="15" x14ac:dyDescent="0.25"/>
  <sheetData>
    <row r="2" spans="2:11" ht="15.75" thickBot="1" x14ac:dyDescent="0.3">
      <c r="B2" s="9"/>
      <c r="C2" s="9"/>
      <c r="D2" s="9"/>
      <c r="E2" s="10">
        <v>2003</v>
      </c>
      <c r="F2" s="10">
        <v>2004</v>
      </c>
      <c r="G2" s="10">
        <f t="shared" ref="G2:K2" si="0">F2+1</f>
        <v>2005</v>
      </c>
      <c r="H2" s="10">
        <f t="shared" si="0"/>
        <v>2006</v>
      </c>
      <c r="I2" s="10">
        <f t="shared" si="0"/>
        <v>2007</v>
      </c>
      <c r="J2" s="10">
        <f t="shared" si="0"/>
        <v>2008</v>
      </c>
      <c r="K2" s="10">
        <f t="shared" si="0"/>
        <v>2009</v>
      </c>
    </row>
    <row r="3" spans="2:11" x14ac:dyDescent="0.25">
      <c r="B3" t="s">
        <v>12</v>
      </c>
      <c r="F3" s="12">
        <v>0</v>
      </c>
      <c r="G3" s="12">
        <v>6438.2521822500039</v>
      </c>
      <c r="H3" s="12">
        <v>11773.605286000004</v>
      </c>
      <c r="I3" s="12">
        <v>14363.798448920004</v>
      </c>
      <c r="J3" s="12">
        <v>16518.368216258004</v>
      </c>
      <c r="K3" s="12">
        <v>20152.409223834766</v>
      </c>
    </row>
    <row r="4" spans="2:11" x14ac:dyDescent="0.25">
      <c r="B4" t="s">
        <v>13</v>
      </c>
      <c r="F4" s="12">
        <v>1712.0872382499999</v>
      </c>
      <c r="G4" s="12">
        <v>7847.5408115395367</v>
      </c>
      <c r="H4" s="12">
        <v>9553.9634495782884</v>
      </c>
      <c r="I4" s="12">
        <v>10498.506953003534</v>
      </c>
      <c r="J4" s="12">
        <v>11706.178280467353</v>
      </c>
      <c r="K4" s="12">
        <v>13650.762134254288</v>
      </c>
    </row>
    <row r="5" spans="2:11" x14ac:dyDescent="0.25">
      <c r="B5" s="17" t="s">
        <v>23</v>
      </c>
      <c r="F5" s="12">
        <v>0</v>
      </c>
      <c r="G5" s="12">
        <v>9.9529999999999994</v>
      </c>
      <c r="H5" s="12">
        <v>165.68299999999999</v>
      </c>
      <c r="I5" s="12">
        <v>184.928</v>
      </c>
      <c r="J5" s="12">
        <v>212.667</v>
      </c>
      <c r="K5" s="12">
        <v>259.45400000000001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Styker-AGMP-2021</vt:lpstr>
      <vt:lpstr>Sheet2</vt:lpstr>
      <vt:lpstr>'Styker-AGMP-2021'!Print_Area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2021-02-27T17:32:56Z</cp:lastPrinted>
  <dcterms:created xsi:type="dcterms:W3CDTF">2021-02-27T17:30:39Z</dcterms:created>
  <dcterms:modified xsi:type="dcterms:W3CDTF">2021-03-06T16:22:20Z</dcterms:modified>
</cp:coreProperties>
</file>