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erav\Desktop\FRAX Practice Questions and Solutions\AHM Chapter 1-3 Solutions\"/>
    </mc:Choice>
  </mc:AlternateContent>
  <xr:revisionPtr revIDLastSave="0" documentId="13_ncr:1_{2BA30457-42E1-4B33-8997-BCB70947935A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Case 1-1  Ribbons an  Bows Inc" sheetId="7" r:id="rId6"/>
    <sheet name="Case 1-2  Kim Full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7" l="1"/>
  <c r="J24" i="7"/>
  <c r="U20" i="7"/>
  <c r="M19" i="7"/>
  <c r="X12" i="7"/>
  <c r="W12" i="7"/>
  <c r="V12" i="7"/>
  <c r="U12" i="7"/>
  <c r="T12" i="7"/>
  <c r="R12" i="7"/>
  <c r="Q12" i="7"/>
  <c r="P12" i="7"/>
  <c r="O12" i="7"/>
  <c r="N12" i="7"/>
  <c r="M12" i="7"/>
  <c r="L12" i="7"/>
  <c r="K12" i="7"/>
  <c r="J12" i="7"/>
  <c r="J11" i="7"/>
  <c r="J10" i="7"/>
  <c r="J9" i="7"/>
  <c r="J8" i="7"/>
  <c r="J7" i="7"/>
  <c r="J6" i="7"/>
  <c r="V5" i="7"/>
  <c r="W4" i="7"/>
  <c r="B41" i="4"/>
  <c r="N8" i="8" l="1"/>
  <c r="J8" i="8"/>
  <c r="I8" i="8"/>
  <c r="L8" i="8"/>
  <c r="H7" i="8"/>
  <c r="L7" i="8" s="1"/>
  <c r="M6" i="8"/>
  <c r="M8" i="8" s="1"/>
  <c r="H5" i="8"/>
  <c r="H4" i="8"/>
  <c r="D15" i="8" l="1"/>
  <c r="B15" i="8"/>
  <c r="L10" i="8"/>
  <c r="H6" i="8"/>
  <c r="H8" i="8" s="1"/>
  <c r="J10" i="8" s="1"/>
  <c r="W24" i="7" l="1"/>
  <c r="T24" i="7"/>
  <c r="V24" i="7"/>
  <c r="Q24" i="7"/>
  <c r="O24" i="7"/>
  <c r="N24" i="7"/>
  <c r="K24" i="7"/>
  <c r="X23" i="7"/>
  <c r="P22" i="7"/>
  <c r="P24" i="7" s="1"/>
  <c r="R21" i="7"/>
  <c r="R24" i="7" s="1"/>
  <c r="U24" i="7"/>
  <c r="X19" i="7"/>
  <c r="J17" i="7"/>
  <c r="X16" i="7"/>
  <c r="J16" i="7" s="1"/>
  <c r="X14" i="7"/>
  <c r="J13" i="7"/>
  <c r="B46" i="7"/>
  <c r="B36" i="7"/>
  <c r="F23" i="7"/>
  <c r="C19" i="7"/>
  <c r="F16" i="7"/>
  <c r="F27" i="7" l="1"/>
  <c r="C27" i="7"/>
  <c r="B48" i="7"/>
  <c r="X20" i="7"/>
  <c r="X21" i="7"/>
  <c r="X22" i="7"/>
  <c r="B40" i="4" l="1"/>
  <c r="B45" i="4"/>
  <c r="B44" i="4"/>
  <c r="B22" i="4"/>
  <c r="B25" i="4"/>
  <c r="B23" i="4"/>
  <c r="B18" i="4"/>
  <c r="B20" i="4" s="1"/>
  <c r="B39" i="4"/>
  <c r="B42" i="5"/>
  <c r="B27" i="5"/>
  <c r="I7" i="5"/>
  <c r="B28" i="5"/>
  <c r="B26" i="5"/>
  <c r="B25" i="5"/>
  <c r="B23" i="5"/>
  <c r="N16" i="5" l="1"/>
  <c r="D7" i="5" s="1"/>
  <c r="O16" i="5"/>
  <c r="D11" i="5" s="1"/>
  <c r="M16" i="5"/>
  <c r="D6" i="5" s="1"/>
  <c r="H16" i="5"/>
  <c r="B7" i="5" s="1"/>
  <c r="I16" i="5"/>
  <c r="B8" i="5" s="1"/>
  <c r="K16" i="5"/>
  <c r="B13" i="5" s="1"/>
  <c r="G11" i="5"/>
  <c r="B49" i="5" s="1"/>
  <c r="G10" i="5"/>
  <c r="B48" i="5" s="1"/>
  <c r="G13" i="5"/>
  <c r="B50" i="5" s="1"/>
  <c r="P15" i="5"/>
  <c r="J14" i="5"/>
  <c r="J16" i="5" s="1"/>
  <c r="B9" i="5" s="1"/>
  <c r="G9" i="5"/>
  <c r="B47" i="5" s="1"/>
  <c r="G6" i="5"/>
  <c r="B46" i="5" s="1"/>
  <c r="G5" i="5"/>
  <c r="B41" i="5" s="1"/>
  <c r="B43" i="5" s="1"/>
  <c r="N14" i="4"/>
  <c r="B26" i="4" s="1"/>
  <c r="B52" i="5" l="1"/>
  <c r="B54" i="5" s="1"/>
  <c r="P16" i="5"/>
  <c r="B29" i="5"/>
  <c r="B31" i="5" s="1"/>
  <c r="B33" i="5" s="1"/>
  <c r="G16" i="5"/>
  <c r="B6" i="5" s="1"/>
  <c r="B14" i="5" s="1"/>
  <c r="J16" i="4"/>
  <c r="B11" i="4" s="1"/>
  <c r="M16" i="4"/>
  <c r="D10" i="4" s="1"/>
  <c r="I15" i="4"/>
  <c r="I16" i="4" s="1"/>
  <c r="B8" i="4" s="1"/>
  <c r="G13" i="4"/>
  <c r="B49" i="4" s="1"/>
  <c r="N12" i="4"/>
  <c r="B24" i="4" s="1"/>
  <c r="B28" i="4" s="1"/>
  <c r="B30" i="4" s="1"/>
  <c r="H11" i="4"/>
  <c r="H16" i="4" s="1"/>
  <c r="B7" i="4" s="1"/>
  <c r="G10" i="4"/>
  <c r="B47" i="4" s="1"/>
  <c r="G8" i="4"/>
  <c r="B46" i="4" s="1"/>
  <c r="G5" i="4"/>
  <c r="L16" i="4" l="1"/>
  <c r="D6" i="4" s="1"/>
  <c r="B38" i="4"/>
  <c r="D12" i="5"/>
  <c r="D14" i="5" s="1"/>
  <c r="K18" i="5"/>
  <c r="M18" i="5"/>
  <c r="G12" i="4"/>
  <c r="B48" i="4" s="1"/>
  <c r="B51" i="4" s="1"/>
  <c r="B53" i="4" s="1"/>
  <c r="N16" i="4"/>
  <c r="D11" i="4" s="1"/>
  <c r="G16" i="4"/>
  <c r="D20" i="3"/>
  <c r="C6" i="3"/>
  <c r="C18" i="3" s="1"/>
  <c r="D18" i="3"/>
  <c r="D19" i="3"/>
  <c r="C17" i="3"/>
  <c r="D17" i="3"/>
  <c r="B17" i="3"/>
  <c r="D12" i="3"/>
  <c r="D7" i="3"/>
  <c r="C10" i="3"/>
  <c r="C12" i="3" s="1"/>
  <c r="B8" i="3"/>
  <c r="B10" i="3" s="1"/>
  <c r="B11" i="3" s="1"/>
  <c r="B20" i="3" s="1"/>
  <c r="E4" i="2"/>
  <c r="E12" i="2"/>
  <c r="E8" i="2" s="1"/>
  <c r="C6" i="2"/>
  <c r="C4" i="2" s="1"/>
  <c r="C9" i="2"/>
  <c r="B9" i="2"/>
  <c r="B5" i="2"/>
  <c r="D6" i="2"/>
  <c r="D12" i="2" s="1"/>
  <c r="D8" i="2" s="1"/>
  <c r="B8" i="1"/>
  <c r="D8" i="1" s="1"/>
  <c r="D7" i="1" s="1"/>
  <c r="B19" i="3" l="1"/>
  <c r="E17" i="3"/>
  <c r="B18" i="3"/>
  <c r="E18" i="3" s="1"/>
  <c r="E8" i="3" s="1"/>
  <c r="E7" i="3" s="1"/>
  <c r="L18" i="4"/>
  <c r="D12" i="4"/>
  <c r="J18" i="4"/>
  <c r="B6" i="4"/>
  <c r="B12" i="4" s="1"/>
  <c r="C19" i="3"/>
  <c r="E19" i="3" s="1"/>
  <c r="E10" i="3" s="1"/>
  <c r="C20" i="3"/>
  <c r="E20" i="3" s="1"/>
  <c r="D9" i="3"/>
  <c r="E11" i="3" l="1"/>
  <c r="E12" i="3" s="1"/>
  <c r="E9" i="3"/>
  <c r="L18" i="7"/>
  <c r="X18" i="7" s="1"/>
  <c r="X24" i="7" s="1"/>
  <c r="T26" i="7" s="1"/>
  <c r="R26" i="7"/>
</calcChain>
</file>

<file path=xl/sharedStrings.xml><?xml version="1.0" encoding="utf-8"?>
<sst xmlns="http://schemas.openxmlformats.org/spreadsheetml/2006/main" count="315" uniqueCount="154">
  <si>
    <t>Assets</t>
  </si>
  <si>
    <t>Liabilities + Owners' Equity</t>
  </si>
  <si>
    <t>Balance Sheet of 'Charles Company' as on December 31</t>
  </si>
  <si>
    <t>Cash</t>
  </si>
  <si>
    <t>Inventory</t>
  </si>
  <si>
    <t>Other items</t>
  </si>
  <si>
    <t>Borrowings</t>
  </si>
  <si>
    <t>Capital</t>
  </si>
  <si>
    <t>Noncurrent assets</t>
  </si>
  <si>
    <t xml:space="preserve">Noncurrent liabilities </t>
  </si>
  <si>
    <t>Year 3</t>
  </si>
  <si>
    <t xml:space="preserve">Current liabilities </t>
  </si>
  <si>
    <t xml:space="preserve">Total liabilities and owners’ equity </t>
  </si>
  <si>
    <t>Year 4</t>
  </si>
  <si>
    <t>Year 1</t>
  </si>
  <si>
    <t>Year 2</t>
  </si>
  <si>
    <t>Total assets</t>
  </si>
  <si>
    <t>Paid in capital</t>
  </si>
  <si>
    <t>Retaining earnings</t>
  </si>
  <si>
    <t>Balance sheet of Microtech Company</t>
  </si>
  <si>
    <t>Average</t>
  </si>
  <si>
    <t>Sales</t>
  </si>
  <si>
    <t>Cost of good sold</t>
  </si>
  <si>
    <t>Other expenses</t>
  </si>
  <si>
    <t>Profit before taxes</t>
  </si>
  <si>
    <t>Tax expense</t>
  </si>
  <si>
    <t>Net Income</t>
  </si>
  <si>
    <t xml:space="preserve">Percentage of sales </t>
  </si>
  <si>
    <t>Accounting Equation</t>
  </si>
  <si>
    <t>Liabilities</t>
  </si>
  <si>
    <t>Owners' Equity</t>
  </si>
  <si>
    <t>Comments</t>
  </si>
  <si>
    <t>Cash/Bank</t>
  </si>
  <si>
    <t>Retained Earnings (Revenues-Expenses)</t>
  </si>
  <si>
    <t>Accounts receivable</t>
  </si>
  <si>
    <t>Equipment</t>
  </si>
  <si>
    <t>Capital contribution by owner</t>
  </si>
  <si>
    <t>Purchase of equipment</t>
  </si>
  <si>
    <t>Inventory Purchase</t>
  </si>
  <si>
    <t>Revenues</t>
  </si>
  <si>
    <t>Closisng Balance</t>
  </si>
  <si>
    <t>Total</t>
  </si>
  <si>
    <t>Retained Earnings</t>
  </si>
  <si>
    <t>Cash / Bank</t>
  </si>
  <si>
    <t>Prepaid rent</t>
  </si>
  <si>
    <t>Purchase of office supplies</t>
  </si>
  <si>
    <t>Advertising expense</t>
  </si>
  <si>
    <t>Salaries</t>
  </si>
  <si>
    <t>Balance Sheet of 'Bon Voyage Travel' as on June</t>
  </si>
  <si>
    <t>Revenue (Commissions)</t>
  </si>
  <si>
    <t>Particulars</t>
  </si>
  <si>
    <t>Total Revenues (A)</t>
  </si>
  <si>
    <t>Less: Expenses</t>
  </si>
  <si>
    <t>Total Expenses(B)</t>
  </si>
  <si>
    <t>Rent expense</t>
  </si>
  <si>
    <t>Cash Receipts</t>
  </si>
  <si>
    <t>Cash Payment</t>
  </si>
  <si>
    <t>Total Cash Receipts (A)</t>
  </si>
  <si>
    <t>Cash Account of 'Bon Voyage Travel' at the end of June</t>
  </si>
  <si>
    <t>Cash Account of 'AcmeConsulting' at the end of July</t>
  </si>
  <si>
    <t xml:space="preserve">Revenue </t>
  </si>
  <si>
    <t>Utility expenses</t>
  </si>
  <si>
    <t>Travel expenses</t>
  </si>
  <si>
    <t>Utilities expense</t>
  </si>
  <si>
    <t>Travel expense</t>
  </si>
  <si>
    <t xml:space="preserve"> Inventory</t>
  </si>
  <si>
    <t>Income Statement of 'Bon Voyage Travel' on June</t>
  </si>
  <si>
    <t>Amount $</t>
  </si>
  <si>
    <t>Office supplies</t>
  </si>
  <si>
    <t>Miscellaneous expenses payable</t>
  </si>
  <si>
    <t>Office supplies consumed</t>
  </si>
  <si>
    <t>Accounts payable (Equipment)</t>
  </si>
  <si>
    <t>Accounting Equations</t>
  </si>
  <si>
    <t>Closing Cash Balance (A-B)</t>
  </si>
  <si>
    <t>Current assets</t>
  </si>
  <si>
    <t>Gross margin</t>
  </si>
  <si>
    <t>Calculation of missing figurs ($)</t>
  </si>
  <si>
    <t>Cost of goods sold</t>
  </si>
  <si>
    <t>Inventory purchase</t>
  </si>
  <si>
    <t>Net Income (A-B)</t>
  </si>
  <si>
    <t>Current Assets:</t>
  </si>
  <si>
    <t>Current Liabilities</t>
  </si>
  <si>
    <t>Non current Assets:</t>
  </si>
  <si>
    <t>Owners’ Equity</t>
  </si>
  <si>
    <t>Case 1-1: Ribbons an’ Bows, Inc</t>
  </si>
  <si>
    <t>Balance Sheet of 'Ribbons an’ Bows, Inc' as on June 30, 2010</t>
  </si>
  <si>
    <t>Salary payable</t>
  </si>
  <si>
    <t>Interest  Payable</t>
  </si>
  <si>
    <t>Supplies</t>
  </si>
  <si>
    <t>Long Term Debt</t>
  </si>
  <si>
    <t xml:space="preserve">Cousins’ loan </t>
  </si>
  <si>
    <t xml:space="preserve">Computer </t>
  </si>
  <si>
    <t xml:space="preserve">Capital </t>
  </si>
  <si>
    <t xml:space="preserve">Retained earnings </t>
  </si>
  <si>
    <t xml:space="preserve">Cash register deposit </t>
  </si>
  <si>
    <t xml:space="preserve">Total assets </t>
  </si>
  <si>
    <t>Income Statement of 'Ribbons an’ Bows, Inc' for the period 1 April to June 30, 2010</t>
  </si>
  <si>
    <t>Salary</t>
  </si>
  <si>
    <t>Store supplies consumed</t>
  </si>
  <si>
    <t>Interest expense</t>
  </si>
  <si>
    <t>Depreciation on sewing machine</t>
  </si>
  <si>
    <t>Depreciation on computer</t>
  </si>
  <si>
    <t>Net Income/Retained Earnings  (A-B)</t>
  </si>
  <si>
    <t>Store supplies</t>
  </si>
  <si>
    <t>Prepaid advertising</t>
  </si>
  <si>
    <t>Cash register deposit</t>
  </si>
  <si>
    <t>Sewing machine</t>
  </si>
  <si>
    <t>Loan</t>
  </si>
  <si>
    <t>Retained Earnings
 (Revenues-Expenses)</t>
  </si>
  <si>
    <t>Purchase of sewing machine</t>
  </si>
  <si>
    <t>Revenue</t>
  </si>
  <si>
    <t>Purchase of inventory</t>
  </si>
  <si>
    <t>Closing Balance</t>
  </si>
  <si>
    <t>Case 1-2: Kim Fuller</t>
  </si>
  <si>
    <t xml:space="preserve">Cash </t>
  </si>
  <si>
    <t xml:space="preserve">Mortgage </t>
  </si>
  <si>
    <t>Warehouse</t>
  </si>
  <si>
    <t xml:space="preserve"> </t>
  </si>
  <si>
    <t>Purchase of warehouse</t>
  </si>
  <si>
    <t>(Amounts in $)</t>
  </si>
  <si>
    <t>Note: Red colored amount shows calculated figures.</t>
  </si>
  <si>
    <t>Astrotech Company</t>
  </si>
  <si>
    <t>Accounts payable (Eqpt+Others)</t>
  </si>
  <si>
    <t>Paid to suppliers</t>
  </si>
  <si>
    <t>Received from customers</t>
  </si>
  <si>
    <t>Cost of goods sold/Inventory used</t>
  </si>
  <si>
    <t>Balance Sheet of 'AcmeConsulting' as on July-end</t>
  </si>
  <si>
    <t>Income Statement of 'AcmeConsulting' for the month of July</t>
  </si>
  <si>
    <t>Accounts payable</t>
  </si>
  <si>
    <t>Cash sales</t>
  </si>
  <si>
    <t>Rent</t>
  </si>
  <si>
    <t>Utilities</t>
  </si>
  <si>
    <t>Equipment accounts payable</t>
  </si>
  <si>
    <t>Salaries expense</t>
  </si>
  <si>
    <t>Paid to the equipment supplier</t>
  </si>
  <si>
    <t>Miscellaneous expenses</t>
  </si>
  <si>
    <t>Travel commission</t>
  </si>
  <si>
    <t>Advertising</t>
  </si>
  <si>
    <t>Total Cash  Payments (B)</t>
  </si>
  <si>
    <t>Cost of goods sold (Inventory consumed)</t>
  </si>
  <si>
    <t>Computer/Software</t>
  </si>
  <si>
    <t>Capital contribution</t>
  </si>
  <si>
    <t>Loan from cousins</t>
  </si>
  <si>
    <t>Prepaid rent for two months</t>
  </si>
  <si>
    <t>Store supplies bought</t>
  </si>
  <si>
    <t>Advertising (April 2)</t>
  </si>
  <si>
    <t>Purchase of computer</t>
  </si>
  <si>
    <t>Interest  Payable*</t>
  </si>
  <si>
    <t>* Interest on loan from cousins: Ideally, one month's interest should be payable as on March 31st but Exhibit 1 doesn't indicate so. It seems that Carmen forgot to record it. Accordingly, 4 months' interest is payable as on June 30.</t>
  </si>
  <si>
    <t>Purchase of equipments</t>
  </si>
  <si>
    <t>Equipments</t>
  </si>
  <si>
    <t>Capital contribution by Kim</t>
  </si>
  <si>
    <t>Capital contribution by family</t>
  </si>
  <si>
    <t xml:space="preserve">Opening Balance Sheet of 'Kim Fuller'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</si>
</sst>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u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/>
    <xf numFmtId="0" fontId="3" fillId="0" borderId="0" xfId="0" applyFont="1" applyBorder="1"/>
    <xf numFmtId="6" fontId="3" fillId="0" borderId="0" xfId="0" applyNumberFormat="1" applyFont="1"/>
    <xf numFmtId="3" fontId="3" fillId="0" borderId="0" xfId="0" applyNumberFormat="1" applyFont="1"/>
    <xf numFmtId="0" fontId="6" fillId="2" borderId="2" xfId="0" applyFont="1" applyFill="1" applyBorder="1"/>
    <xf numFmtId="1" fontId="3" fillId="0" borderId="0" xfId="0" applyNumberFormat="1" applyFont="1" applyBorder="1"/>
    <xf numFmtId="10" fontId="3" fillId="0" borderId="0" xfId="1" applyNumberFormat="1" applyFont="1"/>
    <xf numFmtId="10" fontId="5" fillId="0" borderId="0" xfId="1" applyNumberFormat="1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167" fontId="3" fillId="0" borderId="0" xfId="2" applyNumberFormat="1" applyFont="1" applyAlignment="1">
      <alignment vertical="center"/>
    </xf>
    <xf numFmtId="167" fontId="3" fillId="0" borderId="0" xfId="2" applyNumberFormat="1" applyFont="1"/>
    <xf numFmtId="167" fontId="4" fillId="0" borderId="0" xfId="2" applyNumberFormat="1" applyFont="1" applyBorder="1" applyAlignment="1">
      <alignment vertical="center"/>
    </xf>
    <xf numFmtId="167" fontId="3" fillId="0" borderId="0" xfId="2" applyNumberFormat="1" applyFont="1" applyBorder="1" applyAlignment="1">
      <alignment vertical="center"/>
    </xf>
    <xf numFmtId="167" fontId="2" fillId="0" borderId="1" xfId="2" applyNumberFormat="1" applyFont="1" applyBorder="1" applyAlignment="1">
      <alignment vertical="center"/>
    </xf>
    <xf numFmtId="167" fontId="2" fillId="0" borderId="1" xfId="2" applyNumberFormat="1" applyFont="1" applyBorder="1"/>
    <xf numFmtId="167" fontId="5" fillId="0" borderId="0" xfId="2" applyNumberFormat="1" applyFont="1"/>
    <xf numFmtId="167" fontId="3" fillId="0" borderId="1" xfId="2" applyNumberFormat="1" applyFont="1" applyBorder="1"/>
    <xf numFmtId="167" fontId="5" fillId="0" borderId="1" xfId="2" applyNumberFormat="1" applyFont="1" applyBorder="1"/>
    <xf numFmtId="167" fontId="3" fillId="0" borderId="0" xfId="2" applyNumberFormat="1" applyFont="1" applyBorder="1"/>
    <xf numFmtId="167" fontId="5" fillId="0" borderId="0" xfId="2" applyNumberFormat="1" applyFont="1" applyBorder="1"/>
    <xf numFmtId="167" fontId="11" fillId="0" borderId="0" xfId="2" applyNumberFormat="1" applyFont="1" applyBorder="1"/>
    <xf numFmtId="167" fontId="3" fillId="0" borderId="0" xfId="2" applyNumberFormat="1" applyFont="1" applyFill="1" applyBorder="1"/>
    <xf numFmtId="167" fontId="7" fillId="2" borderId="0" xfId="2" applyNumberFormat="1" applyFont="1" applyFill="1"/>
    <xf numFmtId="167" fontId="3" fillId="0" borderId="3" xfId="2" applyNumberFormat="1" applyFont="1" applyBorder="1"/>
    <xf numFmtId="167" fontId="5" fillId="0" borderId="3" xfId="2" applyNumberFormat="1" applyFont="1" applyBorder="1"/>
    <xf numFmtId="167" fontId="7" fillId="2" borderId="3" xfId="2" applyNumberFormat="1" applyFont="1" applyFill="1" applyBorder="1"/>
    <xf numFmtId="167" fontId="7" fillId="2" borderId="1" xfId="2" applyNumberFormat="1" applyFont="1" applyFill="1" applyBorder="1"/>
    <xf numFmtId="167" fontId="2" fillId="0" borderId="0" xfId="2" applyNumberFormat="1" applyFont="1" applyBorder="1" applyAlignment="1">
      <alignment horizontal="right" vertical="center"/>
    </xf>
    <xf numFmtId="167" fontId="3" fillId="3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Alignment="1">
      <alignment horizontal="right" vertical="center"/>
    </xf>
    <xf numFmtId="167" fontId="2" fillId="0" borderId="0" xfId="2" applyNumberFormat="1" applyFont="1" applyAlignment="1">
      <alignment horizontal="center" vertical="center"/>
    </xf>
    <xf numFmtId="167" fontId="2" fillId="0" borderId="0" xfId="2" applyNumberFormat="1" applyFont="1" applyAlignment="1">
      <alignment vertical="center"/>
    </xf>
    <xf numFmtId="167" fontId="2" fillId="0" borderId="0" xfId="2" applyNumberFormat="1" applyFont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167" fontId="2" fillId="3" borderId="0" xfId="2" applyNumberFormat="1" applyFont="1" applyFill="1" applyBorder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2" xfId="2" applyNumberFormat="1" applyFont="1" applyBorder="1" applyAlignment="1">
      <alignment vertical="center"/>
    </xf>
    <xf numFmtId="167" fontId="2" fillId="0" borderId="3" xfId="2" applyNumberFormat="1" applyFont="1" applyBorder="1" applyAlignment="1">
      <alignment horizontal="center" vertical="center" wrapText="1"/>
    </xf>
    <xf numFmtId="167" fontId="2" fillId="3" borderId="0" xfId="2" applyNumberFormat="1" applyFont="1" applyFill="1" applyBorder="1" applyAlignment="1">
      <alignment horizontal="center" vertical="center" wrapText="1"/>
    </xf>
    <xf numFmtId="167" fontId="9" fillId="0" borderId="0" xfId="2" applyNumberFormat="1" applyFont="1" applyBorder="1" applyAlignment="1">
      <alignment horizontal="left" vertical="center"/>
    </xf>
    <xf numFmtId="167" fontId="2" fillId="0" borderId="0" xfId="2" applyNumberFormat="1" applyFont="1" applyBorder="1" applyAlignment="1">
      <alignment vertical="center"/>
    </xf>
    <xf numFmtId="167" fontId="9" fillId="0" borderId="0" xfId="2" applyNumberFormat="1" applyFont="1" applyBorder="1" applyAlignment="1">
      <alignment horizontal="left" vertical="center" wrapText="1"/>
    </xf>
    <xf numFmtId="167" fontId="2" fillId="0" borderId="5" xfId="2" applyNumberFormat="1" applyFont="1" applyBorder="1" applyAlignment="1">
      <alignment vertical="center"/>
    </xf>
    <xf numFmtId="167" fontId="3" fillId="0" borderId="0" xfId="2" applyNumberFormat="1" applyFont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3" fillId="0" borderId="2" xfId="2" applyNumberFormat="1" applyFont="1" applyBorder="1" applyAlignment="1">
      <alignment vertical="center"/>
    </xf>
    <xf numFmtId="167" fontId="3" fillId="0" borderId="0" xfId="2" applyNumberFormat="1" applyFont="1" applyFill="1" applyAlignment="1">
      <alignment vertical="center"/>
    </xf>
    <xf numFmtId="167" fontId="3" fillId="3" borderId="0" xfId="2" applyNumberFormat="1" applyFont="1" applyFill="1" applyBorder="1"/>
    <xf numFmtId="167" fontId="2" fillId="0" borderId="0" xfId="2" applyNumberFormat="1" applyFont="1" applyAlignment="1">
      <alignment horizontal="right"/>
    </xf>
    <xf numFmtId="167" fontId="2" fillId="0" borderId="0" xfId="2" applyNumberFormat="1" applyFont="1"/>
    <xf numFmtId="167" fontId="2" fillId="0" borderId="2" xfId="2" applyNumberFormat="1" applyFont="1" applyBorder="1" applyAlignment="1">
      <alignment horizontal="center"/>
    </xf>
    <xf numFmtId="167" fontId="2" fillId="0" borderId="2" xfId="2" applyNumberFormat="1" applyFont="1" applyBorder="1" applyAlignment="1">
      <alignment horizontal="center" vertical="center" wrapText="1"/>
    </xf>
    <xf numFmtId="167" fontId="9" fillId="0" borderId="0" xfId="2" applyNumberFormat="1" applyFont="1" applyBorder="1" applyAlignment="1">
      <alignment horizontal="left" vertical="top"/>
    </xf>
    <xf numFmtId="167" fontId="9" fillId="0" borderId="0" xfId="2" applyNumberFormat="1" applyFont="1" applyBorder="1" applyAlignment="1">
      <alignment horizontal="left" vertical="top" wrapText="1"/>
    </xf>
    <xf numFmtId="167" fontId="2" fillId="0" borderId="2" xfId="2" applyNumberFormat="1" applyFont="1" applyBorder="1"/>
    <xf numFmtId="167" fontId="2" fillId="3" borderId="0" xfId="2" applyNumberFormat="1" applyFont="1" applyFill="1" applyBorder="1" applyAlignment="1">
      <alignment horizontal="left" vertical="center" wrapText="1"/>
    </xf>
    <xf numFmtId="167" fontId="3" fillId="3" borderId="0" xfId="2" applyNumberFormat="1" applyFont="1" applyFill="1" applyBorder="1" applyAlignment="1">
      <alignment vertical="center"/>
    </xf>
    <xf numFmtId="167" fontId="2" fillId="3" borderId="0" xfId="2" applyNumberFormat="1" applyFont="1" applyFill="1" applyBorder="1" applyAlignment="1">
      <alignment horizontal="left" vertical="center"/>
    </xf>
    <xf numFmtId="167" fontId="2" fillId="0" borderId="4" xfId="2" applyNumberFormat="1" applyFont="1" applyBorder="1" applyAlignment="1">
      <alignment horizontal="center" vertical="center"/>
    </xf>
    <xf numFmtId="167" fontId="2" fillId="3" borderId="0" xfId="2" applyNumberFormat="1" applyFont="1" applyFill="1" applyBorder="1" applyAlignment="1">
      <alignment vertical="center"/>
    </xf>
    <xf numFmtId="167" fontId="3" fillId="0" borderId="0" xfId="2" applyNumberFormat="1" applyFont="1" applyAlignment="1">
      <alignment vertical="center" wrapText="1"/>
    </xf>
    <xf numFmtId="167" fontId="3" fillId="0" borderId="0" xfId="2" applyNumberFormat="1" applyFont="1" applyFill="1" applyAlignment="1">
      <alignment vertical="center" wrapText="1"/>
    </xf>
    <xf numFmtId="167" fontId="2" fillId="0" borderId="0" xfId="2" applyNumberFormat="1" applyFont="1" applyAlignment="1">
      <alignment horizontal="left" vertical="center"/>
    </xf>
    <xf numFmtId="167" fontId="0" fillId="0" borderId="0" xfId="2" applyNumberFormat="1" applyFont="1"/>
    <xf numFmtId="167" fontId="2" fillId="0" borderId="2" xfId="2" applyNumberFormat="1" applyFont="1" applyBorder="1" applyAlignment="1">
      <alignment horizontal="center" wrapText="1"/>
    </xf>
    <xf numFmtId="167" fontId="2" fillId="0" borderId="2" xfId="2" applyNumberFormat="1" applyFont="1" applyFill="1" applyBorder="1" applyAlignment="1">
      <alignment horizontal="center" vertical="center" wrapText="1"/>
    </xf>
    <xf numFmtId="167" fontId="2" fillId="0" borderId="0" xfId="2" applyNumberFormat="1" applyFont="1" applyBorder="1" applyAlignment="1">
      <alignment horizontal="right" vertical="center" wrapText="1"/>
    </xf>
    <xf numFmtId="167" fontId="2" fillId="3" borderId="0" xfId="2" applyNumberFormat="1" applyFont="1" applyFill="1" applyBorder="1" applyAlignment="1">
      <alignment horizontal="right" vertical="center" wrapText="1"/>
    </xf>
    <xf numFmtId="167" fontId="3" fillId="0" borderId="0" xfId="2" applyNumberFormat="1" applyFont="1" applyAlignment="1">
      <alignment horizontal="right"/>
    </xf>
    <xf numFmtId="167" fontId="3" fillId="3" borderId="0" xfId="2" applyNumberFormat="1" applyFont="1" applyFill="1" applyBorder="1" applyAlignment="1">
      <alignment horizontal="right"/>
    </xf>
    <xf numFmtId="167" fontId="2" fillId="0" borderId="0" xfId="2" applyNumberFormat="1" applyFont="1" applyBorder="1" applyAlignment="1">
      <alignment horizontal="left" vertical="top"/>
    </xf>
    <xf numFmtId="167" fontId="3" fillId="0" borderId="0" xfId="2" applyNumberFormat="1" applyFont="1" applyBorder="1" applyAlignment="1">
      <alignment horizontal="right" vertical="top"/>
    </xf>
    <xf numFmtId="167" fontId="3" fillId="0" borderId="0" xfId="2" applyNumberFormat="1" applyFont="1" applyBorder="1" applyAlignment="1">
      <alignment wrapText="1"/>
    </xf>
    <xf numFmtId="167" fontId="3" fillId="0" borderId="0" xfId="2" applyNumberFormat="1" applyFont="1" applyBorder="1" applyAlignment="1">
      <alignment horizontal="right"/>
    </xf>
    <xf numFmtId="167" fontId="3" fillId="0" borderId="0" xfId="2" applyNumberFormat="1" applyFont="1" applyAlignment="1">
      <alignment horizontal="left" vertical="top"/>
    </xf>
    <xf numFmtId="167" fontId="2" fillId="0" borderId="1" xfId="2" applyNumberFormat="1" applyFont="1" applyBorder="1" applyAlignment="1">
      <alignment horizontal="right"/>
    </xf>
    <xf numFmtId="167" fontId="2" fillId="3" borderId="0" xfId="2" applyNumberFormat="1" applyFont="1" applyFill="1" applyBorder="1" applyAlignment="1">
      <alignment horizontal="right"/>
    </xf>
    <xf numFmtId="167" fontId="6" fillId="0" borderId="0" xfId="2" applyNumberFormat="1" applyFont="1" applyBorder="1" applyAlignment="1">
      <alignment horizontal="right"/>
    </xf>
    <xf numFmtId="167" fontId="6" fillId="0" borderId="1" xfId="2" applyNumberFormat="1" applyFont="1" applyBorder="1" applyAlignment="1">
      <alignment horizontal="right"/>
    </xf>
    <xf numFmtId="167" fontId="6" fillId="0" borderId="0" xfId="2" applyNumberFormat="1" applyFont="1" applyBorder="1" applyAlignment="1">
      <alignment horizontal="left"/>
    </xf>
    <xf numFmtId="167" fontId="2" fillId="0" borderId="0" xfId="2" applyNumberFormat="1" applyFont="1" applyBorder="1" applyAlignment="1">
      <alignment horizontal="center" vertical="center" wrapText="1"/>
    </xf>
    <xf numFmtId="167" fontId="2" fillId="0" borderId="2" xfId="2" applyNumberFormat="1" applyFont="1" applyBorder="1" applyAlignment="1">
      <alignment horizontal="right" vertical="center"/>
    </xf>
    <xf numFmtId="167" fontId="6" fillId="0" borderId="0" xfId="2" applyNumberFormat="1" applyFont="1" applyAlignment="1">
      <alignment vertical="center"/>
    </xf>
    <xf numFmtId="167" fontId="2" fillId="0" borderId="2" xfId="2" applyNumberFormat="1" applyFont="1" applyBorder="1" applyAlignment="1">
      <alignment horizontal="center" vertical="center" wrapText="1"/>
    </xf>
    <xf numFmtId="167" fontId="2" fillId="0" borderId="4" xfId="2" applyNumberFormat="1" applyFont="1" applyBorder="1" applyAlignment="1">
      <alignment horizontal="center" vertical="center" wrapText="1"/>
    </xf>
    <xf numFmtId="167" fontId="2" fillId="0" borderId="2" xfId="2" applyNumberFormat="1" applyFont="1" applyBorder="1" applyAlignment="1">
      <alignment vertical="center" wrapText="1"/>
    </xf>
    <xf numFmtId="167" fontId="3" fillId="0" borderId="0" xfId="2" applyNumberFormat="1" applyFont="1" applyAlignment="1">
      <alignment horizontal="right" vertical="center"/>
    </xf>
    <xf numFmtId="167" fontId="3" fillId="3" borderId="0" xfId="2" applyNumberFormat="1" applyFont="1" applyFill="1" applyBorder="1" applyAlignment="1">
      <alignment horizontal="right" vertical="center"/>
    </xf>
    <xf numFmtId="167" fontId="2" fillId="0" borderId="0" xfId="2" applyNumberFormat="1" applyFont="1" applyBorder="1" applyAlignment="1">
      <alignment horizontal="left" vertical="center"/>
    </xf>
    <xf numFmtId="167" fontId="3" fillId="0" borderId="0" xfId="2" applyNumberFormat="1" applyFont="1" applyBorder="1" applyAlignment="1">
      <alignment horizontal="right" vertical="center"/>
    </xf>
    <xf numFmtId="167" fontId="3" fillId="0" borderId="0" xfId="2" applyNumberFormat="1" applyFont="1" applyBorder="1" applyAlignment="1">
      <alignment vertical="center" wrapText="1"/>
    </xf>
    <xf numFmtId="167" fontId="3" fillId="0" borderId="0" xfId="2" applyNumberFormat="1" applyFont="1" applyAlignment="1">
      <alignment horizontal="left" vertical="center"/>
    </xf>
    <xf numFmtId="167" fontId="3" fillId="0" borderId="3" xfId="2" applyNumberFormat="1" applyFont="1" applyBorder="1" applyAlignment="1">
      <alignment horizontal="right" vertical="center"/>
    </xf>
    <xf numFmtId="167" fontId="3" fillId="0" borderId="0" xfId="2" applyNumberFormat="1" applyFont="1" applyBorder="1" applyAlignment="1">
      <alignment horizontal="left" vertical="center"/>
    </xf>
    <xf numFmtId="167" fontId="2" fillId="0" borderId="1" xfId="2" applyNumberFormat="1" applyFont="1" applyBorder="1" applyAlignment="1">
      <alignment horizontal="right" vertical="center"/>
    </xf>
    <xf numFmtId="167" fontId="2" fillId="3" borderId="0" xfId="2" applyNumberFormat="1" applyFont="1" applyFill="1" applyBorder="1" applyAlignment="1">
      <alignment horizontal="right" vertical="center"/>
    </xf>
    <xf numFmtId="167" fontId="6" fillId="0" borderId="0" xfId="2" applyNumberFormat="1" applyFont="1" applyBorder="1" applyAlignment="1">
      <alignment horizontal="right" vertical="center"/>
    </xf>
    <xf numFmtId="167" fontId="6" fillId="0" borderId="1" xfId="2" applyNumberFormat="1" applyFont="1" applyBorder="1" applyAlignment="1">
      <alignment horizontal="right" vertical="center"/>
    </xf>
    <xf numFmtId="167" fontId="6" fillId="0" borderId="0" xfId="2" applyNumberFormat="1" applyFont="1" applyBorder="1" applyAlignment="1">
      <alignment horizontal="left" vertical="center"/>
    </xf>
    <xf numFmtId="167" fontId="6" fillId="0" borderId="0" xfId="2" applyNumberFormat="1" applyFont="1" applyBorder="1" applyAlignment="1">
      <alignment vertical="center"/>
    </xf>
    <xf numFmtId="167" fontId="2" fillId="0" borderId="2" xfId="2" applyNumberFormat="1" applyFont="1" applyFill="1" applyBorder="1" applyAlignment="1">
      <alignment horizontal="center" wrapText="1"/>
    </xf>
    <xf numFmtId="14" fontId="2" fillId="0" borderId="0" xfId="2" applyNumberFormat="1" applyFont="1" applyAlignment="1">
      <alignment vertical="center"/>
    </xf>
    <xf numFmtId="167" fontId="2" fillId="0" borderId="3" xfId="2" applyNumberFormat="1" applyFont="1" applyBorder="1" applyAlignment="1">
      <alignment horizontal="center" vertical="center"/>
    </xf>
    <xf numFmtId="167" fontId="3" fillId="0" borderId="0" xfId="2" applyNumberFormat="1" applyFont="1" applyBorder="1" applyAlignment="1">
      <alignment horizontal="center" vertical="center" wrapText="1"/>
    </xf>
    <xf numFmtId="167" fontId="3" fillId="0" borderId="0" xfId="2" applyNumberFormat="1" applyFont="1" applyFill="1" applyBorder="1" applyAlignment="1">
      <alignment horizontal="center" vertical="center" wrapText="1"/>
    </xf>
    <xf numFmtId="167" fontId="3" fillId="0" borderId="0" xfId="2" applyNumberFormat="1" applyFont="1" applyFill="1" applyBorder="1" applyAlignment="1">
      <alignment horizontal="center" wrapText="1"/>
    </xf>
    <xf numFmtId="167" fontId="3" fillId="3" borderId="0" xfId="2" applyNumberFormat="1" applyFont="1" applyFill="1" applyBorder="1" applyAlignment="1">
      <alignment horizontal="center" vertical="center" wrapText="1"/>
    </xf>
    <xf numFmtId="167" fontId="10" fillId="0" borderId="0" xfId="2" applyNumberFormat="1" applyFont="1" applyAlignment="1">
      <alignment horizontal="left" vertical="center"/>
    </xf>
    <xf numFmtId="167" fontId="2" fillId="3" borderId="0" xfId="2" applyNumberFormat="1" applyFont="1" applyFill="1" applyBorder="1" applyAlignment="1"/>
    <xf numFmtId="167" fontId="2" fillId="0" borderId="2" xfId="2" applyNumberFormat="1" applyFont="1" applyBorder="1" applyAlignment="1">
      <alignment horizontal="right" wrapText="1"/>
    </xf>
    <xf numFmtId="167" fontId="3" fillId="0" borderId="0" xfId="2" applyNumberFormat="1" applyFont="1" applyBorder="1" applyAlignment="1">
      <alignment horizontal="right" vertical="center" wrapText="1"/>
    </xf>
    <xf numFmtId="167" fontId="3" fillId="3" borderId="0" xfId="2" applyNumberFormat="1" applyFont="1" applyFill="1" applyBorder="1" applyAlignment="1">
      <alignment horizontal="right" vertical="center" wrapText="1"/>
    </xf>
    <xf numFmtId="167" fontId="3" fillId="0" borderId="0" xfId="2" applyNumberFormat="1" applyFont="1" applyBorder="1" applyAlignment="1">
      <alignment horizontal="right" wrapText="1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zoomScale="115" zoomScaleNormal="115" workbookViewId="0"/>
  </sheetViews>
  <sheetFormatPr defaultColWidth="9.1796875" defaultRowHeight="14" x14ac:dyDescent="0.3"/>
  <cols>
    <col min="1" max="1" width="17.54296875" style="5" customWidth="1"/>
    <col min="2" max="2" width="11.26953125" style="5" bestFit="1" customWidth="1"/>
    <col min="3" max="3" width="28" style="5" bestFit="1" customWidth="1"/>
    <col min="4" max="4" width="11.26953125" style="5" bestFit="1" customWidth="1"/>
    <col min="5" max="16384" width="9.1796875" style="5"/>
  </cols>
  <sheetData>
    <row r="2" spans="1:5" x14ac:dyDescent="0.3">
      <c r="A2" s="17" t="s">
        <v>2</v>
      </c>
      <c r="B2" s="17"/>
      <c r="C2" s="17"/>
      <c r="D2" s="17"/>
      <c r="E2" s="7"/>
    </row>
    <row r="3" spans="1:5" x14ac:dyDescent="0.3">
      <c r="A3" s="1"/>
      <c r="B3" s="1"/>
      <c r="C3" s="1"/>
      <c r="D3" s="1"/>
      <c r="E3" s="1"/>
    </row>
    <row r="4" spans="1:5" x14ac:dyDescent="0.3">
      <c r="A4" s="3" t="s">
        <v>0</v>
      </c>
      <c r="B4" s="4" t="s">
        <v>67</v>
      </c>
      <c r="C4" s="3" t="s">
        <v>1</v>
      </c>
      <c r="D4" s="4" t="s">
        <v>67</v>
      </c>
    </row>
    <row r="5" spans="1:5" x14ac:dyDescent="0.3">
      <c r="A5" s="2" t="s">
        <v>3</v>
      </c>
      <c r="B5" s="18">
        <v>12000</v>
      </c>
      <c r="C5" s="18" t="s">
        <v>6</v>
      </c>
      <c r="D5" s="19">
        <v>40000</v>
      </c>
    </row>
    <row r="6" spans="1:5" x14ac:dyDescent="0.3">
      <c r="A6" s="2" t="s">
        <v>4</v>
      </c>
      <c r="B6" s="18">
        <v>95000</v>
      </c>
      <c r="C6" s="20"/>
      <c r="D6" s="19"/>
    </row>
    <row r="7" spans="1:5" x14ac:dyDescent="0.3">
      <c r="A7" s="2" t="s">
        <v>5</v>
      </c>
      <c r="B7" s="18">
        <v>13000</v>
      </c>
      <c r="C7" s="21" t="s">
        <v>7</v>
      </c>
      <c r="D7" s="19">
        <f>D8-D5</f>
        <v>80000</v>
      </c>
    </row>
    <row r="8" spans="1:5" ht="14.5" thickBot="1" x14ac:dyDescent="0.35">
      <c r="A8" s="2"/>
      <c r="B8" s="22">
        <f>SUM(B5:B7)</f>
        <v>120000</v>
      </c>
      <c r="C8" s="18"/>
      <c r="D8" s="23">
        <f>B8</f>
        <v>120000</v>
      </c>
    </row>
    <row r="9" spans="1:5" ht="14.5" thickTop="1" x14ac:dyDescent="0.3"/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130" zoomScaleNormal="130" workbookViewId="0"/>
  </sheetViews>
  <sheetFormatPr defaultColWidth="9.1796875" defaultRowHeight="14" x14ac:dyDescent="0.3"/>
  <cols>
    <col min="1" max="1" width="32.7265625" style="5" bestFit="1" customWidth="1"/>
    <col min="2" max="5" width="11.08984375" style="5" bestFit="1" customWidth="1"/>
    <col min="6" max="16384" width="9.1796875" style="5"/>
  </cols>
  <sheetData>
    <row r="1" spans="1:5" x14ac:dyDescent="0.3">
      <c r="A1" s="6" t="s">
        <v>19</v>
      </c>
    </row>
    <row r="2" spans="1:5" x14ac:dyDescent="0.3">
      <c r="E2" s="6" t="s">
        <v>119</v>
      </c>
    </row>
    <row r="3" spans="1:5" x14ac:dyDescent="0.3">
      <c r="A3" s="8"/>
      <c r="B3" s="8" t="s">
        <v>14</v>
      </c>
      <c r="C3" s="8" t="s">
        <v>15</v>
      </c>
      <c r="D3" s="8" t="s">
        <v>10</v>
      </c>
      <c r="E3" s="8" t="s">
        <v>13</v>
      </c>
    </row>
    <row r="4" spans="1:5" x14ac:dyDescent="0.3">
      <c r="A4" s="5" t="s">
        <v>74</v>
      </c>
      <c r="B4" s="19">
        <v>113624</v>
      </c>
      <c r="C4" s="24">
        <f>C6-C5</f>
        <v>90442</v>
      </c>
      <c r="D4" s="19">
        <v>85124</v>
      </c>
      <c r="E4" s="24">
        <f>E6-E5</f>
        <v>69090</v>
      </c>
    </row>
    <row r="5" spans="1:5" x14ac:dyDescent="0.3">
      <c r="A5" s="5" t="s">
        <v>8</v>
      </c>
      <c r="B5" s="24">
        <f>B6-B4</f>
        <v>410976</v>
      </c>
      <c r="C5" s="19">
        <v>198014</v>
      </c>
      <c r="D5" s="19">
        <v>162011</v>
      </c>
      <c r="E5" s="19">
        <v>151021</v>
      </c>
    </row>
    <row r="6" spans="1:5" ht="14.5" thickBot="1" x14ac:dyDescent="0.35">
      <c r="A6" s="5" t="s">
        <v>16</v>
      </c>
      <c r="B6" s="25">
        <v>524600</v>
      </c>
      <c r="C6" s="26">
        <f>C12</f>
        <v>288456</v>
      </c>
      <c r="D6" s="26">
        <f t="shared" ref="D6" si="0">D4+D5</f>
        <v>247135</v>
      </c>
      <c r="E6" s="25">
        <v>220111</v>
      </c>
    </row>
    <row r="7" spans="1:5" ht="14.5" thickTop="1" x14ac:dyDescent="0.3">
      <c r="B7" s="27"/>
      <c r="C7" s="27"/>
      <c r="D7" s="27"/>
      <c r="E7" s="27"/>
    </row>
    <row r="8" spans="1:5" x14ac:dyDescent="0.3">
      <c r="A8" s="5" t="s">
        <v>11</v>
      </c>
      <c r="B8" s="27">
        <v>56142</v>
      </c>
      <c r="C8" s="27">
        <v>40220</v>
      </c>
      <c r="D8" s="28">
        <f>D12-(D11+D10+D9)</f>
        <v>15583</v>
      </c>
      <c r="E8" s="28">
        <f>E12-(E11+E10+E9)</f>
        <v>17539</v>
      </c>
    </row>
    <row r="9" spans="1:5" x14ac:dyDescent="0.3">
      <c r="A9" s="5" t="s">
        <v>9</v>
      </c>
      <c r="B9" s="28">
        <f>B12-(B8+B10+B11)</f>
        <v>240518</v>
      </c>
      <c r="C9" s="28">
        <f>C12-(C8+C10+C11)</f>
        <v>78585</v>
      </c>
      <c r="D9" s="27">
        <v>60100</v>
      </c>
      <c r="E9" s="29">
        <v>30222</v>
      </c>
    </row>
    <row r="10" spans="1:5" x14ac:dyDescent="0.3">
      <c r="A10" s="5" t="s">
        <v>17</v>
      </c>
      <c r="B10" s="27">
        <v>214155</v>
      </c>
      <c r="C10" s="27">
        <v>173295</v>
      </c>
      <c r="D10" s="27">
        <v>170000</v>
      </c>
      <c r="E10" s="27">
        <v>170000</v>
      </c>
    </row>
    <row r="11" spans="1:5" x14ac:dyDescent="0.3">
      <c r="A11" s="5" t="s">
        <v>18</v>
      </c>
      <c r="B11" s="30">
        <v>13785</v>
      </c>
      <c r="C11" s="27">
        <v>-3644</v>
      </c>
      <c r="D11" s="27">
        <v>1452</v>
      </c>
      <c r="E11" s="30">
        <v>2350</v>
      </c>
    </row>
    <row r="12" spans="1:5" ht="14.5" thickBot="1" x14ac:dyDescent="0.35">
      <c r="A12" s="5" t="s">
        <v>12</v>
      </c>
      <c r="B12" s="25">
        <v>524600</v>
      </c>
      <c r="C12" s="25">
        <v>288456</v>
      </c>
      <c r="D12" s="26">
        <f>D6</f>
        <v>247135</v>
      </c>
      <c r="E12" s="25">
        <f>E6</f>
        <v>220111</v>
      </c>
    </row>
    <row r="13" spans="1:5" ht="14.5" thickTop="1" x14ac:dyDescent="0.3">
      <c r="B13" s="9"/>
      <c r="C13" s="9"/>
      <c r="D13" s="9"/>
      <c r="E13" s="9"/>
    </row>
    <row r="14" spans="1:5" x14ac:dyDescent="0.3">
      <c r="A14" s="16" t="s">
        <v>120</v>
      </c>
      <c r="B14" s="10"/>
    </row>
    <row r="15" spans="1:5" x14ac:dyDescent="0.3">
      <c r="B15" s="11"/>
    </row>
    <row r="16" spans="1:5" x14ac:dyDescent="0.3">
      <c r="B16" s="11"/>
    </row>
    <row r="19" spans="2:2" x14ac:dyDescent="0.3">
      <c r="B19" s="10"/>
    </row>
    <row r="20" spans="2:2" x14ac:dyDescent="0.3">
      <c r="B20" s="11"/>
    </row>
    <row r="21" spans="2:2" x14ac:dyDescent="0.3">
      <c r="B21" s="11"/>
    </row>
    <row r="24" spans="2:2" x14ac:dyDescent="0.3">
      <c r="B24" s="10"/>
    </row>
    <row r="25" spans="2:2" x14ac:dyDescent="0.3">
      <c r="B2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="120" zoomScaleNormal="120" workbookViewId="0"/>
  </sheetViews>
  <sheetFormatPr defaultColWidth="9.1796875" defaultRowHeight="14" x14ac:dyDescent="0.3"/>
  <cols>
    <col min="1" max="1" width="17.81640625" style="5" bestFit="1" customWidth="1"/>
    <col min="2" max="4" width="10.1796875" style="5" bestFit="1" customWidth="1"/>
    <col min="5" max="5" width="10.81640625" style="5" bestFit="1" customWidth="1"/>
    <col min="6" max="16384" width="9.1796875" style="5"/>
  </cols>
  <sheetData>
    <row r="1" spans="1:5" x14ac:dyDescent="0.3">
      <c r="A1" s="6" t="s">
        <v>121</v>
      </c>
    </row>
    <row r="2" spans="1:5" x14ac:dyDescent="0.3">
      <c r="A2" s="6"/>
    </row>
    <row r="3" spans="1:5" x14ac:dyDescent="0.3">
      <c r="A3" s="6" t="s">
        <v>76</v>
      </c>
      <c r="E3" s="6" t="s">
        <v>119</v>
      </c>
    </row>
    <row r="5" spans="1:5" x14ac:dyDescent="0.3">
      <c r="A5" s="8"/>
      <c r="B5" s="8" t="s">
        <v>14</v>
      </c>
      <c r="C5" s="8" t="s">
        <v>15</v>
      </c>
      <c r="D5" s="8" t="s">
        <v>10</v>
      </c>
      <c r="E5" s="12" t="s">
        <v>13</v>
      </c>
    </row>
    <row r="6" spans="1:5" x14ac:dyDescent="0.3">
      <c r="A6" s="5" t="s">
        <v>21</v>
      </c>
      <c r="B6" s="19">
        <v>12011</v>
      </c>
      <c r="C6" s="24">
        <f>C8+C7</f>
        <v>11968</v>
      </c>
      <c r="D6" s="19">
        <v>11545</v>
      </c>
      <c r="E6" s="31">
        <v>10000</v>
      </c>
    </row>
    <row r="7" spans="1:5" x14ac:dyDescent="0.3">
      <c r="A7" s="5" t="s">
        <v>22</v>
      </c>
      <c r="B7" s="32">
        <v>3011</v>
      </c>
      <c r="C7" s="32">
        <v>2992</v>
      </c>
      <c r="D7" s="33">
        <f>D6-D8</f>
        <v>2886</v>
      </c>
      <c r="E7" s="34">
        <f>E6-E8</f>
        <v>2502.2173865766208</v>
      </c>
    </row>
    <row r="8" spans="1:5" x14ac:dyDescent="0.3">
      <c r="A8" s="5" t="s">
        <v>75</v>
      </c>
      <c r="B8" s="24">
        <f>B6-B7</f>
        <v>9000</v>
      </c>
      <c r="C8" s="19">
        <v>8976</v>
      </c>
      <c r="D8" s="19">
        <v>8659</v>
      </c>
      <c r="E8" s="31">
        <f>E6*E18</f>
        <v>7497.7826134233792</v>
      </c>
    </row>
    <row r="9" spans="1:5" x14ac:dyDescent="0.3">
      <c r="A9" s="5" t="s">
        <v>23</v>
      </c>
      <c r="B9" s="32">
        <v>6201</v>
      </c>
      <c r="C9" s="32">
        <v>6429</v>
      </c>
      <c r="D9" s="33">
        <f>D8-D10</f>
        <v>6296</v>
      </c>
      <c r="E9" s="34">
        <f>E8-E10</f>
        <v>5329.3451261359551</v>
      </c>
    </row>
    <row r="10" spans="1:5" x14ac:dyDescent="0.3">
      <c r="A10" s="5" t="s">
        <v>24</v>
      </c>
      <c r="B10" s="19">
        <f>B8-B9</f>
        <v>2799</v>
      </c>
      <c r="C10" s="24">
        <f t="shared" ref="C10" si="0">C8-C9</f>
        <v>2547</v>
      </c>
      <c r="D10" s="19">
        <v>2363</v>
      </c>
      <c r="E10" s="31">
        <f>E6*E19</f>
        <v>2168.4374872874237</v>
      </c>
    </row>
    <row r="11" spans="1:5" x14ac:dyDescent="0.3">
      <c r="A11" s="5" t="s">
        <v>25</v>
      </c>
      <c r="B11" s="24">
        <f>B10-B12</f>
        <v>1120</v>
      </c>
      <c r="C11" s="19">
        <v>1019</v>
      </c>
      <c r="D11" s="19">
        <v>945</v>
      </c>
      <c r="E11" s="31">
        <f>E10*E20</f>
        <v>867.4738711562901</v>
      </c>
    </row>
    <row r="12" spans="1:5" ht="14.5" thickBot="1" x14ac:dyDescent="0.35">
      <c r="A12" s="5" t="s">
        <v>26</v>
      </c>
      <c r="B12" s="25">
        <v>1679</v>
      </c>
      <c r="C12" s="25">
        <f>C10-C11</f>
        <v>1528</v>
      </c>
      <c r="D12" s="25">
        <f>D10-D11</f>
        <v>1418</v>
      </c>
      <c r="E12" s="35">
        <f>E10-E11</f>
        <v>1300.9636161311337</v>
      </c>
    </row>
    <row r="13" spans="1:5" ht="14.5" thickTop="1" x14ac:dyDescent="0.3">
      <c r="B13" s="9"/>
      <c r="C13" s="9"/>
      <c r="D13" s="9"/>
      <c r="E13" s="13"/>
    </row>
    <row r="14" spans="1:5" x14ac:dyDescent="0.3">
      <c r="A14" s="6" t="s">
        <v>27</v>
      </c>
      <c r="B14" s="9"/>
      <c r="C14" s="9"/>
      <c r="D14" s="9"/>
      <c r="E14" s="13"/>
    </row>
    <row r="16" spans="1:5" x14ac:dyDescent="0.3">
      <c r="A16" s="8"/>
      <c r="B16" s="8" t="s">
        <v>14</v>
      </c>
      <c r="C16" s="8" t="s">
        <v>15</v>
      </c>
      <c r="D16" s="8" t="s">
        <v>10</v>
      </c>
      <c r="E16" s="8" t="s">
        <v>20</v>
      </c>
    </row>
    <row r="17" spans="1:5" x14ac:dyDescent="0.3">
      <c r="A17" s="5" t="s">
        <v>21</v>
      </c>
      <c r="B17" s="14">
        <f>B6*100%/B6</f>
        <v>1</v>
      </c>
      <c r="C17" s="14">
        <f>C6*100%/C6</f>
        <v>1</v>
      </c>
      <c r="D17" s="14">
        <f>D6*100%/D6</f>
        <v>1</v>
      </c>
      <c r="E17" s="15">
        <f>AVERAGE(B17:D17)</f>
        <v>1</v>
      </c>
    </row>
    <row r="18" spans="1:5" x14ac:dyDescent="0.3">
      <c r="A18" s="5" t="s">
        <v>75</v>
      </c>
      <c r="B18" s="15">
        <f>B8/B6</f>
        <v>0.74931312963117147</v>
      </c>
      <c r="C18" s="15">
        <f t="shared" ref="C18:D18" si="1">C8/C6</f>
        <v>0.75</v>
      </c>
      <c r="D18" s="15">
        <f t="shared" si="1"/>
        <v>0.75002165439584234</v>
      </c>
      <c r="E18" s="15">
        <f t="shared" ref="E18:E20" si="2">AVERAGE(B18:D18)</f>
        <v>0.74977826134233794</v>
      </c>
    </row>
    <row r="19" spans="1:5" x14ac:dyDescent="0.3">
      <c r="A19" s="5" t="s">
        <v>24</v>
      </c>
      <c r="B19" s="15">
        <f>B10/B6</f>
        <v>0.2330363833152943</v>
      </c>
      <c r="C19" s="15">
        <f t="shared" ref="C19:D19" si="3">C10/C6</f>
        <v>0.21281751336898397</v>
      </c>
      <c r="D19" s="15">
        <f t="shared" si="3"/>
        <v>0.20467734950194891</v>
      </c>
      <c r="E19" s="15">
        <f t="shared" si="2"/>
        <v>0.21684374872874237</v>
      </c>
    </row>
    <row r="20" spans="1:5" x14ac:dyDescent="0.3">
      <c r="A20" s="5" t="s">
        <v>25</v>
      </c>
      <c r="B20" s="15">
        <f>B11/B10</f>
        <v>0.4001429081814934</v>
      </c>
      <c r="C20" s="15">
        <f t="shared" ref="C20:D20" si="4">C11/C10</f>
        <v>0.40007852375343539</v>
      </c>
      <c r="D20" s="15">
        <f t="shared" si="4"/>
        <v>0.39991536182818449</v>
      </c>
      <c r="E20" s="15">
        <f t="shared" si="2"/>
        <v>0.40004559792103778</v>
      </c>
    </row>
    <row r="23" spans="1:5" x14ac:dyDescent="0.3">
      <c r="A23" s="16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3"/>
  <sheetViews>
    <sheetView zoomScale="110" zoomScaleNormal="110" workbookViewId="0"/>
  </sheetViews>
  <sheetFormatPr defaultColWidth="12.7265625" defaultRowHeight="14" x14ac:dyDescent="0.35"/>
  <cols>
    <col min="1" max="1" width="25.1796875" style="18" customWidth="1"/>
    <col min="2" max="2" width="10.81640625" style="18" bestFit="1" customWidth="1"/>
    <col min="3" max="3" width="26" style="18" bestFit="1" customWidth="1"/>
    <col min="4" max="4" width="10.1796875" style="18" bestFit="1" customWidth="1"/>
    <col min="5" max="5" width="12.7265625" style="18"/>
    <col min="6" max="6" width="24.90625" style="18" bestFit="1" customWidth="1"/>
    <col min="7" max="7" width="7.6328125" style="18" bestFit="1" customWidth="1"/>
    <col min="8" max="9" width="9.90625" style="18" bestFit="1" customWidth="1"/>
    <col min="10" max="10" width="10.453125" style="18" bestFit="1" customWidth="1"/>
    <col min="11" max="11" width="5.6328125" style="52" bestFit="1" customWidth="1"/>
    <col min="12" max="12" width="15.90625" style="18" customWidth="1"/>
    <col min="13" max="13" width="10.1796875" style="18" bestFit="1" customWidth="1"/>
    <col min="14" max="14" width="19.6328125" style="18" bestFit="1" customWidth="1"/>
    <col min="15" max="15" width="16.6328125" style="18" bestFit="1" customWidth="1"/>
    <col min="16" max="16384" width="12.7265625" style="18"/>
  </cols>
  <sheetData>
    <row r="1" spans="1:15" x14ac:dyDescent="0.35">
      <c r="E1" s="36"/>
      <c r="K1" s="37"/>
      <c r="N1" s="38" t="s">
        <v>119</v>
      </c>
    </row>
    <row r="2" spans="1:15" x14ac:dyDescent="0.35">
      <c r="A2" s="39" t="s">
        <v>126</v>
      </c>
      <c r="B2" s="39"/>
      <c r="C2" s="39"/>
      <c r="D2" s="39"/>
      <c r="F2" s="40" t="s">
        <v>28</v>
      </c>
      <c r="K2" s="37"/>
    </row>
    <row r="3" spans="1:15" x14ac:dyDescent="0.35">
      <c r="A3" s="41"/>
      <c r="B3" s="41"/>
      <c r="C3" s="41"/>
      <c r="D3" s="41"/>
      <c r="G3" s="42" t="s">
        <v>0</v>
      </c>
      <c r="H3" s="42"/>
      <c r="I3" s="42"/>
      <c r="J3" s="42"/>
      <c r="K3" s="43"/>
      <c r="L3" s="44" t="s">
        <v>29</v>
      </c>
      <c r="M3" s="42" t="s">
        <v>30</v>
      </c>
      <c r="N3" s="42"/>
    </row>
    <row r="4" spans="1:15" ht="42" x14ac:dyDescent="0.35">
      <c r="A4" s="44" t="s">
        <v>0</v>
      </c>
      <c r="B4" s="45" t="s">
        <v>67</v>
      </c>
      <c r="C4" s="44" t="s">
        <v>1</v>
      </c>
      <c r="D4" s="45" t="s">
        <v>67</v>
      </c>
      <c r="F4" s="40" t="s">
        <v>31</v>
      </c>
      <c r="G4" s="46" t="s">
        <v>3</v>
      </c>
      <c r="H4" s="46" t="s">
        <v>34</v>
      </c>
      <c r="I4" s="46" t="s">
        <v>65</v>
      </c>
      <c r="J4" s="46" t="s">
        <v>35</v>
      </c>
      <c r="K4" s="47"/>
      <c r="L4" s="46" t="s">
        <v>122</v>
      </c>
      <c r="M4" s="46" t="s">
        <v>7</v>
      </c>
      <c r="N4" s="46" t="s">
        <v>33</v>
      </c>
      <c r="O4" s="40" t="s">
        <v>31</v>
      </c>
    </row>
    <row r="5" spans="1:15" x14ac:dyDescent="0.35">
      <c r="A5" s="48" t="s">
        <v>80</v>
      </c>
      <c r="B5" s="49"/>
      <c r="C5" s="48" t="s">
        <v>81</v>
      </c>
      <c r="D5" s="49"/>
      <c r="E5" s="49"/>
      <c r="F5" s="18" t="s">
        <v>36</v>
      </c>
      <c r="G5" s="18">
        <f>M5</f>
        <v>20000</v>
      </c>
      <c r="K5" s="37"/>
      <c r="M5" s="18">
        <v>20000</v>
      </c>
    </row>
    <row r="6" spans="1:15" x14ac:dyDescent="0.35">
      <c r="A6" s="18" t="s">
        <v>3</v>
      </c>
      <c r="B6" s="18">
        <f>G16</f>
        <v>12750</v>
      </c>
      <c r="C6" s="18" t="s">
        <v>128</v>
      </c>
      <c r="D6" s="18">
        <f>L16</f>
        <v>700</v>
      </c>
      <c r="F6" s="18" t="s">
        <v>37</v>
      </c>
      <c r="G6" s="18">
        <v>-5000</v>
      </c>
      <c r="J6" s="18">
        <v>7000</v>
      </c>
      <c r="K6" s="37"/>
      <c r="L6" s="18">
        <v>2000</v>
      </c>
    </row>
    <row r="7" spans="1:15" x14ac:dyDescent="0.35">
      <c r="A7" s="18" t="s">
        <v>34</v>
      </c>
      <c r="B7" s="18">
        <f>H16</f>
        <v>4000</v>
      </c>
      <c r="F7" s="18" t="s">
        <v>78</v>
      </c>
      <c r="G7" s="18">
        <v>-1000</v>
      </c>
      <c r="I7" s="18">
        <v>1000</v>
      </c>
      <c r="K7" s="37"/>
    </row>
    <row r="8" spans="1:15" x14ac:dyDescent="0.35">
      <c r="A8" s="18" t="s">
        <v>4</v>
      </c>
      <c r="B8" s="18">
        <f>I16</f>
        <v>800</v>
      </c>
      <c r="G8" s="18">
        <f>N8</f>
        <v>-4500</v>
      </c>
      <c r="K8" s="37"/>
      <c r="N8" s="18">
        <v>-4500</v>
      </c>
      <c r="O8" s="18" t="s">
        <v>47</v>
      </c>
    </row>
    <row r="9" spans="1:15" x14ac:dyDescent="0.35">
      <c r="C9" s="48" t="s">
        <v>83</v>
      </c>
      <c r="G9" s="18">
        <v>5000</v>
      </c>
      <c r="H9" s="18">
        <v>5000</v>
      </c>
      <c r="K9" s="37"/>
      <c r="N9" s="18">
        <v>10000</v>
      </c>
      <c r="O9" s="18" t="s">
        <v>39</v>
      </c>
    </row>
    <row r="10" spans="1:15" x14ac:dyDescent="0.35">
      <c r="A10" s="50" t="s">
        <v>82</v>
      </c>
      <c r="C10" s="21" t="s">
        <v>7</v>
      </c>
      <c r="D10" s="18">
        <f>M16</f>
        <v>20000</v>
      </c>
      <c r="F10" s="18" t="s">
        <v>123</v>
      </c>
      <c r="G10" s="18">
        <f>L10</f>
        <v>-1500</v>
      </c>
      <c r="K10" s="37"/>
      <c r="L10" s="18">
        <v>-1500</v>
      </c>
    </row>
    <row r="11" spans="1:15" x14ac:dyDescent="0.35">
      <c r="A11" s="18" t="s">
        <v>35</v>
      </c>
      <c r="B11" s="18">
        <f>J16</f>
        <v>7000</v>
      </c>
      <c r="C11" s="18" t="s">
        <v>42</v>
      </c>
      <c r="D11" s="18">
        <f>N16</f>
        <v>3850</v>
      </c>
      <c r="F11" s="18" t="s">
        <v>124</v>
      </c>
      <c r="G11" s="18">
        <v>1000</v>
      </c>
      <c r="H11" s="18">
        <f>-G11</f>
        <v>-1000</v>
      </c>
      <c r="K11" s="37"/>
    </row>
    <row r="12" spans="1:15" ht="14.5" thickBot="1" x14ac:dyDescent="0.4">
      <c r="B12" s="22">
        <f>SUM(B6:B11)</f>
        <v>24550</v>
      </c>
      <c r="D12" s="22">
        <f>SUM(D6:D11)</f>
        <v>24550</v>
      </c>
      <c r="G12" s="18">
        <f>N12</f>
        <v>-750</v>
      </c>
      <c r="K12" s="37"/>
      <c r="N12" s="18">
        <f>-750</f>
        <v>-750</v>
      </c>
      <c r="O12" s="18" t="s">
        <v>54</v>
      </c>
    </row>
    <row r="13" spans="1:15" ht="14.5" thickTop="1" x14ac:dyDescent="0.35">
      <c r="G13" s="18">
        <f t="shared" ref="G13" si="0">N13</f>
        <v>-500</v>
      </c>
      <c r="K13" s="37"/>
      <c r="N13" s="18">
        <v>-500</v>
      </c>
      <c r="O13" s="18" t="s">
        <v>63</v>
      </c>
    </row>
    <row r="14" spans="1:15" x14ac:dyDescent="0.35">
      <c r="K14" s="37"/>
      <c r="L14" s="18">
        <v>200</v>
      </c>
      <c r="N14" s="18">
        <f>-L14</f>
        <v>-200</v>
      </c>
      <c r="O14" s="18" t="s">
        <v>64</v>
      </c>
    </row>
    <row r="15" spans="1:15" x14ac:dyDescent="0.35">
      <c r="I15" s="18">
        <f>N15</f>
        <v>-200</v>
      </c>
      <c r="K15" s="37"/>
      <c r="N15" s="18">
        <v>-200</v>
      </c>
      <c r="O15" s="18" t="s">
        <v>125</v>
      </c>
    </row>
    <row r="16" spans="1:15" ht="14.5" thickBot="1" x14ac:dyDescent="0.4">
      <c r="A16" s="51" t="s">
        <v>127</v>
      </c>
      <c r="B16" s="45"/>
      <c r="F16" s="22" t="s">
        <v>40</v>
      </c>
      <c r="G16" s="22">
        <f>SUM(G5:G15)</f>
        <v>12750</v>
      </c>
      <c r="H16" s="22">
        <f t="shared" ref="H16:M16" si="1">SUM(H5:H15)</f>
        <v>4000</v>
      </c>
      <c r="I16" s="22">
        <f t="shared" si="1"/>
        <v>800</v>
      </c>
      <c r="J16" s="22">
        <f t="shared" si="1"/>
        <v>7000</v>
      </c>
      <c r="K16" s="43"/>
      <c r="L16" s="22">
        <f t="shared" si="1"/>
        <v>700</v>
      </c>
      <c r="M16" s="22">
        <f t="shared" si="1"/>
        <v>20000</v>
      </c>
      <c r="N16" s="22">
        <f>SUM(N5:N15)</f>
        <v>3850</v>
      </c>
    </row>
    <row r="17" spans="1:12" ht="14.5" thickTop="1" x14ac:dyDescent="0.35">
      <c r="A17" s="45" t="s">
        <v>50</v>
      </c>
      <c r="B17" s="45" t="s">
        <v>67</v>
      </c>
    </row>
    <row r="18" spans="1:12" ht="14.5" thickBot="1" x14ac:dyDescent="0.4">
      <c r="A18" s="18" t="s">
        <v>60</v>
      </c>
      <c r="B18" s="18">
        <f>N9</f>
        <v>10000</v>
      </c>
      <c r="J18" s="22">
        <f>SUM(G16:J16)</f>
        <v>24550</v>
      </c>
      <c r="K18" s="53" t="s">
        <v>41</v>
      </c>
      <c r="L18" s="22">
        <f>SUM(L16:N16)</f>
        <v>24550</v>
      </c>
    </row>
    <row r="19" spans="1:12" ht="14.5" thickTop="1" x14ac:dyDescent="0.35"/>
    <row r="20" spans="1:12" x14ac:dyDescent="0.35">
      <c r="A20" s="45" t="s">
        <v>51</v>
      </c>
      <c r="B20" s="54">
        <f>B18</f>
        <v>10000</v>
      </c>
    </row>
    <row r="21" spans="1:12" x14ac:dyDescent="0.35">
      <c r="A21" s="40" t="s">
        <v>52</v>
      </c>
    </row>
    <row r="22" spans="1:12" x14ac:dyDescent="0.35">
      <c r="A22" s="18" t="s">
        <v>77</v>
      </c>
      <c r="B22" s="18">
        <f>N15</f>
        <v>-200</v>
      </c>
    </row>
    <row r="23" spans="1:12" x14ac:dyDescent="0.35">
      <c r="A23" s="18" t="s">
        <v>47</v>
      </c>
      <c r="B23" s="18">
        <f>N8</f>
        <v>-4500</v>
      </c>
    </row>
    <row r="24" spans="1:12" x14ac:dyDescent="0.35">
      <c r="A24" s="18" t="s">
        <v>54</v>
      </c>
      <c r="B24" s="18">
        <f>N12</f>
        <v>-750</v>
      </c>
    </row>
    <row r="25" spans="1:12" x14ac:dyDescent="0.35">
      <c r="A25" s="18" t="s">
        <v>61</v>
      </c>
      <c r="B25" s="18">
        <f>N13</f>
        <v>-500</v>
      </c>
    </row>
    <row r="26" spans="1:12" x14ac:dyDescent="0.35">
      <c r="A26" s="18" t="s">
        <v>62</v>
      </c>
      <c r="B26" s="18">
        <f>N14</f>
        <v>-200</v>
      </c>
    </row>
    <row r="28" spans="1:12" x14ac:dyDescent="0.35">
      <c r="A28" s="45" t="s">
        <v>53</v>
      </c>
      <c r="B28" s="54">
        <f>SUM(B22:B27)</f>
        <v>-6150</v>
      </c>
    </row>
    <row r="29" spans="1:12" x14ac:dyDescent="0.35">
      <c r="A29" s="54"/>
      <c r="B29" s="54"/>
    </row>
    <row r="30" spans="1:12" x14ac:dyDescent="0.35">
      <c r="A30" s="45" t="s">
        <v>79</v>
      </c>
      <c r="B30" s="45">
        <f>B20+B28</f>
        <v>3850</v>
      </c>
    </row>
    <row r="34" spans="1:2" x14ac:dyDescent="0.35">
      <c r="A34" s="40" t="s">
        <v>59</v>
      </c>
      <c r="B34" s="40"/>
    </row>
    <row r="36" spans="1:2" x14ac:dyDescent="0.35">
      <c r="A36" s="45" t="s">
        <v>50</v>
      </c>
      <c r="B36" s="45" t="s">
        <v>67</v>
      </c>
    </row>
    <row r="37" spans="1:2" x14ac:dyDescent="0.35">
      <c r="A37" s="40" t="s">
        <v>55</v>
      </c>
    </row>
    <row r="38" spans="1:2" x14ac:dyDescent="0.35">
      <c r="A38" s="18" t="s">
        <v>36</v>
      </c>
      <c r="B38" s="18">
        <f>G5</f>
        <v>20000</v>
      </c>
    </row>
    <row r="39" spans="1:2" x14ac:dyDescent="0.35">
      <c r="A39" s="18" t="s">
        <v>129</v>
      </c>
      <c r="B39" s="18">
        <f>G9</f>
        <v>5000</v>
      </c>
    </row>
    <row r="40" spans="1:2" x14ac:dyDescent="0.35">
      <c r="A40" s="18" t="s">
        <v>124</v>
      </c>
      <c r="B40" s="18">
        <f>G11</f>
        <v>1000</v>
      </c>
    </row>
    <row r="41" spans="1:2" x14ac:dyDescent="0.35">
      <c r="A41" s="38" t="s">
        <v>57</v>
      </c>
      <c r="B41" s="45">
        <f>SUM(B38:B40)</f>
        <v>26000</v>
      </c>
    </row>
    <row r="43" spans="1:2" x14ac:dyDescent="0.35">
      <c r="A43" s="40" t="s">
        <v>56</v>
      </c>
    </row>
    <row r="44" spans="1:2" x14ac:dyDescent="0.35">
      <c r="A44" s="18" t="s">
        <v>37</v>
      </c>
      <c r="B44" s="55">
        <f>G6</f>
        <v>-5000</v>
      </c>
    </row>
    <row r="45" spans="1:2" x14ac:dyDescent="0.35">
      <c r="A45" s="18" t="s">
        <v>38</v>
      </c>
      <c r="B45" s="55">
        <f>G7</f>
        <v>-1000</v>
      </c>
    </row>
    <row r="46" spans="1:2" x14ac:dyDescent="0.35">
      <c r="A46" s="18" t="s">
        <v>47</v>
      </c>
      <c r="B46" s="18">
        <f>G8</f>
        <v>-4500</v>
      </c>
    </row>
    <row r="47" spans="1:2" x14ac:dyDescent="0.35">
      <c r="A47" s="18" t="s">
        <v>123</v>
      </c>
      <c r="B47" s="18">
        <f>G10</f>
        <v>-1500</v>
      </c>
    </row>
    <row r="48" spans="1:2" x14ac:dyDescent="0.35">
      <c r="A48" s="18" t="s">
        <v>130</v>
      </c>
      <c r="B48" s="18">
        <f>G12</f>
        <v>-750</v>
      </c>
    </row>
    <row r="49" spans="1:2" x14ac:dyDescent="0.35">
      <c r="A49" s="18" t="s">
        <v>131</v>
      </c>
      <c r="B49" s="18">
        <f>G13</f>
        <v>-500</v>
      </c>
    </row>
    <row r="51" spans="1:2" x14ac:dyDescent="0.35">
      <c r="A51" s="38" t="s">
        <v>138</v>
      </c>
      <c r="B51" s="45">
        <f>SUM(B44:B50)</f>
        <v>-13250</v>
      </c>
    </row>
    <row r="53" spans="1:2" x14ac:dyDescent="0.35">
      <c r="A53" s="38" t="s">
        <v>73</v>
      </c>
      <c r="B53" s="45">
        <f>B41+B51</f>
        <v>12750</v>
      </c>
    </row>
  </sheetData>
  <mergeCells count="3">
    <mergeCell ref="M3:N3"/>
    <mergeCell ref="A2:D2"/>
    <mergeCell ref="G3:J3"/>
  </mergeCells>
  <conditionalFormatting sqref="G4:O4 K3:M3 G3">
    <cfRule type="cellIs" dxfId="9" priority="2" operator="lessThan">
      <formula>0</formula>
    </cfRule>
  </conditionalFormatting>
  <conditionalFormatting sqref="F4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4"/>
  <sheetViews>
    <sheetView zoomScaleNormal="100" workbookViewId="0"/>
  </sheetViews>
  <sheetFormatPr defaultColWidth="12.7265625" defaultRowHeight="14" x14ac:dyDescent="0.35"/>
  <cols>
    <col min="1" max="1" width="26.6328125" style="18" customWidth="1"/>
    <col min="2" max="2" width="10.453125" style="18" bestFit="1" customWidth="1"/>
    <col min="3" max="3" width="28.54296875" style="18" bestFit="1" customWidth="1"/>
    <col min="4" max="4" width="10.453125" style="18" bestFit="1" customWidth="1"/>
    <col min="5" max="5" width="12.7265625" style="18"/>
    <col min="6" max="6" width="31.81640625" style="18" bestFit="1" customWidth="1"/>
    <col min="7" max="7" width="11.90625" style="18" bestFit="1" customWidth="1"/>
    <col min="8" max="8" width="9.7265625" style="18" bestFit="1" customWidth="1"/>
    <col min="9" max="9" width="10.54296875" style="18" customWidth="1"/>
    <col min="10" max="10" width="7.90625" style="18" bestFit="1" customWidth="1"/>
    <col min="11" max="11" width="10.81640625" style="18" bestFit="1" customWidth="1"/>
    <col min="12" max="12" width="6.6328125" style="18" bestFit="1" customWidth="1"/>
    <col min="13" max="13" width="10.81640625" style="18" bestFit="1" customWidth="1"/>
    <col min="14" max="14" width="13.81640625" style="18" bestFit="1" customWidth="1"/>
    <col min="15" max="15" width="7.90625" style="18" bestFit="1" customWidth="1"/>
    <col min="16" max="16" width="17.36328125" style="18" bestFit="1" customWidth="1"/>
    <col min="17" max="17" width="40.1796875" style="18" bestFit="1" customWidth="1"/>
    <col min="18" max="16384" width="12.7265625" style="18"/>
  </cols>
  <sheetData>
    <row r="1" spans="1:17" x14ac:dyDescent="0.35">
      <c r="E1" s="36"/>
      <c r="L1" s="65"/>
      <c r="P1" s="38" t="s">
        <v>119</v>
      </c>
    </row>
    <row r="2" spans="1:17" x14ac:dyDescent="0.35">
      <c r="A2" s="39" t="s">
        <v>48</v>
      </c>
      <c r="B2" s="39"/>
      <c r="C2" s="39"/>
      <c r="D2" s="39"/>
      <c r="F2" s="40" t="s">
        <v>72</v>
      </c>
      <c r="L2" s="65"/>
    </row>
    <row r="3" spans="1:17" x14ac:dyDescent="0.35">
      <c r="A3" s="41"/>
      <c r="B3" s="41"/>
      <c r="C3" s="41"/>
      <c r="D3" s="41"/>
      <c r="G3" s="42" t="s">
        <v>0</v>
      </c>
      <c r="H3" s="42"/>
      <c r="I3" s="42"/>
      <c r="J3" s="42"/>
      <c r="K3" s="42"/>
      <c r="L3" s="66"/>
      <c r="M3" s="42" t="s">
        <v>29</v>
      </c>
      <c r="N3" s="42"/>
      <c r="O3" s="67" t="s">
        <v>30</v>
      </c>
      <c r="P3" s="67"/>
    </row>
    <row r="4" spans="1:17" ht="42" x14ac:dyDescent="0.35">
      <c r="A4" s="44" t="s">
        <v>0</v>
      </c>
      <c r="B4" s="44" t="s">
        <v>67</v>
      </c>
      <c r="C4" s="60" t="s">
        <v>1</v>
      </c>
      <c r="D4" s="44" t="s">
        <v>67</v>
      </c>
      <c r="F4" s="40" t="s">
        <v>31</v>
      </c>
      <c r="G4" s="60" t="s">
        <v>43</v>
      </c>
      <c r="H4" s="60" t="s">
        <v>34</v>
      </c>
      <c r="I4" s="60" t="s">
        <v>44</v>
      </c>
      <c r="J4" s="60" t="s">
        <v>68</v>
      </c>
      <c r="K4" s="60" t="s">
        <v>35</v>
      </c>
      <c r="L4" s="47"/>
      <c r="M4" s="60" t="s">
        <v>132</v>
      </c>
      <c r="N4" s="60" t="s">
        <v>69</v>
      </c>
      <c r="O4" s="60" t="s">
        <v>7</v>
      </c>
      <c r="P4" s="60" t="s">
        <v>33</v>
      </c>
      <c r="Q4" s="40" t="s">
        <v>31</v>
      </c>
    </row>
    <row r="5" spans="1:17" x14ac:dyDescent="0.35">
      <c r="A5" s="48" t="s">
        <v>80</v>
      </c>
      <c r="B5" s="49"/>
      <c r="C5" s="48" t="s">
        <v>81</v>
      </c>
      <c r="D5" s="53"/>
      <c r="E5" s="49"/>
      <c r="F5" s="18" t="s">
        <v>36</v>
      </c>
      <c r="G5" s="18">
        <f>O5</f>
        <v>25000</v>
      </c>
      <c r="L5" s="65"/>
      <c r="O5" s="18">
        <v>25000</v>
      </c>
    </row>
    <row r="6" spans="1:17" x14ac:dyDescent="0.35">
      <c r="A6" s="18" t="s">
        <v>3</v>
      </c>
      <c r="B6" s="18">
        <f>G16</f>
        <v>17250</v>
      </c>
      <c r="C6" s="18" t="s">
        <v>71</v>
      </c>
      <c r="D6" s="18">
        <f>M16</f>
        <v>3000</v>
      </c>
      <c r="F6" s="18" t="s">
        <v>44</v>
      </c>
      <c r="G6" s="55">
        <f>-I6</f>
        <v>-500</v>
      </c>
      <c r="H6" s="55"/>
      <c r="I6" s="55">
        <v>500</v>
      </c>
      <c r="J6" s="55"/>
      <c r="K6" s="55"/>
      <c r="L6" s="65"/>
      <c r="M6" s="55"/>
      <c r="N6" s="55"/>
      <c r="O6" s="55"/>
      <c r="P6" s="55"/>
    </row>
    <row r="7" spans="1:17" x14ac:dyDescent="0.35">
      <c r="A7" s="18" t="s">
        <v>34</v>
      </c>
      <c r="B7" s="18">
        <f>H16</f>
        <v>8000</v>
      </c>
      <c r="C7" s="18" t="s">
        <v>69</v>
      </c>
      <c r="D7" s="18">
        <f>N16</f>
        <v>1000</v>
      </c>
      <c r="G7" s="55"/>
      <c r="H7" s="55"/>
      <c r="I7" s="55">
        <f>P7</f>
        <v>-500</v>
      </c>
      <c r="J7" s="55"/>
      <c r="K7" s="55"/>
      <c r="L7" s="65"/>
      <c r="M7" s="55"/>
      <c r="N7" s="55"/>
      <c r="O7" s="55"/>
      <c r="P7" s="55">
        <v>-500</v>
      </c>
      <c r="Q7" s="18" t="s">
        <v>54</v>
      </c>
    </row>
    <row r="8" spans="1:17" x14ac:dyDescent="0.35">
      <c r="A8" s="18" t="s">
        <v>44</v>
      </c>
      <c r="B8" s="18">
        <f>I16</f>
        <v>0</v>
      </c>
      <c r="F8" s="18" t="s">
        <v>37</v>
      </c>
      <c r="G8" s="55"/>
      <c r="H8" s="55"/>
      <c r="I8" s="55"/>
      <c r="J8" s="55"/>
      <c r="K8" s="55">
        <v>8000</v>
      </c>
      <c r="L8" s="65"/>
      <c r="M8" s="55">
        <v>8000</v>
      </c>
      <c r="N8" s="55"/>
      <c r="O8" s="55"/>
      <c r="P8" s="55"/>
      <c r="Q8" s="55"/>
    </row>
    <row r="9" spans="1:17" x14ac:dyDescent="0.35">
      <c r="A9" s="18" t="s">
        <v>68</v>
      </c>
      <c r="B9" s="18">
        <f>J16</f>
        <v>400</v>
      </c>
      <c r="F9" s="55" t="s">
        <v>45</v>
      </c>
      <c r="G9" s="55">
        <f>-J9</f>
        <v>-500</v>
      </c>
      <c r="H9" s="55"/>
      <c r="I9" s="55"/>
      <c r="J9" s="55">
        <v>500</v>
      </c>
      <c r="K9" s="55"/>
      <c r="L9" s="65"/>
      <c r="M9" s="55"/>
      <c r="N9" s="55"/>
      <c r="O9" s="55"/>
      <c r="P9" s="55"/>
      <c r="Q9" s="55"/>
    </row>
    <row r="10" spans="1:17" x14ac:dyDescent="0.35">
      <c r="C10" s="48" t="s">
        <v>83</v>
      </c>
      <c r="F10" s="55"/>
      <c r="G10" s="55">
        <f>P10</f>
        <v>-750</v>
      </c>
      <c r="H10" s="55"/>
      <c r="I10" s="55"/>
      <c r="J10" s="55"/>
      <c r="K10" s="55"/>
      <c r="L10" s="65"/>
      <c r="M10" s="55"/>
      <c r="N10" s="55"/>
      <c r="O10" s="55"/>
      <c r="P10" s="55">
        <v>-750</v>
      </c>
      <c r="Q10" s="18" t="s">
        <v>46</v>
      </c>
    </row>
    <row r="11" spans="1:17" x14ac:dyDescent="0.35">
      <c r="A11" s="50" t="s">
        <v>82</v>
      </c>
      <c r="C11" s="21" t="s">
        <v>7</v>
      </c>
      <c r="D11" s="18">
        <f>O16</f>
        <v>25000</v>
      </c>
      <c r="F11" s="55"/>
      <c r="G11" s="55">
        <f>P11</f>
        <v>-3000</v>
      </c>
      <c r="H11" s="55"/>
      <c r="I11" s="55"/>
      <c r="J11" s="55"/>
      <c r="K11" s="55"/>
      <c r="L11" s="65"/>
      <c r="M11" s="55"/>
      <c r="N11" s="55"/>
      <c r="O11" s="55"/>
      <c r="P11" s="55">
        <v>-3000</v>
      </c>
      <c r="Q11" s="18" t="s">
        <v>133</v>
      </c>
    </row>
    <row r="12" spans="1:17" x14ac:dyDescent="0.35">
      <c r="C12" s="18" t="s">
        <v>42</v>
      </c>
      <c r="D12" s="18">
        <f>P16</f>
        <v>4650</v>
      </c>
      <c r="F12" s="55"/>
      <c r="G12" s="55">
        <v>2000</v>
      </c>
      <c r="H12" s="55">
        <v>8000</v>
      </c>
      <c r="I12" s="55"/>
      <c r="J12" s="55"/>
      <c r="K12" s="55"/>
      <c r="L12" s="65"/>
      <c r="M12" s="55"/>
      <c r="N12" s="55"/>
      <c r="O12" s="55"/>
      <c r="P12" s="55">
        <v>10000</v>
      </c>
      <c r="Q12" s="18" t="s">
        <v>49</v>
      </c>
    </row>
    <row r="13" spans="1:17" x14ac:dyDescent="0.35">
      <c r="A13" s="18" t="s">
        <v>35</v>
      </c>
      <c r="B13" s="18">
        <f>K16</f>
        <v>8000</v>
      </c>
      <c r="F13" s="55" t="s">
        <v>134</v>
      </c>
      <c r="G13" s="55">
        <f>M13</f>
        <v>-5000</v>
      </c>
      <c r="H13" s="55"/>
      <c r="I13" s="55"/>
      <c r="J13" s="55"/>
      <c r="K13" s="55"/>
      <c r="L13" s="65"/>
      <c r="M13" s="55">
        <v>-5000</v>
      </c>
      <c r="N13" s="55"/>
      <c r="O13" s="55"/>
      <c r="P13" s="55"/>
    </row>
    <row r="14" spans="1:17" ht="14.5" thickBot="1" x14ac:dyDescent="0.4">
      <c r="B14" s="22">
        <f>SUM(B6:B13)</f>
        <v>33650</v>
      </c>
      <c r="D14" s="22">
        <f>SUM(D6:D12)</f>
        <v>33650</v>
      </c>
      <c r="F14" s="55"/>
      <c r="G14" s="55"/>
      <c r="H14" s="55"/>
      <c r="I14" s="55"/>
      <c r="J14" s="55">
        <f>P14</f>
        <v>-100</v>
      </c>
      <c r="K14" s="55"/>
      <c r="L14" s="65"/>
      <c r="M14" s="55"/>
      <c r="N14" s="55"/>
      <c r="O14" s="55"/>
      <c r="P14" s="55">
        <v>-100</v>
      </c>
      <c r="Q14" s="18" t="s">
        <v>70</v>
      </c>
    </row>
    <row r="15" spans="1:17" ht="14.5" thickTop="1" x14ac:dyDescent="0.35">
      <c r="F15" s="55"/>
      <c r="G15" s="55"/>
      <c r="H15" s="55"/>
      <c r="I15" s="55"/>
      <c r="J15" s="55"/>
      <c r="K15" s="55"/>
      <c r="L15" s="65"/>
      <c r="M15" s="55"/>
      <c r="N15" s="55">
        <v>1000</v>
      </c>
      <c r="O15" s="55"/>
      <c r="P15" s="55">
        <f>-N15</f>
        <v>-1000</v>
      </c>
      <c r="Q15" s="18" t="s">
        <v>135</v>
      </c>
    </row>
    <row r="16" spans="1:17" ht="14.5" thickBot="1" x14ac:dyDescent="0.4">
      <c r="F16" s="22" t="s">
        <v>40</v>
      </c>
      <c r="G16" s="22">
        <f>SUM(G5:G15)</f>
        <v>17250</v>
      </c>
      <c r="H16" s="22">
        <f>SUM(H5:H15)</f>
        <v>8000</v>
      </c>
      <c r="I16" s="22">
        <f>SUM(I5:I15)</f>
        <v>0</v>
      </c>
      <c r="J16" s="22">
        <f>SUM(J5:J15)</f>
        <v>400</v>
      </c>
      <c r="K16" s="22">
        <f>SUM(K5:K15)</f>
        <v>8000</v>
      </c>
      <c r="L16" s="68"/>
      <c r="M16" s="22">
        <f>SUM(M5:M15)</f>
        <v>3000</v>
      </c>
      <c r="N16" s="22">
        <f>SUM(N5:N15)</f>
        <v>1000</v>
      </c>
      <c r="O16" s="22">
        <f>SUM(O5:O15)</f>
        <v>25000</v>
      </c>
      <c r="P16" s="22">
        <f>SUM(P5:P15)</f>
        <v>4650</v>
      </c>
    </row>
    <row r="17" spans="1:14" ht="14.5" thickTop="1" x14ac:dyDescent="0.35"/>
    <row r="18" spans="1:14" ht="14.5" thickBot="1" x14ac:dyDescent="0.4">
      <c r="K18" s="22">
        <f>SUM(G16:K16)</f>
        <v>33650</v>
      </c>
      <c r="L18" s="53" t="s">
        <v>41</v>
      </c>
      <c r="M18" s="22">
        <f>SUM(M16:P16)</f>
        <v>33650</v>
      </c>
      <c r="N18" s="49"/>
    </row>
    <row r="19" spans="1:14" ht="14.5" thickTop="1" x14ac:dyDescent="0.35">
      <c r="A19" s="51" t="s">
        <v>66</v>
      </c>
      <c r="B19" s="45"/>
    </row>
    <row r="20" spans="1:14" ht="19.5" customHeight="1" x14ac:dyDescent="0.35">
      <c r="A20" s="45" t="s">
        <v>50</v>
      </c>
      <c r="B20" s="44" t="s">
        <v>67</v>
      </c>
    </row>
    <row r="21" spans="1:14" x14ac:dyDescent="0.35">
      <c r="A21" s="18" t="s">
        <v>49</v>
      </c>
      <c r="B21" s="18">
        <v>10000</v>
      </c>
    </row>
    <row r="23" spans="1:14" x14ac:dyDescent="0.35">
      <c r="A23" s="45" t="s">
        <v>51</v>
      </c>
      <c r="B23" s="54">
        <f>B21</f>
        <v>10000</v>
      </c>
    </row>
    <row r="24" spans="1:14" x14ac:dyDescent="0.35">
      <c r="A24" s="40" t="s">
        <v>52</v>
      </c>
    </row>
    <row r="25" spans="1:14" x14ac:dyDescent="0.35">
      <c r="A25" s="18" t="s">
        <v>70</v>
      </c>
      <c r="B25" s="18">
        <f>P14</f>
        <v>-100</v>
      </c>
    </row>
    <row r="26" spans="1:14" x14ac:dyDescent="0.35">
      <c r="A26" s="18" t="s">
        <v>47</v>
      </c>
      <c r="B26" s="18">
        <f>P11</f>
        <v>-3000</v>
      </c>
    </row>
    <row r="27" spans="1:14" x14ac:dyDescent="0.35">
      <c r="A27" s="18" t="s">
        <v>54</v>
      </c>
      <c r="B27" s="18">
        <f>P7</f>
        <v>-500</v>
      </c>
    </row>
    <row r="28" spans="1:14" x14ac:dyDescent="0.35">
      <c r="A28" s="18" t="s">
        <v>46</v>
      </c>
      <c r="B28" s="18">
        <f>P10</f>
        <v>-750</v>
      </c>
    </row>
    <row r="29" spans="1:14" x14ac:dyDescent="0.35">
      <c r="A29" s="18" t="s">
        <v>135</v>
      </c>
      <c r="B29" s="18">
        <f>P15</f>
        <v>-1000</v>
      </c>
    </row>
    <row r="31" spans="1:14" x14ac:dyDescent="0.35">
      <c r="A31" s="45" t="s">
        <v>53</v>
      </c>
      <c r="B31" s="54">
        <f>SUM(B25:B30)</f>
        <v>-5350</v>
      </c>
    </row>
    <row r="32" spans="1:14" x14ac:dyDescent="0.35">
      <c r="A32" s="54"/>
      <c r="B32" s="54"/>
    </row>
    <row r="33" spans="1:4" x14ac:dyDescent="0.35">
      <c r="A33" s="45" t="s">
        <v>79</v>
      </c>
      <c r="B33" s="45">
        <f>B23+B31</f>
        <v>4650</v>
      </c>
    </row>
    <row r="37" spans="1:4" x14ac:dyDescent="0.35">
      <c r="A37" s="40" t="s">
        <v>58</v>
      </c>
      <c r="B37" s="40"/>
      <c r="C37" s="40"/>
      <c r="D37" s="40"/>
    </row>
    <row r="39" spans="1:4" x14ac:dyDescent="0.35">
      <c r="A39" s="45" t="s">
        <v>50</v>
      </c>
      <c r="B39" s="44" t="s">
        <v>67</v>
      </c>
    </row>
    <row r="40" spans="1:4" x14ac:dyDescent="0.35">
      <c r="A40" s="40" t="s">
        <v>55</v>
      </c>
    </row>
    <row r="41" spans="1:4" ht="28" x14ac:dyDescent="0.35">
      <c r="A41" s="69" t="s">
        <v>36</v>
      </c>
      <c r="B41" s="18">
        <f>G5</f>
        <v>25000</v>
      </c>
    </row>
    <row r="42" spans="1:4" x14ac:dyDescent="0.35">
      <c r="A42" s="18" t="s">
        <v>136</v>
      </c>
      <c r="B42" s="18">
        <f>G12</f>
        <v>2000</v>
      </c>
    </row>
    <row r="43" spans="1:4" x14ac:dyDescent="0.35">
      <c r="A43" s="38" t="s">
        <v>57</v>
      </c>
      <c r="B43" s="45">
        <f>SUM(B41:B42)</f>
        <v>27000</v>
      </c>
    </row>
    <row r="45" spans="1:4" x14ac:dyDescent="0.35">
      <c r="A45" s="40" t="s">
        <v>56</v>
      </c>
    </row>
    <row r="46" spans="1:4" x14ac:dyDescent="0.35">
      <c r="A46" s="18" t="s">
        <v>130</v>
      </c>
      <c r="B46" s="55">
        <f>G6</f>
        <v>-500</v>
      </c>
    </row>
    <row r="47" spans="1:4" x14ac:dyDescent="0.35">
      <c r="A47" s="55" t="s">
        <v>45</v>
      </c>
      <c r="B47" s="55">
        <f>G9</f>
        <v>-500</v>
      </c>
    </row>
    <row r="48" spans="1:4" x14ac:dyDescent="0.35">
      <c r="A48" s="18" t="s">
        <v>137</v>
      </c>
      <c r="B48" s="18">
        <f>G10</f>
        <v>-750</v>
      </c>
    </row>
    <row r="49" spans="1:2" x14ac:dyDescent="0.35">
      <c r="A49" s="18" t="s">
        <v>47</v>
      </c>
      <c r="B49" s="18">
        <f>G11</f>
        <v>-3000</v>
      </c>
    </row>
    <row r="50" spans="1:2" ht="28" x14ac:dyDescent="0.35">
      <c r="A50" s="70" t="s">
        <v>134</v>
      </c>
      <c r="B50" s="18">
        <f>G13</f>
        <v>-5000</v>
      </c>
    </row>
    <row r="52" spans="1:2" x14ac:dyDescent="0.35">
      <c r="A52" s="38" t="s">
        <v>138</v>
      </c>
      <c r="B52" s="45">
        <f>SUM(B46:B51)</f>
        <v>-9750</v>
      </c>
    </row>
    <row r="54" spans="1:2" x14ac:dyDescent="0.35">
      <c r="A54" s="71" t="s">
        <v>73</v>
      </c>
      <c r="B54" s="45">
        <f>B43+B52</f>
        <v>17250</v>
      </c>
    </row>
  </sheetData>
  <mergeCells count="4">
    <mergeCell ref="A2:D2"/>
    <mergeCell ref="O3:P3"/>
    <mergeCell ref="M3:N3"/>
    <mergeCell ref="G3:K3"/>
  </mergeCells>
  <conditionalFormatting sqref="G4:Q4 G3 O3 L3:M3">
    <cfRule type="cellIs" dxfId="7" priority="2" operator="lessThan">
      <formula>0</formula>
    </cfRule>
  </conditionalFormatting>
  <conditionalFormatting sqref="F4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8"/>
  <sheetViews>
    <sheetView zoomScale="90" zoomScaleNormal="90" workbookViewId="0"/>
  </sheetViews>
  <sheetFormatPr defaultRowHeight="17.149999999999999" customHeight="1" x14ac:dyDescent="0.35"/>
  <cols>
    <col min="1" max="1" width="35.1796875" style="18" bestFit="1" customWidth="1"/>
    <col min="2" max="3" width="10.453125" style="18" bestFit="1" customWidth="1"/>
    <col min="4" max="4" width="32.36328125" style="18" bestFit="1" customWidth="1"/>
    <col min="5" max="5" width="7.90625" style="18" bestFit="1" customWidth="1"/>
    <col min="6" max="6" width="10.453125" style="18" bestFit="1" customWidth="1"/>
    <col min="7" max="8" width="8.7265625" style="18"/>
    <col min="9" max="9" width="23.90625" style="18" customWidth="1"/>
    <col min="10" max="10" width="11.90625" style="18" bestFit="1" customWidth="1"/>
    <col min="11" max="12" width="9.7265625" style="18" bestFit="1" customWidth="1"/>
    <col min="13" max="13" width="7.90625" style="18" bestFit="1" customWidth="1"/>
    <col min="14" max="14" width="8.08984375" style="18" bestFit="1" customWidth="1"/>
    <col min="15" max="15" width="10.36328125" style="18" bestFit="1" customWidth="1"/>
    <col min="16" max="16" width="10" style="18" customWidth="1"/>
    <col min="17" max="17" width="13.08984375" style="18" bestFit="1" customWidth="1"/>
    <col min="18" max="18" width="8" style="18" bestFit="1" customWidth="1"/>
    <col min="19" max="19" width="12.7265625" style="18"/>
    <col min="20" max="20" width="7.90625" style="18" bestFit="1" customWidth="1"/>
    <col min="21" max="21" width="9" style="18" customWidth="1"/>
    <col min="22" max="22" width="7.90625" style="18" bestFit="1" customWidth="1"/>
    <col min="23" max="23" width="7.6328125" style="18" bestFit="1" customWidth="1"/>
    <col min="24" max="24" width="20" style="18" bestFit="1" customWidth="1"/>
    <col min="25" max="25" width="35" style="18" bestFit="1" customWidth="1"/>
    <col min="26" max="16384" width="8.7265625" style="18"/>
  </cols>
  <sheetData>
    <row r="1" spans="1:25" ht="17.149999999999999" customHeight="1" x14ac:dyDescent="0.35">
      <c r="A1" s="91" t="s">
        <v>84</v>
      </c>
      <c r="I1" s="40" t="s">
        <v>72</v>
      </c>
      <c r="X1" s="38" t="s">
        <v>119</v>
      </c>
    </row>
    <row r="2" spans="1:25" ht="17.149999999999999" customHeight="1" x14ac:dyDescent="0.35">
      <c r="J2" s="42" t="s">
        <v>0</v>
      </c>
      <c r="K2" s="42"/>
      <c r="L2" s="42"/>
      <c r="M2" s="42"/>
      <c r="N2" s="42"/>
      <c r="O2" s="42"/>
      <c r="P2" s="42"/>
      <c r="Q2" s="42"/>
      <c r="R2" s="42"/>
      <c r="S2" s="64"/>
      <c r="T2" s="92"/>
      <c r="U2" s="92"/>
      <c r="V2" s="92"/>
      <c r="W2" s="93" t="s">
        <v>30</v>
      </c>
      <c r="X2" s="93"/>
    </row>
    <row r="3" spans="1:25" ht="42" x14ac:dyDescent="0.3">
      <c r="A3" s="40"/>
      <c r="B3" s="40"/>
      <c r="C3" s="40"/>
      <c r="D3" s="40"/>
      <c r="J3" s="60" t="s">
        <v>32</v>
      </c>
      <c r="K3" s="60" t="s">
        <v>34</v>
      </c>
      <c r="L3" s="60" t="s">
        <v>4</v>
      </c>
      <c r="M3" s="74" t="s">
        <v>103</v>
      </c>
      <c r="N3" s="74" t="s">
        <v>44</v>
      </c>
      <c r="O3" s="74" t="s">
        <v>104</v>
      </c>
      <c r="P3" s="109" t="s">
        <v>140</v>
      </c>
      <c r="Q3" s="60" t="s">
        <v>105</v>
      </c>
      <c r="R3" s="60" t="s">
        <v>106</v>
      </c>
      <c r="S3" s="47"/>
      <c r="T3" s="94" t="s">
        <v>86</v>
      </c>
      <c r="U3" s="94" t="s">
        <v>147</v>
      </c>
      <c r="V3" s="94" t="s">
        <v>107</v>
      </c>
      <c r="W3" s="60" t="s">
        <v>7</v>
      </c>
      <c r="X3" s="60" t="s">
        <v>108</v>
      </c>
      <c r="Y3" s="18" t="s">
        <v>31</v>
      </c>
    </row>
    <row r="4" spans="1:25" ht="14" x14ac:dyDescent="0.3">
      <c r="A4" s="41"/>
      <c r="B4" s="41"/>
      <c r="C4" s="41"/>
      <c r="D4" s="41"/>
      <c r="I4" s="18" t="s">
        <v>141</v>
      </c>
      <c r="J4" s="112">
        <v>1000</v>
      </c>
      <c r="K4" s="112"/>
      <c r="L4" s="112"/>
      <c r="M4" s="113"/>
      <c r="N4" s="113"/>
      <c r="O4" s="113"/>
      <c r="P4" s="114"/>
      <c r="Q4" s="112"/>
      <c r="R4" s="112"/>
      <c r="S4" s="115"/>
      <c r="T4" s="99"/>
      <c r="U4" s="99"/>
      <c r="V4" s="99"/>
      <c r="W4" s="112">
        <f>J4</f>
        <v>1000</v>
      </c>
      <c r="X4" s="112"/>
    </row>
    <row r="5" spans="1:25" ht="14" x14ac:dyDescent="0.3">
      <c r="A5" s="41"/>
      <c r="B5" s="41"/>
      <c r="C5" s="41"/>
      <c r="D5" s="41"/>
      <c r="I5" s="18" t="s">
        <v>142</v>
      </c>
      <c r="J5" s="112">
        <v>10000</v>
      </c>
      <c r="K5" s="112"/>
      <c r="L5" s="112"/>
      <c r="M5" s="113"/>
      <c r="N5" s="113"/>
      <c r="O5" s="113"/>
      <c r="P5" s="114"/>
      <c r="Q5" s="112"/>
      <c r="R5" s="112"/>
      <c r="S5" s="115"/>
      <c r="T5" s="99"/>
      <c r="U5" s="99"/>
      <c r="V5" s="99">
        <f>J5</f>
        <v>10000</v>
      </c>
      <c r="W5" s="112"/>
      <c r="X5" s="112"/>
    </row>
    <row r="6" spans="1:25" ht="14" x14ac:dyDescent="0.3">
      <c r="A6" s="41"/>
      <c r="B6" s="41"/>
      <c r="C6" s="41"/>
      <c r="D6" s="41"/>
      <c r="I6" s="18" t="s">
        <v>143</v>
      </c>
      <c r="J6" s="112">
        <f>-N6</f>
        <v>-1200</v>
      </c>
      <c r="K6" s="112"/>
      <c r="L6" s="112"/>
      <c r="M6" s="113"/>
      <c r="N6" s="113">
        <v>1200</v>
      </c>
      <c r="O6" s="113"/>
      <c r="P6" s="114"/>
      <c r="Q6" s="112"/>
      <c r="R6" s="112"/>
      <c r="S6" s="115"/>
      <c r="T6" s="99"/>
      <c r="U6" s="99"/>
      <c r="V6" s="99"/>
      <c r="W6" s="112"/>
      <c r="X6" s="112"/>
    </row>
    <row r="7" spans="1:25" ht="14" x14ac:dyDescent="0.3">
      <c r="A7" s="41"/>
      <c r="B7" s="41"/>
      <c r="C7" s="41"/>
      <c r="D7" s="41"/>
      <c r="I7" s="18" t="s">
        <v>111</v>
      </c>
      <c r="J7" s="112">
        <f>-L7</f>
        <v>-3300</v>
      </c>
      <c r="K7" s="112"/>
      <c r="L7" s="112">
        <v>3300</v>
      </c>
      <c r="M7" s="113"/>
      <c r="N7" s="113"/>
      <c r="O7" s="113"/>
      <c r="P7" s="114"/>
      <c r="Q7" s="112"/>
      <c r="R7" s="112"/>
      <c r="S7" s="115"/>
      <c r="T7" s="99"/>
      <c r="U7" s="99"/>
      <c r="V7" s="99"/>
      <c r="W7" s="112"/>
      <c r="X7" s="112"/>
    </row>
    <row r="8" spans="1:25" ht="14" x14ac:dyDescent="0.3">
      <c r="A8" s="41"/>
      <c r="B8" s="41"/>
      <c r="C8" s="41"/>
      <c r="D8" s="41"/>
      <c r="I8" s="18" t="s">
        <v>105</v>
      </c>
      <c r="J8" s="112">
        <f>-Q8</f>
        <v>-250</v>
      </c>
      <c r="K8" s="112"/>
      <c r="L8" s="112"/>
      <c r="M8" s="113"/>
      <c r="N8" s="113"/>
      <c r="O8" s="113"/>
      <c r="P8" s="114"/>
      <c r="Q8" s="112">
        <v>250</v>
      </c>
      <c r="R8" s="112"/>
      <c r="S8" s="115"/>
      <c r="T8" s="99"/>
      <c r="U8" s="99"/>
      <c r="V8" s="99"/>
      <c r="W8" s="112"/>
      <c r="X8" s="112"/>
    </row>
    <row r="9" spans="1:25" ht="14" x14ac:dyDescent="0.3">
      <c r="A9" s="41"/>
      <c r="B9" s="41"/>
      <c r="C9" s="41"/>
      <c r="D9" s="41"/>
      <c r="I9" s="18" t="s">
        <v>144</v>
      </c>
      <c r="J9" s="112">
        <f>-M9</f>
        <v>-100</v>
      </c>
      <c r="K9" s="112"/>
      <c r="L9" s="112"/>
      <c r="M9" s="113">
        <v>100</v>
      </c>
      <c r="N9" s="113"/>
      <c r="O9" s="113"/>
      <c r="P9" s="114"/>
      <c r="Q9" s="112"/>
      <c r="R9" s="112"/>
      <c r="S9" s="115"/>
      <c r="T9" s="99"/>
      <c r="U9" s="99"/>
      <c r="V9" s="99"/>
      <c r="W9" s="112"/>
      <c r="X9" s="112"/>
    </row>
    <row r="10" spans="1:25" ht="14" x14ac:dyDescent="0.3">
      <c r="A10" s="41"/>
      <c r="B10" s="41"/>
      <c r="C10" s="41"/>
      <c r="D10" s="41"/>
      <c r="I10" s="18" t="s">
        <v>145</v>
      </c>
      <c r="J10" s="112">
        <f>-O10</f>
        <v>-150</v>
      </c>
      <c r="K10" s="112"/>
      <c r="L10" s="112"/>
      <c r="M10" s="113"/>
      <c r="N10" s="113"/>
      <c r="O10" s="113">
        <v>150</v>
      </c>
      <c r="P10" s="114"/>
      <c r="Q10" s="112"/>
      <c r="R10" s="112"/>
      <c r="S10" s="115"/>
      <c r="T10" s="99"/>
      <c r="U10" s="99"/>
      <c r="V10" s="99"/>
      <c r="W10" s="112"/>
      <c r="X10" s="112"/>
    </row>
    <row r="11" spans="1:25" ht="14" x14ac:dyDescent="0.3">
      <c r="A11" s="41"/>
      <c r="B11" s="41"/>
      <c r="C11" s="41"/>
      <c r="D11" s="41"/>
      <c r="I11" s="18" t="s">
        <v>146</v>
      </c>
      <c r="J11" s="112">
        <f>-P11</f>
        <v>-2000</v>
      </c>
      <c r="K11" s="112"/>
      <c r="L11" s="112"/>
      <c r="M11" s="113"/>
      <c r="N11" s="113"/>
      <c r="O11" s="113"/>
      <c r="P11" s="114">
        <v>2000</v>
      </c>
      <c r="Q11" s="112"/>
      <c r="R11" s="112"/>
      <c r="S11" s="115"/>
      <c r="T11" s="99"/>
      <c r="U11" s="99"/>
      <c r="V11" s="99"/>
      <c r="W11" s="112"/>
      <c r="X11" s="112"/>
    </row>
    <row r="12" spans="1:25" ht="17.149999999999999" customHeight="1" x14ac:dyDescent="0.35">
      <c r="A12" s="111" t="s">
        <v>85</v>
      </c>
      <c r="B12" s="111"/>
      <c r="C12" s="111"/>
      <c r="D12" s="111"/>
      <c r="E12" s="111"/>
      <c r="F12" s="111"/>
      <c r="I12" s="110">
        <v>40268</v>
      </c>
      <c r="J12" s="75">
        <f>SUM(J4:J11)</f>
        <v>4000</v>
      </c>
      <c r="K12" s="75">
        <f t="shared" ref="K12:R12" si="0">SUM(K4:K11)</f>
        <v>0</v>
      </c>
      <c r="L12" s="75">
        <f t="shared" si="0"/>
        <v>3300</v>
      </c>
      <c r="M12" s="75">
        <f t="shared" si="0"/>
        <v>100</v>
      </c>
      <c r="N12" s="75">
        <f t="shared" si="0"/>
        <v>1200</v>
      </c>
      <c r="O12" s="75">
        <f t="shared" si="0"/>
        <v>150</v>
      </c>
      <c r="P12" s="75">
        <f t="shared" si="0"/>
        <v>2000</v>
      </c>
      <c r="Q12" s="75">
        <f t="shared" si="0"/>
        <v>250</v>
      </c>
      <c r="R12" s="75">
        <f t="shared" si="0"/>
        <v>0</v>
      </c>
      <c r="S12" s="76"/>
      <c r="T12" s="75">
        <f t="shared" ref="T12:X12" si="1">SUM(T4:T11)</f>
        <v>0</v>
      </c>
      <c r="U12" s="75">
        <f t="shared" si="1"/>
        <v>0</v>
      </c>
      <c r="V12" s="75">
        <f t="shared" si="1"/>
        <v>10000</v>
      </c>
      <c r="W12" s="75">
        <f t="shared" si="1"/>
        <v>1000</v>
      </c>
      <c r="X12" s="75">
        <f t="shared" si="1"/>
        <v>0</v>
      </c>
    </row>
    <row r="13" spans="1:25" ht="17.149999999999999" customHeight="1" x14ac:dyDescent="0.35">
      <c r="A13" s="45" t="s">
        <v>0</v>
      </c>
      <c r="B13" s="45"/>
      <c r="C13" s="45" t="s">
        <v>67</v>
      </c>
      <c r="D13" s="45" t="s">
        <v>1</v>
      </c>
      <c r="E13" s="45"/>
      <c r="F13" s="45" t="s">
        <v>67</v>
      </c>
      <c r="I13" s="18" t="s">
        <v>109</v>
      </c>
      <c r="J13" s="95">
        <f>-R13</f>
        <v>-1800</v>
      </c>
      <c r="K13" s="95"/>
      <c r="L13" s="95"/>
      <c r="M13" s="95"/>
      <c r="N13" s="95"/>
      <c r="O13" s="95"/>
      <c r="P13" s="95"/>
      <c r="Q13" s="95"/>
      <c r="R13" s="95">
        <v>1800</v>
      </c>
      <c r="S13" s="96"/>
      <c r="T13" s="95"/>
      <c r="U13" s="95"/>
      <c r="V13" s="95"/>
      <c r="W13" s="95"/>
      <c r="X13" s="95"/>
    </row>
    <row r="14" spans="1:25" ht="17.149999999999999" customHeight="1" x14ac:dyDescent="0.35">
      <c r="A14" s="48" t="s">
        <v>80</v>
      </c>
      <c r="B14" s="97"/>
      <c r="C14" s="97"/>
      <c r="D14" s="48" t="s">
        <v>81</v>
      </c>
      <c r="F14" s="21"/>
      <c r="J14" s="95">
        <v>7400</v>
      </c>
      <c r="K14" s="95">
        <v>320</v>
      </c>
      <c r="L14" s="95"/>
      <c r="M14" s="95"/>
      <c r="N14" s="95"/>
      <c r="O14" s="95"/>
      <c r="P14" s="95"/>
      <c r="Q14" s="95"/>
      <c r="R14" s="95"/>
      <c r="S14" s="96"/>
      <c r="T14" s="95"/>
      <c r="U14" s="95"/>
      <c r="V14" s="95"/>
      <c r="W14" s="95"/>
      <c r="X14" s="95">
        <f>K14+J14</f>
        <v>7720</v>
      </c>
      <c r="Y14" s="18" t="s">
        <v>110</v>
      </c>
    </row>
    <row r="15" spans="1:25" ht="17.149999999999999" customHeight="1" x14ac:dyDescent="0.35">
      <c r="A15" s="18" t="s">
        <v>3</v>
      </c>
      <c r="B15" s="98">
        <v>3390</v>
      </c>
      <c r="C15" s="95"/>
      <c r="D15" s="99" t="s">
        <v>86</v>
      </c>
      <c r="E15" s="98">
        <v>90</v>
      </c>
      <c r="F15" s="98"/>
      <c r="I15" s="100"/>
      <c r="J15" s="95">
        <v>-1510</v>
      </c>
      <c r="K15" s="95"/>
      <c r="L15" s="95"/>
      <c r="M15" s="95"/>
      <c r="N15" s="95"/>
      <c r="O15" s="95"/>
      <c r="P15" s="95"/>
      <c r="Q15" s="95"/>
      <c r="R15" s="95"/>
      <c r="S15" s="96"/>
      <c r="T15" s="95">
        <v>90</v>
      </c>
      <c r="U15" s="95"/>
      <c r="V15" s="95"/>
      <c r="W15" s="95"/>
      <c r="X15" s="95">
        <f>J15-T15</f>
        <v>-1600</v>
      </c>
      <c r="Y15" s="18" t="s">
        <v>97</v>
      </c>
    </row>
    <row r="16" spans="1:25" ht="17.149999999999999" customHeight="1" x14ac:dyDescent="0.35">
      <c r="A16" s="18" t="s">
        <v>34</v>
      </c>
      <c r="B16" s="98">
        <v>320</v>
      </c>
      <c r="C16" s="98"/>
      <c r="D16" s="99" t="s">
        <v>87</v>
      </c>
      <c r="E16" s="101">
        <v>200</v>
      </c>
      <c r="F16" s="98">
        <f>SUM(E15:E16)</f>
        <v>290</v>
      </c>
      <c r="J16" s="95">
        <f>X16-N16</f>
        <v>-1800</v>
      </c>
      <c r="K16" s="95"/>
      <c r="L16" s="95"/>
      <c r="M16" s="95"/>
      <c r="N16" s="95"/>
      <c r="O16" s="95"/>
      <c r="P16" s="95"/>
      <c r="Q16" s="95"/>
      <c r="R16" s="95"/>
      <c r="S16" s="96"/>
      <c r="T16" s="95"/>
      <c r="U16" s="95"/>
      <c r="V16" s="95"/>
      <c r="W16" s="95"/>
      <c r="X16" s="95">
        <f>-600*3</f>
        <v>-1800</v>
      </c>
      <c r="Y16" s="18" t="s">
        <v>54</v>
      </c>
    </row>
    <row r="17" spans="1:25" ht="17.149999999999999" customHeight="1" x14ac:dyDescent="0.35">
      <c r="A17" s="18" t="s">
        <v>4</v>
      </c>
      <c r="B17" s="98">
        <v>4100</v>
      </c>
      <c r="C17" s="98"/>
      <c r="D17" s="21"/>
      <c r="E17" s="98"/>
      <c r="F17" s="98"/>
      <c r="I17" s="18" t="s">
        <v>111</v>
      </c>
      <c r="J17" s="95">
        <f>-L17</f>
        <v>-2900</v>
      </c>
      <c r="K17" s="95"/>
      <c r="L17" s="95">
        <v>2900</v>
      </c>
      <c r="M17" s="95"/>
      <c r="N17" s="95"/>
      <c r="O17" s="95"/>
      <c r="P17" s="95"/>
      <c r="Q17" s="95"/>
      <c r="R17" s="95"/>
      <c r="S17" s="96"/>
      <c r="T17" s="95"/>
      <c r="U17" s="95"/>
      <c r="V17" s="95"/>
      <c r="W17" s="95"/>
      <c r="X17" s="95"/>
    </row>
    <row r="18" spans="1:25" ht="17.149999999999999" customHeight="1" x14ac:dyDescent="0.35">
      <c r="A18" s="18" t="s">
        <v>88</v>
      </c>
      <c r="B18" s="98">
        <v>20</v>
      </c>
      <c r="C18" s="98"/>
      <c r="D18" s="48" t="s">
        <v>89</v>
      </c>
      <c r="E18" s="98"/>
      <c r="F18" s="98"/>
      <c r="J18" s="95"/>
      <c r="K18" s="95"/>
      <c r="L18" s="95">
        <f>L24-L17-L12</f>
        <v>-2100</v>
      </c>
      <c r="M18" s="95"/>
      <c r="N18" s="95"/>
      <c r="O18" s="95"/>
      <c r="P18" s="95"/>
      <c r="Q18" s="95"/>
      <c r="R18" s="95"/>
      <c r="S18" s="96"/>
      <c r="T18" s="95"/>
      <c r="U18" s="95"/>
      <c r="V18" s="95"/>
      <c r="W18" s="95"/>
      <c r="X18" s="95">
        <f>L18</f>
        <v>-2100</v>
      </c>
      <c r="Y18" s="18" t="s">
        <v>139</v>
      </c>
    </row>
    <row r="19" spans="1:25" ht="17.149999999999999" customHeight="1" x14ac:dyDescent="0.35">
      <c r="A19" s="18" t="s">
        <v>44</v>
      </c>
      <c r="B19" s="101">
        <v>1200</v>
      </c>
      <c r="C19" s="98">
        <f>SUM(B15:B19)</f>
        <v>9030</v>
      </c>
      <c r="D19" s="18" t="s">
        <v>90</v>
      </c>
      <c r="E19" s="95"/>
      <c r="F19" s="98">
        <v>10000</v>
      </c>
      <c r="J19" s="95"/>
      <c r="K19" s="95"/>
      <c r="L19" s="95"/>
      <c r="M19" s="95">
        <f>M24-M12</f>
        <v>-80</v>
      </c>
      <c r="N19" s="95"/>
      <c r="O19" s="95"/>
      <c r="P19" s="95"/>
      <c r="Q19" s="95"/>
      <c r="R19" s="95"/>
      <c r="S19" s="96"/>
      <c r="T19" s="95"/>
      <c r="U19" s="95"/>
      <c r="V19" s="95"/>
      <c r="W19" s="95"/>
      <c r="X19" s="95">
        <f>M19</f>
        <v>-80</v>
      </c>
      <c r="Y19" s="18" t="s">
        <v>98</v>
      </c>
    </row>
    <row r="20" spans="1:25" ht="17.149999999999999" customHeight="1" x14ac:dyDescent="0.35">
      <c r="B20" s="95"/>
      <c r="C20" s="95"/>
      <c r="E20" s="98"/>
      <c r="F20" s="98"/>
      <c r="J20" s="95"/>
      <c r="K20" s="95"/>
      <c r="L20" s="95"/>
      <c r="M20" s="95"/>
      <c r="N20" s="95"/>
      <c r="O20" s="95"/>
      <c r="P20" s="95"/>
      <c r="Q20" s="95"/>
      <c r="R20" s="95"/>
      <c r="S20" s="96"/>
      <c r="T20" s="95"/>
      <c r="U20" s="95">
        <f>V12*6%*4/12</f>
        <v>200</v>
      </c>
      <c r="V20" s="95"/>
      <c r="W20" s="95"/>
      <c r="X20" s="95">
        <f>-U20</f>
        <v>-200</v>
      </c>
      <c r="Y20" s="18" t="s">
        <v>99</v>
      </c>
    </row>
    <row r="21" spans="1:25" ht="17.149999999999999" customHeight="1" x14ac:dyDescent="0.35">
      <c r="A21" s="50" t="s">
        <v>82</v>
      </c>
      <c r="B21" s="95"/>
      <c r="C21" s="98"/>
      <c r="D21" s="48" t="s">
        <v>83</v>
      </c>
      <c r="E21" s="95"/>
      <c r="F21" s="95"/>
      <c r="J21" s="95"/>
      <c r="K21" s="95"/>
      <c r="L21" s="95"/>
      <c r="M21" s="95"/>
      <c r="N21" s="95"/>
      <c r="O21" s="95"/>
      <c r="P21" s="95"/>
      <c r="Q21" s="95"/>
      <c r="R21" s="95">
        <f>-R13/5*2/12</f>
        <v>-60</v>
      </c>
      <c r="S21" s="96"/>
      <c r="T21" s="95"/>
      <c r="U21" s="95"/>
      <c r="V21" s="95"/>
      <c r="W21" s="95"/>
      <c r="X21" s="95">
        <f>R21</f>
        <v>-60</v>
      </c>
      <c r="Y21" s="18" t="s">
        <v>100</v>
      </c>
    </row>
    <row r="22" spans="1:25" ht="17.149999999999999" customHeight="1" x14ac:dyDescent="0.35">
      <c r="A22" s="18" t="s">
        <v>91</v>
      </c>
      <c r="B22" s="98"/>
      <c r="C22" s="98">
        <v>1750</v>
      </c>
      <c r="D22" s="102" t="s">
        <v>92</v>
      </c>
      <c r="E22" s="95">
        <v>1000</v>
      </c>
      <c r="F22" s="95"/>
      <c r="J22" s="95"/>
      <c r="K22" s="95"/>
      <c r="L22" s="95"/>
      <c r="M22" s="95"/>
      <c r="N22" s="95"/>
      <c r="O22" s="95"/>
      <c r="P22" s="95">
        <f>-P12/2*3/12</f>
        <v>-250</v>
      </c>
      <c r="Q22" s="95"/>
      <c r="R22" s="95"/>
      <c r="S22" s="96"/>
      <c r="T22" s="95"/>
      <c r="U22" s="95"/>
      <c r="V22" s="95"/>
      <c r="W22" s="95"/>
      <c r="X22" s="95">
        <f>P22</f>
        <v>-250</v>
      </c>
      <c r="Y22" s="18" t="s">
        <v>101</v>
      </c>
    </row>
    <row r="23" spans="1:25" ht="17.149999999999999" customHeight="1" x14ac:dyDescent="0.35">
      <c r="A23" s="18" t="s">
        <v>106</v>
      </c>
      <c r="B23" s="98"/>
      <c r="C23" s="98">
        <v>1740</v>
      </c>
      <c r="D23" s="100" t="s">
        <v>93</v>
      </c>
      <c r="E23" s="101">
        <v>1480</v>
      </c>
      <c r="F23" s="98">
        <f>SUM(E22:E23)</f>
        <v>2480</v>
      </c>
      <c r="J23" s="95"/>
      <c r="K23" s="95"/>
      <c r="L23" s="95"/>
      <c r="M23" s="95"/>
      <c r="N23" s="95"/>
      <c r="O23" s="95">
        <v>-150</v>
      </c>
      <c r="P23" s="95"/>
      <c r="Q23" s="95"/>
      <c r="R23" s="95"/>
      <c r="S23" s="96"/>
      <c r="T23" s="95"/>
      <c r="U23" s="95"/>
      <c r="V23" s="95"/>
      <c r="W23" s="95"/>
      <c r="X23" s="95">
        <f>O23</f>
        <v>-150</v>
      </c>
      <c r="Y23" s="18" t="s">
        <v>46</v>
      </c>
    </row>
    <row r="24" spans="1:25" ht="17.149999999999999" customHeight="1" thickBot="1" x14ac:dyDescent="0.4">
      <c r="A24" s="18" t="s">
        <v>94</v>
      </c>
      <c r="B24" s="98"/>
      <c r="C24" s="98">
        <v>250</v>
      </c>
      <c r="I24" s="22" t="s">
        <v>112</v>
      </c>
      <c r="J24" s="103">
        <f>SUM(J12:J23)</f>
        <v>3390</v>
      </c>
      <c r="K24" s="103">
        <f t="shared" ref="J24:R24" si="2">SUM(K12:K23)</f>
        <v>320</v>
      </c>
      <c r="L24" s="103">
        <v>4100</v>
      </c>
      <c r="M24" s="103">
        <v>20</v>
      </c>
      <c r="N24" s="103">
        <f t="shared" si="2"/>
        <v>1200</v>
      </c>
      <c r="O24" s="103">
        <f t="shared" si="2"/>
        <v>0</v>
      </c>
      <c r="P24" s="103">
        <f t="shared" si="2"/>
        <v>1750</v>
      </c>
      <c r="Q24" s="103">
        <f t="shared" si="2"/>
        <v>250</v>
      </c>
      <c r="R24" s="103">
        <f t="shared" si="2"/>
        <v>1740</v>
      </c>
      <c r="S24" s="104"/>
      <c r="T24" s="103">
        <f>SUM(T12:T23)</f>
        <v>90</v>
      </c>
      <c r="U24" s="103">
        <f>SUM(U12:U23)</f>
        <v>200</v>
      </c>
      <c r="V24" s="103">
        <f>SUM(V12:V23)</f>
        <v>10000</v>
      </c>
      <c r="W24" s="103">
        <f>SUM(W12:W23)</f>
        <v>1000</v>
      </c>
      <c r="X24" s="103">
        <f t="shared" ref="X24" si="3">SUM(X12:X23)</f>
        <v>1480</v>
      </c>
    </row>
    <row r="25" spans="1:25" ht="17.149999999999999" customHeight="1" thickTop="1" x14ac:dyDescent="0.35">
      <c r="B25" s="98"/>
      <c r="C25" s="98"/>
    </row>
    <row r="26" spans="1:25" ht="17.149999999999999" customHeight="1" thickBot="1" x14ac:dyDescent="0.4">
      <c r="D26" s="100"/>
      <c r="R26" s="22">
        <f>SUM(J24:R24)</f>
        <v>12770</v>
      </c>
      <c r="S26" s="40"/>
      <c r="T26" s="22">
        <f>SUM(T24:X24)</f>
        <v>12770</v>
      </c>
      <c r="U26" s="49"/>
    </row>
    <row r="27" spans="1:25" ht="17.149999999999999" customHeight="1" thickTop="1" thickBot="1" x14ac:dyDescent="0.4">
      <c r="A27" s="105" t="s">
        <v>95</v>
      </c>
      <c r="B27" s="105"/>
      <c r="C27" s="106">
        <f>SUM(C19:C25)</f>
        <v>12770</v>
      </c>
      <c r="D27" s="107" t="s">
        <v>12</v>
      </c>
      <c r="E27" s="108"/>
      <c r="F27" s="106">
        <f>SUM(F16:F26)</f>
        <v>12770</v>
      </c>
      <c r="I27" s="91" t="s">
        <v>148</v>
      </c>
    </row>
    <row r="28" spans="1:25" ht="17.149999999999999" customHeight="1" thickTop="1" x14ac:dyDescent="0.35"/>
    <row r="31" spans="1:25" ht="35.25" customHeight="1" x14ac:dyDescent="0.35">
      <c r="A31" s="89" t="s">
        <v>96</v>
      </c>
      <c r="B31" s="89"/>
    </row>
    <row r="32" spans="1:25" ht="17.149999999999999" customHeight="1" x14ac:dyDescent="0.35">
      <c r="A32" s="49"/>
      <c r="B32" s="49"/>
    </row>
    <row r="33" spans="1:2" ht="17.149999999999999" customHeight="1" x14ac:dyDescent="0.35">
      <c r="A33" s="45" t="s">
        <v>50</v>
      </c>
      <c r="B33" s="90" t="s">
        <v>67</v>
      </c>
    </row>
    <row r="34" spans="1:2" ht="17.149999999999999" customHeight="1" x14ac:dyDescent="0.35">
      <c r="A34" s="18" t="s">
        <v>60</v>
      </c>
      <c r="B34" s="18">
        <v>7720</v>
      </c>
    </row>
    <row r="36" spans="1:2" ht="17.149999999999999" customHeight="1" x14ac:dyDescent="0.35">
      <c r="A36" s="45" t="s">
        <v>51</v>
      </c>
      <c r="B36" s="45">
        <f>B34</f>
        <v>7720</v>
      </c>
    </row>
    <row r="37" spans="1:2" ht="17.149999999999999" customHeight="1" x14ac:dyDescent="0.35">
      <c r="A37" s="40" t="s">
        <v>52</v>
      </c>
    </row>
    <row r="38" spans="1:2" ht="17.149999999999999" customHeight="1" x14ac:dyDescent="0.35">
      <c r="A38" s="18" t="s">
        <v>77</v>
      </c>
      <c r="B38" s="18">
        <v>2100</v>
      </c>
    </row>
    <row r="39" spans="1:2" ht="17.149999999999999" customHeight="1" x14ac:dyDescent="0.35">
      <c r="A39" s="18" t="s">
        <v>97</v>
      </c>
      <c r="B39" s="18">
        <v>1600</v>
      </c>
    </row>
    <row r="40" spans="1:2" ht="17.149999999999999" customHeight="1" x14ac:dyDescent="0.35">
      <c r="A40" s="18" t="s">
        <v>54</v>
      </c>
      <c r="B40" s="18">
        <v>1800</v>
      </c>
    </row>
    <row r="41" spans="1:2" ht="17.149999999999999" customHeight="1" x14ac:dyDescent="0.35">
      <c r="A41" s="18" t="s">
        <v>98</v>
      </c>
      <c r="B41" s="18">
        <v>80</v>
      </c>
    </row>
    <row r="42" spans="1:2" ht="17.149999999999999" customHeight="1" x14ac:dyDescent="0.35">
      <c r="A42" s="18" t="s">
        <v>99</v>
      </c>
      <c r="B42" s="18">
        <v>200</v>
      </c>
    </row>
    <row r="43" spans="1:2" ht="17.149999999999999" customHeight="1" x14ac:dyDescent="0.35">
      <c r="A43" s="18" t="s">
        <v>100</v>
      </c>
      <c r="B43" s="18">
        <v>60</v>
      </c>
    </row>
    <row r="44" spans="1:2" ht="17.149999999999999" customHeight="1" x14ac:dyDescent="0.35">
      <c r="A44" s="18" t="s">
        <v>101</v>
      </c>
      <c r="B44" s="18">
        <v>250</v>
      </c>
    </row>
    <row r="45" spans="1:2" ht="17.149999999999999" customHeight="1" x14ac:dyDescent="0.35">
      <c r="A45" s="18" t="s">
        <v>46</v>
      </c>
      <c r="B45" s="18">
        <v>150</v>
      </c>
    </row>
    <row r="46" spans="1:2" ht="17.149999999999999" customHeight="1" x14ac:dyDescent="0.35">
      <c r="A46" s="45" t="s">
        <v>53</v>
      </c>
      <c r="B46" s="45">
        <f>SUM(B38:B45)</f>
        <v>6240</v>
      </c>
    </row>
    <row r="47" spans="1:2" ht="17.149999999999999" customHeight="1" x14ac:dyDescent="0.35">
      <c r="A47" s="54"/>
      <c r="B47" s="54"/>
    </row>
    <row r="48" spans="1:2" ht="17.149999999999999" customHeight="1" x14ac:dyDescent="0.35">
      <c r="A48" s="45" t="s">
        <v>102</v>
      </c>
      <c r="B48" s="45">
        <f>B36-B46</f>
        <v>1480</v>
      </c>
    </row>
  </sheetData>
  <mergeCells count="5">
    <mergeCell ref="A31:B31"/>
    <mergeCell ref="J2:R2"/>
    <mergeCell ref="T2:V2"/>
    <mergeCell ref="W2:X2"/>
    <mergeCell ref="A12:F12"/>
  </mergeCells>
  <conditionalFormatting sqref="D15 T3:X11 S2:U2">
    <cfRule type="cellIs" dxfId="5" priority="4" operator="lessThan">
      <formula>0</formula>
    </cfRule>
  </conditionalFormatting>
  <conditionalFormatting sqref="D16">
    <cfRule type="cellIs" dxfId="4" priority="3" operator="lessThan">
      <formula>0</formula>
    </cfRule>
  </conditionalFormatting>
  <conditionalFormatting sqref="J2 W2 J3:S12">
    <cfRule type="cellIs" dxfId="3" priority="2" operator="lessThan">
      <formula>0</formula>
    </cfRule>
  </conditionalFormatting>
  <conditionalFormatting sqref="T12:X12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zoomScale="120" zoomScaleNormal="120" workbookViewId="0"/>
  </sheetViews>
  <sheetFormatPr defaultRowHeight="14.5" x14ac:dyDescent="0.35"/>
  <cols>
    <col min="1" max="1" width="20.81640625" style="72" bestFit="1" customWidth="1"/>
    <col min="2" max="2" width="10.453125" style="72" bestFit="1" customWidth="1"/>
    <col min="3" max="3" width="32.36328125" style="72" bestFit="1" customWidth="1"/>
    <col min="4" max="4" width="10.453125" style="72" bestFit="1" customWidth="1"/>
    <col min="5" max="6" width="8.7265625" style="72"/>
    <col min="7" max="7" width="27.08984375" style="72" bestFit="1" customWidth="1"/>
    <col min="8" max="8" width="10.81640625" style="72" bestFit="1" customWidth="1"/>
    <col min="9" max="9" width="11.7265625" style="72" bestFit="1" customWidth="1"/>
    <col min="10" max="10" width="11" style="72" bestFit="1" customWidth="1"/>
    <col min="11" max="11" width="8.7265625" style="72"/>
    <col min="12" max="12" width="9.90625" style="72" bestFit="1" customWidth="1"/>
    <col min="13" max="13" width="8.6328125" style="72" bestFit="1" customWidth="1"/>
    <col min="14" max="14" width="19.6328125" style="72" bestFit="1" customWidth="1"/>
    <col min="15" max="16384" width="8.7265625" style="72"/>
  </cols>
  <sheetData>
    <row r="1" spans="1:14" x14ac:dyDescent="0.35">
      <c r="A1" s="116" t="s">
        <v>113</v>
      </c>
      <c r="B1" s="19"/>
      <c r="C1" s="19"/>
      <c r="D1" s="19"/>
      <c r="G1" s="58" t="s">
        <v>72</v>
      </c>
      <c r="H1" s="19"/>
      <c r="I1" s="19"/>
      <c r="J1" s="19"/>
      <c r="K1" s="56"/>
      <c r="L1" s="19"/>
      <c r="M1" s="19"/>
      <c r="N1" s="57" t="s">
        <v>119</v>
      </c>
    </row>
    <row r="2" spans="1:14" x14ac:dyDescent="0.35">
      <c r="A2" s="19"/>
      <c r="B2" s="19"/>
      <c r="C2" s="19"/>
      <c r="D2" s="19"/>
      <c r="G2" s="19"/>
      <c r="H2" s="59" t="s">
        <v>0</v>
      </c>
      <c r="I2" s="59"/>
      <c r="J2" s="59"/>
      <c r="K2" s="117"/>
      <c r="L2" s="118" t="s">
        <v>29</v>
      </c>
      <c r="M2" s="73" t="s">
        <v>30</v>
      </c>
      <c r="N2" s="73"/>
    </row>
    <row r="3" spans="1:14" ht="28" x14ac:dyDescent="0.35">
      <c r="A3" s="39" t="s">
        <v>153</v>
      </c>
      <c r="B3" s="39"/>
      <c r="C3" s="39"/>
      <c r="D3" s="39"/>
      <c r="G3" s="41" t="s">
        <v>31</v>
      </c>
      <c r="H3" s="60" t="s">
        <v>32</v>
      </c>
      <c r="I3" s="60" t="s">
        <v>150</v>
      </c>
      <c r="J3" s="60" t="s">
        <v>116</v>
      </c>
      <c r="K3" s="47"/>
      <c r="L3" s="60" t="s">
        <v>115</v>
      </c>
      <c r="M3" s="60" t="s">
        <v>7</v>
      </c>
      <c r="N3" s="60" t="s">
        <v>108</v>
      </c>
    </row>
    <row r="4" spans="1:14" x14ac:dyDescent="0.35">
      <c r="A4" s="41"/>
      <c r="B4" s="41"/>
      <c r="C4" s="41"/>
      <c r="D4" s="19"/>
      <c r="G4" s="19" t="s">
        <v>151</v>
      </c>
      <c r="H4" s="119">
        <f>M4</f>
        <v>75000</v>
      </c>
      <c r="I4" s="119"/>
      <c r="J4" s="119"/>
      <c r="K4" s="120"/>
      <c r="L4" s="121"/>
      <c r="M4" s="119">
        <v>75000</v>
      </c>
      <c r="N4" s="119"/>
    </row>
    <row r="5" spans="1:14" x14ac:dyDescent="0.35">
      <c r="A5" s="63" t="s">
        <v>0</v>
      </c>
      <c r="B5" s="63" t="s">
        <v>67</v>
      </c>
      <c r="C5" s="63" t="s">
        <v>1</v>
      </c>
      <c r="D5" s="63" t="s">
        <v>67</v>
      </c>
      <c r="G5" s="19" t="s">
        <v>149</v>
      </c>
      <c r="H5" s="19">
        <f>-I5</f>
        <v>-65000</v>
      </c>
      <c r="I5" s="119">
        <v>65000</v>
      </c>
      <c r="J5" s="119"/>
      <c r="K5" s="120"/>
      <c r="L5" s="121"/>
      <c r="M5" s="119"/>
      <c r="N5" s="119"/>
    </row>
    <row r="6" spans="1:14" x14ac:dyDescent="0.35">
      <c r="A6" s="61" t="s">
        <v>80</v>
      </c>
      <c r="B6" s="79"/>
      <c r="C6" s="61" t="s">
        <v>81</v>
      </c>
      <c r="D6" s="27"/>
      <c r="G6" s="19" t="s">
        <v>152</v>
      </c>
      <c r="H6" s="77">
        <f>M6</f>
        <v>90000</v>
      </c>
      <c r="I6" s="77"/>
      <c r="J6" s="77"/>
      <c r="K6" s="78"/>
      <c r="L6" s="77"/>
      <c r="M6" s="77">
        <f>30000*3</f>
        <v>90000</v>
      </c>
      <c r="N6" s="77"/>
    </row>
    <row r="7" spans="1:14" x14ac:dyDescent="0.35">
      <c r="A7" s="19" t="s">
        <v>114</v>
      </c>
      <c r="B7" s="77">
        <v>50000</v>
      </c>
      <c r="C7" s="81"/>
      <c r="D7" s="82"/>
      <c r="G7" s="19" t="s">
        <v>118</v>
      </c>
      <c r="H7" s="77">
        <f>-50000</f>
        <v>-50000</v>
      </c>
      <c r="J7" s="77">
        <v>162000</v>
      </c>
      <c r="K7" s="78"/>
      <c r="L7" s="77">
        <f>J7+H7</f>
        <v>112000</v>
      </c>
      <c r="M7" s="77"/>
      <c r="N7" s="77"/>
    </row>
    <row r="8" spans="1:14" ht="15" thickBot="1" x14ac:dyDescent="0.4">
      <c r="A8" s="19"/>
      <c r="B8" s="80"/>
      <c r="C8" s="61" t="s">
        <v>89</v>
      </c>
      <c r="D8" s="82"/>
      <c r="G8" s="23" t="s">
        <v>112</v>
      </c>
      <c r="H8" s="84">
        <f>SUM(H4:H7)</f>
        <v>50000</v>
      </c>
      <c r="I8" s="84">
        <f>SUM(I4:I7)</f>
        <v>65000</v>
      </c>
      <c r="J8" s="84">
        <f>SUM(J4:J7)</f>
        <v>162000</v>
      </c>
      <c r="K8" s="85"/>
      <c r="L8" s="84">
        <f>SUM(L4:L7)</f>
        <v>112000</v>
      </c>
      <c r="M8" s="84">
        <f>SUM(M4:M7)</f>
        <v>165000</v>
      </c>
      <c r="N8" s="84">
        <f>SUM(N4:N7)</f>
        <v>0</v>
      </c>
    </row>
    <row r="9" spans="1:14" ht="15" thickTop="1" x14ac:dyDescent="0.35">
      <c r="A9" s="62" t="s">
        <v>82</v>
      </c>
      <c r="B9" s="80"/>
      <c r="C9" s="19" t="s">
        <v>115</v>
      </c>
      <c r="D9" s="82">
        <v>112000</v>
      </c>
      <c r="G9" s="19"/>
      <c r="H9" s="19"/>
      <c r="I9" s="19"/>
      <c r="J9" s="19"/>
      <c r="K9" s="19"/>
      <c r="L9" s="19"/>
      <c r="M9" s="19"/>
      <c r="N9" s="19"/>
    </row>
    <row r="10" spans="1:14" ht="15" thickBot="1" x14ac:dyDescent="0.4">
      <c r="A10" s="19" t="s">
        <v>150</v>
      </c>
      <c r="B10" s="19">
        <v>65000</v>
      </c>
      <c r="C10" s="19"/>
      <c r="D10" s="82"/>
      <c r="J10" s="23">
        <f>SUM(H8:J8)</f>
        <v>277000</v>
      </c>
      <c r="K10" s="58"/>
      <c r="L10" s="23">
        <f>SUM(L8:N8)</f>
        <v>277000</v>
      </c>
    </row>
    <row r="11" spans="1:14" ht="15" thickTop="1" x14ac:dyDescent="0.35">
      <c r="A11" s="19" t="s">
        <v>116</v>
      </c>
      <c r="B11" s="19">
        <v>162000</v>
      </c>
      <c r="C11" s="61" t="s">
        <v>83</v>
      </c>
      <c r="D11" s="77"/>
      <c r="H11" s="41"/>
      <c r="I11" s="41"/>
      <c r="J11" s="41"/>
      <c r="K11" s="41"/>
      <c r="L11" s="19"/>
      <c r="M11" s="19"/>
    </row>
    <row r="12" spans="1:14" x14ac:dyDescent="0.35">
      <c r="C12" s="19" t="s">
        <v>92</v>
      </c>
      <c r="D12" s="77">
        <v>165000</v>
      </c>
    </row>
    <row r="13" spans="1:14" x14ac:dyDescent="0.35">
      <c r="A13" s="27"/>
      <c r="B13" s="80"/>
      <c r="C13" s="83"/>
      <c r="D13" s="82"/>
    </row>
    <row r="14" spans="1:14" x14ac:dyDescent="0.35">
      <c r="A14" s="19"/>
      <c r="B14" s="80"/>
      <c r="C14" s="83"/>
      <c r="D14" s="19"/>
    </row>
    <row r="15" spans="1:14" ht="15" thickBot="1" x14ac:dyDescent="0.4">
      <c r="A15" s="86" t="s">
        <v>95</v>
      </c>
      <c r="B15" s="87">
        <f>SUM(B7:B14)</f>
        <v>277000</v>
      </c>
      <c r="C15" s="88" t="s">
        <v>12</v>
      </c>
      <c r="D15" s="87">
        <f>SUM(D8:D14)</f>
        <v>277000</v>
      </c>
    </row>
    <row r="16" spans="1:14" ht="15" thickTop="1" x14ac:dyDescent="0.35"/>
    <row r="19" spans="3:3" x14ac:dyDescent="0.35">
      <c r="C19" s="72" t="s">
        <v>117</v>
      </c>
    </row>
  </sheetData>
  <mergeCells count="3">
    <mergeCell ref="A3:D3"/>
    <mergeCell ref="H2:J2"/>
    <mergeCell ref="M2:N2"/>
  </mergeCells>
  <conditionalFormatting sqref="C7">
    <cfRule type="cellIs" dxfId="1" priority="3" operator="lessThan">
      <formula>0</formula>
    </cfRule>
  </conditionalFormatting>
  <conditionalFormatting sqref="H2:H3 K3 H4:L4 M3:N5 L2:M2 I5:L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Q-1</vt:lpstr>
      <vt:lpstr>Q-2</vt:lpstr>
      <vt:lpstr>Q-3</vt:lpstr>
      <vt:lpstr>Q-4</vt:lpstr>
      <vt:lpstr>Q-5</vt:lpstr>
      <vt:lpstr>Case 1-1  Ribbons an  Bows Inc</vt:lpstr>
      <vt:lpstr>Case 1-2  Kim Fuller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Neerav</cp:lastModifiedBy>
  <dcterms:created xsi:type="dcterms:W3CDTF">2020-03-26T16:51:16Z</dcterms:created>
  <dcterms:modified xsi:type="dcterms:W3CDTF">2020-04-09T10:23:24Z</dcterms:modified>
</cp:coreProperties>
</file>