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imA\QDM\"/>
    </mc:Choice>
  </mc:AlternateContent>
  <bookViews>
    <workbookView xWindow="0" yWindow="0" windowWidth="18070" windowHeight="7900" activeTab="2"/>
  </bookViews>
  <sheets>
    <sheet name="Sensitivity Report 1" sheetId="14" r:id="rId1"/>
    <sheet name="Q1a" sheetId="1" r:id="rId2"/>
    <sheet name="Q1b" sheetId="2" r:id="rId3"/>
    <sheet name="Q1c" sheetId="3" r:id="rId4"/>
    <sheet name="Q1d" sheetId="4" r:id="rId5"/>
    <sheet name="Q2" sheetId="5" r:id="rId6"/>
    <sheet name="Sensitivity Report 2" sheetId="12" r:id="rId7"/>
    <sheet name="Q3a" sheetId="6" r:id="rId8"/>
    <sheet name="Q3b" sheetId="13" r:id="rId9"/>
    <sheet name="Q4" sheetId="7" r:id="rId10"/>
    <sheet name="Q5" sheetId="8" r:id="rId11"/>
  </sheets>
  <definedNames>
    <definedName name="solver_adj" localSheetId="1" hidden="1">Q1a!$J$3:$K$3</definedName>
    <definedName name="solver_adj" localSheetId="2" hidden="1">Q1b!$B$2:$C$2</definedName>
    <definedName name="solver_adj" localSheetId="3" hidden="1">Q1c!$B$2:$C$2</definedName>
    <definedName name="solver_adj" localSheetId="4" hidden="1">Q1d!$H$3:$I$3</definedName>
    <definedName name="solver_adj" localSheetId="7" hidden="1">Q3a!$B$2:$D$2</definedName>
    <definedName name="solver_adj" localSheetId="8" hidden="1">Q3b!$B$2:$D$2</definedName>
    <definedName name="solver_adj" localSheetId="9" hidden="1">'Q4'!$K$2:$N$2</definedName>
    <definedName name="solver_adj" localSheetId="10" hidden="1">'Q5'!$B$2:$C$2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1" hidden="1">Q1a!$L$9:$L$12</definedName>
    <definedName name="solver_lhs1" localSheetId="2" hidden="1">Q1b!$D$8:$D$11</definedName>
    <definedName name="solver_lhs1" localSheetId="3" hidden="1">Q1c!$D$8:$D$11</definedName>
    <definedName name="solver_lhs1" localSheetId="4" hidden="1">Q1d!$J$9:$J$12</definedName>
    <definedName name="solver_lhs1" localSheetId="7" hidden="1">Q3a!$F$8:$F$12</definedName>
    <definedName name="solver_lhs1" localSheetId="8" hidden="1">Q3b!$F$8:$F$12</definedName>
    <definedName name="solver_lhs1" localSheetId="9" hidden="1">'Q4'!$O$8:$O$12</definedName>
    <definedName name="solver_lhs1" localSheetId="10" hidden="1">'Q5'!$D$12</definedName>
    <definedName name="solver_lhs2" localSheetId="10" hidden="1">'Q5'!$D$8:$D$11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7" hidden="1">1</definedName>
    <definedName name="solver_num" localSheetId="8" hidden="1">1</definedName>
    <definedName name="solver_num" localSheetId="9" hidden="1">1</definedName>
    <definedName name="solver_num" localSheetId="1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1" hidden="1">Q1a!$K$5</definedName>
    <definedName name="solver_opt" localSheetId="2" hidden="1">Q1b!$C$4</definedName>
    <definedName name="solver_opt" localSheetId="3" hidden="1">Q1c!$C$4</definedName>
    <definedName name="solver_opt" localSheetId="4" hidden="1">Q1d!$I$5</definedName>
    <definedName name="solver_opt" localSheetId="7" hidden="1">Q3a!$D$4</definedName>
    <definedName name="solver_opt" localSheetId="8" hidden="1">Q3b!$D$4</definedName>
    <definedName name="solver_opt" localSheetId="9" hidden="1">'Q4'!$N$4</definedName>
    <definedName name="solver_opt" localSheetId="10" hidden="1">'Q5'!$C$4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3</definedName>
    <definedName name="solver_rel2" localSheetId="10" hidden="1">1</definedName>
    <definedName name="solver_rhs1" localSheetId="1" hidden="1">Q1a!$N$9:$N$12</definedName>
    <definedName name="solver_rhs1" localSheetId="2" hidden="1">Q1b!$F$8:$F$11</definedName>
    <definedName name="solver_rhs1" localSheetId="3" hidden="1">Q1c!$F$8:$F$11</definedName>
    <definedName name="solver_rhs1" localSheetId="4" hidden="1">Q1d!$L$9:$L$12</definedName>
    <definedName name="solver_rhs1" localSheetId="7" hidden="1">Q3a!$E$8:$E$12</definedName>
    <definedName name="solver_rhs1" localSheetId="8" hidden="1">Q3b!$E$8:$E$12</definedName>
    <definedName name="solver_rhs1" localSheetId="9" hidden="1">'Q4'!$Q$8:$Q$12</definedName>
    <definedName name="solver_rhs1" localSheetId="10" hidden="1">'Q5'!$F$12</definedName>
    <definedName name="solver_rhs2" localSheetId="10" hidden="1">'Q5'!$F$8:$F$11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52511"/>
</workbook>
</file>

<file path=xl/calcChain.xml><?xml version="1.0" encoding="utf-8"?>
<calcChain xmlns="http://schemas.openxmlformats.org/spreadsheetml/2006/main">
  <c r="C4" i="2" l="1"/>
  <c r="D9" i="6" l="1"/>
  <c r="D8" i="6"/>
  <c r="H18" i="7" l="1"/>
  <c r="H16" i="7"/>
  <c r="H19" i="7" s="1"/>
  <c r="H14" i="7"/>
  <c r="N4" i="7" l="1"/>
  <c r="O8" i="7"/>
  <c r="O9" i="7"/>
  <c r="E4" i="4"/>
  <c r="D4" i="13"/>
  <c r="F12" i="13"/>
  <c r="F11" i="13"/>
  <c r="F10" i="13"/>
  <c r="F9" i="13"/>
  <c r="F8" i="13"/>
  <c r="O12" i="7"/>
  <c r="O11" i="7"/>
  <c r="O10" i="7"/>
  <c r="F12" i="6" l="1"/>
  <c r="D12" i="8" l="1"/>
  <c r="D11" i="8"/>
  <c r="D10" i="8"/>
  <c r="D9" i="8"/>
  <c r="D8" i="8"/>
  <c r="G5" i="7"/>
  <c r="C8" i="7"/>
  <c r="D11" i="3"/>
  <c r="D10" i="3"/>
  <c r="D9" i="3"/>
  <c r="D8" i="3"/>
  <c r="L9" i="1"/>
  <c r="K5" i="1"/>
  <c r="F11" i="1" s="1"/>
  <c r="L12" i="1"/>
  <c r="L11" i="1"/>
  <c r="L10" i="1"/>
  <c r="E20" i="1"/>
  <c r="F5" i="1"/>
  <c r="J12" i="4" l="1"/>
  <c r="J11" i="4"/>
  <c r="J10" i="4"/>
  <c r="J9" i="4"/>
  <c r="I5" i="4"/>
  <c r="B26" i="2"/>
  <c r="D24" i="2"/>
  <c r="E24" i="2" s="1"/>
  <c r="D23" i="2"/>
  <c r="E23" i="2" s="1"/>
  <c r="D22" i="2"/>
  <c r="E22" i="2" s="1"/>
  <c r="D21" i="2"/>
  <c r="E21" i="2" s="1"/>
  <c r="D11" i="2"/>
  <c r="D10" i="2"/>
  <c r="D9" i="2"/>
  <c r="D8" i="2"/>
  <c r="C4" i="8" l="1"/>
  <c r="D13" i="7"/>
  <c r="C13" i="7"/>
  <c r="D8" i="7"/>
  <c r="F11" i="6"/>
  <c r="F10" i="6"/>
  <c r="F9" i="6"/>
  <c r="I8" i="6"/>
  <c r="F8" i="6"/>
  <c r="L7" i="6"/>
  <c r="M7" i="6" s="1"/>
  <c r="L6" i="6"/>
  <c r="M6" i="6" s="1"/>
  <c r="L5" i="6"/>
  <c r="M5" i="6" s="1"/>
  <c r="L4" i="6"/>
  <c r="M4" i="6" s="1"/>
  <c r="D4" i="6"/>
  <c r="L3" i="6"/>
  <c r="M3" i="6" s="1"/>
  <c r="B9" i="4"/>
  <c r="D7" i="4"/>
  <c r="E7" i="4" s="1"/>
  <c r="D6" i="4"/>
  <c r="E6" i="4" s="1"/>
  <c r="D5" i="4"/>
  <c r="E5" i="4" s="1"/>
  <c r="D13" i="5"/>
  <c r="D15" i="5" s="1"/>
  <c r="E9" i="5"/>
  <c r="E8" i="5"/>
  <c r="C4" i="5"/>
  <c r="J5" i="3"/>
  <c r="C4" i="3"/>
  <c r="D12" i="2"/>
  <c r="D14" i="2" s="1"/>
  <c r="D23" i="1"/>
  <c r="E23" i="1" s="1"/>
  <c r="D22" i="1"/>
  <c r="E22" i="1" s="1"/>
  <c r="D21" i="1"/>
  <c r="E21" i="1" s="1"/>
  <c r="C13" i="1"/>
  <c r="B13" i="1"/>
  <c r="B15" i="1" s="1"/>
  <c r="B16" i="1" s="1"/>
  <c r="C8" i="1"/>
  <c r="C15" i="1" l="1"/>
  <c r="C16" i="1" s="1"/>
  <c r="B25" i="1" s="1"/>
  <c r="D15" i="7"/>
  <c r="D16" i="7" s="1"/>
  <c r="C16" i="7"/>
  <c r="C15" i="7"/>
</calcChain>
</file>

<file path=xl/comments1.xml><?xml version="1.0" encoding="utf-8"?>
<comments xmlns="http://schemas.openxmlformats.org/spreadsheetml/2006/main">
  <authors>
    <author>HOME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Table B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M101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M102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Table C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Actual Engine capacity utilized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Maximum Engine capacity</t>
        </r>
      </text>
    </comment>
  </commentList>
</comments>
</file>

<file path=xl/comments2.xml><?xml version="1.0" encoding="utf-8"?>
<comments xmlns="http://schemas.openxmlformats.org/spreadsheetml/2006/main">
  <authors>
    <author>HOME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Fixed overhead for Engine assembly dept has been increased by $0.75mn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Engine assembly Direct labour cost have been increased by 50%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Engine assembly Direct labour cost have been increased by 50%</t>
        </r>
      </text>
    </comment>
  </commentList>
</comments>
</file>

<file path=xl/sharedStrings.xml><?xml version="1.0" encoding="utf-8"?>
<sst xmlns="http://schemas.openxmlformats.org/spreadsheetml/2006/main" count="360" uniqueCount="148">
  <si>
    <t>Costs</t>
  </si>
  <si>
    <t>Q1 a)</t>
  </si>
  <si>
    <t>Type of Truck</t>
  </si>
  <si>
    <t>M101</t>
  </si>
  <si>
    <t>M102</t>
  </si>
  <si>
    <t>Engine Assembly</t>
  </si>
  <si>
    <t>Model101</t>
  </si>
  <si>
    <t>Model102</t>
  </si>
  <si>
    <t>Direct Material(DM)</t>
  </si>
  <si>
    <t>Metal Stamping</t>
  </si>
  <si>
    <t>No. of trucks</t>
  </si>
  <si>
    <t>Direct Labour</t>
  </si>
  <si>
    <t>Final Assembly</t>
  </si>
  <si>
    <t>Profit Margin per unit</t>
  </si>
  <si>
    <t>Total Fixed Overhead</t>
  </si>
  <si>
    <t>Metal  Stamping</t>
  </si>
  <si>
    <t>Final Assembly(M1/M2)</t>
  </si>
  <si>
    <t>Contraints</t>
  </si>
  <si>
    <t>RHS</t>
  </si>
  <si>
    <t>LHS</t>
  </si>
  <si>
    <t>Total Direct Labour</t>
  </si>
  <si>
    <t>Variable Overhead</t>
  </si>
  <si>
    <t>Engine</t>
  </si>
  <si>
    <t>Metal</t>
  </si>
  <si>
    <t>X2&lt;=</t>
  </si>
  <si>
    <t>Total Variable Overhead</t>
  </si>
  <si>
    <t>X1,X2&gt;=0</t>
  </si>
  <si>
    <t>Selling Price(SP)</t>
  </si>
  <si>
    <t>Total Variable Cost</t>
  </si>
  <si>
    <t>X1: M101 truck</t>
  </si>
  <si>
    <t>X2: M102 Truck</t>
  </si>
  <si>
    <t>1*X1+2*X2&lt;=4000</t>
  </si>
  <si>
    <t>2*X2+2*X2&lt;=6000</t>
  </si>
  <si>
    <t>No. of respective models</t>
  </si>
  <si>
    <t>Engine Capacity</t>
  </si>
  <si>
    <t>Z=3000M1+5000M2</t>
  </si>
  <si>
    <t>M101 assembly</t>
  </si>
  <si>
    <t>M102 assembly</t>
  </si>
  <si>
    <t>Total contribution for both models</t>
  </si>
  <si>
    <t>Q1 b</t>
  </si>
  <si>
    <t>Engine capacity @4001 MH</t>
  </si>
  <si>
    <t>Engine capacity @4000 MH</t>
  </si>
  <si>
    <t>Q1c</t>
  </si>
  <si>
    <t>Answer:</t>
  </si>
  <si>
    <t>Yes 100 times because $200000/$2000 is 100 times worth</t>
  </si>
  <si>
    <t>Q2</t>
  </si>
  <si>
    <t>Extra unit of capacity of engine assembly is worth $2000</t>
  </si>
  <si>
    <t>Max. Rent Merton should be willing to pay to outsiders would be $2000 because for 1 unit of engine assembly as said in previous solution Merton is getting extra $2000 so the same should be the maximum rent and not beyond this</t>
  </si>
  <si>
    <t>Model103</t>
  </si>
  <si>
    <t>M103</t>
  </si>
  <si>
    <t>M103 Assembly</t>
  </si>
  <si>
    <t>Total contribution for all 3 models</t>
  </si>
  <si>
    <t>X1,X2,X3&gt;=0</t>
  </si>
  <si>
    <t>X3: Model103</t>
  </si>
  <si>
    <t>Q3a</t>
  </si>
  <si>
    <t>Z=3000M1+5000M2+2000M3</t>
  </si>
  <si>
    <t>No merton103 truck should not be produced because solver is showing zero for M103 trucks</t>
  </si>
  <si>
    <t>Q3b</t>
  </si>
  <si>
    <t>Q4</t>
  </si>
  <si>
    <t>Since we are getting loss of $50000 so Merton assemble engines should not run overtime</t>
  </si>
  <si>
    <t>Q5</t>
  </si>
  <si>
    <t>Resulting optimal product mix</t>
  </si>
  <si>
    <t>M101:</t>
  </si>
  <si>
    <t>M102:</t>
  </si>
  <si>
    <t>Fixed Overhead</t>
  </si>
  <si>
    <t>Contribution Margin per unit</t>
  </si>
  <si>
    <t>Total contribution for both models(Z)</t>
  </si>
  <si>
    <t>2*X1+0*X2&lt;=5000</t>
  </si>
  <si>
    <t>0*X1+3*X2&lt;=4500</t>
  </si>
  <si>
    <t>&lt;=</t>
  </si>
  <si>
    <t>Total Profit:</t>
  </si>
  <si>
    <t>Extra unit of Engine capacity worth $2000</t>
  </si>
  <si>
    <t>Engine capacity @4100 MH</t>
  </si>
  <si>
    <t>1*X1+2*X2+0.8*X3&lt;=4000</t>
  </si>
  <si>
    <t>2*X2+2*X2+1.5*X3&lt;=6000</t>
  </si>
  <si>
    <t>X3&lt;=5000</t>
  </si>
  <si>
    <t>X1&lt;=2500</t>
  </si>
  <si>
    <t>Z=3000*X1+5000*X2</t>
  </si>
  <si>
    <t>Total Variable Cost per unit</t>
  </si>
  <si>
    <t>Extra unit of100 Engine capacity is worth $200000</t>
  </si>
  <si>
    <t>&gt;=</t>
  </si>
  <si>
    <t>Microsoft Excel 14.0 Sensitivity Report</t>
  </si>
  <si>
    <t>Worksheet: [Merton for submission.xlsx]Q1a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</si>
  <si>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</si>
  <si>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</si>
  <si>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</si>
  <si>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</si>
  <si>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</si>
  <si>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</si>
  <si>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</si>
  <si>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</si>
  <si>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</si>
  <si>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</si>
  <si>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</si>
  <si>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</si>
  <si>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</si>
  <si>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</si>
  <si>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</si>
  <si>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</si>
  <si>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</si>
  <si>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$J$3</t>
  </si>
  <si>
    <t>No. of trucks Model101</t>
  </si>
  <si>
    <t>$K$3</t>
  </si>
  <si>
    <t>No. of trucks Model102</t>
  </si>
  <si>
    <t>$L$9</t>
  </si>
  <si>
    <t>$L$10</t>
  </si>
  <si>
    <t>$L$11</t>
  </si>
  <si>
    <t>$L$12</t>
  </si>
  <si>
    <t>Model M101 Assembly</t>
  </si>
  <si>
    <t>Model M102 Assembly</t>
  </si>
  <si>
    <t>Engine Assembly LHS</t>
  </si>
  <si>
    <t>Metal Stamping LHS</t>
  </si>
  <si>
    <t>Model M101 Assembly LHS</t>
  </si>
  <si>
    <t>Model M102 Assembly LHS</t>
  </si>
  <si>
    <t>We we see the sensitivity analysis in sensitivity report we can see that additional Increase in Engine assemby is only 500 units</t>
  </si>
  <si>
    <t>Also, If you use above table for calculating engine capacity manually you get 500 extra units of engine assembly beyond which the metal capacity in crossing 100%. This is just to confirm our answer which we got in sensitivity analsis</t>
  </si>
  <si>
    <t>We we see the sensitivity analysis in sensitivity report we can see that shadow price of Engine Assembly is $2000.</t>
  </si>
  <si>
    <t>This is nothing but the worth of extra unit of Engine assembly</t>
  </si>
  <si>
    <t>maximum no. of machine hours from sensitivity analysis for increasing the engine assembly capacity is 500 hours</t>
  </si>
  <si>
    <t>Worksheet: [Merton for submission.xlsx]Q3a,b</t>
  </si>
  <si>
    <t>Report Created: 13-Aug-20 6:28:03 AM</t>
  </si>
  <si>
    <t>$B$2</t>
  </si>
  <si>
    <t>$C$2</t>
  </si>
  <si>
    <t>$D$2</t>
  </si>
  <si>
    <t>No. of trucks Model103</t>
  </si>
  <si>
    <t>$F$8</t>
  </si>
  <si>
    <t>Engine LHS</t>
  </si>
  <si>
    <t>$F$9</t>
  </si>
  <si>
    <t>Metal LHS</t>
  </si>
  <si>
    <t>$F$10</t>
  </si>
  <si>
    <t>M101 LHS</t>
  </si>
  <si>
    <t>$F$11</t>
  </si>
  <si>
    <t>M102 LHS</t>
  </si>
  <si>
    <t>$F$12</t>
  </si>
  <si>
    <t>M103 LHS</t>
  </si>
  <si>
    <t>Contribution Z</t>
  </si>
  <si>
    <t>Therefore the contribution has gone up by 700000 but fixed cost has gone up by 750000 so net loss of $50000</t>
  </si>
  <si>
    <t>FC Increased by $750000</t>
  </si>
  <si>
    <t>M102 +OT Assembly</t>
  </si>
  <si>
    <t>M101 +OT Assembly</t>
  </si>
  <si>
    <t>Metal St+OT Assembly</t>
  </si>
  <si>
    <t>Engine OT Assembly</t>
  </si>
  <si>
    <t>Till 350 we would get the same answer so if we make the contribution abov 350 i.e, if we make contribution as 2351 then producing M103 would be worthwhile</t>
  </si>
  <si>
    <t>3b</t>
  </si>
  <si>
    <t>Report Created: 16-Aug-20 9:32:37 PM</t>
  </si>
  <si>
    <t>OT-M101</t>
  </si>
  <si>
    <t>OT-M102</t>
  </si>
  <si>
    <t>M101&gt;=3*M102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</si>
</sst>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  <xf numFmtId="2" fontId="0" fillId="3" borderId="0" xfId="0" applyNumberFormat="1" applyFill="1"/>
    <xf numFmtId="2" fontId="0" fillId="0" borderId="0" xfId="0" applyNumberFormat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0" xfId="0" applyBorder="1"/>
    <xf numFmtId="9" fontId="1" fillId="0" borderId="3" xfId="0" applyNumberFormat="1" applyFont="1" applyBorder="1"/>
    <xf numFmtId="0" fontId="1" fillId="0" borderId="3" xfId="0" applyFont="1" applyBorder="1"/>
    <xf numFmtId="0" fontId="0" fillId="0" borderId="3" xfId="0" applyBorder="1"/>
    <xf numFmtId="10" fontId="0" fillId="0" borderId="3" xfId="0" applyNumberFormat="1" applyBorder="1"/>
    <xf numFmtId="9" fontId="0" fillId="0" borderId="0" xfId="0" applyNumberFormat="1"/>
    <xf numFmtId="0" fontId="2" fillId="0" borderId="0" xfId="0" applyFont="1" applyFill="1" applyAlignment="1">
      <alignment wrapText="1"/>
    </xf>
    <xf numFmtId="10" fontId="0" fillId="0" borderId="0" xfId="0" applyNumberFormat="1"/>
    <xf numFmtId="2" fontId="0" fillId="0" borderId="0" xfId="0" applyNumberFormat="1" applyFill="1"/>
    <xf numFmtId="0" fontId="2" fillId="0" borderId="0" xfId="0" applyFont="1" applyAlignment="1">
      <alignment wrapText="1"/>
    </xf>
    <xf numFmtId="0" fontId="0" fillId="0" borderId="4" xfId="0" applyBorder="1"/>
    <xf numFmtId="0" fontId="0" fillId="3" borderId="0" xfId="0" applyFill="1"/>
    <xf numFmtId="0" fontId="0" fillId="0" borderId="0" xfId="0" applyFont="1"/>
    <xf numFmtId="0" fontId="0" fillId="0" borderId="5" xfId="0" applyBorder="1"/>
    <xf numFmtId="0" fontId="0" fillId="0" borderId="3" xfId="0" applyFill="1" applyBorder="1"/>
    <xf numFmtId="0" fontId="0" fillId="0" borderId="5" xfId="0" applyFill="1" applyBorder="1"/>
    <xf numFmtId="0" fontId="0" fillId="0" borderId="1" xfId="0" applyBorder="1" applyAlignment="1">
      <alignment wrapText="1"/>
    </xf>
    <xf numFmtId="0" fontId="0" fillId="4" borderId="3" xfId="0" applyFill="1" applyBorder="1"/>
    <xf numFmtId="0" fontId="0" fillId="0" borderId="0" xfId="0" applyNumberFormat="1"/>
    <xf numFmtId="0" fontId="0" fillId="0" borderId="0" xfId="0" quotePrefix="1"/>
    <xf numFmtId="0" fontId="0" fillId="2" borderId="0" xfId="0" applyFill="1" applyAlignment="1"/>
    <xf numFmtId="0" fontId="0" fillId="4" borderId="0" xfId="0" applyFill="1"/>
    <xf numFmtId="0" fontId="0" fillId="5" borderId="0" xfId="0" applyFill="1"/>
    <xf numFmtId="0" fontId="4" fillId="0" borderId="0" xfId="0" applyFont="1"/>
    <xf numFmtId="0" fontId="4" fillId="0" borderId="0" xfId="0" applyFont="1" applyFill="1"/>
    <xf numFmtId="0" fontId="0" fillId="5" borderId="0" xfId="0" applyFill="1" applyAlignment="1">
      <alignment wrapText="1"/>
    </xf>
    <xf numFmtId="10" fontId="0" fillId="0" borderId="3" xfId="0" applyNumberFormat="1" applyFill="1" applyBorder="1"/>
    <xf numFmtId="0" fontId="0" fillId="0" borderId="3" xfId="0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5" fillId="0" borderId="0" xfId="0" applyFont="1" applyFill="1"/>
    <xf numFmtId="0" fontId="1" fillId="0" borderId="0" xfId="0" applyFont="1"/>
    <xf numFmtId="0" fontId="0" fillId="0" borderId="8" xfId="0" applyFill="1" applyBorder="1" applyAlignment="1"/>
    <xf numFmtId="0" fontId="0" fillId="0" borderId="9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6" borderId="0" xfId="0" applyFill="1"/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G15" sqref="G15"/>
    </sheetView>
  </sheetViews>
  <sheetFormatPr defaultRowHeight="14.5" x14ac:dyDescent="0.35"/>
  <cols>
    <col min="1" max="1" width="2.26953125" customWidth="1"/>
    <col min="2" max="2" width="5.81640625" bestFit="1" customWidth="1"/>
    <col min="3" max="3" width="24.81640625" bestFit="1" customWidth="1"/>
    <col min="4" max="4" width="6.1796875" customWidth="1"/>
    <col min="5" max="5" width="8.7265625" bestFit="1" customWidth="1"/>
    <col min="6" max="6" width="10.81640625" bestFit="1" customWidth="1"/>
    <col min="7" max="8" width="10" bestFit="1" customWidth="1"/>
  </cols>
  <sheetData>
    <row r="1" spans="1:8" x14ac:dyDescent="0.35">
      <c r="A1" s="40" t="s">
        <v>81</v>
      </c>
    </row>
    <row r="2" spans="1:8" x14ac:dyDescent="0.35">
      <c r="A2" s="40" t="s">
        <v>82</v>
      </c>
    </row>
    <row r="3" spans="1:8" x14ac:dyDescent="0.35">
      <c r="A3" s="40" t="s">
        <v>144</v>
      </c>
    </row>
    <row r="6" spans="1:8" ht="15" thickBot="1" x14ac:dyDescent="0.4">
      <c r="A6" t="s">
        <v>83</v>
      </c>
    </row>
    <row r="7" spans="1:8" x14ac:dyDescent="0.35">
      <c r="B7" s="47"/>
      <c r="C7" s="47"/>
      <c r="D7" s="47" t="s">
        <v>86</v>
      </c>
      <c r="E7" s="47" t="s">
        <v>88</v>
      </c>
      <c r="F7" s="47" t="s">
        <v>90</v>
      </c>
      <c r="G7" s="47" t="s">
        <v>92</v>
      </c>
      <c r="H7" s="47" t="s">
        <v>92</v>
      </c>
    </row>
    <row r="8" spans="1:8" ht="15" thickBot="1" x14ac:dyDescent="0.4">
      <c r="B8" s="48" t="s">
        <v>84</v>
      </c>
      <c r="C8" s="48" t="s">
        <v>85</v>
      </c>
      <c r="D8" s="48" t="s">
        <v>87</v>
      </c>
      <c r="E8" s="48" t="s">
        <v>89</v>
      </c>
      <c r="F8" s="48" t="s">
        <v>91</v>
      </c>
      <c r="G8" s="48" t="s">
        <v>93</v>
      </c>
      <c r="H8" s="48" t="s">
        <v>94</v>
      </c>
    </row>
    <row r="9" spans="1:8" x14ac:dyDescent="0.35">
      <c r="B9" s="41" t="s">
        <v>100</v>
      </c>
      <c r="C9" s="41" t="s">
        <v>101</v>
      </c>
      <c r="D9" s="41">
        <v>2000</v>
      </c>
      <c r="E9" s="41">
        <v>0</v>
      </c>
      <c r="F9" s="41">
        <v>3000</v>
      </c>
      <c r="G9" s="41">
        <v>1999.9999999999995</v>
      </c>
      <c r="H9" s="41">
        <v>500.00000000000023</v>
      </c>
    </row>
    <row r="10" spans="1:8" ht="15" thickBot="1" x14ac:dyDescent="0.4">
      <c r="B10" s="42" t="s">
        <v>102</v>
      </c>
      <c r="C10" s="42" t="s">
        <v>103</v>
      </c>
      <c r="D10" s="42">
        <v>1000</v>
      </c>
      <c r="E10" s="42">
        <v>0</v>
      </c>
      <c r="F10" s="42">
        <v>5000</v>
      </c>
      <c r="G10" s="42">
        <v>1000.0000000000005</v>
      </c>
      <c r="H10" s="42">
        <v>1999.9999999999995</v>
      </c>
    </row>
    <row r="12" spans="1:8" ht="15" thickBot="1" x14ac:dyDescent="0.4">
      <c r="A12" t="s">
        <v>95</v>
      </c>
    </row>
    <row r="13" spans="1:8" x14ac:dyDescent="0.35">
      <c r="B13" s="47"/>
      <c r="C13" s="47"/>
      <c r="D13" s="47" t="s">
        <v>86</v>
      </c>
      <c r="E13" s="47" t="s">
        <v>96</v>
      </c>
      <c r="F13" s="47" t="s">
        <v>98</v>
      </c>
      <c r="G13" s="47" t="s">
        <v>92</v>
      </c>
      <c r="H13" s="47" t="s">
        <v>92</v>
      </c>
    </row>
    <row r="14" spans="1:8" ht="15" thickBot="1" x14ac:dyDescent="0.4">
      <c r="B14" s="48" t="s">
        <v>84</v>
      </c>
      <c r="C14" s="48" t="s">
        <v>85</v>
      </c>
      <c r="D14" s="48" t="s">
        <v>87</v>
      </c>
      <c r="E14" s="48" t="s">
        <v>97</v>
      </c>
      <c r="F14" s="48" t="s">
        <v>99</v>
      </c>
      <c r="G14" s="48" t="s">
        <v>93</v>
      </c>
      <c r="H14" s="48" t="s">
        <v>94</v>
      </c>
    </row>
    <row r="15" spans="1:8" x14ac:dyDescent="0.35">
      <c r="B15" s="41" t="s">
        <v>104</v>
      </c>
      <c r="C15" s="41" t="s">
        <v>110</v>
      </c>
      <c r="D15" s="41">
        <v>4000</v>
      </c>
      <c r="E15" s="41">
        <v>1999.9999999999995</v>
      </c>
      <c r="F15" s="41">
        <v>4000</v>
      </c>
      <c r="G15" s="41">
        <v>500</v>
      </c>
      <c r="H15" s="41">
        <v>500</v>
      </c>
    </row>
    <row r="16" spans="1:8" x14ac:dyDescent="0.35">
      <c r="B16" s="41" t="s">
        <v>105</v>
      </c>
      <c r="C16" s="41" t="s">
        <v>111</v>
      </c>
      <c r="D16" s="41">
        <v>6000</v>
      </c>
      <c r="E16" s="41">
        <v>500.00000000000023</v>
      </c>
      <c r="F16" s="41">
        <v>6000</v>
      </c>
      <c r="G16" s="41">
        <v>500</v>
      </c>
      <c r="H16" s="41">
        <v>1000</v>
      </c>
    </row>
    <row r="17" spans="2:8" x14ac:dyDescent="0.35">
      <c r="B17" s="41" t="s">
        <v>106</v>
      </c>
      <c r="C17" s="41" t="s">
        <v>112</v>
      </c>
      <c r="D17" s="41">
        <v>4000</v>
      </c>
      <c r="E17" s="41">
        <v>0</v>
      </c>
      <c r="F17" s="41">
        <v>5000</v>
      </c>
      <c r="G17" s="41">
        <v>1E+30</v>
      </c>
      <c r="H17" s="41">
        <v>1000</v>
      </c>
    </row>
    <row r="18" spans="2:8" ht="15" thickBot="1" x14ac:dyDescent="0.4">
      <c r="B18" s="42" t="s">
        <v>107</v>
      </c>
      <c r="C18" s="42" t="s">
        <v>113</v>
      </c>
      <c r="D18" s="42">
        <v>3000</v>
      </c>
      <c r="E18" s="42">
        <v>0</v>
      </c>
      <c r="F18" s="42">
        <v>4500</v>
      </c>
      <c r="G18" s="42">
        <v>1E+30</v>
      </c>
      <c r="H18" s="42">
        <v>1500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selection activeCell="H19" sqref="H19"/>
    </sheetView>
  </sheetViews>
  <sheetFormatPr defaultRowHeight="14.5" x14ac:dyDescent="0.35"/>
  <cols>
    <col min="2" max="2" width="26.7265625" customWidth="1"/>
    <col min="6" max="6" width="10.54296875" customWidth="1"/>
    <col min="8" max="8" width="9.7265625" bestFit="1" customWidth="1"/>
    <col min="10" max="10" width="11.453125" customWidth="1"/>
    <col min="12" max="12" width="8.26953125" customWidth="1"/>
    <col min="13" max="13" width="8.81640625" customWidth="1"/>
  </cols>
  <sheetData>
    <row r="1" spans="1:17" x14ac:dyDescent="0.35">
      <c r="A1" s="29" t="s">
        <v>58</v>
      </c>
      <c r="B1" s="49" t="s">
        <v>0</v>
      </c>
      <c r="C1" s="49"/>
      <c r="D1" s="49"/>
      <c r="E1" s="1"/>
      <c r="F1" s="49" t="s">
        <v>64</v>
      </c>
      <c r="G1" s="49"/>
      <c r="H1" s="49"/>
      <c r="I1" s="2" t="s">
        <v>58</v>
      </c>
      <c r="K1" t="s">
        <v>3</v>
      </c>
      <c r="L1" t="s">
        <v>4</v>
      </c>
      <c r="M1" t="s">
        <v>145</v>
      </c>
      <c r="N1" t="s">
        <v>146</v>
      </c>
    </row>
    <row r="2" spans="1:17" x14ac:dyDescent="0.35">
      <c r="B2" t="s">
        <v>2</v>
      </c>
      <c r="C2" t="s">
        <v>145</v>
      </c>
      <c r="D2" t="s">
        <v>146</v>
      </c>
      <c r="F2" t="s">
        <v>5</v>
      </c>
      <c r="G2" s="49">
        <v>2450000</v>
      </c>
      <c r="H2" s="49"/>
      <c r="K2" s="2">
        <v>1500</v>
      </c>
      <c r="L2" s="2">
        <v>1250</v>
      </c>
      <c r="M2" s="2">
        <v>0</v>
      </c>
      <c r="N2" s="2">
        <v>250</v>
      </c>
    </row>
    <row r="3" spans="1:17" x14ac:dyDescent="0.35">
      <c r="B3" t="s">
        <v>8</v>
      </c>
      <c r="C3">
        <v>24000</v>
      </c>
      <c r="D3">
        <v>20000</v>
      </c>
      <c r="F3" t="s">
        <v>9</v>
      </c>
      <c r="G3" s="49">
        <v>2700000</v>
      </c>
      <c r="H3" s="49"/>
      <c r="K3">
        <v>3000</v>
      </c>
      <c r="L3">
        <v>5000</v>
      </c>
      <c r="M3">
        <v>2400</v>
      </c>
      <c r="N3">
        <v>3800</v>
      </c>
    </row>
    <row r="4" spans="1:17" x14ac:dyDescent="0.35">
      <c r="B4" s="55" t="s">
        <v>11</v>
      </c>
      <c r="C4" s="55"/>
      <c r="D4" s="55"/>
      <c r="F4" t="s">
        <v>12</v>
      </c>
      <c r="G4">
        <v>2700000</v>
      </c>
      <c r="H4">
        <v>1500000</v>
      </c>
      <c r="L4" s="49" t="s">
        <v>135</v>
      </c>
      <c r="M4" s="49"/>
      <c r="N4" s="46">
        <f>SUMPRODUCT(K2:N2,K3:N3)</f>
        <v>11700000</v>
      </c>
    </row>
    <row r="5" spans="1:17" x14ac:dyDescent="0.35">
      <c r="B5" s="2" t="s">
        <v>5</v>
      </c>
      <c r="C5" s="2">
        <v>1800</v>
      </c>
      <c r="D5" s="2">
        <v>3600</v>
      </c>
      <c r="F5" t="s">
        <v>14</v>
      </c>
      <c r="G5" s="49">
        <f>SUM(G2:H4)</f>
        <v>9350000</v>
      </c>
      <c r="H5" s="49"/>
    </row>
    <row r="6" spans="1:17" x14ac:dyDescent="0.35">
      <c r="B6" t="s">
        <v>15</v>
      </c>
      <c r="C6">
        <v>800</v>
      </c>
      <c r="D6">
        <v>600</v>
      </c>
      <c r="J6" t="s">
        <v>17</v>
      </c>
    </row>
    <row r="7" spans="1:17" x14ac:dyDescent="0.35">
      <c r="B7" t="s">
        <v>16</v>
      </c>
      <c r="C7">
        <v>2000</v>
      </c>
      <c r="D7">
        <v>1500</v>
      </c>
      <c r="O7" t="s">
        <v>19</v>
      </c>
      <c r="Q7" t="s">
        <v>18</v>
      </c>
    </row>
    <row r="8" spans="1:17" x14ac:dyDescent="0.35">
      <c r="B8" t="s">
        <v>20</v>
      </c>
      <c r="C8">
        <f>SUM(C5:C7)</f>
        <v>4600</v>
      </c>
      <c r="D8">
        <f>SUM(D5:D7)</f>
        <v>5700</v>
      </c>
      <c r="F8" s="20" t="s">
        <v>137</v>
      </c>
      <c r="G8" s="20"/>
      <c r="H8" s="20"/>
      <c r="I8" s="49" t="s">
        <v>5</v>
      </c>
      <c r="J8" s="49"/>
      <c r="K8">
        <v>1</v>
      </c>
      <c r="L8">
        <v>2</v>
      </c>
      <c r="O8">
        <f>SUMPRODUCT(K2:N2,K8:N8)</f>
        <v>4000</v>
      </c>
      <c r="P8" t="s">
        <v>69</v>
      </c>
      <c r="Q8">
        <v>4000</v>
      </c>
    </row>
    <row r="9" spans="1:17" x14ac:dyDescent="0.35">
      <c r="B9" s="49" t="s">
        <v>21</v>
      </c>
      <c r="C9" s="49"/>
      <c r="D9" s="49"/>
      <c r="I9" s="49" t="s">
        <v>141</v>
      </c>
      <c r="J9" s="49"/>
      <c r="M9">
        <v>1</v>
      </c>
      <c r="N9">
        <v>2</v>
      </c>
      <c r="O9">
        <f>SUMPRODUCT(K2:N2,K9:N9)</f>
        <v>500</v>
      </c>
      <c r="P9" t="s">
        <v>69</v>
      </c>
      <c r="Q9">
        <v>2000</v>
      </c>
    </row>
    <row r="10" spans="1:17" x14ac:dyDescent="0.35">
      <c r="B10" t="s">
        <v>5</v>
      </c>
      <c r="C10">
        <v>2100</v>
      </c>
      <c r="D10">
        <v>4000</v>
      </c>
      <c r="I10" s="49" t="s">
        <v>140</v>
      </c>
      <c r="J10" s="49"/>
      <c r="K10">
        <v>2</v>
      </c>
      <c r="L10">
        <v>2</v>
      </c>
      <c r="M10">
        <v>2</v>
      </c>
      <c r="N10">
        <v>2</v>
      </c>
      <c r="O10">
        <f>SUMPRODUCT(K2:N2,K10:N10)</f>
        <v>6000</v>
      </c>
      <c r="P10" t="s">
        <v>69</v>
      </c>
      <c r="Q10">
        <v>6000</v>
      </c>
    </row>
    <row r="11" spans="1:17" x14ac:dyDescent="0.35">
      <c r="B11" t="s">
        <v>15</v>
      </c>
      <c r="C11">
        <v>2400</v>
      </c>
      <c r="D11">
        <v>2000</v>
      </c>
      <c r="I11" s="49" t="s">
        <v>139</v>
      </c>
      <c r="J11" s="49"/>
      <c r="K11">
        <v>2</v>
      </c>
      <c r="M11">
        <v>2</v>
      </c>
      <c r="O11">
        <f>SUMPRODUCT(K2:N2,K11:N11)</f>
        <v>3000</v>
      </c>
      <c r="P11" t="s">
        <v>69</v>
      </c>
      <c r="Q11">
        <v>5000</v>
      </c>
    </row>
    <row r="12" spans="1:17" x14ac:dyDescent="0.35">
      <c r="B12" t="s">
        <v>16</v>
      </c>
      <c r="C12">
        <v>3500</v>
      </c>
      <c r="D12">
        <v>2500</v>
      </c>
      <c r="I12" s="49" t="s">
        <v>138</v>
      </c>
      <c r="J12" s="49"/>
      <c r="L12">
        <v>3</v>
      </c>
      <c r="N12">
        <v>3</v>
      </c>
      <c r="O12">
        <f>SUMPRODUCT(K2:N2,K12:N12)</f>
        <v>4500</v>
      </c>
      <c r="P12" t="s">
        <v>69</v>
      </c>
      <c r="Q12">
        <v>4500</v>
      </c>
    </row>
    <row r="13" spans="1:17" x14ac:dyDescent="0.35">
      <c r="B13" t="s">
        <v>25</v>
      </c>
      <c r="C13">
        <f>SUM(C10:C12)</f>
        <v>8000</v>
      </c>
      <c r="D13">
        <f>SUM(D10:D12)</f>
        <v>8500</v>
      </c>
    </row>
    <row r="14" spans="1:17" x14ac:dyDescent="0.35">
      <c r="B14" t="s">
        <v>27</v>
      </c>
      <c r="C14">
        <v>39000</v>
      </c>
      <c r="D14">
        <v>38000</v>
      </c>
      <c r="H14">
        <f>11700000</f>
        <v>11700000</v>
      </c>
      <c r="L14" s="56" t="s">
        <v>136</v>
      </c>
      <c r="M14" s="56"/>
      <c r="N14" s="56"/>
      <c r="O14" s="56"/>
      <c r="P14" s="56"/>
      <c r="Q14" s="56"/>
    </row>
    <row r="15" spans="1:17" x14ac:dyDescent="0.35">
      <c r="B15" t="s">
        <v>28</v>
      </c>
      <c r="C15">
        <f>C3+C8+C13</f>
        <v>36600</v>
      </c>
      <c r="D15">
        <f>D3+D8+D13</f>
        <v>34200</v>
      </c>
      <c r="H15">
        <v>-11000000</v>
      </c>
      <c r="L15" s="56"/>
      <c r="M15" s="56"/>
      <c r="N15" s="56"/>
      <c r="O15" s="56"/>
      <c r="P15" s="56"/>
      <c r="Q15" s="56"/>
    </row>
    <row r="16" spans="1:17" x14ac:dyDescent="0.35">
      <c r="B16" t="s">
        <v>65</v>
      </c>
      <c r="C16" s="37">
        <f>C14-C15</f>
        <v>2400</v>
      </c>
      <c r="D16" s="38">
        <f>D14-D15</f>
        <v>3800</v>
      </c>
      <c r="H16">
        <f>SUM(H14:H15)</f>
        <v>700000</v>
      </c>
    </row>
    <row r="17" spans="8:17" ht="15" customHeight="1" x14ac:dyDescent="0.35">
      <c r="H17" s="6"/>
      <c r="I17" s="6"/>
      <c r="J17" s="6"/>
      <c r="L17" s="54" t="s">
        <v>59</v>
      </c>
      <c r="M17" s="54"/>
      <c r="N17" s="54"/>
      <c r="O17" s="54"/>
      <c r="P17" s="54"/>
      <c r="Q17" s="54"/>
    </row>
    <row r="18" spans="8:17" x14ac:dyDescent="0.35">
      <c r="H18" s="6">
        <f>-750000</f>
        <v>-750000</v>
      </c>
      <c r="I18" s="6"/>
      <c r="J18" s="6"/>
      <c r="L18" s="54"/>
      <c r="M18" s="54"/>
      <c r="N18" s="54"/>
      <c r="O18" s="54"/>
      <c r="P18" s="54"/>
      <c r="Q18" s="54"/>
    </row>
    <row r="19" spans="8:17" x14ac:dyDescent="0.35">
      <c r="H19" s="6">
        <f>SUM(H16:H18)</f>
        <v>-50000</v>
      </c>
      <c r="I19" s="6"/>
      <c r="J19" s="6"/>
    </row>
    <row r="20" spans="8:17" x14ac:dyDescent="0.35">
      <c r="H20" s="6"/>
      <c r="I20" s="6"/>
      <c r="J20" s="6"/>
    </row>
  </sheetData>
  <mergeCells count="15">
    <mergeCell ref="L4:M4"/>
    <mergeCell ref="L14:Q15"/>
    <mergeCell ref="L17:Q18"/>
    <mergeCell ref="I12:J12"/>
    <mergeCell ref="I11:J11"/>
    <mergeCell ref="I10:J10"/>
    <mergeCell ref="I8:J8"/>
    <mergeCell ref="I9:J9"/>
    <mergeCell ref="B9:D9"/>
    <mergeCell ref="B1:D1"/>
    <mergeCell ref="F1:H1"/>
    <mergeCell ref="G2:H2"/>
    <mergeCell ref="G3:H3"/>
    <mergeCell ref="B4:D4"/>
    <mergeCell ref="G5:H5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9" sqref="J9"/>
    </sheetView>
  </sheetViews>
  <sheetFormatPr defaultRowHeight="14.5" x14ac:dyDescent="0.35"/>
  <cols>
    <col min="3" max="3" width="12" bestFit="1" customWidth="1"/>
  </cols>
  <sheetData>
    <row r="1" spans="1:10" x14ac:dyDescent="0.35">
      <c r="A1" s="2" t="s">
        <v>60</v>
      </c>
      <c r="B1" t="s">
        <v>6</v>
      </c>
      <c r="C1" t="s">
        <v>7</v>
      </c>
    </row>
    <row r="2" spans="1:10" ht="29" x14ac:dyDescent="0.35">
      <c r="A2" s="3" t="s">
        <v>10</v>
      </c>
      <c r="B2" s="2">
        <v>2250</v>
      </c>
      <c r="C2" s="2">
        <v>750</v>
      </c>
      <c r="H2" s="2" t="s">
        <v>61</v>
      </c>
      <c r="I2" s="2"/>
      <c r="J2" s="2"/>
    </row>
    <row r="3" spans="1:10" ht="36.5" x14ac:dyDescent="0.35">
      <c r="A3" s="18" t="s">
        <v>13</v>
      </c>
      <c r="B3">
        <v>3000</v>
      </c>
      <c r="C3">
        <v>5000</v>
      </c>
      <c r="H3" s="2" t="s">
        <v>62</v>
      </c>
      <c r="I3" s="2">
        <v>2250</v>
      </c>
      <c r="J3" s="2"/>
    </row>
    <row r="4" spans="1:10" x14ac:dyDescent="0.35">
      <c r="C4" s="5">
        <f>SUMPRODUCT(B2:C2,B3:C3)</f>
        <v>10500000</v>
      </c>
      <c r="H4" s="2" t="s">
        <v>63</v>
      </c>
      <c r="I4" s="2">
        <v>750</v>
      </c>
      <c r="J4" s="2"/>
    </row>
    <row r="6" spans="1:10" x14ac:dyDescent="0.35">
      <c r="A6" t="s">
        <v>17</v>
      </c>
      <c r="D6" t="s">
        <v>19</v>
      </c>
      <c r="F6" t="s">
        <v>18</v>
      </c>
    </row>
    <row r="8" spans="1:10" x14ac:dyDescent="0.35">
      <c r="A8" t="s">
        <v>22</v>
      </c>
      <c r="B8">
        <v>1</v>
      </c>
      <c r="C8">
        <v>2</v>
      </c>
      <c r="D8">
        <f>SUMPRODUCT(B2:C2,B8:C8)</f>
        <v>3750</v>
      </c>
      <c r="E8" t="s">
        <v>69</v>
      </c>
      <c r="F8">
        <v>4000</v>
      </c>
    </row>
    <row r="9" spans="1:10" x14ac:dyDescent="0.35">
      <c r="A9" t="s">
        <v>23</v>
      </c>
      <c r="B9">
        <v>2</v>
      </c>
      <c r="C9">
        <v>2</v>
      </c>
      <c r="D9">
        <f>SUMPRODUCT(B2:C2,B9:C9)</f>
        <v>6000</v>
      </c>
      <c r="E9" t="s">
        <v>69</v>
      </c>
      <c r="F9">
        <v>6000</v>
      </c>
    </row>
    <row r="10" spans="1:10" x14ac:dyDescent="0.35">
      <c r="A10" s="6" t="s">
        <v>3</v>
      </c>
      <c r="B10" s="6">
        <v>2</v>
      </c>
      <c r="D10">
        <f>SUMPRODUCT(B2:C2,B10:C10)</f>
        <v>4500</v>
      </c>
      <c r="E10" t="s">
        <v>69</v>
      </c>
      <c r="F10">
        <v>5000</v>
      </c>
    </row>
    <row r="11" spans="1:10" x14ac:dyDescent="0.35">
      <c r="A11" s="6" t="s">
        <v>4</v>
      </c>
      <c r="B11" s="6"/>
      <c r="C11">
        <v>3</v>
      </c>
      <c r="D11">
        <f>SUMPRODUCT(B2:C2,B11:C11)</f>
        <v>2250</v>
      </c>
      <c r="E11" t="s">
        <v>69</v>
      </c>
      <c r="F11">
        <v>4500</v>
      </c>
    </row>
    <row r="12" spans="1:10" x14ac:dyDescent="0.35">
      <c r="B12" s="6">
        <v>1</v>
      </c>
      <c r="C12">
        <v>-3</v>
      </c>
      <c r="D12">
        <f>SUMPRODUCT(B2:C2,B12:C12)</f>
        <v>0</v>
      </c>
      <c r="E12" t="s">
        <v>80</v>
      </c>
      <c r="F12">
        <v>0</v>
      </c>
    </row>
    <row r="13" spans="1:10" x14ac:dyDescent="0.35">
      <c r="D13" s="6"/>
    </row>
    <row r="16" spans="1:10" x14ac:dyDescent="0.35">
      <c r="A16" s="6" t="s">
        <v>24</v>
      </c>
      <c r="B16" s="6">
        <v>1500</v>
      </c>
    </row>
    <row r="17" spans="1:1" x14ac:dyDescent="0.35">
      <c r="A17" t="s">
        <v>26</v>
      </c>
    </row>
    <row r="18" spans="1:1" ht="23.5" x14ac:dyDescent="0.55000000000000004">
      <c r="A18" s="39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topLeftCell="B1" zoomScaleNormal="100" workbookViewId="0">
      <selection activeCell="K5" sqref="K5"/>
    </sheetView>
  </sheetViews>
  <sheetFormatPr defaultRowHeight="14.5" x14ac:dyDescent="0.35"/>
  <cols>
    <col min="1" max="1" width="23.54296875" bestFit="1" customWidth="1"/>
    <col min="2" max="2" width="14.453125" customWidth="1"/>
    <col min="5" max="5" width="15.54296875" customWidth="1"/>
    <col min="6" max="6" width="13" customWidth="1"/>
    <col min="9" max="9" width="21.1796875" bestFit="1" customWidth="1"/>
    <col min="11" max="11" width="13.81640625" customWidth="1"/>
  </cols>
  <sheetData>
    <row r="1" spans="1:14" x14ac:dyDescent="0.35">
      <c r="A1" s="49" t="s">
        <v>0</v>
      </c>
      <c r="B1" s="49"/>
      <c r="C1" s="49"/>
      <c r="D1" s="1"/>
      <c r="E1" s="49" t="s">
        <v>64</v>
      </c>
      <c r="F1" s="49"/>
      <c r="G1" s="49"/>
      <c r="I1" s="2" t="s">
        <v>1</v>
      </c>
    </row>
    <row r="2" spans="1:14" x14ac:dyDescent="0.35">
      <c r="A2" t="s">
        <v>2</v>
      </c>
      <c r="B2" s="2" t="s">
        <v>3</v>
      </c>
      <c r="C2" s="2" t="s">
        <v>4</v>
      </c>
      <c r="E2" t="s">
        <v>5</v>
      </c>
      <c r="F2" s="49">
        <v>1700000</v>
      </c>
      <c r="G2" s="49"/>
      <c r="J2" t="s">
        <v>6</v>
      </c>
      <c r="K2" t="s">
        <v>7</v>
      </c>
    </row>
    <row r="3" spans="1:14" x14ac:dyDescent="0.35">
      <c r="A3" s="6" t="s">
        <v>8</v>
      </c>
      <c r="B3" s="6">
        <v>24000</v>
      </c>
      <c r="C3" s="6">
        <v>20000</v>
      </c>
      <c r="E3" t="s">
        <v>9</v>
      </c>
      <c r="F3" s="49">
        <v>2700000</v>
      </c>
      <c r="G3" s="49"/>
      <c r="I3" s="3" t="s">
        <v>10</v>
      </c>
      <c r="J3" s="2">
        <v>1500</v>
      </c>
      <c r="K3" s="2">
        <v>1000</v>
      </c>
    </row>
    <row r="4" spans="1:14" ht="29" x14ac:dyDescent="0.35">
      <c r="A4" s="49" t="s">
        <v>11</v>
      </c>
      <c r="B4" s="49"/>
      <c r="C4" s="49"/>
      <c r="E4" t="s">
        <v>12</v>
      </c>
      <c r="F4">
        <v>2700000</v>
      </c>
      <c r="G4">
        <v>1500000</v>
      </c>
      <c r="I4" s="3" t="s">
        <v>65</v>
      </c>
      <c r="J4">
        <v>3000</v>
      </c>
      <c r="K4">
        <v>5000</v>
      </c>
    </row>
    <row r="5" spans="1:14" x14ac:dyDescent="0.35">
      <c r="A5" s="6" t="s">
        <v>5</v>
      </c>
      <c r="B5" s="6">
        <v>1200</v>
      </c>
      <c r="C5" s="6">
        <v>2400</v>
      </c>
      <c r="E5" t="s">
        <v>14</v>
      </c>
      <c r="F5" s="49">
        <f>SUM(F2:G4)</f>
        <v>8600000</v>
      </c>
      <c r="G5" s="49"/>
      <c r="K5" s="4">
        <f>SUMPRODUCT(J3:K3,J4:K4)</f>
        <v>9500000</v>
      </c>
    </row>
    <row r="6" spans="1:14" x14ac:dyDescent="0.35">
      <c r="A6" s="6" t="s">
        <v>15</v>
      </c>
      <c r="B6" s="6">
        <v>800</v>
      </c>
      <c r="C6" s="6">
        <v>600</v>
      </c>
    </row>
    <row r="7" spans="1:14" x14ac:dyDescent="0.35">
      <c r="A7" s="6" t="s">
        <v>16</v>
      </c>
      <c r="B7" s="6">
        <v>2000</v>
      </c>
      <c r="C7" s="6">
        <v>1500</v>
      </c>
      <c r="I7" t="s">
        <v>17</v>
      </c>
      <c r="L7" t="s">
        <v>19</v>
      </c>
      <c r="N7" t="s">
        <v>18</v>
      </c>
    </row>
    <row r="8" spans="1:14" x14ac:dyDescent="0.35">
      <c r="A8" s="6" t="s">
        <v>20</v>
      </c>
      <c r="B8" s="6">
        <v>4000</v>
      </c>
      <c r="C8" s="6">
        <f>SUM(C5:C7)</f>
        <v>4500</v>
      </c>
    </row>
    <row r="9" spans="1:14" x14ac:dyDescent="0.35">
      <c r="A9" s="49" t="s">
        <v>21</v>
      </c>
      <c r="B9" s="49"/>
      <c r="C9" s="49"/>
      <c r="I9" t="s">
        <v>5</v>
      </c>
      <c r="J9">
        <v>1</v>
      </c>
      <c r="K9">
        <v>2</v>
      </c>
      <c r="L9">
        <f>SUMPRODUCT(J3:K3,J9:K9)</f>
        <v>3500</v>
      </c>
      <c r="M9" t="s">
        <v>69</v>
      </c>
      <c r="N9">
        <v>4000</v>
      </c>
    </row>
    <row r="10" spans="1:14" x14ac:dyDescent="0.35">
      <c r="A10" s="6" t="s">
        <v>5</v>
      </c>
      <c r="B10" s="6">
        <v>2100</v>
      </c>
      <c r="C10" s="6">
        <v>4000</v>
      </c>
      <c r="F10" s="5"/>
      <c r="I10" t="s">
        <v>9</v>
      </c>
      <c r="J10">
        <v>2</v>
      </c>
      <c r="K10">
        <v>2</v>
      </c>
      <c r="L10">
        <f>SUMPRODUCT(J3:K3,J10:K10)</f>
        <v>5000</v>
      </c>
      <c r="M10" t="s">
        <v>69</v>
      </c>
      <c r="N10">
        <v>6000</v>
      </c>
    </row>
    <row r="11" spans="1:14" x14ac:dyDescent="0.35">
      <c r="A11" s="6" t="s">
        <v>15</v>
      </c>
      <c r="B11" s="6">
        <v>2400</v>
      </c>
      <c r="C11" s="6">
        <v>2000</v>
      </c>
      <c r="E11" t="s">
        <v>70</v>
      </c>
      <c r="F11" s="5">
        <f>K5-F5</f>
        <v>900000</v>
      </c>
      <c r="I11" s="6" t="s">
        <v>108</v>
      </c>
      <c r="J11" s="6">
        <v>2</v>
      </c>
      <c r="L11">
        <f>SUMPRODUCT(J3:K3,J11:K11)</f>
        <v>3000</v>
      </c>
      <c r="M11" t="s">
        <v>69</v>
      </c>
      <c r="N11">
        <v>5000</v>
      </c>
    </row>
    <row r="12" spans="1:14" x14ac:dyDescent="0.35">
      <c r="A12" s="6" t="s">
        <v>16</v>
      </c>
      <c r="B12" s="6">
        <v>3500</v>
      </c>
      <c r="C12" s="6">
        <v>2500</v>
      </c>
      <c r="I12" s="6" t="s">
        <v>109</v>
      </c>
      <c r="J12" s="6"/>
      <c r="K12">
        <v>3</v>
      </c>
      <c r="L12">
        <f>SUMPRODUCT(J3:K3,J12:K12)</f>
        <v>3000</v>
      </c>
      <c r="M12" t="s">
        <v>69</v>
      </c>
      <c r="N12">
        <v>4500</v>
      </c>
    </row>
    <row r="13" spans="1:14" x14ac:dyDescent="0.35">
      <c r="A13" s="6" t="s">
        <v>25</v>
      </c>
      <c r="B13" s="6">
        <f>SUM(B10:B12)</f>
        <v>8000</v>
      </c>
      <c r="C13" s="6">
        <f>SUM(C10:C12)</f>
        <v>8500</v>
      </c>
      <c r="I13" t="s">
        <v>26</v>
      </c>
    </row>
    <row r="14" spans="1:14" x14ac:dyDescent="0.35">
      <c r="A14" s="6" t="s">
        <v>27</v>
      </c>
      <c r="B14" s="6">
        <v>39000</v>
      </c>
      <c r="C14" s="6">
        <v>38000</v>
      </c>
    </row>
    <row r="15" spans="1:14" ht="29" x14ac:dyDescent="0.35">
      <c r="A15" s="34" t="s">
        <v>78</v>
      </c>
      <c r="B15" s="31">
        <f>B3+B8+B13</f>
        <v>36000</v>
      </c>
      <c r="C15" s="31">
        <f>C3+C8+C13</f>
        <v>33000</v>
      </c>
      <c r="I15" s="32" t="s">
        <v>29</v>
      </c>
      <c r="J15" s="32"/>
    </row>
    <row r="16" spans="1:14" ht="29" x14ac:dyDescent="0.35">
      <c r="A16" s="3" t="s">
        <v>65</v>
      </c>
      <c r="B16" s="7">
        <f>B14-B15</f>
        <v>3000</v>
      </c>
      <c r="C16" s="8">
        <f>C14-C15</f>
        <v>5000</v>
      </c>
      <c r="I16" s="32" t="s">
        <v>30</v>
      </c>
      <c r="J16" s="32"/>
    </row>
    <row r="17" spans="1:10" ht="15.5" x14ac:dyDescent="0.35">
      <c r="I17" s="32" t="s">
        <v>31</v>
      </c>
      <c r="J17" s="32"/>
    </row>
    <row r="18" spans="1:10" ht="15.5" x14ac:dyDescent="0.35">
      <c r="A18" s="9"/>
      <c r="B18" s="10" t="s">
        <v>3</v>
      </c>
      <c r="C18" s="11" t="s">
        <v>4</v>
      </c>
      <c r="D18" s="9"/>
      <c r="E18" s="9"/>
      <c r="I18" s="32" t="s">
        <v>32</v>
      </c>
      <c r="J18" s="32"/>
    </row>
    <row r="19" spans="1:10" ht="15.5" x14ac:dyDescent="0.35">
      <c r="A19" s="12" t="s">
        <v>33</v>
      </c>
      <c r="B19" s="12">
        <v>2000</v>
      </c>
      <c r="C19" s="12">
        <v>1000</v>
      </c>
      <c r="D19" s="9"/>
      <c r="E19" s="9"/>
      <c r="I19" s="32" t="s">
        <v>67</v>
      </c>
      <c r="J19" s="32"/>
    </row>
    <row r="20" spans="1:10" ht="15.5" x14ac:dyDescent="0.35">
      <c r="A20" s="12" t="s">
        <v>34</v>
      </c>
      <c r="B20" s="12">
        <v>1</v>
      </c>
      <c r="C20" s="12">
        <v>2</v>
      </c>
      <c r="D20" s="12">
        <v>4000</v>
      </c>
      <c r="E20" s="13">
        <f>(D20/4000)</f>
        <v>1</v>
      </c>
      <c r="G20" s="6"/>
      <c r="H20" s="6"/>
      <c r="I20" s="32" t="s">
        <v>68</v>
      </c>
      <c r="J20" s="32"/>
    </row>
    <row r="21" spans="1:10" x14ac:dyDescent="0.35">
      <c r="A21" s="23" t="s">
        <v>9</v>
      </c>
      <c r="B21" s="23">
        <v>2</v>
      </c>
      <c r="C21" s="23">
        <v>2</v>
      </c>
      <c r="D21" s="23">
        <f>SUMPRODUCT(B19:C19,B21:C21)</f>
        <v>6000</v>
      </c>
      <c r="E21" s="35">
        <f>(D21/6000)</f>
        <v>1</v>
      </c>
      <c r="G21" s="6"/>
      <c r="H21" s="6"/>
      <c r="I21" s="6"/>
      <c r="J21" s="6"/>
    </row>
    <row r="22" spans="1:10" ht="15.5" x14ac:dyDescent="0.35">
      <c r="A22" s="12" t="s">
        <v>36</v>
      </c>
      <c r="B22" s="12">
        <v>2</v>
      </c>
      <c r="C22" s="12">
        <v>0</v>
      </c>
      <c r="D22" s="12">
        <f>SUMPRODUCT(B19:C19,B22:C22)</f>
        <v>4000</v>
      </c>
      <c r="E22" s="13">
        <f>(D22/5000)</f>
        <v>0.8</v>
      </c>
      <c r="F22" s="14"/>
      <c r="G22" s="15"/>
      <c r="H22" s="6"/>
      <c r="I22" s="32" t="s">
        <v>77</v>
      </c>
      <c r="J22" s="33"/>
    </row>
    <row r="23" spans="1:10" x14ac:dyDescent="0.35">
      <c r="A23" s="12" t="s">
        <v>37</v>
      </c>
      <c r="B23" s="12">
        <v>0</v>
      </c>
      <c r="C23" s="12">
        <v>3</v>
      </c>
      <c r="D23" s="12">
        <f>SUMPRODUCT(B19:C19,B23:C23)</f>
        <v>3000</v>
      </c>
      <c r="E23" s="13">
        <f>(D23/4500)</f>
        <v>0.66666666666666663</v>
      </c>
      <c r="F23" s="16"/>
      <c r="G23" s="6"/>
      <c r="H23" s="6"/>
      <c r="I23" s="17"/>
      <c r="J23" s="6"/>
    </row>
    <row r="24" spans="1:10" x14ac:dyDescent="0.35">
      <c r="F24" s="14"/>
      <c r="G24" s="6"/>
      <c r="H24" s="6"/>
      <c r="I24" s="6"/>
      <c r="J24" s="6"/>
    </row>
    <row r="25" spans="1:10" ht="29" x14ac:dyDescent="0.35">
      <c r="A25" s="3" t="s">
        <v>66</v>
      </c>
      <c r="B25">
        <f>B19*B16+C19*C16</f>
        <v>11000000</v>
      </c>
      <c r="F25" s="14"/>
      <c r="G25" s="6"/>
      <c r="H25" s="6"/>
      <c r="I25" s="6"/>
      <c r="J25" s="6"/>
    </row>
  </sheetData>
  <mergeCells count="7">
    <mergeCell ref="A9:C9"/>
    <mergeCell ref="A1:C1"/>
    <mergeCell ref="E1:G1"/>
    <mergeCell ref="F2:G2"/>
    <mergeCell ref="F3:G3"/>
    <mergeCell ref="A4:C4"/>
    <mergeCell ref="F5:G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5" sqref="C5"/>
    </sheetView>
  </sheetViews>
  <sheetFormatPr defaultRowHeight="14.5" x14ac:dyDescent="0.35"/>
  <cols>
    <col min="1" max="1" width="19.1796875" customWidth="1"/>
    <col min="2" max="3" width="12" bestFit="1" customWidth="1"/>
    <col min="4" max="4" width="11.7265625" customWidth="1"/>
  </cols>
  <sheetData>
    <row r="1" spans="1:6" x14ac:dyDescent="0.35">
      <c r="A1" s="2" t="s">
        <v>39</v>
      </c>
      <c r="B1" t="s">
        <v>6</v>
      </c>
      <c r="C1" t="s">
        <v>7</v>
      </c>
    </row>
    <row r="2" spans="1:6" x14ac:dyDescent="0.35">
      <c r="A2" t="s">
        <v>10</v>
      </c>
      <c r="B2" s="2">
        <v>344</v>
      </c>
      <c r="C2" s="2">
        <v>43</v>
      </c>
      <c r="D2">
        <v>39</v>
      </c>
    </row>
    <row r="3" spans="1:6" ht="24.5" x14ac:dyDescent="0.35">
      <c r="A3" s="18" t="s">
        <v>65</v>
      </c>
      <c r="B3">
        <v>3600</v>
      </c>
      <c r="C3">
        <v>1250</v>
      </c>
      <c r="D3">
        <v>3000</v>
      </c>
    </row>
    <row r="4" spans="1:6" x14ac:dyDescent="0.35">
      <c r="C4" s="17">
        <f>SUMPRODUCT(B2:D2,B3:D3)</f>
        <v>1409150</v>
      </c>
    </row>
    <row r="6" spans="1:6" x14ac:dyDescent="0.35">
      <c r="A6" t="s">
        <v>17</v>
      </c>
      <c r="D6" t="s">
        <v>19</v>
      </c>
      <c r="F6" t="s">
        <v>18</v>
      </c>
    </row>
    <row r="8" spans="1:6" x14ac:dyDescent="0.35">
      <c r="A8" s="12" t="s">
        <v>22</v>
      </c>
      <c r="B8" s="23">
        <v>1</v>
      </c>
      <c r="C8" s="23">
        <v>2</v>
      </c>
      <c r="D8">
        <f>SUMPRODUCT(B2:C2,B8:C8)</f>
        <v>430</v>
      </c>
      <c r="E8" t="s">
        <v>69</v>
      </c>
      <c r="F8" s="30">
        <v>4001</v>
      </c>
    </row>
    <row r="9" spans="1:6" x14ac:dyDescent="0.35">
      <c r="A9" s="12" t="s">
        <v>23</v>
      </c>
      <c r="B9" s="12">
        <v>2</v>
      </c>
      <c r="C9" s="12">
        <v>2</v>
      </c>
      <c r="D9">
        <f>SUMPRODUCT(B2:C2,B9:C9)</f>
        <v>774</v>
      </c>
      <c r="E9" t="s">
        <v>69</v>
      </c>
      <c r="F9">
        <v>6000</v>
      </c>
    </row>
    <row r="10" spans="1:6" x14ac:dyDescent="0.35">
      <c r="A10" s="12" t="s">
        <v>3</v>
      </c>
      <c r="B10" s="12">
        <v>2</v>
      </c>
      <c r="C10" s="12"/>
      <c r="D10">
        <f>SUMPRODUCT(B2:C2,B10:C10)</f>
        <v>688</v>
      </c>
      <c r="E10" t="s">
        <v>69</v>
      </c>
      <c r="F10">
        <v>5000</v>
      </c>
    </row>
    <row r="11" spans="1:6" x14ac:dyDescent="0.35">
      <c r="A11" s="12" t="s">
        <v>4</v>
      </c>
      <c r="B11" s="12"/>
      <c r="C11" s="12">
        <v>3</v>
      </c>
      <c r="D11">
        <f>SUMPRODUCT(B2:C2,B11:C11)</f>
        <v>129</v>
      </c>
      <c r="E11" t="s">
        <v>69</v>
      </c>
      <c r="F11">
        <v>4500</v>
      </c>
    </row>
    <row r="12" spans="1:6" x14ac:dyDescent="0.35">
      <c r="A12" s="50" t="s">
        <v>40</v>
      </c>
      <c r="B12" s="50"/>
      <c r="C12" s="50"/>
      <c r="D12">
        <f>1999*3000+1001*5000</f>
        <v>11002000</v>
      </c>
    </row>
    <row r="13" spans="1:6" x14ac:dyDescent="0.35">
      <c r="A13" s="49" t="s">
        <v>41</v>
      </c>
      <c r="B13" s="49"/>
      <c r="C13" s="49"/>
      <c r="D13">
        <v>-11000000</v>
      </c>
    </row>
    <row r="14" spans="1:6" ht="15" thickBot="1" x14ac:dyDescent="0.4">
      <c r="D14" s="19">
        <f>SUM(D12:D13)</f>
        <v>2000</v>
      </c>
    </row>
    <row r="15" spans="1:6" ht="15" thickTop="1" x14ac:dyDescent="0.35"/>
    <row r="16" spans="1:6" x14ac:dyDescent="0.35">
      <c r="A16" s="2" t="s">
        <v>71</v>
      </c>
      <c r="B16" s="2"/>
      <c r="C16" s="2"/>
    </row>
    <row r="19" spans="1:5" x14ac:dyDescent="0.35">
      <c r="A19" s="9"/>
      <c r="B19" s="10" t="s">
        <v>3</v>
      </c>
      <c r="C19" s="11" t="s">
        <v>4</v>
      </c>
      <c r="D19" s="9"/>
      <c r="E19" s="9"/>
    </row>
    <row r="20" spans="1:5" ht="29" x14ac:dyDescent="0.35">
      <c r="A20" s="36" t="s">
        <v>33</v>
      </c>
      <c r="B20" s="12">
        <v>1999</v>
      </c>
      <c r="C20" s="12">
        <v>1001</v>
      </c>
      <c r="D20" s="9"/>
      <c r="E20" s="9"/>
    </row>
    <row r="21" spans="1:5" x14ac:dyDescent="0.35">
      <c r="A21" s="12" t="s">
        <v>34</v>
      </c>
      <c r="B21" s="12">
        <v>1</v>
      </c>
      <c r="C21" s="12">
        <v>2</v>
      </c>
      <c r="D21" s="26">
        <f>SUMPRODUCT(B20:C20,B21:C21)</f>
        <v>4001</v>
      </c>
      <c r="E21" s="13">
        <f>(D21/4001)</f>
        <v>1</v>
      </c>
    </row>
    <row r="22" spans="1:5" x14ac:dyDescent="0.35">
      <c r="A22" s="12" t="s">
        <v>9</v>
      </c>
      <c r="B22" s="12">
        <v>2</v>
      </c>
      <c r="C22" s="12">
        <v>2</v>
      </c>
      <c r="D22" s="12">
        <f>SUMPRODUCT(B20:C20,B22:C22)</f>
        <v>6000</v>
      </c>
      <c r="E22" s="13">
        <f>(D22/6000)</f>
        <v>1</v>
      </c>
    </row>
    <row r="23" spans="1:5" x14ac:dyDescent="0.35">
      <c r="A23" s="12" t="s">
        <v>36</v>
      </c>
      <c r="B23" s="12">
        <v>2</v>
      </c>
      <c r="C23" s="12">
        <v>0</v>
      </c>
      <c r="D23" s="12">
        <f>SUMPRODUCT(B20:C20,B23:C23)</f>
        <v>3998</v>
      </c>
      <c r="E23" s="13">
        <f>(D23/5000)</f>
        <v>0.79959999999999998</v>
      </c>
    </row>
    <row r="24" spans="1:5" x14ac:dyDescent="0.35">
      <c r="A24" s="12" t="s">
        <v>37</v>
      </c>
      <c r="B24" s="12">
        <v>0</v>
      </c>
      <c r="C24" s="12">
        <v>3</v>
      </c>
      <c r="D24" s="12">
        <f>SUMPRODUCT(B20:C20,B24:C24)</f>
        <v>3003</v>
      </c>
      <c r="E24" s="13">
        <f>(D24/4500)</f>
        <v>0.66733333333333333</v>
      </c>
    </row>
    <row r="26" spans="1:5" ht="29" x14ac:dyDescent="0.35">
      <c r="A26" s="3" t="s">
        <v>66</v>
      </c>
      <c r="B26">
        <f>B20*B17+C20*C17</f>
        <v>0</v>
      </c>
    </row>
  </sheetData>
  <mergeCells count="2">
    <mergeCell ref="A12:C12"/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1" sqref="G1"/>
    </sheetView>
  </sheetViews>
  <sheetFormatPr defaultRowHeight="14.5" x14ac:dyDescent="0.35"/>
  <cols>
    <col min="1" max="1" width="17.7265625" bestFit="1" customWidth="1"/>
    <col min="3" max="3" width="12" bestFit="1" customWidth="1"/>
    <col min="10" max="10" width="9.7265625" bestFit="1" customWidth="1"/>
  </cols>
  <sheetData>
    <row r="1" spans="1:13" x14ac:dyDescent="0.35">
      <c r="A1" s="6" t="s">
        <v>42</v>
      </c>
      <c r="B1" t="s">
        <v>6</v>
      </c>
      <c r="C1" t="s">
        <v>7</v>
      </c>
    </row>
    <row r="2" spans="1:13" x14ac:dyDescent="0.35">
      <c r="A2" t="s">
        <v>10</v>
      </c>
      <c r="B2" s="2">
        <v>1900</v>
      </c>
      <c r="C2" s="2">
        <v>1100</v>
      </c>
    </row>
    <row r="3" spans="1:13" ht="29" x14ac:dyDescent="0.35">
      <c r="A3" s="3" t="s">
        <v>13</v>
      </c>
      <c r="B3">
        <v>3000</v>
      </c>
      <c r="C3">
        <v>5000</v>
      </c>
      <c r="G3" s="50" t="s">
        <v>72</v>
      </c>
      <c r="H3" s="50"/>
      <c r="I3" s="50"/>
      <c r="J3">
        <v>11200000</v>
      </c>
    </row>
    <row r="4" spans="1:13" x14ac:dyDescent="0.35">
      <c r="C4" s="5">
        <f>SUMPRODUCT(B2:C2,B3:C3)</f>
        <v>11200000</v>
      </c>
      <c r="G4" s="49" t="s">
        <v>41</v>
      </c>
      <c r="H4" s="49"/>
      <c r="I4" s="49"/>
      <c r="J4">
        <v>-11000000</v>
      </c>
    </row>
    <row r="5" spans="1:13" ht="15" thickBot="1" x14ac:dyDescent="0.4">
      <c r="J5" s="19">
        <f>SUM(J3:J4)</f>
        <v>200000</v>
      </c>
    </row>
    <row r="6" spans="1:13" ht="15" thickTop="1" x14ac:dyDescent="0.35"/>
    <row r="7" spans="1:13" x14ac:dyDescent="0.35">
      <c r="A7" t="s">
        <v>17</v>
      </c>
      <c r="D7" t="s">
        <v>19</v>
      </c>
      <c r="F7" t="s">
        <v>18</v>
      </c>
      <c r="G7" t="s">
        <v>79</v>
      </c>
    </row>
    <row r="8" spans="1:13" x14ac:dyDescent="0.35">
      <c r="A8" s="12" t="s">
        <v>22</v>
      </c>
      <c r="B8" s="23">
        <v>1</v>
      </c>
      <c r="C8" s="23">
        <v>2</v>
      </c>
      <c r="D8">
        <f>SUMPRODUCT(B2:C2,B8:C8)</f>
        <v>4100</v>
      </c>
      <c r="E8" t="s">
        <v>69</v>
      </c>
      <c r="F8" s="30">
        <v>4100</v>
      </c>
    </row>
    <row r="9" spans="1:13" x14ac:dyDescent="0.35">
      <c r="A9" s="12" t="s">
        <v>23</v>
      </c>
      <c r="B9" s="12">
        <v>2</v>
      </c>
      <c r="C9" s="12">
        <v>2</v>
      </c>
      <c r="D9">
        <f>SUMPRODUCT(B2:C2,B9:C9)</f>
        <v>6000</v>
      </c>
      <c r="E9" t="s">
        <v>69</v>
      </c>
      <c r="F9">
        <v>6000</v>
      </c>
    </row>
    <row r="10" spans="1:13" x14ac:dyDescent="0.35">
      <c r="A10" s="12" t="s">
        <v>3</v>
      </c>
      <c r="B10" s="12">
        <v>2</v>
      </c>
      <c r="C10" s="12"/>
      <c r="D10">
        <f>SUMPRODUCT(B2:C2,B10:C10)</f>
        <v>3800</v>
      </c>
      <c r="E10" t="s">
        <v>69</v>
      </c>
      <c r="F10">
        <v>5000</v>
      </c>
    </row>
    <row r="11" spans="1:13" x14ac:dyDescent="0.35">
      <c r="A11" s="12" t="s">
        <v>4</v>
      </c>
      <c r="B11" s="12"/>
      <c r="C11" s="12">
        <v>3</v>
      </c>
      <c r="D11">
        <f>SUMPRODUCT(B2:C2,B11:C11)</f>
        <v>3300</v>
      </c>
      <c r="E11" t="s">
        <v>69</v>
      </c>
      <c r="F11">
        <v>4500</v>
      </c>
      <c r="G11" s="6" t="s">
        <v>43</v>
      </c>
      <c r="H11" s="6" t="s">
        <v>44</v>
      </c>
      <c r="I11" s="6"/>
      <c r="J11" s="6"/>
      <c r="K11" s="6"/>
      <c r="L11" s="6"/>
      <c r="M11" s="6"/>
    </row>
    <row r="14" spans="1:13" x14ac:dyDescent="0.35">
      <c r="A14" t="s">
        <v>29</v>
      </c>
    </row>
    <row r="15" spans="1:13" x14ac:dyDescent="0.35">
      <c r="A15" t="s">
        <v>30</v>
      </c>
    </row>
    <row r="16" spans="1:13" x14ac:dyDescent="0.35">
      <c r="A16" t="s">
        <v>31</v>
      </c>
    </row>
    <row r="17" spans="1:1" x14ac:dyDescent="0.35">
      <c r="A17" t="s">
        <v>32</v>
      </c>
    </row>
    <row r="19" spans="1:1" x14ac:dyDescent="0.35">
      <c r="A19" t="s">
        <v>35</v>
      </c>
    </row>
  </sheetData>
  <mergeCells count="2">
    <mergeCell ref="G3:I3"/>
    <mergeCell ref="G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2" sqref="A2"/>
    </sheetView>
  </sheetViews>
  <sheetFormatPr defaultRowHeight="14.5" x14ac:dyDescent="0.35"/>
  <cols>
    <col min="1" max="1" width="20.54296875" customWidth="1"/>
    <col min="9" max="9" width="11.54296875" bestFit="1" customWidth="1"/>
  </cols>
  <sheetData>
    <row r="1" spans="1:18" ht="15" customHeight="1" x14ac:dyDescent="0.35">
      <c r="B1">
        <v>3000</v>
      </c>
      <c r="C1">
        <v>5000</v>
      </c>
      <c r="M1" s="51" t="s">
        <v>114</v>
      </c>
      <c r="N1" s="51"/>
      <c r="O1" s="51"/>
      <c r="P1" s="51"/>
      <c r="Q1" s="51"/>
      <c r="R1" s="51"/>
    </row>
    <row r="2" spans="1:18" x14ac:dyDescent="0.35">
      <c r="A2" s="9"/>
      <c r="B2" s="10" t="s">
        <v>3</v>
      </c>
      <c r="C2" s="11" t="s">
        <v>4</v>
      </c>
      <c r="D2" s="9"/>
      <c r="E2" s="9"/>
      <c r="G2" s="2" t="s">
        <v>39</v>
      </c>
      <c r="H2" t="s">
        <v>6</v>
      </c>
      <c r="I2" t="s">
        <v>7</v>
      </c>
      <c r="M2" s="51"/>
      <c r="N2" s="51"/>
      <c r="O2" s="51"/>
      <c r="P2" s="51"/>
      <c r="Q2" s="51"/>
      <c r="R2" s="51"/>
    </row>
    <row r="3" spans="1:18" x14ac:dyDescent="0.35">
      <c r="A3" s="12" t="s">
        <v>33</v>
      </c>
      <c r="B3" s="12">
        <v>1500</v>
      </c>
      <c r="C3" s="12">
        <v>1500</v>
      </c>
      <c r="D3" s="9"/>
      <c r="E3" s="9"/>
      <c r="G3" t="s">
        <v>10</v>
      </c>
      <c r="H3" s="2">
        <v>1500</v>
      </c>
      <c r="I3" s="2">
        <v>1500</v>
      </c>
      <c r="M3" s="51"/>
      <c r="N3" s="51"/>
      <c r="O3" s="51"/>
      <c r="P3" s="51"/>
      <c r="Q3" s="51"/>
      <c r="R3" s="51"/>
    </row>
    <row r="4" spans="1:18" ht="36.5" x14ac:dyDescent="0.35">
      <c r="A4" s="12" t="s">
        <v>34</v>
      </c>
      <c r="B4" s="12">
        <v>1</v>
      </c>
      <c r="C4" s="12">
        <v>2</v>
      </c>
      <c r="D4" s="12">
        <v>4500</v>
      </c>
      <c r="E4" s="13">
        <f>(D4/4500)</f>
        <v>1</v>
      </c>
      <c r="G4" s="18" t="s">
        <v>65</v>
      </c>
      <c r="H4">
        <v>3000</v>
      </c>
      <c r="I4">
        <v>5000</v>
      </c>
    </row>
    <row r="5" spans="1:18" x14ac:dyDescent="0.35">
      <c r="A5" s="12" t="s">
        <v>9</v>
      </c>
      <c r="B5" s="12">
        <v>2</v>
      </c>
      <c r="C5" s="12">
        <v>2</v>
      </c>
      <c r="D5" s="12">
        <f>SUMPRODUCT(B3:C3,B5:C5)</f>
        <v>6000</v>
      </c>
      <c r="E5" s="13">
        <f>(D5/6000)</f>
        <v>1</v>
      </c>
      <c r="I5" s="17">
        <f>SUMPRODUCT(H3:I3,H4:I4)</f>
        <v>12000000</v>
      </c>
    </row>
    <row r="6" spans="1:18" x14ac:dyDescent="0.35">
      <c r="A6" s="12" t="s">
        <v>36</v>
      </c>
      <c r="B6" s="12">
        <v>2</v>
      </c>
      <c r="C6" s="12">
        <v>0</v>
      </c>
      <c r="D6" s="12">
        <f>SUMPRODUCT(B3:C3,B6:C6)</f>
        <v>3000</v>
      </c>
      <c r="E6" s="13">
        <f>(D6/5000)</f>
        <v>0.6</v>
      </c>
    </row>
    <row r="7" spans="1:18" x14ac:dyDescent="0.35">
      <c r="A7" s="12" t="s">
        <v>37</v>
      </c>
      <c r="B7" s="12">
        <v>0</v>
      </c>
      <c r="C7" s="12">
        <v>3</v>
      </c>
      <c r="D7" s="12">
        <f>SUMPRODUCT(B3:C3,B7:C7)</f>
        <v>4500</v>
      </c>
      <c r="E7" s="13">
        <f>(D7/4500)</f>
        <v>1</v>
      </c>
      <c r="G7" t="s">
        <v>17</v>
      </c>
      <c r="J7" t="s">
        <v>19</v>
      </c>
      <c r="L7" t="s">
        <v>18</v>
      </c>
    </row>
    <row r="9" spans="1:18" ht="27" customHeight="1" x14ac:dyDescent="0.35">
      <c r="A9" s="3" t="s">
        <v>38</v>
      </c>
      <c r="B9">
        <f>B3*B1+C3*C1</f>
        <v>12000000</v>
      </c>
      <c r="G9" s="12" t="s">
        <v>22</v>
      </c>
      <c r="H9" s="23">
        <v>1</v>
      </c>
      <c r="I9" s="23">
        <v>2</v>
      </c>
      <c r="J9">
        <f>SUMPRODUCT(H3:I3,H9:I9)</f>
        <v>4500</v>
      </c>
      <c r="K9" t="s">
        <v>69</v>
      </c>
      <c r="L9">
        <v>4500</v>
      </c>
    </row>
    <row r="10" spans="1:18" x14ac:dyDescent="0.35">
      <c r="G10" s="12" t="s">
        <v>23</v>
      </c>
      <c r="H10" s="12">
        <v>2</v>
      </c>
      <c r="I10" s="12">
        <v>2</v>
      </c>
      <c r="J10">
        <f>SUMPRODUCT(H3:I3,H10:I10)</f>
        <v>6000</v>
      </c>
      <c r="K10" t="s">
        <v>69</v>
      </c>
      <c r="L10">
        <v>6000</v>
      </c>
    </row>
    <row r="11" spans="1:18" x14ac:dyDescent="0.35">
      <c r="G11" s="12" t="s">
        <v>3</v>
      </c>
      <c r="H11" s="12">
        <v>2</v>
      </c>
      <c r="I11" s="12"/>
      <c r="J11">
        <f>SUMPRODUCT(H3:I3,H11:I11)</f>
        <v>3000</v>
      </c>
      <c r="K11" t="s">
        <v>69</v>
      </c>
      <c r="L11">
        <v>5000</v>
      </c>
    </row>
    <row r="12" spans="1:18" x14ac:dyDescent="0.35">
      <c r="G12" s="12" t="s">
        <v>4</v>
      </c>
      <c r="H12" s="12"/>
      <c r="I12" s="12">
        <v>3</v>
      </c>
      <c r="J12">
        <f>SUMPRODUCT(H3:I3,H12:I12)</f>
        <v>4500</v>
      </c>
      <c r="K12" t="s">
        <v>69</v>
      </c>
      <c r="L12">
        <v>4500</v>
      </c>
    </row>
    <row r="19" spans="1:16" x14ac:dyDescent="0.35">
      <c r="A19" s="52" t="s">
        <v>115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1:16" x14ac:dyDescent="0.3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</sheetData>
  <mergeCells count="2">
    <mergeCell ref="M1:R3"/>
    <mergeCell ref="A19:P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18" sqref="A18:L19"/>
    </sheetView>
  </sheetViews>
  <sheetFormatPr defaultRowHeight="14.5" x14ac:dyDescent="0.35"/>
  <cols>
    <col min="1" max="1" width="22.453125" customWidth="1"/>
    <col min="3" max="3" width="12" bestFit="1" customWidth="1"/>
    <col min="4" max="4" width="13.26953125" customWidth="1"/>
  </cols>
  <sheetData>
    <row r="1" spans="1:13" x14ac:dyDescent="0.35">
      <c r="A1" s="2" t="s">
        <v>45</v>
      </c>
      <c r="B1" t="s">
        <v>6</v>
      </c>
      <c r="C1" t="s">
        <v>7</v>
      </c>
      <c r="H1" s="51" t="s">
        <v>116</v>
      </c>
      <c r="I1" s="51"/>
      <c r="J1" s="51"/>
      <c r="K1" s="51"/>
      <c r="L1" s="51"/>
      <c r="M1" s="51"/>
    </row>
    <row r="2" spans="1:13" x14ac:dyDescent="0.35">
      <c r="A2" t="s">
        <v>10</v>
      </c>
      <c r="B2" s="2">
        <v>1999.0059500734012</v>
      </c>
      <c r="C2" s="2">
        <v>1000.9970499295988</v>
      </c>
      <c r="H2" s="51"/>
      <c r="I2" s="51"/>
      <c r="J2" s="51"/>
      <c r="K2" s="51"/>
      <c r="L2" s="51"/>
      <c r="M2" s="51"/>
    </row>
    <row r="3" spans="1:13" x14ac:dyDescent="0.35">
      <c r="A3" s="18" t="s">
        <v>13</v>
      </c>
      <c r="B3">
        <v>3000</v>
      </c>
      <c r="C3">
        <v>5000</v>
      </c>
      <c r="H3" s="51"/>
      <c r="I3" s="51"/>
      <c r="J3" s="51"/>
      <c r="K3" s="51"/>
      <c r="L3" s="51"/>
      <c r="M3" s="51"/>
    </row>
    <row r="4" spans="1:13" x14ac:dyDescent="0.35">
      <c r="C4" s="17">
        <f>SUMPRODUCT(B2:C2,B3:C3)</f>
        <v>11002003.099868197</v>
      </c>
      <c r="H4" t="s">
        <v>117</v>
      </c>
    </row>
    <row r="6" spans="1:13" x14ac:dyDescent="0.35">
      <c r="A6" t="s">
        <v>17</v>
      </c>
      <c r="D6" t="s">
        <v>18</v>
      </c>
      <c r="E6" t="s">
        <v>19</v>
      </c>
    </row>
    <row r="8" spans="1:13" x14ac:dyDescent="0.35">
      <c r="A8" t="s">
        <v>22</v>
      </c>
      <c r="B8" s="6">
        <v>2.4993751000000001E-4</v>
      </c>
      <c r="C8" s="6">
        <v>4.9987502999999998E-4</v>
      </c>
      <c r="D8">
        <v>1</v>
      </c>
      <c r="E8">
        <f>SUMPRODUCT(B2:C2,B8:C8)</f>
        <v>1</v>
      </c>
    </row>
    <row r="9" spans="1:13" x14ac:dyDescent="0.35">
      <c r="A9" t="s">
        <v>23</v>
      </c>
      <c r="B9">
        <v>3.33333E-4</v>
      </c>
      <c r="C9">
        <v>3.33333E-4</v>
      </c>
      <c r="D9">
        <v>1</v>
      </c>
      <c r="E9">
        <f>SUMPRODUCT(B2:C2,B9:C9)</f>
        <v>1</v>
      </c>
    </row>
    <row r="12" spans="1:13" x14ac:dyDescent="0.35">
      <c r="E12" s="21"/>
    </row>
    <row r="13" spans="1:13" x14ac:dyDescent="0.35">
      <c r="A13" s="50" t="s">
        <v>40</v>
      </c>
      <c r="B13" s="50"/>
      <c r="C13" s="50"/>
      <c r="D13">
        <f>1999*3000+1001*5000</f>
        <v>11002000</v>
      </c>
    </row>
    <row r="14" spans="1:13" x14ac:dyDescent="0.35">
      <c r="A14" s="49" t="s">
        <v>41</v>
      </c>
      <c r="B14" s="49"/>
      <c r="C14" s="49"/>
      <c r="D14">
        <v>-11000000</v>
      </c>
    </row>
    <row r="15" spans="1:13" ht="15" thickBot="1" x14ac:dyDescent="0.4">
      <c r="D15" s="19">
        <f>SUM(D13:D14)</f>
        <v>2000</v>
      </c>
    </row>
    <row r="16" spans="1:13" ht="15" thickTop="1" x14ac:dyDescent="0.35"/>
    <row r="17" spans="1:12" x14ac:dyDescent="0.35">
      <c r="A17" s="6" t="s">
        <v>46</v>
      </c>
      <c r="B17" s="6"/>
      <c r="C17" s="6"/>
    </row>
    <row r="18" spans="1:12" x14ac:dyDescent="0.35">
      <c r="A18" s="53" t="s">
        <v>47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x14ac:dyDescent="0.3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spans="1:12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A21" s="6" t="s">
        <v>118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4">
    <mergeCell ref="A13:C13"/>
    <mergeCell ref="A14:C14"/>
    <mergeCell ref="A18:L19"/>
    <mergeCell ref="H1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G7" sqref="G7:G11"/>
    </sheetView>
  </sheetViews>
  <sheetFormatPr defaultRowHeight="14.5" x14ac:dyDescent="0.35"/>
  <cols>
    <col min="1" max="1" width="2.26953125" customWidth="1"/>
    <col min="2" max="2" width="6" bestFit="1" customWidth="1"/>
    <col min="3" max="3" width="21.7265625" bestFit="1" customWidth="1"/>
    <col min="4" max="4" width="6.1796875" customWidth="1"/>
    <col min="5" max="5" width="8.7265625" bestFit="1" customWidth="1"/>
    <col min="6" max="6" width="10.81640625" bestFit="1" customWidth="1"/>
    <col min="7" max="8" width="10" bestFit="1" customWidth="1"/>
  </cols>
  <sheetData>
    <row r="1" spans="1:8" x14ac:dyDescent="0.35">
      <c r="A1" s="40" t="s">
        <v>81</v>
      </c>
    </row>
    <row r="2" spans="1:8" x14ac:dyDescent="0.35">
      <c r="A2" s="40" t="s">
        <v>119</v>
      </c>
    </row>
    <row r="3" spans="1:8" x14ac:dyDescent="0.35">
      <c r="A3" s="40" t="s">
        <v>120</v>
      </c>
    </row>
    <row r="6" spans="1:8" ht="15" thickBot="1" x14ac:dyDescent="0.4">
      <c r="A6" t="s">
        <v>83</v>
      </c>
    </row>
    <row r="7" spans="1:8" x14ac:dyDescent="0.35">
      <c r="B7" s="43"/>
      <c r="C7" s="43"/>
      <c r="D7" s="43" t="s">
        <v>86</v>
      </c>
      <c r="E7" s="43" t="s">
        <v>88</v>
      </c>
      <c r="F7" s="43" t="s">
        <v>90</v>
      </c>
      <c r="G7" s="43" t="s">
        <v>92</v>
      </c>
      <c r="H7" s="43" t="s">
        <v>92</v>
      </c>
    </row>
    <row r="8" spans="1:8" ht="15" thickBot="1" x14ac:dyDescent="0.4">
      <c r="B8" s="44" t="s">
        <v>84</v>
      </c>
      <c r="C8" s="44" t="s">
        <v>85</v>
      </c>
      <c r="D8" s="44" t="s">
        <v>87</v>
      </c>
      <c r="E8" s="44" t="s">
        <v>89</v>
      </c>
      <c r="F8" s="44" t="s">
        <v>91</v>
      </c>
      <c r="G8" s="44" t="s">
        <v>93</v>
      </c>
      <c r="H8" s="44" t="s">
        <v>94</v>
      </c>
    </row>
    <row r="9" spans="1:8" x14ac:dyDescent="0.35">
      <c r="B9" s="41" t="s">
        <v>121</v>
      </c>
      <c r="C9" s="41" t="s">
        <v>101</v>
      </c>
      <c r="D9" s="41">
        <v>2000</v>
      </c>
      <c r="E9" s="41">
        <v>0</v>
      </c>
      <c r="F9" s="41">
        <v>3000</v>
      </c>
      <c r="G9" s="41">
        <v>1999.9999999999995</v>
      </c>
      <c r="H9" s="41">
        <v>499.99999999999949</v>
      </c>
    </row>
    <row r="10" spans="1:8" x14ac:dyDescent="0.35">
      <c r="B10" s="41" t="s">
        <v>122</v>
      </c>
      <c r="C10" s="41" t="s">
        <v>103</v>
      </c>
      <c r="D10" s="41">
        <v>1000</v>
      </c>
      <c r="E10" s="41">
        <v>0</v>
      </c>
      <c r="F10" s="41">
        <v>5000</v>
      </c>
      <c r="G10" s="41">
        <v>1000.0000000000005</v>
      </c>
      <c r="H10" s="41">
        <v>1999.9999999999995</v>
      </c>
    </row>
    <row r="11" spans="1:8" ht="15" thickBot="1" x14ac:dyDescent="0.4">
      <c r="B11" s="42" t="s">
        <v>123</v>
      </c>
      <c r="C11" s="42" t="s">
        <v>124</v>
      </c>
      <c r="D11" s="42">
        <v>0</v>
      </c>
      <c r="E11" s="42">
        <v>-349.99999999999972</v>
      </c>
      <c r="F11" s="42">
        <v>2000</v>
      </c>
      <c r="G11" s="45">
        <v>349.99999999999972</v>
      </c>
      <c r="H11" s="42">
        <v>1E+30</v>
      </c>
    </row>
    <row r="13" spans="1:8" ht="15" thickBot="1" x14ac:dyDescent="0.4">
      <c r="A13" t="s">
        <v>95</v>
      </c>
    </row>
    <row r="14" spans="1:8" x14ac:dyDescent="0.35">
      <c r="B14" s="43"/>
      <c r="C14" s="43"/>
      <c r="D14" s="43" t="s">
        <v>86</v>
      </c>
      <c r="E14" s="43" t="s">
        <v>96</v>
      </c>
      <c r="F14" s="43" t="s">
        <v>98</v>
      </c>
      <c r="G14" s="43" t="s">
        <v>92</v>
      </c>
      <c r="H14" s="43" t="s">
        <v>92</v>
      </c>
    </row>
    <row r="15" spans="1:8" ht="15" thickBot="1" x14ac:dyDescent="0.4">
      <c r="B15" s="44" t="s">
        <v>84</v>
      </c>
      <c r="C15" s="44" t="s">
        <v>85</v>
      </c>
      <c r="D15" s="44" t="s">
        <v>87</v>
      </c>
      <c r="E15" s="44" t="s">
        <v>97</v>
      </c>
      <c r="F15" s="44" t="s">
        <v>99</v>
      </c>
      <c r="G15" s="44" t="s">
        <v>93</v>
      </c>
      <c r="H15" s="44" t="s">
        <v>94</v>
      </c>
    </row>
    <row r="16" spans="1:8" x14ac:dyDescent="0.35">
      <c r="B16" s="41" t="s">
        <v>125</v>
      </c>
      <c r="C16" s="41" t="s">
        <v>126</v>
      </c>
      <c r="D16" s="41">
        <v>4000</v>
      </c>
      <c r="E16" s="41">
        <v>1999.9999999999995</v>
      </c>
      <c r="F16" s="41">
        <v>4000</v>
      </c>
      <c r="G16" s="41">
        <v>500</v>
      </c>
      <c r="H16" s="41">
        <v>500</v>
      </c>
    </row>
    <row r="17" spans="2:8" x14ac:dyDescent="0.35">
      <c r="B17" s="41" t="s">
        <v>127</v>
      </c>
      <c r="C17" s="41" t="s">
        <v>128</v>
      </c>
      <c r="D17" s="41">
        <v>6000</v>
      </c>
      <c r="E17" s="41">
        <v>500.00000000000023</v>
      </c>
      <c r="F17" s="41">
        <v>6000</v>
      </c>
      <c r="G17" s="41">
        <v>500</v>
      </c>
      <c r="H17" s="41">
        <v>1000</v>
      </c>
    </row>
    <row r="18" spans="2:8" x14ac:dyDescent="0.35">
      <c r="B18" s="41" t="s">
        <v>129</v>
      </c>
      <c r="C18" s="41" t="s">
        <v>130</v>
      </c>
      <c r="D18" s="41">
        <v>4000</v>
      </c>
      <c r="E18" s="41">
        <v>0</v>
      </c>
      <c r="F18" s="41">
        <v>5000</v>
      </c>
      <c r="G18" s="41">
        <v>1E+30</v>
      </c>
      <c r="H18" s="41">
        <v>1000</v>
      </c>
    </row>
    <row r="19" spans="2:8" x14ac:dyDescent="0.35">
      <c r="B19" s="41" t="s">
        <v>131</v>
      </c>
      <c r="C19" s="41" t="s">
        <v>132</v>
      </c>
      <c r="D19" s="41">
        <v>3000</v>
      </c>
      <c r="E19" s="41">
        <v>0</v>
      </c>
      <c r="F19" s="41">
        <v>4500</v>
      </c>
      <c r="G19" s="41">
        <v>1E+30</v>
      </c>
      <c r="H19" s="41">
        <v>1500</v>
      </c>
    </row>
    <row r="20" spans="2:8" ht="15" thickBot="1" x14ac:dyDescent="0.4">
      <c r="B20" s="42" t="s">
        <v>133</v>
      </c>
      <c r="C20" s="42" t="s">
        <v>134</v>
      </c>
      <c r="D20" s="42">
        <v>0</v>
      </c>
      <c r="E20" s="42">
        <v>0</v>
      </c>
      <c r="F20" s="42">
        <v>5000</v>
      </c>
      <c r="G20" s="42">
        <v>1E+30</v>
      </c>
      <c r="H20" s="42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4" sqref="C4"/>
    </sheetView>
  </sheetViews>
  <sheetFormatPr defaultColWidth="15.54296875" defaultRowHeight="14.5" x14ac:dyDescent="0.35"/>
  <cols>
    <col min="2" max="2" width="11.54296875" customWidth="1"/>
    <col min="3" max="3" width="10.81640625" customWidth="1"/>
    <col min="4" max="4" width="11.453125" customWidth="1"/>
    <col min="6" max="6" width="7" customWidth="1"/>
    <col min="7" max="7" width="11.453125" customWidth="1"/>
  </cols>
  <sheetData>
    <row r="1" spans="1:14" x14ac:dyDescent="0.35">
      <c r="A1" s="6" t="s">
        <v>54</v>
      </c>
      <c r="B1" t="s">
        <v>6</v>
      </c>
      <c r="C1" t="s">
        <v>7</v>
      </c>
      <c r="D1" t="s">
        <v>48</v>
      </c>
      <c r="H1" s="9"/>
      <c r="I1" s="10" t="s">
        <v>3</v>
      </c>
      <c r="J1" s="11" t="s">
        <v>4</v>
      </c>
      <c r="K1" s="11" t="s">
        <v>49</v>
      </c>
      <c r="L1" s="9"/>
      <c r="N1" t="s">
        <v>57</v>
      </c>
    </row>
    <row r="2" spans="1:14" x14ac:dyDescent="0.35">
      <c r="A2" t="s">
        <v>10</v>
      </c>
      <c r="B2" s="2">
        <v>2000</v>
      </c>
      <c r="C2" s="2">
        <v>1000</v>
      </c>
      <c r="D2" s="2">
        <v>0</v>
      </c>
      <c r="H2" s="12" t="s">
        <v>33</v>
      </c>
      <c r="I2" s="22">
        <v>2000</v>
      </c>
      <c r="J2" s="22">
        <v>1000</v>
      </c>
      <c r="K2" s="12">
        <v>0</v>
      </c>
      <c r="L2" s="9"/>
    </row>
    <row r="3" spans="1:14" ht="29" x14ac:dyDescent="0.35">
      <c r="A3" s="3" t="s">
        <v>65</v>
      </c>
      <c r="B3">
        <v>3000</v>
      </c>
      <c r="C3">
        <v>5000</v>
      </c>
      <c r="D3">
        <v>2000</v>
      </c>
      <c r="H3" s="12" t="s">
        <v>34</v>
      </c>
      <c r="I3" s="12">
        <v>1</v>
      </c>
      <c r="J3" s="12">
        <v>2</v>
      </c>
      <c r="K3" s="12">
        <v>0.8</v>
      </c>
      <c r="L3" s="12">
        <f>SUMPRODUCT(I2:K2,I3:K3)</f>
        <v>4000</v>
      </c>
      <c r="M3" s="13">
        <f>(L3/4000)</f>
        <v>1</v>
      </c>
    </row>
    <row r="4" spans="1:14" x14ac:dyDescent="0.35">
      <c r="C4" s="5"/>
      <c r="D4" s="5">
        <f>SUMPRODUCT(B2:D2,B3:D3)</f>
        <v>11000000</v>
      </c>
      <c r="H4" s="12" t="s">
        <v>9</v>
      </c>
      <c r="I4" s="12">
        <v>2</v>
      </c>
      <c r="J4" s="12">
        <v>2</v>
      </c>
      <c r="K4" s="12">
        <v>1.5</v>
      </c>
      <c r="L4" s="12">
        <f>SUMPRODUCT(I2:K2,I4:K4)</f>
        <v>6000</v>
      </c>
      <c r="M4" s="13">
        <f>(L4/6000)</f>
        <v>1</v>
      </c>
    </row>
    <row r="5" spans="1:14" x14ac:dyDescent="0.35">
      <c r="H5" s="12" t="s">
        <v>36</v>
      </c>
      <c r="I5" s="12">
        <v>2</v>
      </c>
      <c r="J5" s="12">
        <v>0</v>
      </c>
      <c r="K5" s="12">
        <v>0</v>
      </c>
      <c r="L5" s="12">
        <f>SUMPRODUCT(I2:K2,I5:K5)</f>
        <v>4000</v>
      </c>
      <c r="M5" s="13">
        <f>(L5/5000)</f>
        <v>0.8</v>
      </c>
    </row>
    <row r="6" spans="1:14" x14ac:dyDescent="0.35">
      <c r="A6" t="s">
        <v>17</v>
      </c>
      <c r="H6" s="12" t="s">
        <v>37</v>
      </c>
      <c r="I6" s="12">
        <v>0</v>
      </c>
      <c r="J6" s="12">
        <v>3</v>
      </c>
      <c r="K6" s="12">
        <v>0</v>
      </c>
      <c r="L6" s="12">
        <f>SUMPRODUCT(I2:K2,I6:K6)</f>
        <v>3000</v>
      </c>
      <c r="M6" s="13">
        <f>(L6/4500)</f>
        <v>0.66666666666666663</v>
      </c>
    </row>
    <row r="7" spans="1:14" x14ac:dyDescent="0.35">
      <c r="E7" t="s">
        <v>18</v>
      </c>
      <c r="F7" t="s">
        <v>19</v>
      </c>
      <c r="H7" s="23" t="s">
        <v>50</v>
      </c>
      <c r="I7" s="24">
        <v>0</v>
      </c>
      <c r="J7" s="23">
        <v>0</v>
      </c>
      <c r="K7" s="12">
        <v>1</v>
      </c>
      <c r="L7" s="12">
        <f>SUMPRODUCT(I2:K2,I7:K7)</f>
        <v>0</v>
      </c>
      <c r="M7" s="13">
        <f>L7/5000</f>
        <v>0</v>
      </c>
    </row>
    <row r="8" spans="1:14" ht="43.5" x14ac:dyDescent="0.35">
      <c r="A8" t="s">
        <v>22</v>
      </c>
      <c r="B8">
        <v>1</v>
      </c>
      <c r="C8">
        <v>2</v>
      </c>
      <c r="D8" s="20">
        <f>4000/5000</f>
        <v>0.8</v>
      </c>
      <c r="E8">
        <v>4000</v>
      </c>
      <c r="F8">
        <f>SUMPRODUCT(B2:D2,B8:D8)</f>
        <v>4000</v>
      </c>
      <c r="H8" s="25" t="s">
        <v>51</v>
      </c>
      <c r="I8" s="26">
        <f>B3*I2+C3*J2+D3*K2</f>
        <v>11000000</v>
      </c>
      <c r="M8" s="27"/>
    </row>
    <row r="9" spans="1:14" x14ac:dyDescent="0.35">
      <c r="A9" t="s">
        <v>23</v>
      </c>
      <c r="B9">
        <v>2</v>
      </c>
      <c r="C9">
        <v>2</v>
      </c>
      <c r="D9" s="20">
        <f>6000/4000</f>
        <v>1.5</v>
      </c>
      <c r="E9">
        <v>6000</v>
      </c>
      <c r="F9">
        <f>SUMPRODUCT(B2:D2,B9:D9)</f>
        <v>6000</v>
      </c>
    </row>
    <row r="10" spans="1:14" x14ac:dyDescent="0.35">
      <c r="A10" t="s">
        <v>3</v>
      </c>
      <c r="B10">
        <v>2</v>
      </c>
      <c r="E10">
        <v>5000</v>
      </c>
      <c r="F10">
        <f>SUMPRODUCT(B2:D2,B10:D10)</f>
        <v>4000</v>
      </c>
    </row>
    <row r="11" spans="1:14" x14ac:dyDescent="0.35">
      <c r="A11" t="s">
        <v>4</v>
      </c>
      <c r="C11">
        <v>3</v>
      </c>
      <c r="E11">
        <v>4500</v>
      </c>
      <c r="F11">
        <f>SUMPRODUCT(B2:D2,B11:D11)</f>
        <v>3000</v>
      </c>
    </row>
    <row r="12" spans="1:14" x14ac:dyDescent="0.35">
      <c r="A12" t="s">
        <v>49</v>
      </c>
      <c r="D12" s="20">
        <v>1</v>
      </c>
      <c r="E12">
        <v>5000</v>
      </c>
      <c r="F12">
        <f>SUMPRODUCT(B2:D2,B12:D12)</f>
        <v>0</v>
      </c>
      <c r="H12" s="28"/>
      <c r="L12" t="s">
        <v>67</v>
      </c>
    </row>
    <row r="13" spans="1:14" x14ac:dyDescent="0.35">
      <c r="L13" t="s">
        <v>76</v>
      </c>
    </row>
    <row r="14" spans="1:14" x14ac:dyDescent="0.35">
      <c r="A14" t="s">
        <v>52</v>
      </c>
    </row>
    <row r="16" spans="1:14" x14ac:dyDescent="0.35">
      <c r="A16" t="s">
        <v>29</v>
      </c>
      <c r="B16" t="s">
        <v>53</v>
      </c>
      <c r="D16" s="2" t="s">
        <v>54</v>
      </c>
      <c r="E16" s="2" t="s">
        <v>56</v>
      </c>
      <c r="F16" s="2"/>
      <c r="G16" s="2"/>
      <c r="H16" s="2"/>
      <c r="I16" s="2"/>
      <c r="J16" s="2"/>
    </row>
    <row r="17" spans="1:10" x14ac:dyDescent="0.35">
      <c r="A17" t="s">
        <v>30</v>
      </c>
    </row>
    <row r="18" spans="1:10" x14ac:dyDescent="0.35">
      <c r="A18" t="s">
        <v>73</v>
      </c>
    </row>
    <row r="19" spans="1:10" ht="42.75" customHeight="1" x14ac:dyDescent="0.35">
      <c r="A19" t="s">
        <v>74</v>
      </c>
      <c r="D19" s="6"/>
      <c r="E19" s="53"/>
      <c r="F19" s="53"/>
      <c r="G19" s="53"/>
      <c r="H19" s="53"/>
      <c r="I19" s="53"/>
      <c r="J19" s="53"/>
    </row>
    <row r="20" spans="1:10" x14ac:dyDescent="0.35">
      <c r="A20" t="s">
        <v>75</v>
      </c>
    </row>
    <row r="21" spans="1:10" x14ac:dyDescent="0.35">
      <c r="A21" t="s">
        <v>55</v>
      </c>
      <c r="D21" t="s">
        <v>143</v>
      </c>
      <c r="E21">
        <v>2351</v>
      </c>
    </row>
  </sheetData>
  <mergeCells count="1">
    <mergeCell ref="E19:J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3" sqref="D3"/>
    </sheetView>
  </sheetViews>
  <sheetFormatPr defaultRowHeight="14.5" x14ac:dyDescent="0.35"/>
  <cols>
    <col min="2" max="2" width="11" customWidth="1"/>
    <col min="4" max="4" width="11.54296875" bestFit="1" customWidth="1"/>
  </cols>
  <sheetData>
    <row r="1" spans="1:7" x14ac:dyDescent="0.35">
      <c r="A1" s="6" t="s">
        <v>54</v>
      </c>
      <c r="B1" t="s">
        <v>6</v>
      </c>
      <c r="C1" t="s">
        <v>7</v>
      </c>
      <c r="D1" t="s">
        <v>48</v>
      </c>
    </row>
    <row r="2" spans="1:7" x14ac:dyDescent="0.35">
      <c r="A2" t="s">
        <v>10</v>
      </c>
      <c r="B2" s="2">
        <v>0</v>
      </c>
      <c r="C2" s="2">
        <v>857.14285714285768</v>
      </c>
      <c r="D2" s="2">
        <v>2857.1428571428564</v>
      </c>
    </row>
    <row r="3" spans="1:7" ht="43.5" x14ac:dyDescent="0.35">
      <c r="A3" s="3" t="s">
        <v>13</v>
      </c>
      <c r="B3">
        <v>3000</v>
      </c>
      <c r="C3">
        <v>5000</v>
      </c>
      <c r="D3">
        <v>2351</v>
      </c>
    </row>
    <row r="4" spans="1:7" x14ac:dyDescent="0.35">
      <c r="C4" s="5"/>
      <c r="D4" s="5">
        <f>SUMPRODUCT(B2:D2,B3:D3)</f>
        <v>11002857.142857144</v>
      </c>
    </row>
    <row r="6" spans="1:7" x14ac:dyDescent="0.35">
      <c r="A6" t="s">
        <v>17</v>
      </c>
    </row>
    <row r="7" spans="1:7" x14ac:dyDescent="0.35">
      <c r="E7" t="s">
        <v>18</v>
      </c>
      <c r="F7" t="s">
        <v>19</v>
      </c>
    </row>
    <row r="8" spans="1:7" x14ac:dyDescent="0.35">
      <c r="A8" t="s">
        <v>22</v>
      </c>
      <c r="B8">
        <v>1</v>
      </c>
      <c r="C8">
        <v>2</v>
      </c>
      <c r="D8" s="20">
        <v>0.8</v>
      </c>
      <c r="E8">
        <v>4000</v>
      </c>
      <c r="F8">
        <f>SUMPRODUCT(B2:D2,B8:D8)</f>
        <v>4000.0000000000009</v>
      </c>
    </row>
    <row r="9" spans="1:7" x14ac:dyDescent="0.35">
      <c r="A9" t="s">
        <v>23</v>
      </c>
      <c r="B9">
        <v>2</v>
      </c>
      <c r="C9">
        <v>2</v>
      </c>
      <c r="D9" s="20">
        <v>1.5</v>
      </c>
      <c r="E9">
        <v>6000</v>
      </c>
      <c r="F9">
        <f>SUMPRODUCT(B2:D2,B9:D9)</f>
        <v>6000</v>
      </c>
    </row>
    <row r="10" spans="1:7" x14ac:dyDescent="0.35">
      <c r="A10" t="s">
        <v>3</v>
      </c>
      <c r="B10">
        <v>2</v>
      </c>
      <c r="E10">
        <v>5000</v>
      </c>
      <c r="F10">
        <f>SUMPRODUCT(B2:D2,B10:D10)</f>
        <v>0</v>
      </c>
    </row>
    <row r="11" spans="1:7" x14ac:dyDescent="0.35">
      <c r="A11" t="s">
        <v>4</v>
      </c>
      <c r="C11">
        <v>3</v>
      </c>
      <c r="E11">
        <v>4500</v>
      </c>
      <c r="F11">
        <f>SUMPRODUCT(B2:D2,B11:D11)</f>
        <v>2571.4285714285729</v>
      </c>
    </row>
    <row r="12" spans="1:7" x14ac:dyDescent="0.35">
      <c r="A12" t="s">
        <v>49</v>
      </c>
      <c r="D12" s="20">
        <v>1</v>
      </c>
      <c r="E12">
        <v>5000</v>
      </c>
      <c r="F12">
        <f>SUMPRODUCT(B2:D2,B12:D12)</f>
        <v>2857.1428571428564</v>
      </c>
    </row>
    <row r="14" spans="1:7" ht="15" customHeight="1" x14ac:dyDescent="0.35">
      <c r="A14" s="54" t="s">
        <v>142</v>
      </c>
      <c r="B14" s="54"/>
      <c r="C14" s="54"/>
      <c r="D14" s="54"/>
      <c r="E14" s="54"/>
      <c r="F14" s="54"/>
      <c r="G14" s="54"/>
    </row>
    <row r="15" spans="1:7" x14ac:dyDescent="0.35">
      <c r="A15" s="54"/>
      <c r="B15" s="54"/>
      <c r="C15" s="54"/>
      <c r="D15" s="54"/>
      <c r="E15" s="54"/>
      <c r="F15" s="54"/>
      <c r="G15" s="54"/>
    </row>
    <row r="16" spans="1:7" x14ac:dyDescent="0.35">
      <c r="A16" s="54"/>
      <c r="B16" s="54"/>
      <c r="C16" s="54"/>
      <c r="D16" s="54"/>
      <c r="E16" s="54"/>
      <c r="F16" s="54"/>
      <c r="G16" s="54"/>
    </row>
  </sheetData>
  <mergeCells count="1">
    <mergeCell ref="A14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Sensitivity Report 1</vt:lpstr>
      <vt:lpstr>Q1a</vt:lpstr>
      <vt:lpstr>Q1b</vt:lpstr>
      <vt:lpstr>Q1c</vt:lpstr>
      <vt:lpstr>Q1d</vt:lpstr>
      <vt:lpstr>Q2</vt:lpstr>
      <vt:lpstr>Sensitivity Report 2</vt:lpstr>
      <vt:lpstr>Q3a</vt:lpstr>
      <vt:lpstr>Q3b</vt:lpstr>
      <vt:lpstr>Q4</vt:lpstr>
      <vt:lpstr>Q5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naga dumpala</cp:lastModifiedBy>
  <dcterms:created xsi:type="dcterms:W3CDTF">2020-06-23T07:18:40Z</dcterms:created>
  <dcterms:modified xsi:type="dcterms:W3CDTF">2020-09-20T07:03:33Z</dcterms:modified>
</cp:coreProperties>
</file>