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pallavchauhan/Desktop/Studies/"/>
    </mc:Choice>
  </mc:AlternateContent>
  <xr:revisionPtr revIDLastSave="0" documentId="13_ncr:1_{3F0B0166-F119-A54C-AEF3-851D92E87620}" xr6:coauthVersionLast="45" xr6:coauthVersionMax="45" xr10:uidLastSave="{00000000-0000-0000-0000-000000000000}"/>
  <bookViews>
    <workbookView xWindow="780" yWindow="880" windowWidth="27640" windowHeight="16000" firstSheet="1" activeTab="1" xr2:uid="{001A0EAD-6A66-0F49-99A5-66DCE763BE48}"/>
  </bookViews>
  <sheets>
    <sheet name="Sensitivity Report Hw 1" sheetId="1" r:id="rId1"/>
    <sheet name="Homework1" sheetId="2" r:id="rId2"/>
    <sheet name="Sensitivity Report HW2 1" sheetId="3" r:id="rId3"/>
    <sheet name="Sensitivity Report HW2 2" sheetId="4" r:id="rId4"/>
    <sheet name="Homework2" sheetId="5" r:id="rId5"/>
    <sheet name="Sensitivity Report Hw 3" sheetId="6" r:id="rId6"/>
    <sheet name="Homework 3" sheetId="7" r:id="rId7"/>
    <sheet name="Homework4" sheetId="8" r:id="rId8"/>
    <sheet name="Homework5" sheetId="9" r:id="rId9"/>
    <sheet name="Homework6" sheetId="10" r:id="rId10"/>
    <sheet name="Homework7" sheetId="11" r:id="rId11"/>
  </sheets>
  <definedNames>
    <definedName name="solver_adj" localSheetId="6" hidden="1">'Homework 3'!$G$11:$I$11</definedName>
    <definedName name="solver_adj" localSheetId="1" hidden="1">Homework1!$E$9:$H$9</definedName>
    <definedName name="solver_adj" localSheetId="4" hidden="1">Homework2!$M$13:$O$13</definedName>
    <definedName name="solver_adj" localSheetId="7" hidden="1">Homework4!$H$38:$O$38</definedName>
    <definedName name="solver_adj" localSheetId="8" hidden="1">Homework5!#REF!</definedName>
    <definedName name="solver_cvg" localSheetId="6" hidden="1">0.0001</definedName>
    <definedName name="solver_cvg" localSheetId="1" hidden="1">0.0001</definedName>
    <definedName name="solver_cvg" localSheetId="4" hidden="1">0.0001</definedName>
    <definedName name="solver_cvg" localSheetId="7" hidden="1">0.0001</definedName>
    <definedName name="solver_cvg" localSheetId="8" hidden="1">0.0001</definedName>
    <definedName name="solver_drv" localSheetId="6" hidden="1">1</definedName>
    <definedName name="solver_drv" localSheetId="1" hidden="1">1</definedName>
    <definedName name="solver_drv" localSheetId="4" hidden="1">1</definedName>
    <definedName name="solver_drv" localSheetId="7" hidden="1">1</definedName>
    <definedName name="solver_drv" localSheetId="8" hidden="1">1</definedName>
    <definedName name="solver_eng" localSheetId="6" hidden="1">2</definedName>
    <definedName name="solver_eng" localSheetId="1" hidden="1">2</definedName>
    <definedName name="solver_eng" localSheetId="4" hidden="1">2</definedName>
    <definedName name="solver_eng" localSheetId="7" hidden="1">2</definedName>
    <definedName name="solver_eng" localSheetId="8" hidden="1">2</definedName>
    <definedName name="solver_itr" localSheetId="6" hidden="1">2147483647</definedName>
    <definedName name="solver_itr" localSheetId="1" hidden="1">2147483647</definedName>
    <definedName name="solver_itr" localSheetId="4" hidden="1">2147483647</definedName>
    <definedName name="solver_itr" localSheetId="7" hidden="1">2147483647</definedName>
    <definedName name="solver_itr" localSheetId="8" hidden="1">2147483647</definedName>
    <definedName name="solver_lhs1" localSheetId="6" hidden="1">'Homework 3'!$G$15:$G$17</definedName>
    <definedName name="solver_lhs1" localSheetId="1" hidden="1">Homework1!$E$14:$E$15</definedName>
    <definedName name="solver_lhs1" localSheetId="4" hidden="1">Homework2!$M$18:$M$20</definedName>
    <definedName name="solver_lhs1" localSheetId="7" hidden="1">Homework4!$H$44:$H$45</definedName>
    <definedName name="solver_lhs1" localSheetId="8" hidden="1">Homework5!#REF!</definedName>
    <definedName name="solver_lhs2" localSheetId="6" hidden="1">'Homework 3'!$G$17</definedName>
    <definedName name="solver_lhs2" localSheetId="1" hidden="1">Homework1!$E$16:$E$19</definedName>
    <definedName name="solver_lhs2" localSheetId="4" hidden="1">Homework2!$H$13</definedName>
    <definedName name="solver_lhs2" localSheetId="7" hidden="1">Homework4!$H$46:$H$49</definedName>
    <definedName name="solver_lhs2" localSheetId="8" hidden="1">Homework5!#REF!</definedName>
    <definedName name="solver_lhs3" localSheetId="1" hidden="1">Homework1!$E$20:$E$21</definedName>
    <definedName name="solver_lin" localSheetId="6" hidden="1">1</definedName>
    <definedName name="solver_lin" localSheetId="1" hidden="1">1</definedName>
    <definedName name="solver_lin" localSheetId="4" hidden="1">1</definedName>
    <definedName name="solver_lin" localSheetId="7" hidden="1">1</definedName>
    <definedName name="solver_lin" localSheetId="8" hidden="1">1</definedName>
    <definedName name="solver_mip" localSheetId="6" hidden="1">2147483647</definedName>
    <definedName name="solver_mip" localSheetId="1" hidden="1">2147483647</definedName>
    <definedName name="solver_mip" localSheetId="4" hidden="1">2147483647</definedName>
    <definedName name="solver_mip" localSheetId="7" hidden="1">2147483647</definedName>
    <definedName name="solver_mip" localSheetId="8" hidden="1">2147483647</definedName>
    <definedName name="solver_mni" localSheetId="6" hidden="1">30</definedName>
    <definedName name="solver_mni" localSheetId="1" hidden="1">30</definedName>
    <definedName name="solver_mni" localSheetId="4" hidden="1">30</definedName>
    <definedName name="solver_mni" localSheetId="7" hidden="1">30</definedName>
    <definedName name="solver_mni" localSheetId="8" hidden="1">30</definedName>
    <definedName name="solver_mrt" localSheetId="6" hidden="1">0.075</definedName>
    <definedName name="solver_mrt" localSheetId="1" hidden="1">0.075</definedName>
    <definedName name="solver_mrt" localSheetId="4" hidden="1">0.075</definedName>
    <definedName name="solver_mrt" localSheetId="7" hidden="1">0.075</definedName>
    <definedName name="solver_mrt" localSheetId="8" hidden="1">0.075</definedName>
    <definedName name="solver_msl" localSheetId="6" hidden="1">2</definedName>
    <definedName name="solver_msl" localSheetId="1" hidden="1">2</definedName>
    <definedName name="solver_msl" localSheetId="4" hidden="1">2</definedName>
    <definedName name="solver_msl" localSheetId="7" hidden="1">2</definedName>
    <definedName name="solver_msl" localSheetId="8" hidden="1">2</definedName>
    <definedName name="solver_neg" localSheetId="6" hidden="1">1</definedName>
    <definedName name="solver_neg" localSheetId="1" hidden="1">1</definedName>
    <definedName name="solver_neg" localSheetId="4" hidden="1">1</definedName>
    <definedName name="solver_neg" localSheetId="7" hidden="1">1</definedName>
    <definedName name="solver_neg" localSheetId="8" hidden="1">1</definedName>
    <definedName name="solver_nod" localSheetId="6" hidden="1">2147483647</definedName>
    <definedName name="solver_nod" localSheetId="1" hidden="1">2147483647</definedName>
    <definedName name="solver_nod" localSheetId="4" hidden="1">2147483647</definedName>
    <definedName name="solver_nod" localSheetId="7" hidden="1">2147483647</definedName>
    <definedName name="solver_nod" localSheetId="8" hidden="1">2147483647</definedName>
    <definedName name="solver_num" localSheetId="6" hidden="1">1</definedName>
    <definedName name="solver_num" localSheetId="1" hidden="1">3</definedName>
    <definedName name="solver_num" localSheetId="4" hidden="1">1</definedName>
    <definedName name="solver_num" localSheetId="7" hidden="1">2</definedName>
    <definedName name="solver_num" localSheetId="8" hidden="1">2</definedName>
    <definedName name="solver_opt" localSheetId="6" hidden="1">'Homework 3'!$K$13</definedName>
    <definedName name="solver_opt" localSheetId="1" hidden="1">Homework1!$I$10</definedName>
    <definedName name="solver_opt" localSheetId="4" hidden="1">Homework2!$P$14</definedName>
    <definedName name="solver_opt" localSheetId="7" hidden="1">Homework4!$P$39</definedName>
    <definedName name="solver_opt" localSheetId="8" hidden="1">Homework5!#REF!</definedName>
    <definedName name="solver_pre" localSheetId="6" hidden="1">0.000001</definedName>
    <definedName name="solver_pre" localSheetId="1" hidden="1">0.000001</definedName>
    <definedName name="solver_pre" localSheetId="4" hidden="1">0.000001</definedName>
    <definedName name="solver_pre" localSheetId="7" hidden="1">0.000001</definedName>
    <definedName name="solver_pre" localSheetId="8" hidden="1">0.000001</definedName>
    <definedName name="solver_rbv" localSheetId="6" hidden="1">1</definedName>
    <definedName name="solver_rbv" localSheetId="1" hidden="1">1</definedName>
    <definedName name="solver_rbv" localSheetId="4" hidden="1">1</definedName>
    <definedName name="solver_rbv" localSheetId="7" hidden="1">1</definedName>
    <definedName name="solver_rbv" localSheetId="8" hidden="1">1</definedName>
    <definedName name="solver_rel1" localSheetId="6" hidden="1">1</definedName>
    <definedName name="solver_rel1" localSheetId="1" hidden="1">1</definedName>
    <definedName name="solver_rel1" localSheetId="4" hidden="1">1</definedName>
    <definedName name="solver_rel1" localSheetId="7" hidden="1">1</definedName>
    <definedName name="solver_rel1" localSheetId="8" hidden="1">2</definedName>
    <definedName name="solver_rel2" localSheetId="6" hidden="1">2</definedName>
    <definedName name="solver_rel2" localSheetId="1" hidden="1">1</definedName>
    <definedName name="solver_rel2" localSheetId="4" hidden="1">3</definedName>
    <definedName name="solver_rel2" localSheetId="7" hidden="1">2</definedName>
    <definedName name="solver_rel2" localSheetId="8" hidden="1">2</definedName>
    <definedName name="solver_rel3" localSheetId="1" hidden="1">3</definedName>
    <definedName name="solver_rhs1" localSheetId="6" hidden="1">'Homework 3'!$I$15:$I$17</definedName>
    <definedName name="solver_rhs1" localSheetId="1" hidden="1">Homework1!$G$14:$G$15</definedName>
    <definedName name="solver_rhs1" localSheetId="4" hidden="1">Homework2!$O$18:$O$20</definedName>
    <definedName name="solver_rhs1" localSheetId="7" hidden="1">Homework4!$J$44:$J$45</definedName>
    <definedName name="solver_rhs1" localSheetId="8" hidden="1">0.3</definedName>
    <definedName name="solver_rhs2" localSheetId="6" hidden="1">'Homework 3'!$I$17</definedName>
    <definedName name="solver_rhs2" localSheetId="1" hidden="1">Homework1!$G$16:$G$19</definedName>
    <definedName name="solver_rhs2" localSheetId="4" hidden="1">1</definedName>
    <definedName name="solver_rhs2" localSheetId="7" hidden="1">Homework4!$J$46:$J$49</definedName>
    <definedName name="solver_rhs2" localSheetId="8" hidden="1">1</definedName>
    <definedName name="solver_rhs3" localSheetId="1" hidden="1">Homework1!$G$20:$G$21</definedName>
    <definedName name="solver_rlx" localSheetId="6" hidden="1">2</definedName>
    <definedName name="solver_rlx" localSheetId="1" hidden="1">1</definedName>
    <definedName name="solver_rlx" localSheetId="4" hidden="1">1</definedName>
    <definedName name="solver_rlx" localSheetId="7" hidden="1">2</definedName>
    <definedName name="solver_rlx" localSheetId="8" hidden="1">2</definedName>
    <definedName name="solver_rsd" localSheetId="6" hidden="1">0</definedName>
    <definedName name="solver_rsd" localSheetId="1" hidden="1">0</definedName>
    <definedName name="solver_rsd" localSheetId="4" hidden="1">0</definedName>
    <definedName name="solver_rsd" localSheetId="7" hidden="1">0</definedName>
    <definedName name="solver_rsd" localSheetId="8" hidden="1">0</definedName>
    <definedName name="solver_scl" localSheetId="6" hidden="1">1</definedName>
    <definedName name="solver_scl" localSheetId="1" hidden="1">2</definedName>
    <definedName name="solver_scl" localSheetId="4" hidden="1">2</definedName>
    <definedName name="solver_scl" localSheetId="7" hidden="1">1</definedName>
    <definedName name="solver_scl" localSheetId="8" hidden="1">1</definedName>
    <definedName name="solver_sho" localSheetId="6" hidden="1">2</definedName>
    <definedName name="solver_sho" localSheetId="1" hidden="1">2</definedName>
    <definedName name="solver_sho" localSheetId="4" hidden="1">2</definedName>
    <definedName name="solver_sho" localSheetId="7" hidden="1">2</definedName>
    <definedName name="solver_sho" localSheetId="8" hidden="1">2</definedName>
    <definedName name="solver_ssz" localSheetId="6" hidden="1">100</definedName>
    <definedName name="solver_ssz" localSheetId="1" hidden="1">100</definedName>
    <definedName name="solver_ssz" localSheetId="4" hidden="1">100</definedName>
    <definedName name="solver_ssz" localSheetId="7" hidden="1">100</definedName>
    <definedName name="solver_ssz" localSheetId="8" hidden="1">100</definedName>
    <definedName name="solver_tim" localSheetId="6" hidden="1">2147483647</definedName>
    <definedName name="solver_tim" localSheetId="1" hidden="1">2147483647</definedName>
    <definedName name="solver_tim" localSheetId="4" hidden="1">2147483647</definedName>
    <definedName name="solver_tim" localSheetId="7" hidden="1">2147483647</definedName>
    <definedName name="solver_tim" localSheetId="8" hidden="1">2147483647</definedName>
    <definedName name="solver_tol" localSheetId="6" hidden="1">0.01</definedName>
    <definedName name="solver_tol" localSheetId="1" hidden="1">0.01</definedName>
    <definedName name="solver_tol" localSheetId="4" hidden="1">0.01</definedName>
    <definedName name="solver_tol" localSheetId="7" hidden="1">0.01</definedName>
    <definedName name="solver_tol" localSheetId="8" hidden="1">0.01</definedName>
    <definedName name="solver_typ" localSheetId="6" hidden="1">1</definedName>
    <definedName name="solver_typ" localSheetId="1" hidden="1">1</definedName>
    <definedName name="solver_typ" localSheetId="4" hidden="1">1</definedName>
    <definedName name="solver_typ" localSheetId="7" hidden="1">2</definedName>
    <definedName name="solver_typ" localSheetId="8" hidden="1">3</definedName>
    <definedName name="solver_val" localSheetId="6" hidden="1">0</definedName>
    <definedName name="solver_val" localSheetId="1" hidden="1">0</definedName>
    <definedName name="solver_val" localSheetId="4" hidden="1">0</definedName>
    <definedName name="solver_val" localSheetId="7" hidden="1">0</definedName>
    <definedName name="solver_val" localSheetId="8" hidden="1">35</definedName>
    <definedName name="solver_ver" localSheetId="6" hidden="1">2</definedName>
    <definedName name="solver_ver" localSheetId="1" hidden="1">2</definedName>
    <definedName name="solver_ver" localSheetId="4" hidden="1">2</definedName>
    <definedName name="solver_ver" localSheetId="7" hidden="1">2</definedName>
    <definedName name="solver_ver" localSheetId="8" hidden="1">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3" i="7" l="1"/>
  <c r="K12" i="7"/>
  <c r="T30" i="5"/>
  <c r="K30" i="5"/>
  <c r="Y10" i="9" l="1"/>
  <c r="H49" i="8" l="1"/>
  <c r="H48" i="8"/>
  <c r="H47" i="8"/>
  <c r="H46" i="8"/>
  <c r="H45" i="8"/>
  <c r="H44" i="8"/>
  <c r="P39" i="8"/>
  <c r="H33" i="8"/>
  <c r="H32" i="8"/>
  <c r="H31" i="8"/>
  <c r="H30" i="8"/>
  <c r="H29" i="8"/>
  <c r="H28" i="8"/>
  <c r="P25" i="8"/>
  <c r="Y32" i="9"/>
  <c r="Y26" i="9"/>
  <c r="V24" i="9"/>
  <c r="Y23" i="9"/>
  <c r="Y20" i="9"/>
  <c r="Y16" i="9"/>
  <c r="Y14" i="9"/>
  <c r="R11" i="9" s="1"/>
  <c r="R13" i="9"/>
  <c r="Y7" i="9"/>
  <c r="R12" i="9" s="1"/>
  <c r="Y4" i="9"/>
  <c r="B19" i="9"/>
  <c r="K24" i="9"/>
  <c r="N23" i="9" s="1"/>
  <c r="G28" i="9" s="1"/>
  <c r="N30" i="9"/>
  <c r="N14" i="9"/>
  <c r="N32" i="9"/>
  <c r="N26" i="9"/>
  <c r="N20" i="9"/>
  <c r="G27" i="9" s="1"/>
  <c r="J24" i="10"/>
  <c r="J23" i="10"/>
  <c r="O20" i="10"/>
  <c r="O19" i="10"/>
  <c r="O18" i="10"/>
  <c r="M19" i="10"/>
  <c r="N19" i="10"/>
  <c r="N18" i="10"/>
  <c r="M18" i="10"/>
  <c r="J20" i="10"/>
  <c r="I20" i="10"/>
  <c r="G29" i="9" l="1"/>
  <c r="F22" i="11" l="1"/>
  <c r="E22" i="11"/>
  <c r="I21" i="11" l="1"/>
  <c r="I20" i="11"/>
  <c r="J21" i="11"/>
  <c r="J20" i="11"/>
  <c r="K20" i="11" l="1"/>
  <c r="K21" i="11"/>
  <c r="H11" i="11"/>
  <c r="H7" i="11"/>
  <c r="L8" i="10"/>
  <c r="L4" i="10"/>
  <c r="F7" i="10" s="1"/>
  <c r="N10" i="9"/>
  <c r="N7" i="9"/>
  <c r="G12" i="9" s="1"/>
  <c r="N4" i="9"/>
  <c r="N16" i="9"/>
  <c r="G13" i="9" l="1"/>
  <c r="G11" i="9"/>
  <c r="K22" i="11"/>
  <c r="P8" i="8"/>
  <c r="B11" i="8"/>
  <c r="C11" i="8"/>
  <c r="H13" i="8"/>
  <c r="H14" i="8"/>
  <c r="H15" i="8"/>
  <c r="H16" i="8"/>
  <c r="H17" i="8"/>
  <c r="H18" i="8"/>
  <c r="L12" i="7"/>
  <c r="L13" i="7"/>
  <c r="L14" i="7" a="1"/>
  <c r="G15" i="7"/>
  <c r="L14" i="7" s="1"/>
  <c r="I15" i="7"/>
  <c r="G16" i="7"/>
  <c r="I16" i="7"/>
  <c r="L16" i="7"/>
  <c r="G17" i="7"/>
  <c r="L15" i="7" s="1"/>
  <c r="L17" i="7"/>
  <c r="D12" i="5"/>
  <c r="D13" i="5"/>
  <c r="D14" i="5"/>
  <c r="G14" i="5"/>
  <c r="H14" i="5"/>
  <c r="I14" i="5"/>
  <c r="N14" i="5"/>
  <c r="O14" i="5"/>
  <c r="G18" i="5"/>
  <c r="I18" i="5"/>
  <c r="M18" i="5"/>
  <c r="O18" i="5"/>
  <c r="G19" i="5"/>
  <c r="I19" i="5"/>
  <c r="M19" i="5"/>
  <c r="O19" i="5"/>
  <c r="G20" i="5"/>
  <c r="I20" i="5"/>
  <c r="M20" i="5"/>
  <c r="O20" i="5"/>
  <c r="F25" i="5"/>
  <c r="I9" i="4"/>
  <c r="G25" i="5" s="1"/>
  <c r="I9" i="3"/>
  <c r="I10" i="2"/>
  <c r="E24" i="2" s="1"/>
  <c r="C13" i="2"/>
  <c r="C14" i="2"/>
  <c r="E14" i="2"/>
  <c r="C15" i="2"/>
  <c r="E15" i="2"/>
  <c r="C16" i="2"/>
  <c r="E16" i="2"/>
  <c r="G16" i="2"/>
  <c r="E17" i="2"/>
  <c r="G17" i="2"/>
  <c r="E18" i="2"/>
  <c r="G18" i="2"/>
  <c r="E19" i="2"/>
  <c r="G19" i="2"/>
  <c r="E20" i="2"/>
  <c r="E21" i="2"/>
  <c r="E25" i="2"/>
  <c r="E26" i="2"/>
  <c r="E27" i="2"/>
  <c r="E28" i="2"/>
  <c r="E29" i="2"/>
  <c r="B26" i="8" l="1"/>
  <c r="B27" i="8"/>
  <c r="J14" i="5"/>
  <c r="P14" i="5"/>
  <c r="F24" i="5" s="1"/>
</calcChain>
</file>

<file path=xl/sharedStrings.xml><?xml version="1.0" encoding="utf-8"?>
<sst xmlns="http://schemas.openxmlformats.org/spreadsheetml/2006/main" count="777" uniqueCount="261">
  <si>
    <t>(f)</t>
  </si>
  <si>
    <t>yf+ya x,y</t>
  </si>
  <si>
    <t>$G$21</t>
  </si>
  <si>
    <t>xf+xa x,y</t>
  </si>
  <si>
    <t>$G$20</t>
  </si>
  <si>
    <t>xa+ya x,y</t>
  </si>
  <si>
    <t>$G$19</t>
  </si>
  <si>
    <t>xf+yf x,y</t>
  </si>
  <si>
    <t>$G$18</t>
  </si>
  <si>
    <t>0.4xa+0.8ya x,y</t>
  </si>
  <si>
    <t>$G$17</t>
  </si>
  <si>
    <t>0.4xf+0.8yf x,y</t>
  </si>
  <si>
    <t>$G$16</t>
  </si>
  <si>
    <t>$G$15</t>
  </si>
  <si>
    <t>$G$14</t>
  </si>
  <si>
    <t>Decrease</t>
  </si>
  <si>
    <t>Increase</t>
  </si>
  <si>
    <t>R.H. Side</t>
  </si>
  <si>
    <t>Price</t>
  </si>
  <si>
    <t>Value</t>
  </si>
  <si>
    <t>Name</t>
  </si>
  <si>
    <t>Cell</t>
  </si>
  <si>
    <t>Allowable</t>
  </si>
  <si>
    <t>Constraint</t>
  </si>
  <si>
    <t>Shadow</t>
  </si>
  <si>
    <t>Final</t>
  </si>
  <si>
    <t>Constraints</t>
  </si>
  <si>
    <t>0.8cf/k Grain(y)</t>
  </si>
  <si>
    <t>$J$9</t>
  </si>
  <si>
    <t>0.8cf/k Oil(x)</t>
  </si>
  <si>
    <t>$I$9</t>
  </si>
  <si>
    <t>$H$9</t>
  </si>
  <si>
    <t>$G$9</t>
  </si>
  <si>
    <t>Coefficient</t>
  </si>
  <si>
    <t>Cost</t>
  </si>
  <si>
    <t>Objective</t>
  </si>
  <si>
    <t>Reduced</t>
  </si>
  <si>
    <t>Variable Cells</t>
  </si>
  <si>
    <t>Report Created: 15/09/20 3:07:24 PM</t>
  </si>
  <si>
    <t>Worksheet: [AWS Problems.xlsx]Homework1</t>
  </si>
  <si>
    <t>Microsoft Excel 16.40 Sensitivity Report</t>
  </si>
  <si>
    <t xml:space="preserve">If the owner is offered to take in cargo from another ship, what is the minimum rate (per kilo) that he should charge for such cargo? </t>
  </si>
  <si>
    <t xml:space="preserve">Howmuchweightofgrainshouldtheownerloadintheaftcargo? </t>
  </si>
  <si>
    <t xml:space="preserve">Howmuchweightofgrainshouldtheownerloadintheforecargo? </t>
  </si>
  <si>
    <t xml:space="preserve">Howmuchweightofoilshouldtheownerloadintheaftcargo? </t>
  </si>
  <si>
    <t xml:space="preserve">Howmuchweightofoilshouldtheownerloadintheforecargo? </t>
  </si>
  <si>
    <t xml:space="preserve">What is the maximum profit that the owner can make? </t>
  </si>
  <si>
    <t>Answers</t>
  </si>
  <si>
    <t>Questions</t>
  </si>
  <si>
    <t>&gt;=</t>
  </si>
  <si>
    <t>&lt;=</t>
  </si>
  <si>
    <t>yf+ya</t>
  </si>
  <si>
    <t>xf+xa</t>
  </si>
  <si>
    <t>xa+ya</t>
  </si>
  <si>
    <t>&lt;</t>
  </si>
  <si>
    <t>xf+yf</t>
  </si>
  <si>
    <t>0.4xa+0.8ya</t>
  </si>
  <si>
    <t>x,y</t>
  </si>
  <si>
    <t>0.4xf+0.8yf</t>
  </si>
  <si>
    <t>Subject to constraints</t>
  </si>
  <si>
    <t>0.8cf/k</t>
  </si>
  <si>
    <t>0.4cf/k</t>
  </si>
  <si>
    <t>Volume</t>
  </si>
  <si>
    <t>Grain(y)</t>
  </si>
  <si>
    <t>Oil(x)</t>
  </si>
  <si>
    <t>Total weight</t>
  </si>
  <si>
    <t>Aft</t>
  </si>
  <si>
    <t>Fore</t>
  </si>
  <si>
    <t>Model</t>
  </si>
  <si>
    <t>Grain</t>
  </si>
  <si>
    <t xml:space="preserve">Oil </t>
  </si>
  <si>
    <t>Weight</t>
  </si>
  <si>
    <t xml:space="preserve">Given information </t>
  </si>
  <si>
    <t>HW P1</t>
  </si>
  <si>
    <t>Wood stock</t>
  </si>
  <si>
    <t>Finshing unit</t>
  </si>
  <si>
    <t>Assembly unit</t>
  </si>
  <si>
    <t>&lt;= bookcases</t>
  </si>
  <si>
    <t>$I$13</t>
  </si>
  <si>
    <t>&lt;= chair</t>
  </si>
  <si>
    <t>$H$13</t>
  </si>
  <si>
    <t>&lt;= Table</t>
  </si>
  <si>
    <t>$G$13</t>
  </si>
  <si>
    <t>Minimum profit</t>
  </si>
  <si>
    <t>Report Created: 15/09/20 4:51:10 PM</t>
  </si>
  <si>
    <t>Worksheet: [AWS Problems.xlsx]Homework2</t>
  </si>
  <si>
    <t>$M$20</t>
  </si>
  <si>
    <t>$M$19</t>
  </si>
  <si>
    <t>$M$18</t>
  </si>
  <si>
    <t>$O$13</t>
  </si>
  <si>
    <t>$N$13</t>
  </si>
  <si>
    <t>$M$13</t>
  </si>
  <si>
    <t>Report Created: 15/09/20 4:53:47 PM</t>
  </si>
  <si>
    <t xml:space="preserve">What should be the minimum profit from tables for them to be produced in any optimal mix? </t>
  </si>
  <si>
    <t xml:space="preserve">Suppose the profit per table increases by Rs.1000. What would be the total profit under this scenario? </t>
  </si>
  <si>
    <t>T-20, C-0, B-130</t>
  </si>
  <si>
    <t xml:space="preserve">How many of each product should they produce to maximize profits? </t>
  </si>
  <si>
    <t>Asnwers</t>
  </si>
  <si>
    <t>Subject to constraints:</t>
  </si>
  <si>
    <t>80t+10c+50b</t>
  </si>
  <si>
    <t>30t+40c+50b</t>
  </si>
  <si>
    <t>bookcases</t>
  </si>
  <si>
    <t>chair</t>
  </si>
  <si>
    <t>Table</t>
  </si>
  <si>
    <t>80t+40c+50b</t>
  </si>
  <si>
    <t>Model 2</t>
  </si>
  <si>
    <t>Model 1</t>
  </si>
  <si>
    <t>Equations</t>
  </si>
  <si>
    <t xml:space="preserve">Contribution </t>
  </si>
  <si>
    <t xml:space="preserve">Wood stock </t>
  </si>
  <si>
    <t>Finishing unit</t>
  </si>
  <si>
    <t>Assemply unit</t>
  </si>
  <si>
    <t xml:space="preserve">Total available </t>
  </si>
  <si>
    <t>HW P2</t>
  </si>
  <si>
    <t>Part3</t>
  </si>
  <si>
    <t>R</t>
  </si>
  <si>
    <t>&lt;= B</t>
  </si>
  <si>
    <t>$I$11</t>
  </si>
  <si>
    <t>&lt;= W</t>
  </si>
  <si>
    <t>$H$11</t>
  </si>
  <si>
    <t>&lt;= R</t>
  </si>
  <si>
    <t>$G$11</t>
  </si>
  <si>
    <t>Report Created: 15/09/20 3:45:46 PM</t>
  </si>
  <si>
    <t>Worksheet: [AWS Problems.xlsx]Homework 3</t>
  </si>
  <si>
    <t>NO</t>
  </si>
  <si>
    <t xml:space="preserve">Suppose they also had the option of planting potatoes. Potato farming would require 25 hours of labour per acre, and 4.5 tons of fertilizer per acre. The expected profits from planting potatoes would be Rs.7000 per acre. Should they plant potatoes? </t>
  </si>
  <si>
    <t>Part4</t>
  </si>
  <si>
    <r>
      <t xml:space="preserve">The amount of additional fertilizer they would buy at this rate would be </t>
    </r>
    <r>
      <rPr>
        <b/>
        <sz val="10"/>
        <color rgb="FFFF0000"/>
        <rFont val="CIDFont+F1"/>
      </rPr>
      <t>4</t>
    </r>
    <r>
      <rPr>
        <sz val="10"/>
        <color theme="1"/>
        <rFont val="CIDFont+F1"/>
      </rPr>
      <t xml:space="preserve"> tons. </t>
    </r>
  </si>
  <si>
    <r>
      <t xml:space="preserve">If they were to buy additional amounts of fertilizer, then they would buy it at a maximum price of Rs. </t>
    </r>
    <r>
      <rPr>
        <b/>
        <sz val="10"/>
        <color rgb="FFFF0000"/>
        <rFont val="CIDFont+F1"/>
      </rPr>
      <t>2000</t>
    </r>
    <r>
      <rPr>
        <sz val="10"/>
        <color theme="1"/>
        <rFont val="CIDFont+F1"/>
      </rPr>
      <t xml:space="preserve"> per ton.</t>
    </r>
  </si>
  <si>
    <t>Part2</t>
  </si>
  <si>
    <t>Part1</t>
  </si>
  <si>
    <t>Questions and Answers</t>
  </si>
  <si>
    <t>R+W+B</t>
  </si>
  <si>
    <t>Model saved</t>
  </si>
  <si>
    <t>R*F+W*F+B*F</t>
  </si>
  <si>
    <t>P</t>
  </si>
  <si>
    <t>B</t>
  </si>
  <si>
    <t>W</t>
  </si>
  <si>
    <t>R*L+W*L+B*L</t>
  </si>
  <si>
    <t>Barley</t>
  </si>
  <si>
    <t>Wheat</t>
  </si>
  <si>
    <t xml:space="preserve">Rice </t>
  </si>
  <si>
    <t>Expected profit</t>
  </si>
  <si>
    <t>Fertilizer required</t>
  </si>
  <si>
    <t>Labour requirement</t>
  </si>
  <si>
    <t xml:space="preserve">Give information </t>
  </si>
  <si>
    <t>HW P3</t>
  </si>
  <si>
    <t>( e) IfP1couldsupply200morewidgetspermonthandP2couldsupply200lesswidgetsper month, what will be the change in the total cost of supplying all locations with their demands?</t>
  </si>
  <si>
    <t>(d) If the monthly demand of widgets at L1 increase by 100 units and the monthly demand for widgets at L3 reduce by 200 units, what will be the change in the total cost of supplying all locations with their demands?</t>
  </si>
  <si>
    <t>L3, as per info 1, 2 and 3</t>
  </si>
  <si>
    <t>(c) Which location(s) receive widgets from both ports in a minimum cost supply schedule?</t>
  </si>
  <si>
    <t>(b) How many widgets will be supplied to location L3 from port P1?</t>
  </si>
  <si>
    <t>(a) What is the minimum cost of satisfying the demands of the four locations?</t>
  </si>
  <si>
    <t>Question and Answers</t>
  </si>
  <si>
    <t>=</t>
  </si>
  <si>
    <t>P2</t>
  </si>
  <si>
    <t>P1</t>
  </si>
  <si>
    <t xml:space="preserve">Changed information (informtion 3) </t>
  </si>
  <si>
    <t>L3</t>
  </si>
  <si>
    <t>L1</t>
  </si>
  <si>
    <t xml:space="preserve">Changed information (informtion 2) </t>
  </si>
  <si>
    <t>Max supply</t>
  </si>
  <si>
    <t>L4</t>
  </si>
  <si>
    <t>Contribution</t>
  </si>
  <si>
    <t>L2</t>
  </si>
  <si>
    <t>Demand</t>
  </si>
  <si>
    <t>Total demand</t>
  </si>
  <si>
    <t>contribution</t>
  </si>
  <si>
    <t xml:space="preserve">Basic information </t>
  </si>
  <si>
    <t xml:space="preserve">Given Information </t>
  </si>
  <si>
    <t>HW P4</t>
  </si>
  <si>
    <t>Expected profit value</t>
  </si>
  <si>
    <t>moderate success</t>
  </si>
  <si>
    <t>Don’t bid</t>
  </si>
  <si>
    <t>Loose</t>
  </si>
  <si>
    <t>Subcontract</t>
  </si>
  <si>
    <t>Bid</t>
  </si>
  <si>
    <t>Failure</t>
  </si>
  <si>
    <t>Use present process</t>
  </si>
  <si>
    <t>Great success</t>
  </si>
  <si>
    <t>Win</t>
  </si>
  <si>
    <t>Develop a new process</t>
  </si>
  <si>
    <t>e)</t>
  </si>
  <si>
    <t>d)</t>
  </si>
  <si>
    <t>c)</t>
  </si>
  <si>
    <t>b)</t>
  </si>
  <si>
    <t>a)</t>
  </si>
  <si>
    <t>Alternative Venture</t>
  </si>
  <si>
    <t>Profit (in cr)</t>
  </si>
  <si>
    <t xml:space="preserve">Probability </t>
  </si>
  <si>
    <t xml:space="preserve">Outcomes </t>
  </si>
  <si>
    <t>HW P5</t>
  </si>
  <si>
    <t>New process</t>
  </si>
  <si>
    <t>Existing process</t>
  </si>
  <si>
    <t>Develop a new process:35
Use present process:27.7
Subcontract:25</t>
  </si>
  <si>
    <t>YES</t>
  </si>
  <si>
    <t>Probablity for new director</t>
  </si>
  <si>
    <t>Success</t>
  </si>
  <si>
    <t>Big hit</t>
  </si>
  <si>
    <t>Hit</t>
  </si>
  <si>
    <t>Flop</t>
  </si>
  <si>
    <t>Revenue</t>
  </si>
  <si>
    <t>Film</t>
  </si>
  <si>
    <t>Produce</t>
  </si>
  <si>
    <t>Dont produce</t>
  </si>
  <si>
    <t>Expected Profit</t>
  </si>
  <si>
    <t>No Loss</t>
  </si>
  <si>
    <t xml:space="preserve">What is the expected profit if Mr.Kapoor decides to take on the script to produce the film? </t>
  </si>
  <si>
    <t xml:space="preserve">If Mr.Kapoor maximizes his expected profit, should he take up the film? </t>
  </si>
  <si>
    <t xml:space="preserve">What is the probability with which Ms.Padamsee will say the script will be successful? </t>
  </si>
  <si>
    <t>HW P7</t>
  </si>
  <si>
    <t>HW P6</t>
  </si>
  <si>
    <t>Given information</t>
  </si>
  <si>
    <t>Probability</t>
  </si>
  <si>
    <t>Optimistic scenario</t>
  </si>
  <si>
    <t>Pesimistic scenario</t>
  </si>
  <si>
    <t>Product launch</t>
  </si>
  <si>
    <t>Profit</t>
  </si>
  <si>
    <t>Loss</t>
  </si>
  <si>
    <t>Optimistic market</t>
  </si>
  <si>
    <t>Pessimistic market</t>
  </si>
  <si>
    <t>Part 1</t>
  </si>
  <si>
    <t>Part 2</t>
  </si>
  <si>
    <t>0.7*Profit+0.3*Loss</t>
  </si>
  <si>
    <t>0.2*Profit+0.8*Loss</t>
  </si>
  <si>
    <t>Part 1 - Optimistic market</t>
  </si>
  <si>
    <t>Succeds</t>
  </si>
  <si>
    <t>Fails</t>
  </si>
  <si>
    <t>Minimum regret tool</t>
  </si>
  <si>
    <t>Minimum regret</t>
  </si>
  <si>
    <t>Maximising payoffs</t>
  </si>
  <si>
    <t xml:space="preserve">Product launched </t>
  </si>
  <si>
    <t xml:space="preserve">Product not launched </t>
  </si>
  <si>
    <t>0.7*250+0.3*150</t>
  </si>
  <si>
    <t>1*(-80)</t>
  </si>
  <si>
    <t>0.1*220+0.9*(-80)</t>
  </si>
  <si>
    <t xml:space="preserve">Film produced </t>
  </si>
  <si>
    <t xml:space="preserve">Film not produced </t>
  </si>
  <si>
    <t>Maximising the profits</t>
  </si>
  <si>
    <t>minimising regret</t>
  </si>
  <si>
    <t>Maximizing profit by using minimum regret tool</t>
  </si>
  <si>
    <t>Probability prediction</t>
  </si>
  <si>
    <t>Ms Padamsee</t>
  </si>
  <si>
    <t>Part 3</t>
  </si>
  <si>
    <t>Max payoff</t>
  </si>
  <si>
    <t>Bid value</t>
  </si>
  <si>
    <t>Proposal cost</t>
  </si>
  <si>
    <t>Assuming 2 crore proposal cost is for bidding proposal</t>
  </si>
  <si>
    <t>Profit if they win</t>
  </si>
  <si>
    <t>Assuming 2 crore proposal cost is for subcontract proposal</t>
  </si>
  <si>
    <t>Model as per information 2</t>
  </si>
  <si>
    <t>Model as per information 2+3</t>
  </si>
  <si>
    <t>xa,ya are variables for oil in Aft cargo</t>
  </si>
  <si>
    <t>xf,yf are variables for oil in Fore cargo</t>
  </si>
  <si>
    <t xml:space="preserve">As </t>
  </si>
  <si>
    <t>Per</t>
  </si>
  <si>
    <r>
      <t xml:space="preserve">In order to maximize expected profits the farmers should plant </t>
    </r>
    <r>
      <rPr>
        <sz val="12"/>
        <color rgb="FFFF0000"/>
        <rFont val="Calibri (Body)"/>
      </rPr>
      <t>13.3333</t>
    </r>
    <r>
      <rPr>
        <sz val="10"/>
        <color theme="1"/>
        <rFont val="CIDFont+F1"/>
      </rPr>
      <t xml:space="preserve"> acres of rice, </t>
    </r>
    <r>
      <rPr>
        <sz val="10"/>
        <color rgb="FFFF0000"/>
        <rFont val="CIDFont+F1"/>
      </rPr>
      <t>0</t>
    </r>
    <r>
      <rPr>
        <sz val="10"/>
        <color theme="1"/>
        <rFont val="CIDFont+F1"/>
      </rPr>
      <t xml:space="preserve"> acres of wheat, and </t>
    </r>
    <r>
      <rPr>
        <b/>
        <sz val="10"/>
        <color rgb="FFFF0000"/>
        <rFont val="CIDFont+F1"/>
      </rPr>
      <t>0</t>
    </r>
    <r>
      <rPr>
        <sz val="10"/>
        <color theme="1"/>
        <rFont val="CIDFont+F1"/>
      </rPr>
      <t xml:space="preserve"> acres of barley </t>
    </r>
  </si>
  <si>
    <r>
      <t xml:space="preserve">Their expected profit would be Rs. </t>
    </r>
    <r>
      <rPr>
        <b/>
        <sz val="10"/>
        <color rgb="FFFF0000"/>
        <rFont val="CIDFont+F1"/>
      </rPr>
      <t>66666.67</t>
    </r>
  </si>
  <si>
    <t>Objective 1</t>
  </si>
  <si>
    <t>Objective 2</t>
  </si>
  <si>
    <t>Part 2 - Unknown market scenario, by Minimum regret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</si>
</sst>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 [$₹-4009]\ * #,##0.00_ ;_ [$₹-4009]\ * \-#,##0.00_ ;_ [$₹-4009]\ * &quot;-&quot;??_ ;_ @_ "/>
    <numFmt numFmtId="165" formatCode="0.00_);[Red]\(0.00\)"/>
  </numFmts>
  <fonts count="14">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2"/>
      <color indexed="18"/>
      <name val="Calibri"/>
      <family val="2"/>
      <scheme val="minor"/>
    </font>
    <font>
      <sz val="10"/>
      <color theme="1"/>
      <name val="CIDFont+F1"/>
    </font>
    <font>
      <b/>
      <sz val="28"/>
      <color theme="1"/>
      <name val="Calibri"/>
      <family val="2"/>
      <scheme val="minor"/>
    </font>
    <font>
      <sz val="11"/>
      <color theme="1"/>
      <name val="CIDFont+F1"/>
    </font>
    <font>
      <b/>
      <sz val="12"/>
      <color rgb="FFFF0000"/>
      <name val="Calibri"/>
      <family val="2"/>
      <scheme val="minor"/>
    </font>
    <font>
      <b/>
      <sz val="10"/>
      <color rgb="FFFF0000"/>
      <name val="CIDFont+F1"/>
    </font>
    <font>
      <sz val="20"/>
      <color theme="1"/>
      <name val="CIDFont+F1"/>
    </font>
    <font>
      <b/>
      <sz val="16"/>
      <color theme="1"/>
      <name val="Calibri"/>
      <family val="2"/>
      <scheme val="minor"/>
    </font>
    <font>
      <sz val="12"/>
      <color rgb="FFFF0000"/>
      <name val="Calibri (Body)"/>
    </font>
    <font>
      <sz val="10"/>
      <color rgb="FFFF0000"/>
      <name val="CIDFont+F1"/>
    </font>
  </fonts>
  <fills count="9">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theme="7" tint="0.59999389629810485"/>
        <bgColor indexed="64"/>
      </patternFill>
    </fill>
  </fills>
  <borders count="42">
    <border>
      <left/>
      <right/>
      <top/>
      <bottom/>
      <diagonal/>
    </border>
    <border>
      <left/>
      <right/>
      <top style="thin">
        <color indexed="23"/>
      </top>
      <bottom style="medium">
        <color indexed="23"/>
      </bottom>
      <diagonal/>
    </border>
    <border>
      <left/>
      <right/>
      <top style="thin">
        <color indexed="23"/>
      </top>
      <bottom/>
      <diagonal/>
    </border>
    <border>
      <left/>
      <right/>
      <top/>
      <bottom style="medium">
        <color indexed="23"/>
      </bottom>
      <diagonal/>
    </border>
    <border>
      <left/>
      <right/>
      <top style="medium">
        <color indexed="23"/>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right/>
      <top/>
      <bottom style="thick">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23"/>
      </top>
      <bottom style="medium">
        <color indexed="64"/>
      </bottom>
      <diagonal/>
    </border>
  </borders>
  <cellStyleXfs count="2">
    <xf numFmtId="0" fontId="0" fillId="0" borderId="0"/>
    <xf numFmtId="44" fontId="1" fillId="0" borderId="0" applyFont="0" applyFill="0" applyBorder="0" applyAlignment="0" applyProtection="0"/>
  </cellStyleXfs>
  <cellXfs count="153">
    <xf numFmtId="0" fontId="0" fillId="0" borderId="0" xfId="0"/>
    <xf numFmtId="0" fontId="0" fillId="2" borderId="0" xfId="0" applyFill="1"/>
    <xf numFmtId="0" fontId="0" fillId="0" borderId="1" xfId="0" applyBorder="1"/>
    <xf numFmtId="0" fontId="0" fillId="0" borderId="2" xfId="0" applyBorder="1"/>
    <xf numFmtId="0" fontId="0" fillId="2" borderId="2" xfId="0" applyFill="1" applyBorder="1"/>
    <xf numFmtId="0" fontId="4" fillId="0" borderId="3" xfId="0" applyFont="1" applyBorder="1" applyAlignment="1">
      <alignment horizontal="center"/>
    </xf>
    <xf numFmtId="0" fontId="4" fillId="0" borderId="4" xfId="0" applyFont="1" applyBorder="1" applyAlignment="1">
      <alignment horizontal="center"/>
    </xf>
    <xf numFmtId="0" fontId="2" fillId="0" borderId="0" xfId="0" applyFont="1"/>
    <xf numFmtId="0" fontId="5" fillId="0" borderId="0" xfId="0" applyFont="1"/>
    <xf numFmtId="0" fontId="2" fillId="0" borderId="5" xfId="0" applyFont="1"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0" xfId="0" applyAlignment="1">
      <alignment horizontal="right"/>
    </xf>
    <xf numFmtId="0" fontId="2" fillId="0" borderId="18" xfId="0" applyFont="1" applyBorder="1"/>
    <xf numFmtId="0" fontId="2" fillId="0" borderId="19" xfId="0" applyFont="1" applyBorder="1"/>
    <xf numFmtId="0" fontId="0" fillId="0" borderId="18" xfId="0" applyBorder="1"/>
    <xf numFmtId="0" fontId="0" fillId="0" borderId="19" xfId="0" applyBorder="1"/>
    <xf numFmtId="0" fontId="0" fillId="0" borderId="20" xfId="0" applyBorder="1"/>
    <xf numFmtId="0" fontId="4" fillId="0" borderId="0" xfId="0" applyFont="1" applyAlignment="1">
      <alignment horizontal="center"/>
    </xf>
    <xf numFmtId="0" fontId="7" fillId="0" borderId="0" xfId="0" applyFont="1"/>
    <xf numFmtId="44" fontId="0" fillId="0" borderId="8" xfId="1" applyFont="1" applyBorder="1"/>
    <xf numFmtId="44" fontId="0" fillId="0" borderId="22" xfId="0" applyNumberFormat="1" applyBorder="1"/>
    <xf numFmtId="0" fontId="0" fillId="0" borderId="22" xfId="0" applyBorder="1"/>
    <xf numFmtId="0" fontId="7" fillId="0" borderId="10" xfId="0" applyFont="1" applyBorder="1"/>
    <xf numFmtId="44" fontId="0" fillId="0" borderId="0" xfId="0" applyNumberFormat="1"/>
    <xf numFmtId="0" fontId="7" fillId="0" borderId="17" xfId="0" applyFont="1" applyBorder="1"/>
    <xf numFmtId="0" fontId="7" fillId="0" borderId="19" xfId="0" applyFont="1" applyBorder="1"/>
    <xf numFmtId="0" fontId="7" fillId="0" borderId="20" xfId="0" applyFont="1" applyBorder="1"/>
    <xf numFmtId="44" fontId="0" fillId="0" borderId="11" xfId="1" applyFont="1" applyBorder="1"/>
    <xf numFmtId="164" fontId="0" fillId="0" borderId="12" xfId="0" applyNumberFormat="1" applyBorder="1"/>
    <xf numFmtId="0" fontId="2" fillId="0" borderId="20" xfId="0" applyFont="1" applyBorder="1"/>
    <xf numFmtId="164" fontId="2" fillId="0" borderId="12" xfId="1" applyNumberFormat="1" applyFont="1" applyBorder="1"/>
    <xf numFmtId="0" fontId="2" fillId="0" borderId="12" xfId="0" applyFont="1" applyBorder="1"/>
    <xf numFmtId="0" fontId="0" fillId="4" borderId="0" xfId="0" applyFill="1"/>
    <xf numFmtId="0" fontId="0" fillId="4" borderId="2" xfId="0" applyFill="1" applyBorder="1"/>
    <xf numFmtId="0" fontId="8" fillId="0" borderId="0" xfId="0" applyFont="1"/>
    <xf numFmtId="0" fontId="0" fillId="0" borderId="23" xfId="0" applyBorder="1"/>
    <xf numFmtId="0" fontId="0" fillId="0" borderId="24" xfId="0" applyBorder="1"/>
    <xf numFmtId="44" fontId="0" fillId="0" borderId="24" xfId="0" applyNumberFormat="1" applyBorder="1"/>
    <xf numFmtId="44" fontId="0" fillId="2" borderId="0" xfId="1" applyFont="1" applyFill="1" applyBorder="1"/>
    <xf numFmtId="44" fontId="0" fillId="0" borderId="12" xfId="1" applyFont="1" applyFill="1" applyBorder="1"/>
    <xf numFmtId="0" fontId="0" fillId="0" borderId="25" xfId="0" applyBorder="1"/>
    <xf numFmtId="0" fontId="0" fillId="5" borderId="12" xfId="0" applyFill="1" applyBorder="1"/>
    <xf numFmtId="44" fontId="0" fillId="0" borderId="15" xfId="1" applyFont="1" applyBorder="1"/>
    <xf numFmtId="0" fontId="0" fillId="0" borderId="26" xfId="0" applyBorder="1"/>
    <xf numFmtId="0" fontId="0" fillId="0" borderId="27" xfId="0" applyBorder="1"/>
    <xf numFmtId="0" fontId="0" fillId="0" borderId="28" xfId="0" applyBorder="1"/>
    <xf numFmtId="0" fontId="10" fillId="0" borderId="0" xfId="0" applyFont="1" applyAlignment="1">
      <alignment vertical="center" shrinkToFit="1"/>
    </xf>
    <xf numFmtId="0" fontId="0" fillId="0" borderId="12" xfId="0" applyBorder="1" applyAlignment="1">
      <alignment horizontal="left" vertical="top" wrapText="1"/>
    </xf>
    <xf numFmtId="0" fontId="0" fillId="0" borderId="12" xfId="0" applyBorder="1" applyAlignment="1">
      <alignment horizontal="left" vertical="top"/>
    </xf>
    <xf numFmtId="0" fontId="0" fillId="0" borderId="29" xfId="0" applyBorder="1" applyAlignment="1">
      <alignment horizontal="left" vertical="top"/>
    </xf>
    <xf numFmtId="0" fontId="0" fillId="0" borderId="30" xfId="0" applyBorder="1"/>
    <xf numFmtId="0" fontId="0" fillId="0" borderId="12" xfId="0" applyBorder="1" applyAlignment="1">
      <alignment horizontal="center"/>
    </xf>
    <xf numFmtId="165" fontId="0" fillId="0" borderId="22" xfId="0" applyNumberFormat="1" applyBorder="1"/>
    <xf numFmtId="0" fontId="0" fillId="0" borderId="7" xfId="0" applyBorder="1"/>
    <xf numFmtId="0" fontId="0" fillId="0" borderId="31" xfId="0" applyBorder="1"/>
    <xf numFmtId="0" fontId="0" fillId="0" borderId="17" xfId="0" applyBorder="1" applyAlignment="1">
      <alignment horizontal="center"/>
    </xf>
    <xf numFmtId="0" fontId="0" fillId="2" borderId="10" xfId="0" applyFill="1" applyBorder="1"/>
    <xf numFmtId="0" fontId="0" fillId="2" borderId="17" xfId="0" applyFill="1" applyBorder="1"/>
    <xf numFmtId="0" fontId="2" fillId="0" borderId="21" xfId="0" applyFont="1" applyBorder="1"/>
    <xf numFmtId="0" fontId="2" fillId="0" borderId="6" xfId="0" applyFont="1" applyBorder="1"/>
    <xf numFmtId="0" fontId="2" fillId="0" borderId="7" xfId="0" applyFont="1" applyBorder="1"/>
    <xf numFmtId="165" fontId="3" fillId="0" borderId="11" xfId="0" applyNumberFormat="1" applyFont="1" applyFill="1" applyBorder="1"/>
    <xf numFmtId="0" fontId="0" fillId="5" borderId="0" xfId="0" applyFill="1"/>
    <xf numFmtId="0" fontId="0" fillId="0" borderId="0" xfId="0" applyAlignment="1">
      <alignment horizontal="left" vertical="center" wrapText="1"/>
    </xf>
    <xf numFmtId="0" fontId="0" fillId="0" borderId="5" xfId="0" applyBorder="1" applyAlignment="1">
      <alignment horizontal="center" vertical="center"/>
    </xf>
    <xf numFmtId="0" fontId="0" fillId="0" borderId="0" xfId="0" applyBorder="1"/>
    <xf numFmtId="0" fontId="0" fillId="2" borderId="0" xfId="0" applyFill="1" applyAlignment="1">
      <alignment horizontal="left" vertical="center" wrapText="1"/>
    </xf>
    <xf numFmtId="0" fontId="2" fillId="0" borderId="0" xfId="0" applyFont="1" applyBorder="1" applyAlignment="1">
      <alignment horizontal="center"/>
    </xf>
    <xf numFmtId="0" fontId="2" fillId="0" borderId="0" xfId="0" applyFont="1" applyBorder="1"/>
    <xf numFmtId="0" fontId="0" fillId="5" borderId="0" xfId="0" applyFill="1" applyBorder="1"/>
    <xf numFmtId="0" fontId="2" fillId="0" borderId="17" xfId="0" applyFont="1" applyBorder="1" applyAlignment="1">
      <alignment horizontal="center"/>
    </xf>
    <xf numFmtId="0" fontId="2" fillId="0" borderId="22" xfId="0" applyFont="1" applyBorder="1"/>
    <xf numFmtId="0" fontId="3" fillId="6" borderId="22" xfId="0" applyFont="1" applyFill="1" applyBorder="1"/>
    <xf numFmtId="0" fontId="0" fillId="0" borderId="17" xfId="0" applyBorder="1" applyAlignment="1">
      <alignment horizontal="left" vertical="center" wrapText="1"/>
    </xf>
    <xf numFmtId="0" fontId="0" fillId="0" borderId="0" xfId="0" applyBorder="1" applyAlignment="1">
      <alignment horizontal="left" vertical="center" wrapText="1"/>
    </xf>
    <xf numFmtId="0" fontId="0" fillId="0" borderId="32" xfId="0" applyBorder="1" applyAlignment="1">
      <alignment horizontal="left" vertical="center" wrapText="1"/>
    </xf>
    <xf numFmtId="0" fontId="0" fillId="0" borderId="34" xfId="0" applyBorder="1"/>
    <xf numFmtId="0" fontId="0" fillId="0" borderId="35" xfId="0" applyBorder="1"/>
    <xf numFmtId="0" fontId="0" fillId="0" borderId="12" xfId="0" applyBorder="1" applyAlignment="1">
      <alignment horizontal="left" vertical="center" wrapText="1"/>
    </xf>
    <xf numFmtId="0" fontId="0" fillId="2" borderId="12" xfId="0" applyFill="1" applyBorder="1" applyAlignment="1">
      <alignment horizontal="left" vertical="center" wrapText="1"/>
    </xf>
    <xf numFmtId="0" fontId="0" fillId="0" borderId="36" xfId="0" applyBorder="1" applyAlignment="1">
      <alignment horizontal="left" vertical="center" wrapText="1"/>
    </xf>
    <xf numFmtId="0" fontId="0" fillId="0" borderId="15" xfId="0" applyBorder="1" applyAlignment="1">
      <alignment horizontal="left" vertical="center" wrapText="1"/>
    </xf>
    <xf numFmtId="0" fontId="0" fillId="0" borderId="37" xfId="0" applyBorder="1"/>
    <xf numFmtId="0" fontId="0" fillId="0" borderId="33" xfId="0" applyBorder="1" applyAlignment="1">
      <alignment horizontal="left" vertical="center" wrapText="1"/>
    </xf>
    <xf numFmtId="0" fontId="2" fillId="0" borderId="17" xfId="0" applyFont="1" applyBorder="1"/>
    <xf numFmtId="0" fontId="0" fillId="0" borderId="32" xfId="0" applyBorder="1"/>
    <xf numFmtId="0" fontId="0" fillId="2" borderId="16" xfId="0" applyFill="1" applyBorder="1"/>
    <xf numFmtId="0" fontId="0" fillId="0" borderId="0" xfId="0" applyFill="1"/>
    <xf numFmtId="0" fontId="2" fillId="0" borderId="12" xfId="0" applyFont="1" applyBorder="1" applyAlignment="1">
      <alignment wrapText="1"/>
    </xf>
    <xf numFmtId="165" fontId="0" fillId="0" borderId="0" xfId="0" applyNumberFormat="1" applyBorder="1"/>
    <xf numFmtId="0" fontId="0" fillId="0" borderId="32" xfId="0" applyBorder="1" applyAlignment="1">
      <alignment horizontal="center"/>
    </xf>
    <xf numFmtId="0" fontId="0" fillId="0" borderId="0" xfId="0" applyBorder="1" applyAlignment="1">
      <alignment horizontal="center"/>
    </xf>
    <xf numFmtId="165" fontId="0" fillId="0" borderId="12" xfId="0" applyNumberFormat="1" applyBorder="1"/>
    <xf numFmtId="0" fontId="2" fillId="0" borderId="10" xfId="0" applyFont="1" applyBorder="1"/>
    <xf numFmtId="0" fontId="2" fillId="0" borderId="8" xfId="0" applyFont="1" applyBorder="1"/>
    <xf numFmtId="0" fontId="0" fillId="0" borderId="12" xfId="0" applyFont="1" applyFill="1" applyBorder="1" applyAlignment="1">
      <alignment horizontal="center" wrapText="1"/>
    </xf>
    <xf numFmtId="0" fontId="0" fillId="0" borderId="0" xfId="0" applyFont="1" applyFill="1" applyBorder="1"/>
    <xf numFmtId="165" fontId="0" fillId="0" borderId="0" xfId="0" applyNumberFormat="1" applyFont="1" applyFill="1" applyBorder="1"/>
    <xf numFmtId="165" fontId="0" fillId="0" borderId="27" xfId="0" applyNumberFormat="1" applyBorder="1"/>
    <xf numFmtId="0" fontId="2" fillId="0" borderId="11" xfId="0" applyFont="1" applyBorder="1"/>
    <xf numFmtId="165" fontId="0" fillId="0" borderId="11" xfId="0" applyNumberFormat="1" applyFont="1" applyFill="1" applyBorder="1"/>
    <xf numFmtId="2" fontId="0" fillId="0" borderId="12" xfId="0" applyNumberFormat="1" applyBorder="1"/>
    <xf numFmtId="2" fontId="0" fillId="5" borderId="12" xfId="0" applyNumberFormat="1" applyFill="1" applyBorder="1"/>
    <xf numFmtId="0" fontId="0" fillId="5" borderId="11" xfId="0" applyFill="1" applyBorder="1"/>
    <xf numFmtId="0" fontId="0" fillId="7" borderId="11" xfId="0" applyFill="1" applyBorder="1" applyAlignment="1">
      <alignment wrapText="1"/>
    </xf>
    <xf numFmtId="0" fontId="0" fillId="7" borderId="11" xfId="0" applyFill="1" applyBorder="1"/>
    <xf numFmtId="0" fontId="0" fillId="8" borderId="11" xfId="0" applyFill="1" applyBorder="1"/>
    <xf numFmtId="0" fontId="2" fillId="8" borderId="5" xfId="0" applyFont="1" applyFill="1" applyBorder="1"/>
    <xf numFmtId="0" fontId="0" fillId="0" borderId="38" xfId="0" applyFill="1" applyBorder="1"/>
    <xf numFmtId="0" fontId="0" fillId="0" borderId="39" xfId="0" applyBorder="1"/>
    <xf numFmtId="0" fontId="0" fillId="0" borderId="40" xfId="0" applyBorder="1"/>
    <xf numFmtId="0" fontId="6" fillId="3" borderId="7" xfId="0" applyFont="1" applyFill="1" applyBorder="1" applyAlignment="1">
      <alignment horizontal="center"/>
    </xf>
    <xf numFmtId="0" fontId="6" fillId="3" borderId="6" xfId="0" applyFont="1" applyFill="1" applyBorder="1" applyAlignment="1">
      <alignment horizontal="center"/>
    </xf>
    <xf numFmtId="0" fontId="6" fillId="3" borderId="21" xfId="0" applyFont="1" applyFill="1" applyBorder="1" applyAlignment="1">
      <alignment horizontal="center"/>
    </xf>
    <xf numFmtId="0" fontId="0" fillId="0" borderId="0" xfId="0" applyAlignment="1">
      <alignment horizontal="left" wrapText="1"/>
    </xf>
    <xf numFmtId="0" fontId="2" fillId="0" borderId="7" xfId="0" applyFont="1" applyBorder="1" applyAlignment="1">
      <alignment horizontal="center"/>
    </xf>
    <xf numFmtId="0" fontId="2" fillId="0" borderId="6" xfId="0" applyFont="1" applyBorder="1" applyAlignment="1">
      <alignment horizontal="center"/>
    </xf>
    <xf numFmtId="0" fontId="2" fillId="0" borderId="21" xfId="0" applyFont="1" applyBorder="1" applyAlignment="1">
      <alignment horizontal="center"/>
    </xf>
    <xf numFmtId="0" fontId="0" fillId="0" borderId="12" xfId="0" applyBorder="1" applyAlignment="1">
      <alignment horizontal="center"/>
    </xf>
    <xf numFmtId="0" fontId="2" fillId="0" borderId="10" xfId="0" applyFont="1" applyBorder="1" applyAlignment="1">
      <alignment horizontal="center"/>
    </xf>
    <xf numFmtId="0" fontId="2" fillId="0" borderId="22"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wrapText="1"/>
    </xf>
    <xf numFmtId="0" fontId="2" fillId="0" borderId="22" xfId="0" applyFont="1" applyBorder="1" applyAlignment="1">
      <alignment horizontal="center" wrapText="1"/>
    </xf>
    <xf numFmtId="0" fontId="0" fillId="0" borderId="0" xfId="0" applyAlignment="1">
      <alignment horizontal="left" vertical="center" wrapText="1"/>
    </xf>
    <xf numFmtId="0" fontId="2" fillId="0" borderId="7" xfId="0" applyFont="1" applyBorder="1" applyAlignment="1">
      <alignment horizontal="center" wrapText="1"/>
    </xf>
    <xf numFmtId="0" fontId="2" fillId="0" borderId="6" xfId="0" applyFont="1" applyBorder="1" applyAlignment="1">
      <alignment horizontal="center" wrapText="1"/>
    </xf>
    <xf numFmtId="0" fontId="2" fillId="0" borderId="21" xfId="0" applyFont="1" applyBorder="1" applyAlignment="1">
      <alignment horizontal="center" wrapText="1"/>
    </xf>
    <xf numFmtId="0" fontId="0" fillId="0" borderId="18" xfId="0"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wrapText="1"/>
    </xf>
    <xf numFmtId="0" fontId="0" fillId="0" borderId="11" xfId="0" applyBorder="1" applyAlignment="1">
      <alignment horizontal="center" vertical="center" wrapText="1"/>
    </xf>
    <xf numFmtId="0" fontId="11" fillId="0" borderId="7" xfId="0" applyFont="1" applyBorder="1" applyAlignment="1">
      <alignment horizontal="center"/>
    </xf>
    <xf numFmtId="0" fontId="11" fillId="0" borderId="6" xfId="0" applyFont="1" applyBorder="1" applyAlignment="1">
      <alignment horizontal="center"/>
    </xf>
    <xf numFmtId="0" fontId="11" fillId="0" borderId="21" xfId="0" applyFont="1" applyBorder="1" applyAlignment="1">
      <alignment horizontal="center"/>
    </xf>
    <xf numFmtId="0" fontId="11" fillId="0" borderId="7" xfId="0" applyFont="1" applyBorder="1" applyAlignment="1">
      <alignment horizontal="center" vertical="center"/>
    </xf>
    <xf numFmtId="0" fontId="11" fillId="0" borderId="6" xfId="0" applyFont="1" applyBorder="1" applyAlignment="1">
      <alignment horizontal="center" vertical="center"/>
    </xf>
    <xf numFmtId="0" fontId="11" fillId="0" borderId="21" xfId="0" applyFont="1" applyBorder="1" applyAlignment="1">
      <alignment horizontal="center" vertical="center"/>
    </xf>
    <xf numFmtId="0" fontId="0" fillId="5" borderId="15" xfId="0" applyFill="1" applyBorder="1"/>
    <xf numFmtId="0" fontId="4" fillId="0" borderId="11" xfId="0" applyFont="1" applyBorder="1" applyAlignment="1">
      <alignment horizontal="center"/>
    </xf>
    <xf numFmtId="0" fontId="0" fillId="0" borderId="41" xfId="0" applyBorder="1"/>
    <xf numFmtId="0" fontId="2" fillId="0" borderId="25" xfId="0" applyFont="1" applyBorder="1"/>
    <xf numFmtId="0" fontId="2" fillId="0" borderId="24" xfId="0" applyFont="1" applyBorder="1"/>
    <xf numFmtId="0" fontId="2" fillId="0" borderId="23" xfId="0" applyFont="1" applyBorder="1" applyAlignment="1">
      <alignment horizontal="left"/>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64752-2EB4-1C43-8C76-20C4C1FBBA4B}">
  <dimension ref="A1:H26"/>
  <sheetViews>
    <sheetView showGridLines="0" workbookViewId="0">
      <selection activeCell="H27" sqref="A6:H27"/>
    </sheetView>
  </sheetViews>
  <sheetFormatPr baseColWidth="10" defaultRowHeight="16"/>
  <cols>
    <col min="1" max="1" width="2.33203125" customWidth="1"/>
    <col min="2" max="2" width="6.5" bestFit="1" customWidth="1"/>
    <col min="3" max="3" width="14" bestFit="1" customWidth="1"/>
    <col min="4" max="4" width="6.1640625" bestFit="1" customWidth="1"/>
    <col min="5" max="5" width="8.1640625" bestFit="1" customWidth="1"/>
    <col min="6" max="6" width="10" bestFit="1" customWidth="1"/>
    <col min="7" max="8" width="9.33203125" bestFit="1" customWidth="1"/>
  </cols>
  <sheetData>
    <row r="1" spans="1:8">
      <c r="A1" s="7" t="s">
        <v>40</v>
      </c>
    </row>
    <row r="2" spans="1:8">
      <c r="A2" s="7" t="s">
        <v>39</v>
      </c>
    </row>
    <row r="3" spans="1:8">
      <c r="A3" s="7" t="s">
        <v>38</v>
      </c>
    </row>
    <row r="6" spans="1:8" ht="17" thickBot="1">
      <c r="A6" t="s">
        <v>37</v>
      </c>
    </row>
    <row r="7" spans="1:8">
      <c r="B7" s="6"/>
      <c r="C7" s="6"/>
      <c r="D7" s="6" t="s">
        <v>25</v>
      </c>
      <c r="E7" s="6" t="s">
        <v>36</v>
      </c>
      <c r="F7" s="6" t="s">
        <v>35</v>
      </c>
      <c r="G7" s="6" t="s">
        <v>22</v>
      </c>
      <c r="H7" s="6" t="s">
        <v>22</v>
      </c>
    </row>
    <row r="8" spans="1:8" ht="17" thickBot="1">
      <c r="B8" s="5" t="s">
        <v>21</v>
      </c>
      <c r="C8" s="5" t="s">
        <v>20</v>
      </c>
      <c r="D8" s="5" t="s">
        <v>19</v>
      </c>
      <c r="E8" s="5" t="s">
        <v>34</v>
      </c>
      <c r="F8" s="5" t="s">
        <v>33</v>
      </c>
      <c r="G8" s="5" t="s">
        <v>16</v>
      </c>
      <c r="H8" s="5" t="s">
        <v>15</v>
      </c>
    </row>
    <row r="9" spans="1:8">
      <c r="B9" s="3" t="s">
        <v>32</v>
      </c>
      <c r="C9" s="3" t="s">
        <v>29</v>
      </c>
      <c r="D9" s="3">
        <v>10000</v>
      </c>
      <c r="E9" s="3">
        <v>0</v>
      </c>
      <c r="F9" s="3">
        <v>70</v>
      </c>
      <c r="G9" s="3">
        <v>0</v>
      </c>
      <c r="H9" s="3">
        <v>46</v>
      </c>
    </row>
    <row r="10" spans="1:8">
      <c r="B10" s="3" t="s">
        <v>31</v>
      </c>
      <c r="C10" s="3" t="s">
        <v>27</v>
      </c>
      <c r="D10" s="3">
        <v>30000</v>
      </c>
      <c r="E10" s="3">
        <v>0</v>
      </c>
      <c r="F10" s="3">
        <v>24</v>
      </c>
      <c r="G10" s="3">
        <v>46</v>
      </c>
      <c r="H10" s="3">
        <v>0</v>
      </c>
    </row>
    <row r="11" spans="1:8">
      <c r="B11" s="3" t="s">
        <v>30</v>
      </c>
      <c r="C11" s="3" t="s">
        <v>29</v>
      </c>
      <c r="D11" s="3">
        <v>45000</v>
      </c>
      <c r="E11" s="3">
        <v>0</v>
      </c>
      <c r="F11" s="3">
        <v>70</v>
      </c>
      <c r="G11" s="3">
        <v>1E+30</v>
      </c>
      <c r="H11" s="3">
        <v>0</v>
      </c>
    </row>
    <row r="12" spans="1:8" ht="17" thickBot="1">
      <c r="B12" s="2" t="s">
        <v>28</v>
      </c>
      <c r="C12" s="2" t="s">
        <v>27</v>
      </c>
      <c r="D12" s="2">
        <v>0</v>
      </c>
      <c r="E12" s="2">
        <v>0</v>
      </c>
      <c r="F12" s="2">
        <v>24</v>
      </c>
      <c r="G12" s="2">
        <v>0</v>
      </c>
      <c r="H12" s="2">
        <v>1E+30</v>
      </c>
    </row>
    <row r="14" spans="1:8" ht="17" thickBot="1">
      <c r="A14" t="s">
        <v>26</v>
      </c>
    </row>
    <row r="15" spans="1:8">
      <c r="B15" s="6"/>
      <c r="C15" s="6"/>
      <c r="D15" s="6" t="s">
        <v>25</v>
      </c>
      <c r="E15" s="6" t="s">
        <v>24</v>
      </c>
      <c r="F15" s="6" t="s">
        <v>23</v>
      </c>
      <c r="G15" s="6" t="s">
        <v>22</v>
      </c>
      <c r="H15" s="6" t="s">
        <v>22</v>
      </c>
    </row>
    <row r="16" spans="1:8" ht="17" thickBot="1">
      <c r="B16" s="5" t="s">
        <v>21</v>
      </c>
      <c r="C16" s="5" t="s">
        <v>20</v>
      </c>
      <c r="D16" s="5" t="s">
        <v>19</v>
      </c>
      <c r="E16" s="5" t="s">
        <v>18</v>
      </c>
      <c r="F16" s="5" t="s">
        <v>17</v>
      </c>
      <c r="G16" s="5" t="s">
        <v>16</v>
      </c>
      <c r="H16" s="5" t="s">
        <v>15</v>
      </c>
    </row>
    <row r="17" spans="2:8">
      <c r="B17" s="3" t="s">
        <v>14</v>
      </c>
      <c r="C17" s="3" t="s">
        <v>3</v>
      </c>
      <c r="D17" s="3">
        <v>55000</v>
      </c>
      <c r="E17" s="3">
        <v>0</v>
      </c>
      <c r="F17" s="3">
        <v>60000</v>
      </c>
      <c r="G17" s="3">
        <v>1E+30</v>
      </c>
      <c r="H17" s="3">
        <v>5000</v>
      </c>
    </row>
    <row r="18" spans="2:8">
      <c r="B18" s="3" t="s">
        <v>13</v>
      </c>
      <c r="C18" s="3" t="s">
        <v>1</v>
      </c>
      <c r="D18" s="3">
        <v>30000</v>
      </c>
      <c r="E18" s="3">
        <v>0</v>
      </c>
      <c r="F18" s="3">
        <v>60000</v>
      </c>
      <c r="G18" s="3">
        <v>1E+30</v>
      </c>
      <c r="H18" s="3">
        <v>30000</v>
      </c>
    </row>
    <row r="19" spans="2:8">
      <c r="B19" s="3" t="s">
        <v>12</v>
      </c>
      <c r="C19" s="3" t="s">
        <v>11</v>
      </c>
      <c r="D19" s="3">
        <v>28000</v>
      </c>
      <c r="E19" s="3">
        <v>0</v>
      </c>
      <c r="F19" s="3">
        <v>30000</v>
      </c>
      <c r="G19" s="3">
        <v>1E+30</v>
      </c>
      <c r="H19" s="3">
        <v>1999.9999999999955</v>
      </c>
    </row>
    <row r="20" spans="2:8">
      <c r="B20" s="3" t="s">
        <v>10</v>
      </c>
      <c r="C20" s="3" t="s">
        <v>9</v>
      </c>
      <c r="D20" s="3">
        <v>18000</v>
      </c>
      <c r="E20" s="3">
        <v>0</v>
      </c>
      <c r="F20" s="3">
        <v>40000</v>
      </c>
      <c r="G20" s="3">
        <v>1E+30</v>
      </c>
      <c r="H20" s="3">
        <v>22000</v>
      </c>
    </row>
    <row r="21" spans="2:8">
      <c r="B21" s="3" t="s">
        <v>8</v>
      </c>
      <c r="C21" s="3" t="s">
        <v>7</v>
      </c>
      <c r="D21" s="3">
        <v>40000</v>
      </c>
      <c r="E21" s="4">
        <v>70</v>
      </c>
      <c r="F21" s="3">
        <v>40000</v>
      </c>
      <c r="G21" s="3">
        <v>4999.9999999999882</v>
      </c>
      <c r="H21" s="3">
        <v>10000</v>
      </c>
    </row>
    <row r="22" spans="2:8">
      <c r="B22" s="3" t="s">
        <v>6</v>
      </c>
      <c r="C22" s="3" t="s">
        <v>5</v>
      </c>
      <c r="D22" s="3">
        <v>45000</v>
      </c>
      <c r="E22" s="4">
        <v>70</v>
      </c>
      <c r="F22" s="3">
        <v>45000</v>
      </c>
      <c r="G22" s="3">
        <v>5000</v>
      </c>
      <c r="H22" s="3">
        <v>25000</v>
      </c>
    </row>
    <row r="23" spans="2:8">
      <c r="B23" s="3" t="s">
        <v>4</v>
      </c>
      <c r="C23" s="3" t="s">
        <v>3</v>
      </c>
      <c r="D23" s="3">
        <v>55000</v>
      </c>
      <c r="E23" s="3">
        <v>0</v>
      </c>
      <c r="F23" s="3">
        <v>30000</v>
      </c>
      <c r="G23" s="3">
        <v>25000</v>
      </c>
      <c r="H23" s="3">
        <v>1E+30</v>
      </c>
    </row>
    <row r="24" spans="2:8" ht="17" thickBot="1">
      <c r="B24" s="2" t="s">
        <v>2</v>
      </c>
      <c r="C24" s="2" t="s">
        <v>1</v>
      </c>
      <c r="D24" s="2">
        <v>30000</v>
      </c>
      <c r="E24" s="2">
        <v>-46</v>
      </c>
      <c r="F24" s="2">
        <v>30000</v>
      </c>
      <c r="G24" s="2">
        <v>4999.9999999999873</v>
      </c>
      <c r="H24" s="2">
        <v>5000</v>
      </c>
    </row>
    <row r="26" spans="2:8">
      <c r="E26"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C362A-DD37-5B46-BF57-8B2B2FAC85E6}">
  <dimension ref="A1:R31"/>
  <sheetViews>
    <sheetView tabSelected="1" workbookViewId="0">
      <selection sqref="A1:M1"/>
    </sheetView>
  </sheetViews>
  <sheetFormatPr baseColWidth="10" defaultRowHeight="16"/>
  <cols>
    <col min="1" max="1" width="16.6640625" bestFit="1" customWidth="1"/>
    <col min="4" max="4" width="19" bestFit="1" customWidth="1"/>
    <col min="5" max="5" width="34.83203125" customWidth="1"/>
  </cols>
  <sheetData>
    <row r="1" spans="1:18" ht="38" thickBot="1">
      <c r="A1" s="120" t="s">
        <v>73</v>
      </c>
      <c r="B1" s="121"/>
      <c r="C1" s="121"/>
      <c r="D1" s="121"/>
      <c r="E1" s="121"/>
      <c r="F1" s="121"/>
      <c r="G1" s="121"/>
      <c r="H1" s="121"/>
      <c r="I1" s="121"/>
      <c r="J1" s="121"/>
      <c r="K1" s="121"/>
      <c r="L1" s="121"/>
      <c r="M1" s="122"/>
    </row>
    <row r="2" spans="1:18" ht="17" thickBot="1"/>
    <row r="3" spans="1:18">
      <c r="A3" s="25" t="s">
        <v>72</v>
      </c>
      <c r="B3" s="24"/>
      <c r="C3" s="23"/>
    </row>
    <row r="4" spans="1:18">
      <c r="A4" s="19"/>
      <c r="B4" t="s">
        <v>67</v>
      </c>
      <c r="C4" s="13" t="s">
        <v>66</v>
      </c>
    </row>
    <row r="5" spans="1:18">
      <c r="A5" s="18" t="s">
        <v>62</v>
      </c>
      <c r="B5" s="14">
        <v>30000</v>
      </c>
      <c r="C5" s="17">
        <v>40000</v>
      </c>
    </row>
    <row r="6" spans="1:18" ht="17" thickBot="1">
      <c r="A6" s="18" t="s">
        <v>71</v>
      </c>
      <c r="B6" s="14">
        <v>40000</v>
      </c>
      <c r="C6" s="17">
        <v>45000</v>
      </c>
    </row>
    <row r="7" spans="1:18">
      <c r="A7" s="19"/>
      <c r="B7" t="s">
        <v>70</v>
      </c>
      <c r="C7" s="13" t="s">
        <v>69</v>
      </c>
      <c r="D7" s="22" t="s">
        <v>68</v>
      </c>
      <c r="E7" s="22" t="s">
        <v>67</v>
      </c>
      <c r="F7" s="22"/>
      <c r="G7" s="22" t="s">
        <v>66</v>
      </c>
      <c r="H7" s="21"/>
      <c r="I7" s="7"/>
      <c r="K7" s="7"/>
      <c r="L7" s="7"/>
      <c r="M7" s="7"/>
      <c r="P7" s="7"/>
      <c r="Q7" s="7"/>
      <c r="R7" s="7"/>
    </row>
    <row r="8" spans="1:18">
      <c r="A8" s="18" t="s">
        <v>65</v>
      </c>
      <c r="B8" s="14">
        <v>60000</v>
      </c>
      <c r="C8" s="17">
        <v>60000</v>
      </c>
      <c r="E8" s="14" t="s">
        <v>64</v>
      </c>
      <c r="F8" s="14" t="s">
        <v>63</v>
      </c>
      <c r="G8" s="14" t="s">
        <v>64</v>
      </c>
      <c r="H8" s="17" t="s">
        <v>63</v>
      </c>
    </row>
    <row r="9" spans="1:18" ht="17" thickBot="1">
      <c r="A9" s="18" t="s">
        <v>62</v>
      </c>
      <c r="B9" s="14" t="s">
        <v>61</v>
      </c>
      <c r="C9" s="17" t="s">
        <v>60</v>
      </c>
      <c r="D9" s="20"/>
      <c r="E9" s="50">
        <v>10000</v>
      </c>
      <c r="F9" s="50">
        <v>30000</v>
      </c>
      <c r="G9" s="50">
        <v>45000</v>
      </c>
      <c r="H9" s="147">
        <v>0</v>
      </c>
      <c r="K9" t="s">
        <v>37</v>
      </c>
    </row>
    <row r="10" spans="1:18">
      <c r="A10" s="19"/>
      <c r="C10" s="13"/>
      <c r="E10" s="14">
        <v>70</v>
      </c>
      <c r="F10" s="14">
        <v>24</v>
      </c>
      <c r="G10" s="14">
        <v>70</v>
      </c>
      <c r="H10" s="17">
        <v>24</v>
      </c>
      <c r="I10" s="71">
        <f>SUMPRODUCT(E9:H9,E10:H10)</f>
        <v>4570000</v>
      </c>
      <c r="L10" s="6"/>
      <c r="M10" s="6"/>
      <c r="N10" s="6" t="s">
        <v>25</v>
      </c>
      <c r="O10" s="6" t="s">
        <v>36</v>
      </c>
      <c r="P10" s="6" t="s">
        <v>35</v>
      </c>
      <c r="Q10" s="6" t="s">
        <v>22</v>
      </c>
      <c r="R10" s="6" t="s">
        <v>22</v>
      </c>
    </row>
    <row r="11" spans="1:18" ht="17" thickBot="1">
      <c r="A11" s="19" t="s">
        <v>26</v>
      </c>
      <c r="C11" s="13"/>
      <c r="H11" s="13"/>
      <c r="L11" s="5" t="s">
        <v>21</v>
      </c>
      <c r="M11" s="5" t="s">
        <v>20</v>
      </c>
      <c r="N11" s="5" t="s">
        <v>19</v>
      </c>
      <c r="O11" s="5" t="s">
        <v>34</v>
      </c>
      <c r="P11" s="5" t="s">
        <v>33</v>
      </c>
      <c r="Q11" s="5" t="s">
        <v>16</v>
      </c>
      <c r="R11" s="5" t="s">
        <v>15</v>
      </c>
    </row>
    <row r="12" spans="1:18">
      <c r="A12" s="19"/>
      <c r="C12" s="13"/>
      <c r="D12" t="s">
        <v>59</v>
      </c>
      <c r="H12" s="13"/>
      <c r="L12" s="3" t="s">
        <v>32</v>
      </c>
      <c r="M12" s="3" t="s">
        <v>29</v>
      </c>
      <c r="N12" s="3">
        <v>10000</v>
      </c>
      <c r="O12" s="3">
        <v>0</v>
      </c>
      <c r="P12" s="3">
        <v>70</v>
      </c>
      <c r="Q12" s="3">
        <v>0</v>
      </c>
      <c r="R12" s="3">
        <v>46</v>
      </c>
    </row>
    <row r="13" spans="1:18">
      <c r="A13" s="18" t="s">
        <v>58</v>
      </c>
      <c r="B13" s="14" t="s">
        <v>50</v>
      </c>
      <c r="C13" s="17">
        <f>B5</f>
        <v>30000</v>
      </c>
      <c r="E13" s="14" t="s">
        <v>57</v>
      </c>
      <c r="F13" s="14" t="s">
        <v>49</v>
      </c>
      <c r="G13" s="14">
        <v>0</v>
      </c>
      <c r="H13" s="13"/>
      <c r="L13" s="3" t="s">
        <v>31</v>
      </c>
      <c r="M13" s="3" t="s">
        <v>27</v>
      </c>
      <c r="N13" s="3">
        <v>30000</v>
      </c>
      <c r="O13" s="3">
        <v>0</v>
      </c>
      <c r="P13" s="3">
        <v>24</v>
      </c>
      <c r="Q13" s="3">
        <v>46</v>
      </c>
      <c r="R13" s="3">
        <v>0</v>
      </c>
    </row>
    <row r="14" spans="1:18">
      <c r="A14" s="18" t="s">
        <v>56</v>
      </c>
      <c r="B14" s="14" t="s">
        <v>50</v>
      </c>
      <c r="C14" s="17">
        <f>C5</f>
        <v>40000</v>
      </c>
      <c r="E14" s="14">
        <f>E9+G9</f>
        <v>55000</v>
      </c>
      <c r="F14" s="14" t="s">
        <v>54</v>
      </c>
      <c r="G14" s="14">
        <v>60000</v>
      </c>
      <c r="H14" s="13"/>
      <c r="L14" s="3" t="s">
        <v>30</v>
      </c>
      <c r="M14" s="3" t="s">
        <v>29</v>
      </c>
      <c r="N14" s="3">
        <v>45000</v>
      </c>
      <c r="O14" s="3">
        <v>0</v>
      </c>
      <c r="P14" s="3">
        <v>70</v>
      </c>
      <c r="Q14" s="3">
        <v>1E+30</v>
      </c>
      <c r="R14" s="3">
        <v>0</v>
      </c>
    </row>
    <row r="15" spans="1:18" ht="17" thickBot="1">
      <c r="A15" s="18" t="s">
        <v>55</v>
      </c>
      <c r="B15" s="14" t="s">
        <v>50</v>
      </c>
      <c r="C15" s="17">
        <f>B6</f>
        <v>40000</v>
      </c>
      <c r="E15" s="14">
        <f>F9+H9</f>
        <v>30000</v>
      </c>
      <c r="F15" s="14" t="s">
        <v>54</v>
      </c>
      <c r="G15" s="14">
        <v>60000</v>
      </c>
      <c r="H15" s="13"/>
      <c r="L15" s="2" t="s">
        <v>28</v>
      </c>
      <c r="M15" s="2" t="s">
        <v>27</v>
      </c>
      <c r="N15" s="2">
        <v>0</v>
      </c>
      <c r="O15" s="2">
        <v>0</v>
      </c>
      <c r="P15" s="2">
        <v>24</v>
      </c>
      <c r="Q15" s="2">
        <v>0</v>
      </c>
      <c r="R15" s="2">
        <v>1E+30</v>
      </c>
    </row>
    <row r="16" spans="1:18">
      <c r="A16" s="18" t="s">
        <v>53</v>
      </c>
      <c r="B16" s="14" t="s">
        <v>50</v>
      </c>
      <c r="C16" s="17">
        <f>C6</f>
        <v>45000</v>
      </c>
      <c r="E16" s="14">
        <f>0.4*E9+0.8*F9</f>
        <v>28000</v>
      </c>
      <c r="F16" s="14" t="s">
        <v>50</v>
      </c>
      <c r="G16" s="14">
        <f>B5</f>
        <v>30000</v>
      </c>
      <c r="H16" s="13"/>
    </row>
    <row r="17" spans="1:18" ht="17" thickBot="1">
      <c r="A17" s="18" t="s">
        <v>52</v>
      </c>
      <c r="B17" s="14" t="s">
        <v>49</v>
      </c>
      <c r="C17" s="17">
        <v>30000</v>
      </c>
      <c r="E17" s="14">
        <f>0.8*H9+0.4*G9</f>
        <v>18000</v>
      </c>
      <c r="F17" s="14" t="s">
        <v>50</v>
      </c>
      <c r="G17" s="14">
        <f>C5</f>
        <v>40000</v>
      </c>
      <c r="H17" s="13"/>
      <c r="K17" t="s">
        <v>26</v>
      </c>
    </row>
    <row r="18" spans="1:18">
      <c r="A18" s="18" t="s">
        <v>51</v>
      </c>
      <c r="B18" s="14" t="s">
        <v>49</v>
      </c>
      <c r="C18" s="17">
        <v>30000</v>
      </c>
      <c r="E18" s="14">
        <f>SUM(E9:F9)</f>
        <v>40000</v>
      </c>
      <c r="F18" s="14" t="s">
        <v>50</v>
      </c>
      <c r="G18" s="14">
        <f>B6</f>
        <v>40000</v>
      </c>
      <c r="H18" s="13"/>
      <c r="L18" s="6"/>
      <c r="M18" s="6"/>
      <c r="N18" s="6" t="s">
        <v>25</v>
      </c>
      <c r="O18" s="6" t="s">
        <v>24</v>
      </c>
      <c r="P18" s="6" t="s">
        <v>23</v>
      </c>
      <c r="Q18" s="6" t="s">
        <v>22</v>
      </c>
      <c r="R18" s="6" t="s">
        <v>22</v>
      </c>
    </row>
    <row r="19" spans="1:18" ht="17" thickBot="1">
      <c r="A19" s="18" t="s">
        <v>52</v>
      </c>
      <c r="B19" s="14" t="s">
        <v>50</v>
      </c>
      <c r="C19" s="17">
        <v>60000</v>
      </c>
      <c r="E19" s="14">
        <f>SUM(G9:H9)</f>
        <v>45000</v>
      </c>
      <c r="F19" s="14" t="s">
        <v>50</v>
      </c>
      <c r="G19" s="14">
        <f>C6</f>
        <v>45000</v>
      </c>
      <c r="H19" s="13"/>
      <c r="L19" s="5" t="s">
        <v>21</v>
      </c>
      <c r="M19" s="5" t="s">
        <v>20</v>
      </c>
      <c r="N19" s="5" t="s">
        <v>19</v>
      </c>
      <c r="O19" s="5" t="s">
        <v>18</v>
      </c>
      <c r="P19" s="5" t="s">
        <v>17</v>
      </c>
      <c r="Q19" s="5" t="s">
        <v>16</v>
      </c>
      <c r="R19" s="5" t="s">
        <v>15</v>
      </c>
    </row>
    <row r="20" spans="1:18" ht="17" thickBot="1">
      <c r="A20" s="16" t="s">
        <v>51</v>
      </c>
      <c r="B20" s="11" t="s">
        <v>50</v>
      </c>
      <c r="C20" s="15">
        <v>60000</v>
      </c>
      <c r="E20" s="14">
        <f>E9+G9</f>
        <v>55000</v>
      </c>
      <c r="F20" s="14" t="s">
        <v>49</v>
      </c>
      <c r="G20" s="14">
        <v>30000</v>
      </c>
      <c r="H20" s="13"/>
      <c r="L20" s="3" t="s">
        <v>14</v>
      </c>
      <c r="M20" s="3" t="s">
        <v>3</v>
      </c>
      <c r="N20" s="3">
        <v>55000</v>
      </c>
      <c r="O20" s="3">
        <v>0</v>
      </c>
      <c r="P20" s="3">
        <v>60000</v>
      </c>
      <c r="Q20" s="3">
        <v>1E+30</v>
      </c>
      <c r="R20" s="3">
        <v>5000</v>
      </c>
    </row>
    <row r="21" spans="1:18" ht="17" thickBot="1">
      <c r="A21" s="117" t="s">
        <v>253</v>
      </c>
      <c r="D21" s="12"/>
      <c r="E21" s="11">
        <f>F9+H9</f>
        <v>30000</v>
      </c>
      <c r="F21" s="11" t="s">
        <v>49</v>
      </c>
      <c r="G21" s="11">
        <v>30000</v>
      </c>
      <c r="H21" s="10"/>
      <c r="L21" s="3" t="s">
        <v>13</v>
      </c>
      <c r="M21" s="3" t="s">
        <v>1</v>
      </c>
      <c r="N21" s="3">
        <v>30000</v>
      </c>
      <c r="O21" s="3">
        <v>0</v>
      </c>
      <c r="P21" s="3">
        <v>60000</v>
      </c>
      <c r="Q21" s="3">
        <v>1E+30</v>
      </c>
      <c r="R21" s="3">
        <v>30000</v>
      </c>
    </row>
    <row r="22" spans="1:18" ht="17" thickBot="1">
      <c r="A22" s="117" t="s">
        <v>252</v>
      </c>
      <c r="L22" s="3" t="s">
        <v>12</v>
      </c>
      <c r="M22" s="3" t="s">
        <v>11</v>
      </c>
      <c r="N22" s="3">
        <v>28000</v>
      </c>
      <c r="O22" s="3">
        <v>0</v>
      </c>
      <c r="P22" s="3">
        <v>30000</v>
      </c>
      <c r="Q22" s="3">
        <v>1E+30</v>
      </c>
      <c r="R22" s="3">
        <v>1999.9999999999955</v>
      </c>
    </row>
    <row r="23" spans="1:18" ht="17" thickBot="1">
      <c r="A23" s="124" t="s">
        <v>48</v>
      </c>
      <c r="B23" s="125"/>
      <c r="C23" s="125"/>
      <c r="D23" s="125"/>
      <c r="E23" s="9" t="s">
        <v>47</v>
      </c>
      <c r="L23" s="3" t="s">
        <v>10</v>
      </c>
      <c r="M23" s="3" t="s">
        <v>9</v>
      </c>
      <c r="N23" s="3">
        <v>18000</v>
      </c>
      <c r="O23" s="3">
        <v>0</v>
      </c>
      <c r="P23" s="3">
        <v>40000</v>
      </c>
      <c r="Q23" s="3">
        <v>1E+30</v>
      </c>
      <c r="R23" s="3">
        <v>22000</v>
      </c>
    </row>
    <row r="24" spans="1:18">
      <c r="A24" t="s">
        <v>46</v>
      </c>
      <c r="E24" s="71">
        <f>I10</f>
        <v>4570000</v>
      </c>
      <c r="L24" s="3" t="s">
        <v>8</v>
      </c>
      <c r="M24" s="3" t="s">
        <v>7</v>
      </c>
      <c r="N24" s="3">
        <v>40000</v>
      </c>
      <c r="O24" s="4">
        <v>70</v>
      </c>
      <c r="P24" s="3">
        <v>40000</v>
      </c>
      <c r="Q24" s="3">
        <v>4999.9999999999882</v>
      </c>
      <c r="R24" s="3">
        <v>10000</v>
      </c>
    </row>
    <row r="25" spans="1:18">
      <c r="A25" t="s">
        <v>45</v>
      </c>
      <c r="E25" s="71">
        <f>E9</f>
        <v>10000</v>
      </c>
      <c r="L25" s="3" t="s">
        <v>6</v>
      </c>
      <c r="M25" s="3" t="s">
        <v>5</v>
      </c>
      <c r="N25" s="3">
        <v>45000</v>
      </c>
      <c r="O25" s="4">
        <v>70</v>
      </c>
      <c r="P25" s="3">
        <v>45000</v>
      </c>
      <c r="Q25" s="3">
        <v>5000</v>
      </c>
      <c r="R25" s="3">
        <v>25000</v>
      </c>
    </row>
    <row r="26" spans="1:18">
      <c r="A26" t="s">
        <v>44</v>
      </c>
      <c r="E26" s="71">
        <f>G9</f>
        <v>45000</v>
      </c>
      <c r="L26" s="3" t="s">
        <v>4</v>
      </c>
      <c r="M26" s="3" t="s">
        <v>3</v>
      </c>
      <c r="N26" s="3">
        <v>55000</v>
      </c>
      <c r="O26" s="3">
        <v>0</v>
      </c>
      <c r="P26" s="3">
        <v>30000</v>
      </c>
      <c r="Q26" s="3">
        <v>25000</v>
      </c>
      <c r="R26" s="3">
        <v>1E+30</v>
      </c>
    </row>
    <row r="27" spans="1:18" ht="17" thickBot="1">
      <c r="A27" t="s">
        <v>43</v>
      </c>
      <c r="E27" s="71">
        <f>F9</f>
        <v>30000</v>
      </c>
      <c r="L27" s="2" t="s">
        <v>2</v>
      </c>
      <c r="M27" s="2" t="s">
        <v>1</v>
      </c>
      <c r="N27" s="2">
        <v>30000</v>
      </c>
      <c r="O27" s="2">
        <v>-46</v>
      </c>
      <c r="P27" s="2">
        <v>30000</v>
      </c>
      <c r="Q27" s="2">
        <v>4999.9999999999873</v>
      </c>
      <c r="R27" s="2">
        <v>5000</v>
      </c>
    </row>
    <row r="28" spans="1:18">
      <c r="A28" t="s">
        <v>42</v>
      </c>
      <c r="E28" s="71">
        <f>H9</f>
        <v>0</v>
      </c>
    </row>
    <row r="29" spans="1:18" ht="30" customHeight="1">
      <c r="A29" s="123" t="s">
        <v>41</v>
      </c>
      <c r="B29" s="123"/>
      <c r="C29" s="123"/>
      <c r="D29" s="123"/>
      <c r="E29" s="1">
        <f>'Sensitivity Report Hw 1'!E21</f>
        <v>70</v>
      </c>
      <c r="O29" s="96"/>
    </row>
    <row r="31" spans="1:18">
      <c r="A31" s="8"/>
    </row>
  </sheetData>
  <mergeCells count="3">
    <mergeCell ref="A1:M1"/>
    <mergeCell ref="A29:D29"/>
    <mergeCell ref="A23:D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E9BC-9988-7143-AE3C-AB8E28C6C93C}">
  <dimension ref="A1:I18"/>
  <sheetViews>
    <sheetView showGridLines="0" workbookViewId="0">
      <selection activeCell="I20" sqref="A6:I20"/>
    </sheetView>
  </sheetViews>
  <sheetFormatPr baseColWidth="10" defaultRowHeight="16"/>
  <cols>
    <col min="1" max="1" width="2.33203125" customWidth="1"/>
    <col min="2" max="2" width="6.5" bestFit="1" customWidth="1"/>
    <col min="3" max="3" width="12" bestFit="1" customWidth="1"/>
    <col min="4" max="4" width="5.83203125" bestFit="1" customWidth="1"/>
    <col min="5" max="5" width="12.83203125" bestFit="1" customWidth="1"/>
    <col min="6" max="6" width="10" bestFit="1" customWidth="1"/>
    <col min="7" max="7" width="12.1640625" bestFit="1" customWidth="1"/>
    <col min="8" max="8" width="9.33203125" bestFit="1" customWidth="1"/>
    <col min="9" max="9" width="14.1640625" bestFit="1" customWidth="1"/>
  </cols>
  <sheetData>
    <row r="1" spans="1:9">
      <c r="A1" s="7" t="s">
        <v>40</v>
      </c>
    </row>
    <row r="2" spans="1:9">
      <c r="A2" s="7" t="s">
        <v>85</v>
      </c>
    </row>
    <row r="3" spans="1:9">
      <c r="A3" s="7" t="s">
        <v>84</v>
      </c>
    </row>
    <row r="6" spans="1:9" ht="17" thickBot="1">
      <c r="A6" t="s">
        <v>37</v>
      </c>
    </row>
    <row r="7" spans="1:9">
      <c r="B7" s="6"/>
      <c r="C7" s="6"/>
      <c r="D7" s="6" t="s">
        <v>25</v>
      </c>
      <c r="E7" s="6" t="s">
        <v>36</v>
      </c>
      <c r="F7" s="6" t="s">
        <v>35</v>
      </c>
      <c r="G7" s="6" t="s">
        <v>22</v>
      </c>
      <c r="H7" s="6" t="s">
        <v>22</v>
      </c>
    </row>
    <row r="8" spans="1:9" ht="17" thickBot="1">
      <c r="B8" s="5" t="s">
        <v>21</v>
      </c>
      <c r="C8" s="5" t="s">
        <v>20</v>
      </c>
      <c r="D8" s="5" t="s">
        <v>19</v>
      </c>
      <c r="E8" s="5" t="s">
        <v>34</v>
      </c>
      <c r="F8" s="5" t="s">
        <v>33</v>
      </c>
      <c r="G8" s="5" t="s">
        <v>16</v>
      </c>
      <c r="H8" s="5" t="s">
        <v>15</v>
      </c>
      <c r="I8" s="26" t="s">
        <v>83</v>
      </c>
    </row>
    <row r="9" spans="1:9">
      <c r="B9" s="3" t="s">
        <v>82</v>
      </c>
      <c r="C9" s="3" t="s">
        <v>81</v>
      </c>
      <c r="D9" s="3">
        <v>20</v>
      </c>
      <c r="E9" s="3">
        <v>0</v>
      </c>
      <c r="F9" s="4">
        <v>3600</v>
      </c>
      <c r="G9" s="3">
        <v>1200</v>
      </c>
      <c r="H9" s="4">
        <v>600</v>
      </c>
      <c r="I9">
        <f>F9-H9</f>
        <v>3000</v>
      </c>
    </row>
    <row r="10" spans="1:9">
      <c r="B10" s="3" t="s">
        <v>80</v>
      </c>
      <c r="C10" s="3" t="s">
        <v>79</v>
      </c>
      <c r="D10" s="3">
        <v>0</v>
      </c>
      <c r="E10" s="3">
        <v>-883.33333333333337</v>
      </c>
      <c r="F10" s="3">
        <v>1250</v>
      </c>
      <c r="G10" s="3">
        <v>883.33333333333337</v>
      </c>
      <c r="H10" s="3">
        <v>1E+30</v>
      </c>
    </row>
    <row r="11" spans="1:9" ht="17" thickBot="1">
      <c r="B11" s="2" t="s">
        <v>78</v>
      </c>
      <c r="C11" s="2" t="s">
        <v>77</v>
      </c>
      <c r="D11" s="2">
        <v>130</v>
      </c>
      <c r="E11" s="2">
        <v>0</v>
      </c>
      <c r="F11" s="2">
        <v>3000</v>
      </c>
      <c r="G11" s="2">
        <v>600</v>
      </c>
      <c r="H11" s="2">
        <v>750</v>
      </c>
    </row>
    <row r="13" spans="1:9" ht="17" thickBot="1">
      <c r="A13" t="s">
        <v>26</v>
      </c>
    </row>
    <row r="14" spans="1:9">
      <c r="B14" s="6"/>
      <c r="C14" s="6"/>
      <c r="D14" s="6" t="s">
        <v>25</v>
      </c>
      <c r="E14" s="6" t="s">
        <v>24</v>
      </c>
      <c r="F14" s="6" t="s">
        <v>23</v>
      </c>
      <c r="G14" s="6" t="s">
        <v>22</v>
      </c>
      <c r="H14" s="6" t="s">
        <v>22</v>
      </c>
    </row>
    <row r="15" spans="1:9" ht="17" thickBot="1">
      <c r="B15" s="5" t="s">
        <v>21</v>
      </c>
      <c r="C15" s="5" t="s">
        <v>20</v>
      </c>
      <c r="D15" s="5" t="s">
        <v>19</v>
      </c>
      <c r="E15" s="5" t="s">
        <v>18</v>
      </c>
      <c r="F15" s="5" t="s">
        <v>17</v>
      </c>
      <c r="G15" s="5" t="s">
        <v>16</v>
      </c>
      <c r="H15" s="5" t="s">
        <v>15</v>
      </c>
    </row>
    <row r="16" spans="1:9">
      <c r="B16" s="3" t="s">
        <v>8</v>
      </c>
      <c r="C16" s="3" t="s">
        <v>76</v>
      </c>
      <c r="D16" s="3">
        <v>8100</v>
      </c>
      <c r="E16" s="3">
        <v>20</v>
      </c>
      <c r="F16" s="3">
        <v>8100</v>
      </c>
      <c r="G16" s="3">
        <v>900</v>
      </c>
      <c r="H16" s="3">
        <v>600</v>
      </c>
    </row>
    <row r="17" spans="2:8">
      <c r="B17" s="3" t="s">
        <v>6</v>
      </c>
      <c r="C17" s="3" t="s">
        <v>75</v>
      </c>
      <c r="D17" s="3">
        <v>4500</v>
      </c>
      <c r="E17" s="3">
        <v>66.666666666666671</v>
      </c>
      <c r="F17" s="3">
        <v>4500</v>
      </c>
      <c r="G17" s="3">
        <v>360</v>
      </c>
      <c r="H17" s="3">
        <v>1462.5</v>
      </c>
    </row>
    <row r="18" spans="2:8" ht="17" thickBot="1">
      <c r="B18" s="2" t="s">
        <v>4</v>
      </c>
      <c r="C18" s="2" t="s">
        <v>74</v>
      </c>
      <c r="D18" s="2">
        <v>8100</v>
      </c>
      <c r="E18" s="2">
        <v>0</v>
      </c>
      <c r="F18" s="2">
        <v>9000</v>
      </c>
      <c r="G18" s="2">
        <v>1E+30</v>
      </c>
      <c r="H18" s="2">
        <v>900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5A30A-7046-9545-8254-F1159AB386FA}">
  <dimension ref="A1:I18"/>
  <sheetViews>
    <sheetView showGridLines="0" workbookViewId="0">
      <selection activeCell="A6" sqref="A6:I18"/>
    </sheetView>
  </sheetViews>
  <sheetFormatPr baseColWidth="10" defaultRowHeight="16"/>
  <cols>
    <col min="1" max="1" width="2.33203125" customWidth="1"/>
    <col min="2" max="2" width="6.83203125" bestFit="1" customWidth="1"/>
    <col min="3" max="3" width="12" bestFit="1" customWidth="1"/>
    <col min="4" max="4" width="5.83203125" bestFit="1" customWidth="1"/>
    <col min="5" max="5" width="12.83203125" bestFit="1" customWidth="1"/>
    <col min="6" max="6" width="10" bestFit="1" customWidth="1"/>
    <col min="7" max="7" width="12.1640625" bestFit="1" customWidth="1"/>
    <col min="8" max="8" width="9.33203125" bestFit="1" customWidth="1"/>
    <col min="9" max="9" width="14.1640625" bestFit="1" customWidth="1"/>
  </cols>
  <sheetData>
    <row r="1" spans="1:9">
      <c r="A1" s="7" t="s">
        <v>40</v>
      </c>
    </row>
    <row r="2" spans="1:9">
      <c r="A2" s="7" t="s">
        <v>85</v>
      </c>
    </row>
    <row r="3" spans="1:9">
      <c r="A3" s="7" t="s">
        <v>92</v>
      </c>
    </row>
    <row r="6" spans="1:9" ht="17" thickBot="1">
      <c r="A6" t="s">
        <v>37</v>
      </c>
    </row>
    <row r="7" spans="1:9">
      <c r="B7" s="6"/>
      <c r="C7" s="6"/>
      <c r="D7" s="6" t="s">
        <v>25</v>
      </c>
      <c r="E7" s="6" t="s">
        <v>36</v>
      </c>
      <c r="F7" s="6" t="s">
        <v>35</v>
      </c>
      <c r="G7" s="6" t="s">
        <v>22</v>
      </c>
      <c r="H7" s="6" t="s">
        <v>22</v>
      </c>
    </row>
    <row r="8" spans="1:9" ht="17" thickBot="1">
      <c r="B8" s="5" t="s">
        <v>21</v>
      </c>
      <c r="C8" s="5" t="s">
        <v>20</v>
      </c>
      <c r="D8" s="5" t="s">
        <v>19</v>
      </c>
      <c r="E8" s="5" t="s">
        <v>34</v>
      </c>
      <c r="F8" s="5" t="s">
        <v>33</v>
      </c>
      <c r="G8" s="5" t="s">
        <v>16</v>
      </c>
      <c r="H8" s="5" t="s">
        <v>15</v>
      </c>
      <c r="I8" s="26" t="s">
        <v>83</v>
      </c>
    </row>
    <row r="9" spans="1:9">
      <c r="B9" s="3" t="s">
        <v>91</v>
      </c>
      <c r="C9" s="3" t="s">
        <v>81</v>
      </c>
      <c r="D9" s="3">
        <v>20</v>
      </c>
      <c r="E9" s="3">
        <v>0</v>
      </c>
      <c r="F9" s="4">
        <v>4600</v>
      </c>
      <c r="G9" s="3">
        <v>199.99999999999997</v>
      </c>
      <c r="H9" s="4">
        <v>1600</v>
      </c>
      <c r="I9">
        <f>F9-H9</f>
        <v>3000</v>
      </c>
    </row>
    <row r="10" spans="1:9">
      <c r="B10" s="3" t="s">
        <v>90</v>
      </c>
      <c r="C10" s="3" t="s">
        <v>79</v>
      </c>
      <c r="D10" s="3">
        <v>0</v>
      </c>
      <c r="E10" s="3">
        <v>-1105.5555555555557</v>
      </c>
      <c r="F10" s="3">
        <v>1250</v>
      </c>
      <c r="G10" s="3">
        <v>1105.5555555555557</v>
      </c>
      <c r="H10" s="3">
        <v>1E+30</v>
      </c>
    </row>
    <row r="11" spans="1:9" ht="17" thickBot="1">
      <c r="B11" s="2" t="s">
        <v>89</v>
      </c>
      <c r="C11" s="2" t="s">
        <v>77</v>
      </c>
      <c r="D11" s="2">
        <v>130</v>
      </c>
      <c r="E11" s="2">
        <v>0</v>
      </c>
      <c r="F11" s="2">
        <v>3000</v>
      </c>
      <c r="G11" s="2">
        <v>1600</v>
      </c>
      <c r="H11" s="2">
        <v>124.99999999999999</v>
      </c>
    </row>
    <row r="13" spans="1:9" ht="17" thickBot="1">
      <c r="A13" t="s">
        <v>26</v>
      </c>
    </row>
    <row r="14" spans="1:9">
      <c r="B14" s="6"/>
      <c r="C14" s="6"/>
      <c r="D14" s="6" t="s">
        <v>25</v>
      </c>
      <c r="E14" s="6" t="s">
        <v>24</v>
      </c>
      <c r="F14" s="6" t="s">
        <v>23</v>
      </c>
      <c r="G14" s="6" t="s">
        <v>22</v>
      </c>
      <c r="H14" s="6" t="s">
        <v>22</v>
      </c>
    </row>
    <row r="15" spans="1:9" ht="17" thickBot="1">
      <c r="B15" s="5" t="s">
        <v>21</v>
      </c>
      <c r="C15" s="5" t="s">
        <v>20</v>
      </c>
      <c r="D15" s="5" t="s">
        <v>19</v>
      </c>
      <c r="E15" s="5" t="s">
        <v>18</v>
      </c>
      <c r="F15" s="5" t="s">
        <v>17</v>
      </c>
      <c r="G15" s="5" t="s">
        <v>16</v>
      </c>
      <c r="H15" s="5" t="s">
        <v>15</v>
      </c>
    </row>
    <row r="16" spans="1:9">
      <c r="B16" s="3" t="s">
        <v>88</v>
      </c>
      <c r="C16" s="3" t="s">
        <v>81</v>
      </c>
      <c r="D16" s="3">
        <v>8100</v>
      </c>
      <c r="E16" s="3">
        <v>53.333333333333336</v>
      </c>
      <c r="F16" s="3">
        <v>8100</v>
      </c>
      <c r="G16" s="3">
        <v>900</v>
      </c>
      <c r="H16" s="3">
        <v>600</v>
      </c>
    </row>
    <row r="17" spans="2:8">
      <c r="B17" s="3" t="s">
        <v>87</v>
      </c>
      <c r="C17" s="3" t="s">
        <v>81</v>
      </c>
      <c r="D17" s="3">
        <v>4500</v>
      </c>
      <c r="E17" s="3">
        <v>11.111111111111111</v>
      </c>
      <c r="F17" s="3">
        <v>4500</v>
      </c>
      <c r="G17" s="3">
        <v>360</v>
      </c>
      <c r="H17" s="3">
        <v>1462.5</v>
      </c>
    </row>
    <row r="18" spans="2:8" ht="17" thickBot="1">
      <c r="B18" s="2" t="s">
        <v>86</v>
      </c>
      <c r="C18" s="2" t="s">
        <v>81</v>
      </c>
      <c r="D18" s="2">
        <v>8100</v>
      </c>
      <c r="E18" s="2">
        <v>0</v>
      </c>
      <c r="F18" s="2">
        <v>9000</v>
      </c>
      <c r="G18" s="2">
        <v>1E+30</v>
      </c>
      <c r="H18" s="2">
        <v>900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F1123-C1F2-A047-94CC-7ED6B0FAB1B5}">
  <dimension ref="A1:T39"/>
  <sheetViews>
    <sheetView topLeftCell="C7" workbookViewId="0">
      <selection activeCell="B30" sqref="B30"/>
    </sheetView>
  </sheetViews>
  <sheetFormatPr baseColWidth="10" defaultRowHeight="16"/>
  <cols>
    <col min="1" max="1" width="32.1640625" customWidth="1"/>
    <col min="2" max="2" width="11.6640625" bestFit="1" customWidth="1"/>
    <col min="5" max="5" width="13.6640625" bestFit="1" customWidth="1"/>
    <col min="6" max="6" width="19.5" bestFit="1" customWidth="1"/>
    <col min="7" max="7" width="10.6640625" bestFit="1" customWidth="1"/>
    <col min="10" max="10" width="13" bestFit="1" customWidth="1"/>
    <col min="11" max="11" width="14.1640625" bestFit="1" customWidth="1"/>
    <col min="16" max="16" width="13" bestFit="1" customWidth="1"/>
    <col min="20" max="20" width="14.1640625" bestFit="1" customWidth="1"/>
  </cols>
  <sheetData>
    <row r="1" spans="1:16" ht="38" thickBot="1">
      <c r="A1" s="120" t="s">
        <v>113</v>
      </c>
      <c r="B1" s="121"/>
      <c r="C1" s="121"/>
      <c r="D1" s="121"/>
      <c r="E1" s="121"/>
      <c r="F1" s="121"/>
      <c r="G1" s="121"/>
      <c r="H1" s="121"/>
      <c r="I1" s="121"/>
      <c r="J1" s="121"/>
      <c r="K1" s="121"/>
      <c r="L1" s="121"/>
      <c r="M1" s="122"/>
    </row>
    <row r="3" spans="1:16">
      <c r="A3" s="40" t="s">
        <v>72</v>
      </c>
      <c r="B3" s="14"/>
      <c r="C3" s="14"/>
      <c r="D3" s="14"/>
      <c r="E3" s="14"/>
    </row>
    <row r="4" spans="1:16">
      <c r="A4" s="14"/>
      <c r="B4" s="14" t="s">
        <v>103</v>
      </c>
      <c r="C4" s="14" t="s">
        <v>102</v>
      </c>
      <c r="D4" s="14" t="s">
        <v>101</v>
      </c>
      <c r="E4" s="14" t="s">
        <v>112</v>
      </c>
    </row>
    <row r="5" spans="1:16">
      <c r="A5" s="14" t="s">
        <v>111</v>
      </c>
      <c r="B5" s="14">
        <v>80</v>
      </c>
      <c r="C5" s="14">
        <v>40</v>
      </c>
      <c r="D5" s="14">
        <v>50</v>
      </c>
      <c r="E5" s="14">
        <v>8100</v>
      </c>
    </row>
    <row r="6" spans="1:16">
      <c r="A6" s="14" t="s">
        <v>110</v>
      </c>
      <c r="B6" s="14">
        <v>30</v>
      </c>
      <c r="C6" s="14">
        <v>20</v>
      </c>
      <c r="D6" s="14">
        <v>30</v>
      </c>
      <c r="E6" s="14">
        <v>4500</v>
      </c>
    </row>
    <row r="7" spans="1:16">
      <c r="A7" s="14" t="s">
        <v>109</v>
      </c>
      <c r="B7" s="14">
        <v>80</v>
      </c>
      <c r="C7" s="14">
        <v>10</v>
      </c>
      <c r="D7" s="14">
        <v>50</v>
      </c>
      <c r="E7" s="14">
        <v>9000</v>
      </c>
    </row>
    <row r="8" spans="1:16">
      <c r="A8" s="14" t="s">
        <v>108</v>
      </c>
      <c r="B8" s="39">
        <v>3600</v>
      </c>
      <c r="C8" s="39">
        <v>1250</v>
      </c>
      <c r="D8" s="39">
        <v>3000</v>
      </c>
      <c r="E8" s="14"/>
    </row>
    <row r="10" spans="1:16" ht="17" thickBot="1"/>
    <row r="11" spans="1:16">
      <c r="A11" s="38" t="s">
        <v>107</v>
      </c>
      <c r="B11" s="24"/>
      <c r="C11" s="24"/>
      <c r="D11" s="23"/>
      <c r="F11" s="38" t="s">
        <v>106</v>
      </c>
      <c r="G11" s="24"/>
      <c r="H11" s="24"/>
      <c r="I11" s="24"/>
      <c r="J11" s="23"/>
      <c r="L11" s="38" t="s">
        <v>105</v>
      </c>
      <c r="M11" s="24"/>
      <c r="N11" s="24"/>
      <c r="O11" s="24"/>
      <c r="P11" s="23"/>
    </row>
    <row r="12" spans="1:16">
      <c r="A12" s="19"/>
      <c r="B12" s="14" t="s">
        <v>104</v>
      </c>
      <c r="C12" s="14" t="s">
        <v>50</v>
      </c>
      <c r="D12" s="17">
        <f>E5</f>
        <v>8100</v>
      </c>
      <c r="F12" s="19"/>
      <c r="G12" s="14" t="s">
        <v>103</v>
      </c>
      <c r="H12" s="14" t="s">
        <v>102</v>
      </c>
      <c r="I12" s="14" t="s">
        <v>101</v>
      </c>
      <c r="J12" s="13"/>
      <c r="L12" s="19"/>
      <c r="M12" s="14" t="s">
        <v>103</v>
      </c>
      <c r="N12" s="14" t="s">
        <v>102</v>
      </c>
      <c r="O12" s="14" t="s">
        <v>101</v>
      </c>
      <c r="P12" s="13"/>
    </row>
    <row r="13" spans="1:16">
      <c r="A13" s="19"/>
      <c r="B13" s="14" t="s">
        <v>100</v>
      </c>
      <c r="C13" s="14" t="s">
        <v>50</v>
      </c>
      <c r="D13" s="17">
        <f>E6</f>
        <v>4500</v>
      </c>
      <c r="F13" s="19"/>
      <c r="G13" s="14">
        <v>20</v>
      </c>
      <c r="H13" s="14">
        <v>0</v>
      </c>
      <c r="I13" s="14">
        <v>130</v>
      </c>
      <c r="J13" s="13"/>
      <c r="L13" s="19"/>
      <c r="M13" s="14">
        <v>20</v>
      </c>
      <c r="N13" s="14">
        <v>0</v>
      </c>
      <c r="O13" s="14">
        <v>130</v>
      </c>
      <c r="P13" s="13"/>
    </row>
    <row r="14" spans="1:16" ht="17" thickBot="1">
      <c r="A14" s="12"/>
      <c r="B14" s="11" t="s">
        <v>99</v>
      </c>
      <c r="C14" s="11" t="s">
        <v>50</v>
      </c>
      <c r="D14" s="15">
        <f>E7</f>
        <v>9000</v>
      </c>
      <c r="F14" s="19"/>
      <c r="G14" s="37">
        <f>B8</f>
        <v>3600</v>
      </c>
      <c r="H14" s="37">
        <f>C8</f>
        <v>1250</v>
      </c>
      <c r="I14" s="37">
        <f>D8</f>
        <v>3000</v>
      </c>
      <c r="J14" s="36">
        <f>SUMPRODUCT(G13:I13,G14:I14)</f>
        <v>462000</v>
      </c>
      <c r="L14" s="19"/>
      <c r="M14" s="37">
        <v>4600</v>
      </c>
      <c r="N14" s="37">
        <f>C8</f>
        <v>1250</v>
      </c>
      <c r="O14" s="37">
        <f>D8</f>
        <v>3000</v>
      </c>
      <c r="P14" s="36">
        <f>SUMPRODUCT(M13:O13,M14:O14)</f>
        <v>482000</v>
      </c>
    </row>
    <row r="15" spans="1:16">
      <c r="F15" s="19"/>
      <c r="J15" s="13"/>
      <c r="L15" s="19"/>
      <c r="P15" s="13"/>
    </row>
    <row r="16" spans="1:16">
      <c r="F16" s="19" t="s">
        <v>98</v>
      </c>
      <c r="J16" s="13"/>
      <c r="L16" s="19" t="s">
        <v>98</v>
      </c>
      <c r="P16" s="13"/>
    </row>
    <row r="17" spans="1:20">
      <c r="F17" s="19"/>
      <c r="J17" s="13"/>
      <c r="L17" s="19"/>
      <c r="P17" s="13"/>
    </row>
    <row r="18" spans="1:20">
      <c r="F18" s="19"/>
      <c r="G18" s="14">
        <f>G13*B5+H13*C5+I13*D5</f>
        <v>8100</v>
      </c>
      <c r="H18" s="14" t="s">
        <v>50</v>
      </c>
      <c r="I18" s="14">
        <f>E5</f>
        <v>8100</v>
      </c>
      <c r="J18" s="13"/>
      <c r="L18" s="19"/>
      <c r="M18" s="14">
        <f>M$13*B5+N$13*C5+O$13*D5</f>
        <v>8100</v>
      </c>
      <c r="N18" s="14" t="s">
        <v>50</v>
      </c>
      <c r="O18" s="14">
        <f>E5</f>
        <v>8100</v>
      </c>
      <c r="P18" s="13"/>
    </row>
    <row r="19" spans="1:20">
      <c r="F19" s="19"/>
      <c r="G19" s="14">
        <f>G13*B6+H13*C6+I13*D6</f>
        <v>4500</v>
      </c>
      <c r="H19" s="14" t="s">
        <v>50</v>
      </c>
      <c r="I19" s="14">
        <f>E6</f>
        <v>4500</v>
      </c>
      <c r="J19" s="13"/>
      <c r="L19" s="19"/>
      <c r="M19" s="14">
        <f>M$13*B6+N$13*C6+O$13*D6</f>
        <v>4500</v>
      </c>
      <c r="N19" s="14" t="s">
        <v>50</v>
      </c>
      <c r="O19" s="14">
        <f>E6</f>
        <v>4500</v>
      </c>
      <c r="P19" s="13"/>
    </row>
    <row r="20" spans="1:20" ht="17" thickBot="1">
      <c r="F20" s="12"/>
      <c r="G20" s="11">
        <f>G13*B7+H13*C7+I13*D7</f>
        <v>8100</v>
      </c>
      <c r="H20" s="11" t="s">
        <v>50</v>
      </c>
      <c r="I20" s="11">
        <f>E7</f>
        <v>9000</v>
      </c>
      <c r="J20" s="10"/>
      <c r="L20" s="12"/>
      <c r="M20" s="11">
        <f>M$13*B7+N$13*C7+O$13*D7</f>
        <v>8100</v>
      </c>
      <c r="N20" s="11" t="s">
        <v>50</v>
      </c>
      <c r="O20" s="11">
        <f>E7</f>
        <v>9000</v>
      </c>
      <c r="P20" s="10"/>
    </row>
    <row r="21" spans="1:20" ht="17" thickBot="1"/>
    <row r="22" spans="1:20" ht="17" thickBot="1">
      <c r="A22" s="124" t="s">
        <v>48</v>
      </c>
      <c r="B22" s="125"/>
      <c r="C22" s="125"/>
      <c r="D22" s="125"/>
      <c r="E22" s="125"/>
      <c r="F22" s="125" t="s">
        <v>97</v>
      </c>
      <c r="G22" s="126"/>
    </row>
    <row r="23" spans="1:20">
      <c r="A23" s="35" t="s">
        <v>96</v>
      </c>
      <c r="B23" s="34"/>
      <c r="C23" s="34"/>
      <c r="D23" s="34"/>
      <c r="E23" s="34"/>
      <c r="F23" s="24" t="s">
        <v>95</v>
      </c>
      <c r="G23" s="23"/>
    </row>
    <row r="24" spans="1:20">
      <c r="A24" s="33" t="s">
        <v>94</v>
      </c>
      <c r="F24" s="32">
        <f>P14</f>
        <v>482000</v>
      </c>
      <c r="G24" s="13"/>
    </row>
    <row r="25" spans="1:20" ht="17" thickBot="1">
      <c r="A25" s="31" t="s">
        <v>93</v>
      </c>
      <c r="B25" s="30"/>
      <c r="C25" s="30"/>
      <c r="D25" s="30"/>
      <c r="E25" s="30"/>
      <c r="F25" s="29">
        <f>'Sensitivity Report HW2 1'!I9</f>
        <v>3000</v>
      </c>
      <c r="G25" s="28">
        <f>'Sensitivity Report HW2 2'!I9</f>
        <v>3000</v>
      </c>
    </row>
    <row r="26" spans="1:20" ht="17" thickBot="1"/>
    <row r="27" spans="1:20" ht="17" thickBot="1">
      <c r="A27" s="27"/>
      <c r="C27" s="25"/>
      <c r="D27" s="24" t="s">
        <v>37</v>
      </c>
      <c r="E27" s="24"/>
      <c r="F27" s="24"/>
      <c r="G27" s="24"/>
      <c r="H27" s="24"/>
      <c r="I27" s="24"/>
      <c r="J27" s="24"/>
      <c r="K27" s="23"/>
      <c r="L27" s="25"/>
      <c r="M27" s="24" t="s">
        <v>37</v>
      </c>
      <c r="N27" s="24"/>
      <c r="O27" s="24"/>
      <c r="P27" s="24"/>
      <c r="Q27" s="24"/>
      <c r="R27" s="24"/>
      <c r="S27" s="24"/>
      <c r="T27" s="23"/>
    </row>
    <row r="28" spans="1:20">
      <c r="C28" s="19"/>
      <c r="D28" s="6"/>
      <c r="E28" s="6"/>
      <c r="F28" s="6" t="s">
        <v>25</v>
      </c>
      <c r="G28" s="6" t="s">
        <v>36</v>
      </c>
      <c r="H28" s="6" t="s">
        <v>35</v>
      </c>
      <c r="I28" s="6" t="s">
        <v>22</v>
      </c>
      <c r="J28" s="6" t="s">
        <v>22</v>
      </c>
      <c r="K28" s="13"/>
      <c r="L28" s="19"/>
      <c r="M28" s="6"/>
      <c r="N28" s="6"/>
      <c r="O28" s="6" t="s">
        <v>25</v>
      </c>
      <c r="P28" s="6" t="s">
        <v>36</v>
      </c>
      <c r="Q28" s="6" t="s">
        <v>35</v>
      </c>
      <c r="R28" s="6" t="s">
        <v>22</v>
      </c>
      <c r="S28" s="6" t="s">
        <v>22</v>
      </c>
      <c r="T28" s="13"/>
    </row>
    <row r="29" spans="1:20" ht="17" thickBot="1">
      <c r="C29" s="19"/>
      <c r="D29" s="5" t="s">
        <v>21</v>
      </c>
      <c r="E29" s="5" t="s">
        <v>20</v>
      </c>
      <c r="F29" s="5" t="s">
        <v>19</v>
      </c>
      <c r="G29" s="5" t="s">
        <v>34</v>
      </c>
      <c r="H29" s="5" t="s">
        <v>33</v>
      </c>
      <c r="I29" s="5" t="s">
        <v>16</v>
      </c>
      <c r="J29" s="5" t="s">
        <v>15</v>
      </c>
      <c r="K29" s="148" t="s">
        <v>83</v>
      </c>
      <c r="L29" s="19"/>
      <c r="M29" s="5" t="s">
        <v>21</v>
      </c>
      <c r="N29" s="5" t="s">
        <v>20</v>
      </c>
      <c r="O29" s="5" t="s">
        <v>19</v>
      </c>
      <c r="P29" s="5" t="s">
        <v>34</v>
      </c>
      <c r="Q29" s="5" t="s">
        <v>33</v>
      </c>
      <c r="R29" s="5" t="s">
        <v>16</v>
      </c>
      <c r="S29" s="5" t="s">
        <v>15</v>
      </c>
      <c r="T29" s="148" t="s">
        <v>83</v>
      </c>
    </row>
    <row r="30" spans="1:20">
      <c r="C30" s="150" t="s">
        <v>254</v>
      </c>
      <c r="D30" s="3" t="s">
        <v>82</v>
      </c>
      <c r="E30" s="3" t="s">
        <v>81</v>
      </c>
      <c r="F30" s="3">
        <v>20</v>
      </c>
      <c r="G30" s="3">
        <v>0</v>
      </c>
      <c r="H30" s="4">
        <v>3600</v>
      </c>
      <c r="I30" s="3">
        <v>1200</v>
      </c>
      <c r="J30" s="4">
        <v>600</v>
      </c>
      <c r="K30" s="13">
        <f>H30-J30</f>
        <v>3000</v>
      </c>
      <c r="L30" s="150" t="s">
        <v>254</v>
      </c>
      <c r="M30" s="3" t="s">
        <v>91</v>
      </c>
      <c r="N30" s="3" t="s">
        <v>81</v>
      </c>
      <c r="O30" s="3">
        <v>20</v>
      </c>
      <c r="P30" s="3">
        <v>0</v>
      </c>
      <c r="Q30" s="4">
        <v>4600</v>
      </c>
      <c r="R30" s="3">
        <v>199.99999999999997</v>
      </c>
      <c r="S30" s="4">
        <v>1600</v>
      </c>
      <c r="T30" s="13">
        <f>Q30-S30</f>
        <v>3000</v>
      </c>
    </row>
    <row r="31" spans="1:20">
      <c r="C31" s="151" t="s">
        <v>255</v>
      </c>
      <c r="D31" s="3" t="s">
        <v>80</v>
      </c>
      <c r="E31" s="3" t="s">
        <v>79</v>
      </c>
      <c r="F31" s="3">
        <v>0</v>
      </c>
      <c r="G31" s="3">
        <v>-883.33333333333337</v>
      </c>
      <c r="H31" s="3">
        <v>1250</v>
      </c>
      <c r="I31" s="3">
        <v>883.33333333333337</v>
      </c>
      <c r="J31" s="3">
        <v>1E+30</v>
      </c>
      <c r="K31" s="13"/>
      <c r="L31" s="151" t="s">
        <v>255</v>
      </c>
      <c r="M31" s="3" t="s">
        <v>90</v>
      </c>
      <c r="N31" s="3" t="s">
        <v>79</v>
      </c>
      <c r="O31" s="3">
        <v>0</v>
      </c>
      <c r="P31" s="3">
        <v>-1105.5555555555557</v>
      </c>
      <c r="Q31" s="3">
        <v>1250</v>
      </c>
      <c r="R31" s="3">
        <v>1105.5555555555557</v>
      </c>
      <c r="S31" s="3">
        <v>1E+30</v>
      </c>
      <c r="T31" s="13"/>
    </row>
    <row r="32" spans="1:20" ht="17" thickBot="1">
      <c r="C32" s="151" t="s">
        <v>68</v>
      </c>
      <c r="D32" s="2" t="s">
        <v>78</v>
      </c>
      <c r="E32" s="2" t="s">
        <v>77</v>
      </c>
      <c r="F32" s="2">
        <v>130</v>
      </c>
      <c r="G32" s="2">
        <v>0</v>
      </c>
      <c r="H32" s="2">
        <v>3000</v>
      </c>
      <c r="I32" s="2">
        <v>600</v>
      </c>
      <c r="J32" s="2">
        <v>750</v>
      </c>
      <c r="K32" s="13"/>
      <c r="L32" s="151" t="s">
        <v>68</v>
      </c>
      <c r="M32" s="2" t="s">
        <v>89</v>
      </c>
      <c r="N32" s="2" t="s">
        <v>77</v>
      </c>
      <c r="O32" s="2">
        <v>130</v>
      </c>
      <c r="P32" s="2">
        <v>0</v>
      </c>
      <c r="Q32" s="2">
        <v>3000</v>
      </c>
      <c r="R32" s="2">
        <v>1600</v>
      </c>
      <c r="S32" s="2">
        <v>124.99999999999999</v>
      </c>
      <c r="T32" s="13"/>
    </row>
    <row r="33" spans="3:20" ht="17" thickBot="1">
      <c r="C33" s="152">
        <v>1</v>
      </c>
      <c r="D33" s="74"/>
      <c r="E33" s="74"/>
      <c r="F33" s="74"/>
      <c r="G33" s="74"/>
      <c r="H33" s="74"/>
      <c r="I33" s="74"/>
      <c r="J33" s="74"/>
      <c r="K33" s="13"/>
      <c r="L33" s="152">
        <v>2</v>
      </c>
      <c r="M33" s="74"/>
      <c r="N33" s="74"/>
      <c r="O33" s="74"/>
      <c r="P33" s="74"/>
      <c r="Q33" s="74"/>
      <c r="R33" s="74"/>
      <c r="S33" s="74"/>
      <c r="T33" s="13"/>
    </row>
    <row r="34" spans="3:20" ht="17" thickBot="1">
      <c r="C34" s="19"/>
      <c r="D34" s="74" t="s">
        <v>26</v>
      </c>
      <c r="E34" s="74"/>
      <c r="F34" s="74"/>
      <c r="G34" s="74"/>
      <c r="H34" s="74"/>
      <c r="I34" s="74"/>
      <c r="J34" s="74"/>
      <c r="K34" s="13"/>
      <c r="L34" s="19"/>
      <c r="M34" s="74" t="s">
        <v>26</v>
      </c>
      <c r="N34" s="74"/>
      <c r="O34" s="74"/>
      <c r="P34" s="74"/>
      <c r="Q34" s="74"/>
      <c r="R34" s="74"/>
      <c r="S34" s="74"/>
      <c r="T34" s="13"/>
    </row>
    <row r="35" spans="3:20">
      <c r="C35" s="19"/>
      <c r="D35" s="6"/>
      <c r="E35" s="6"/>
      <c r="F35" s="6" t="s">
        <v>25</v>
      </c>
      <c r="G35" s="6" t="s">
        <v>24</v>
      </c>
      <c r="H35" s="6" t="s">
        <v>23</v>
      </c>
      <c r="I35" s="6" t="s">
        <v>22</v>
      </c>
      <c r="J35" s="6" t="s">
        <v>22</v>
      </c>
      <c r="K35" s="13"/>
      <c r="L35" s="19"/>
      <c r="M35" s="6"/>
      <c r="N35" s="6"/>
      <c r="O35" s="6" t="s">
        <v>25</v>
      </c>
      <c r="P35" s="6" t="s">
        <v>24</v>
      </c>
      <c r="Q35" s="6" t="s">
        <v>23</v>
      </c>
      <c r="R35" s="6" t="s">
        <v>22</v>
      </c>
      <c r="S35" s="6" t="s">
        <v>22</v>
      </c>
      <c r="T35" s="13"/>
    </row>
    <row r="36" spans="3:20" ht="17" thickBot="1">
      <c r="C36" s="19"/>
      <c r="D36" s="5" t="s">
        <v>21</v>
      </c>
      <c r="E36" s="5" t="s">
        <v>20</v>
      </c>
      <c r="F36" s="5" t="s">
        <v>19</v>
      </c>
      <c r="G36" s="5" t="s">
        <v>18</v>
      </c>
      <c r="H36" s="5" t="s">
        <v>17</v>
      </c>
      <c r="I36" s="5" t="s">
        <v>16</v>
      </c>
      <c r="J36" s="5" t="s">
        <v>15</v>
      </c>
      <c r="K36" s="13"/>
      <c r="L36" s="19"/>
      <c r="M36" s="5" t="s">
        <v>21</v>
      </c>
      <c r="N36" s="5" t="s">
        <v>20</v>
      </c>
      <c r="O36" s="5" t="s">
        <v>19</v>
      </c>
      <c r="P36" s="5" t="s">
        <v>18</v>
      </c>
      <c r="Q36" s="5" t="s">
        <v>17</v>
      </c>
      <c r="R36" s="5" t="s">
        <v>16</v>
      </c>
      <c r="S36" s="5" t="s">
        <v>15</v>
      </c>
      <c r="T36" s="13"/>
    </row>
    <row r="37" spans="3:20">
      <c r="C37" s="19"/>
      <c r="D37" s="3" t="s">
        <v>8</v>
      </c>
      <c r="E37" s="3" t="s">
        <v>76</v>
      </c>
      <c r="F37" s="3">
        <v>8100</v>
      </c>
      <c r="G37" s="3">
        <v>20</v>
      </c>
      <c r="H37" s="3">
        <v>8100</v>
      </c>
      <c r="I37" s="3">
        <v>900</v>
      </c>
      <c r="J37" s="3">
        <v>600</v>
      </c>
      <c r="K37" s="13"/>
      <c r="L37" s="19"/>
      <c r="M37" s="3" t="s">
        <v>88</v>
      </c>
      <c r="N37" s="3" t="s">
        <v>81</v>
      </c>
      <c r="O37" s="3">
        <v>8100</v>
      </c>
      <c r="P37" s="3">
        <v>53.333333333333336</v>
      </c>
      <c r="Q37" s="3">
        <v>8100</v>
      </c>
      <c r="R37" s="3">
        <v>900</v>
      </c>
      <c r="S37" s="3">
        <v>600</v>
      </c>
      <c r="T37" s="13"/>
    </row>
    <row r="38" spans="3:20">
      <c r="C38" s="19"/>
      <c r="D38" s="3" t="s">
        <v>6</v>
      </c>
      <c r="E38" s="3" t="s">
        <v>75</v>
      </c>
      <c r="F38" s="3">
        <v>4500</v>
      </c>
      <c r="G38" s="3">
        <v>66.666666666666671</v>
      </c>
      <c r="H38" s="3">
        <v>4500</v>
      </c>
      <c r="I38" s="3">
        <v>360</v>
      </c>
      <c r="J38" s="3">
        <v>1462.5</v>
      </c>
      <c r="K38" s="13"/>
      <c r="L38" s="19"/>
      <c r="M38" s="3" t="s">
        <v>87</v>
      </c>
      <c r="N38" s="3" t="s">
        <v>81</v>
      </c>
      <c r="O38" s="3">
        <v>4500</v>
      </c>
      <c r="P38" s="3">
        <v>11.111111111111111</v>
      </c>
      <c r="Q38" s="3">
        <v>4500</v>
      </c>
      <c r="R38" s="3">
        <v>360</v>
      </c>
      <c r="S38" s="3">
        <v>1462.5</v>
      </c>
      <c r="T38" s="13"/>
    </row>
    <row r="39" spans="3:20" ht="17" thickBot="1">
      <c r="C39" s="12"/>
      <c r="D39" s="149" t="s">
        <v>4</v>
      </c>
      <c r="E39" s="149" t="s">
        <v>74</v>
      </c>
      <c r="F39" s="149">
        <v>8100</v>
      </c>
      <c r="G39" s="149">
        <v>0</v>
      </c>
      <c r="H39" s="149">
        <v>9000</v>
      </c>
      <c r="I39" s="149">
        <v>1E+30</v>
      </c>
      <c r="J39" s="149">
        <v>900</v>
      </c>
      <c r="K39" s="10"/>
      <c r="L39" s="12"/>
      <c r="M39" s="149" t="s">
        <v>86</v>
      </c>
      <c r="N39" s="149" t="s">
        <v>81</v>
      </c>
      <c r="O39" s="149">
        <v>8100</v>
      </c>
      <c r="P39" s="149">
        <v>0</v>
      </c>
      <c r="Q39" s="149">
        <v>9000</v>
      </c>
      <c r="R39" s="149">
        <v>1E+30</v>
      </c>
      <c r="S39" s="149">
        <v>900</v>
      </c>
      <c r="T39" s="10"/>
    </row>
  </sheetData>
  <mergeCells count="3">
    <mergeCell ref="A1:M1"/>
    <mergeCell ref="F22:G22"/>
    <mergeCell ref="A22:E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4B975-ADAD-E54F-B4B4-AF7A290D5092}">
  <dimension ref="A1:H20"/>
  <sheetViews>
    <sheetView showGridLines="0" workbookViewId="0">
      <selection activeCell="H21" sqref="A6:H21"/>
    </sheetView>
  </sheetViews>
  <sheetFormatPr baseColWidth="10" defaultRowHeight="16"/>
  <cols>
    <col min="1" max="1" width="2.33203125" customWidth="1"/>
    <col min="2" max="2" width="6.5" bestFit="1" customWidth="1"/>
    <col min="3" max="3" width="6.1640625" bestFit="1" customWidth="1"/>
    <col min="4" max="4" width="5.83203125" bestFit="1" customWidth="1"/>
    <col min="5" max="5" width="8.1640625" bestFit="1" customWidth="1"/>
    <col min="6" max="6" width="10" bestFit="1" customWidth="1"/>
    <col min="7" max="7" width="12.1640625" bestFit="1" customWidth="1"/>
    <col min="8" max="8" width="9.33203125" bestFit="1" customWidth="1"/>
  </cols>
  <sheetData>
    <row r="1" spans="1:8">
      <c r="A1" s="7" t="s">
        <v>40</v>
      </c>
    </row>
    <row r="2" spans="1:8">
      <c r="A2" s="7" t="s">
        <v>123</v>
      </c>
    </row>
    <row r="3" spans="1:8">
      <c r="A3" s="7" t="s">
        <v>122</v>
      </c>
    </row>
    <row r="6" spans="1:8" ht="17" thickBot="1">
      <c r="A6" t="s">
        <v>37</v>
      </c>
    </row>
    <row r="7" spans="1:8">
      <c r="B7" s="6"/>
      <c r="C7" s="6"/>
      <c r="D7" s="6" t="s">
        <v>25</v>
      </c>
      <c r="E7" s="6" t="s">
        <v>36</v>
      </c>
      <c r="F7" s="6" t="s">
        <v>35</v>
      </c>
      <c r="G7" s="6" t="s">
        <v>22</v>
      </c>
      <c r="H7" s="6" t="s">
        <v>22</v>
      </c>
    </row>
    <row r="8" spans="1:8" ht="17" thickBot="1">
      <c r="B8" s="5" t="s">
        <v>21</v>
      </c>
      <c r="C8" s="5" t="s">
        <v>20</v>
      </c>
      <c r="D8" s="5" t="s">
        <v>19</v>
      </c>
      <c r="E8" s="5" t="s">
        <v>34</v>
      </c>
      <c r="F8" s="5" t="s">
        <v>33</v>
      </c>
      <c r="G8" s="5" t="s">
        <v>16</v>
      </c>
      <c r="H8" s="5" t="s">
        <v>15</v>
      </c>
    </row>
    <row r="9" spans="1:8">
      <c r="B9" s="3" t="s">
        <v>121</v>
      </c>
      <c r="C9" s="3" t="s">
        <v>120</v>
      </c>
      <c r="D9" s="3">
        <v>7.9999999999999991</v>
      </c>
      <c r="E9" s="3">
        <v>0</v>
      </c>
      <c r="F9" s="3">
        <v>5000</v>
      </c>
      <c r="G9" s="3">
        <v>375</v>
      </c>
      <c r="H9" s="3">
        <v>1E+30</v>
      </c>
    </row>
    <row r="10" spans="1:8">
      <c r="B10" s="3" t="s">
        <v>119</v>
      </c>
      <c r="C10" s="3" t="s">
        <v>118</v>
      </c>
      <c r="D10" s="3">
        <v>4</v>
      </c>
      <c r="E10" s="3">
        <v>0</v>
      </c>
      <c r="F10" s="3">
        <v>6000</v>
      </c>
      <c r="G10" s="3">
        <v>1E+30</v>
      </c>
      <c r="H10" s="3">
        <v>300</v>
      </c>
    </row>
    <row r="11" spans="1:8" ht="17" thickBot="1">
      <c r="B11" s="2" t="s">
        <v>117</v>
      </c>
      <c r="C11" s="2" t="s">
        <v>116</v>
      </c>
      <c r="D11" s="2">
        <v>0</v>
      </c>
      <c r="E11" s="2">
        <v>-1500</v>
      </c>
      <c r="F11" s="2">
        <v>8500</v>
      </c>
      <c r="G11" s="2">
        <v>1500</v>
      </c>
      <c r="H11" s="2">
        <v>1E+30</v>
      </c>
    </row>
    <row r="13" spans="1:8" ht="17" thickBot="1">
      <c r="A13" t="s">
        <v>26</v>
      </c>
    </row>
    <row r="14" spans="1:8">
      <c r="B14" s="6"/>
      <c r="C14" s="6"/>
      <c r="D14" s="6" t="s">
        <v>25</v>
      </c>
      <c r="E14" s="6" t="s">
        <v>24</v>
      </c>
      <c r="F14" s="6" t="s">
        <v>23</v>
      </c>
      <c r="G14" s="6" t="s">
        <v>22</v>
      </c>
      <c r="H14" s="6" t="s">
        <v>22</v>
      </c>
    </row>
    <row r="15" spans="1:8" ht="17" thickBot="1">
      <c r="B15" s="5" t="s">
        <v>21</v>
      </c>
      <c r="C15" s="5" t="s">
        <v>20</v>
      </c>
      <c r="D15" s="5" t="s">
        <v>19</v>
      </c>
      <c r="E15" s="5" t="s">
        <v>18</v>
      </c>
      <c r="F15" s="5" t="s">
        <v>17</v>
      </c>
      <c r="G15" s="5" t="s">
        <v>16</v>
      </c>
      <c r="H15" s="5" t="s">
        <v>15</v>
      </c>
    </row>
    <row r="16" spans="1:8">
      <c r="B16" s="3" t="s">
        <v>13</v>
      </c>
      <c r="C16" s="3" t="s">
        <v>115</v>
      </c>
      <c r="D16" s="3">
        <v>640</v>
      </c>
      <c r="E16" s="3">
        <v>0</v>
      </c>
      <c r="F16" s="3">
        <v>6500</v>
      </c>
      <c r="G16" s="3">
        <v>1E+30</v>
      </c>
      <c r="H16" s="3">
        <v>5860</v>
      </c>
    </row>
    <row r="17" spans="2:8">
      <c r="B17" s="3" t="s">
        <v>12</v>
      </c>
      <c r="C17" s="3" t="s">
        <v>115</v>
      </c>
      <c r="D17" s="3">
        <v>20</v>
      </c>
      <c r="E17" s="42">
        <v>2000</v>
      </c>
      <c r="F17" s="3">
        <v>20</v>
      </c>
      <c r="G17" s="42">
        <v>3.9999999999999996</v>
      </c>
      <c r="H17" s="3">
        <v>2</v>
      </c>
    </row>
    <row r="18" spans="2:8" ht="17" thickBot="1">
      <c r="B18" s="2" t="s">
        <v>10</v>
      </c>
      <c r="C18" s="2" t="s">
        <v>115</v>
      </c>
      <c r="D18" s="2">
        <v>12</v>
      </c>
      <c r="E18" s="2">
        <v>1999.9999999999995</v>
      </c>
      <c r="F18" s="2">
        <v>12</v>
      </c>
      <c r="G18" s="2">
        <v>1.333333333333333</v>
      </c>
      <c r="H18" s="2">
        <v>1.9999999999999998</v>
      </c>
    </row>
    <row r="20" spans="2:8">
      <c r="G20" s="41" t="s">
        <v>114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36204-36E2-FC40-948C-C924319069F1}">
  <dimension ref="A1:T28"/>
  <sheetViews>
    <sheetView workbookViewId="0">
      <selection activeCell="K14" sqref="K14"/>
    </sheetView>
  </sheetViews>
  <sheetFormatPr baseColWidth="10" defaultRowHeight="16"/>
  <cols>
    <col min="2" max="2" width="17.5" bestFit="1" customWidth="1"/>
    <col min="3" max="3" width="15.83203125" bestFit="1" customWidth="1"/>
    <col min="4" max="4" width="13.5" bestFit="1" customWidth="1"/>
    <col min="7" max="7" width="11.5" bestFit="1" customWidth="1"/>
    <col min="8" max="9" width="11" bestFit="1" customWidth="1"/>
    <col min="10" max="10" width="11" customWidth="1"/>
    <col min="11" max="11" width="11.5" bestFit="1" customWidth="1"/>
    <col min="12" max="12" width="12" customWidth="1"/>
  </cols>
  <sheetData>
    <row r="1" spans="1:20" ht="38" thickBot="1">
      <c r="A1" s="120" t="s">
        <v>146</v>
      </c>
      <c r="B1" s="121"/>
      <c r="C1" s="121"/>
      <c r="D1" s="121"/>
      <c r="E1" s="121"/>
      <c r="F1" s="121"/>
      <c r="G1" s="121"/>
      <c r="H1" s="121"/>
      <c r="I1" s="121"/>
      <c r="J1" s="121"/>
      <c r="K1" s="121"/>
      <c r="L1" s="121"/>
      <c r="M1" s="121"/>
      <c r="N1" s="122"/>
    </row>
    <row r="2" spans="1:20" ht="17" thickBot="1"/>
    <row r="3" spans="1:20">
      <c r="A3" s="54" t="s">
        <v>145</v>
      </c>
      <c r="B3" s="53"/>
      <c r="C3" s="53"/>
      <c r="D3" s="52"/>
    </row>
    <row r="4" spans="1:20">
      <c r="A4" s="18"/>
      <c r="B4" s="14" t="s">
        <v>144</v>
      </c>
      <c r="C4" s="14" t="s">
        <v>143</v>
      </c>
      <c r="D4" s="17" t="s">
        <v>142</v>
      </c>
    </row>
    <row r="5" spans="1:20">
      <c r="A5" s="18" t="s">
        <v>141</v>
      </c>
      <c r="B5" s="14">
        <v>50</v>
      </c>
      <c r="C5" s="14">
        <v>1.5</v>
      </c>
      <c r="D5" s="51">
        <v>5000</v>
      </c>
    </row>
    <row r="6" spans="1:20">
      <c r="A6" s="18" t="s">
        <v>140</v>
      </c>
      <c r="B6" s="14">
        <v>60</v>
      </c>
      <c r="C6" s="14">
        <v>2</v>
      </c>
      <c r="D6" s="51">
        <v>6000</v>
      </c>
    </row>
    <row r="7" spans="1:20">
      <c r="A7" s="18" t="s">
        <v>139</v>
      </c>
      <c r="B7" s="14">
        <v>105</v>
      </c>
      <c r="C7" s="14">
        <v>4</v>
      </c>
      <c r="D7" s="51">
        <v>8500</v>
      </c>
    </row>
    <row r="8" spans="1:20" ht="17" thickBot="1">
      <c r="A8" s="19"/>
      <c r="D8" s="13"/>
    </row>
    <row r="9" spans="1:20" ht="17" thickBot="1">
      <c r="A9" s="18" t="s">
        <v>107</v>
      </c>
      <c r="B9" s="14"/>
      <c r="C9" s="14"/>
      <c r="D9" s="17"/>
      <c r="F9" s="25" t="s">
        <v>68</v>
      </c>
      <c r="G9" s="24"/>
      <c r="H9" s="24"/>
      <c r="I9" s="24"/>
      <c r="J9" s="24"/>
      <c r="K9" s="24"/>
      <c r="L9" s="23"/>
      <c r="N9" t="s">
        <v>37</v>
      </c>
    </row>
    <row r="10" spans="1:20" ht="17" thickBot="1">
      <c r="A10" s="18"/>
      <c r="B10" s="14" t="s">
        <v>138</v>
      </c>
      <c r="C10" s="14" t="s">
        <v>50</v>
      </c>
      <c r="D10" s="17">
        <v>6500</v>
      </c>
      <c r="F10" s="19"/>
      <c r="G10" s="14" t="s">
        <v>115</v>
      </c>
      <c r="H10" s="14" t="s">
        <v>137</v>
      </c>
      <c r="I10" s="14" t="s">
        <v>136</v>
      </c>
      <c r="J10" s="14" t="s">
        <v>135</v>
      </c>
      <c r="L10" s="13"/>
      <c r="N10" s="6"/>
      <c r="O10" s="6"/>
      <c r="P10" s="6" t="s">
        <v>25</v>
      </c>
      <c r="Q10" s="6" t="s">
        <v>36</v>
      </c>
      <c r="R10" s="6" t="s">
        <v>35</v>
      </c>
      <c r="S10" s="6" t="s">
        <v>22</v>
      </c>
      <c r="T10" s="6" t="s">
        <v>22</v>
      </c>
    </row>
    <row r="11" spans="1:20" ht="17" thickBot="1">
      <c r="A11" s="18"/>
      <c r="B11" s="14" t="s">
        <v>134</v>
      </c>
      <c r="C11" s="14" t="s">
        <v>50</v>
      </c>
      <c r="D11" s="17">
        <v>20</v>
      </c>
      <c r="F11" s="19"/>
      <c r="G11" s="50">
        <v>13.333333333333332</v>
      </c>
      <c r="H11" s="50">
        <v>0</v>
      </c>
      <c r="I11" s="50">
        <v>0</v>
      </c>
      <c r="J11" s="50">
        <v>0</v>
      </c>
      <c r="L11" s="49" t="s">
        <v>133</v>
      </c>
      <c r="N11" s="5" t="s">
        <v>21</v>
      </c>
      <c r="O11" s="5" t="s">
        <v>20</v>
      </c>
      <c r="P11" s="5" t="s">
        <v>19</v>
      </c>
      <c r="Q11" s="5" t="s">
        <v>34</v>
      </c>
      <c r="R11" s="5" t="s">
        <v>33</v>
      </c>
      <c r="S11" s="5" t="s">
        <v>16</v>
      </c>
      <c r="T11" s="5" t="s">
        <v>15</v>
      </c>
    </row>
    <row r="12" spans="1:20" ht="17" thickBot="1">
      <c r="A12" s="16"/>
      <c r="B12" s="11" t="s">
        <v>132</v>
      </c>
      <c r="C12" s="11" t="s">
        <v>50</v>
      </c>
      <c r="D12" s="15">
        <v>12</v>
      </c>
      <c r="F12" s="19" t="s">
        <v>258</v>
      </c>
      <c r="G12" s="48">
        <v>5000</v>
      </c>
      <c r="H12" s="48">
        <v>6000</v>
      </c>
      <c r="I12" s="48">
        <v>8500</v>
      </c>
      <c r="J12" s="48">
        <v>7000</v>
      </c>
      <c r="K12" s="47">
        <f>(SUMPRODUCT(G11:I11,G12:I12))</f>
        <v>66666.666666666657</v>
      </c>
      <c r="L12" s="46">
        <f>MAX($K$12)</f>
        <v>66666.666666666657</v>
      </c>
      <c r="N12" s="3" t="s">
        <v>121</v>
      </c>
      <c r="O12" s="3" t="s">
        <v>120</v>
      </c>
      <c r="P12" s="3">
        <v>7.9999999999999991</v>
      </c>
      <c r="Q12" s="3">
        <v>0</v>
      </c>
      <c r="R12" s="3">
        <v>5000</v>
      </c>
      <c r="S12" s="3">
        <v>375</v>
      </c>
      <c r="T12" s="3">
        <v>1E+30</v>
      </c>
    </row>
    <row r="13" spans="1:20">
      <c r="F13" s="19" t="s">
        <v>259</v>
      </c>
      <c r="K13">
        <f>SUMPRODUCT(G11:J11,G12:J12)</f>
        <v>66666.666666666657</v>
      </c>
      <c r="L13" s="45">
        <f>COUNT($G$11:$I$11)</f>
        <v>3</v>
      </c>
      <c r="N13" s="3" t="s">
        <v>119</v>
      </c>
      <c r="O13" s="3" t="s">
        <v>118</v>
      </c>
      <c r="P13" s="3">
        <v>4</v>
      </c>
      <c r="Q13" s="3">
        <v>0</v>
      </c>
      <c r="R13" s="3">
        <v>6000</v>
      </c>
      <c r="S13" s="3">
        <v>1E+30</v>
      </c>
      <c r="T13" s="3">
        <v>300</v>
      </c>
    </row>
    <row r="14" spans="1:20" ht="17" thickBot="1">
      <c r="F14" s="19" t="s">
        <v>59</v>
      </c>
      <c r="L14" s="45" t="b">
        <f t="array" ref="L14">$G$15:$G$16&lt;=$I$15:$I$16</f>
        <v>1</v>
      </c>
      <c r="N14" s="2" t="s">
        <v>117</v>
      </c>
      <c r="O14" s="2" t="s">
        <v>116</v>
      </c>
      <c r="P14" s="2">
        <v>0</v>
      </c>
      <c r="Q14" s="2">
        <v>-1500</v>
      </c>
      <c r="R14" s="2">
        <v>8500</v>
      </c>
      <c r="S14" s="2">
        <v>1500</v>
      </c>
      <c r="T14" s="2">
        <v>1E+30</v>
      </c>
    </row>
    <row r="15" spans="1:20">
      <c r="F15" s="19"/>
      <c r="G15" s="14">
        <f>(G11*B5+H11*B6+I11*B7+J11*25)</f>
        <v>666.66666666666663</v>
      </c>
      <c r="H15" s="14" t="s">
        <v>50</v>
      </c>
      <c r="I15" s="14">
        <f>D10</f>
        <v>6500</v>
      </c>
      <c r="L15" s="45" t="b">
        <f>$G$17=$I$17</f>
        <v>0</v>
      </c>
    </row>
    <row r="16" spans="1:20" ht="17" thickBot="1">
      <c r="F16" s="19"/>
      <c r="G16" s="14">
        <f>(G11*C5+H11*C6+I11*C7+J11*4.5)</f>
        <v>20</v>
      </c>
      <c r="H16" s="14" t="s">
        <v>50</v>
      </c>
      <c r="I16" s="14">
        <f>D11</f>
        <v>20</v>
      </c>
      <c r="L16" s="45">
        <f>{32767,32767,0.000001,0.01,TRUE,FALSE,TRUE,1,1,1,0.0001,TRUE}</f>
        <v>32767</v>
      </c>
      <c r="N16" t="s">
        <v>26</v>
      </c>
    </row>
    <row r="17" spans="1:20" ht="17" thickBot="1">
      <c r="F17" s="12"/>
      <c r="G17" s="11">
        <f>SUM(G11:J11)</f>
        <v>13.333333333333332</v>
      </c>
      <c r="H17" s="11" t="s">
        <v>50</v>
      </c>
      <c r="I17" s="11">
        <v>120</v>
      </c>
      <c r="J17" s="30"/>
      <c r="K17" s="30"/>
      <c r="L17" s="44">
        <f>{0,0,1,100,0,FALSE,TRUE,0.075,0,0,FALSE,30}</f>
        <v>0</v>
      </c>
      <c r="N17" s="6"/>
      <c r="O17" s="6"/>
      <c r="P17" s="6" t="s">
        <v>25</v>
      </c>
      <c r="Q17" s="6" t="s">
        <v>24</v>
      </c>
      <c r="R17" s="6" t="s">
        <v>23</v>
      </c>
      <c r="S17" s="6" t="s">
        <v>22</v>
      </c>
      <c r="T17" s="6" t="s">
        <v>22</v>
      </c>
    </row>
    <row r="18" spans="1:20" ht="17" thickBot="1">
      <c r="N18" s="5" t="s">
        <v>21</v>
      </c>
      <c r="O18" s="5" t="s">
        <v>20</v>
      </c>
      <c r="P18" s="5" t="s">
        <v>19</v>
      </c>
      <c r="Q18" s="5" t="s">
        <v>18</v>
      </c>
      <c r="R18" s="5" t="s">
        <v>17</v>
      </c>
      <c r="S18" s="5" t="s">
        <v>16</v>
      </c>
      <c r="T18" s="5" t="s">
        <v>15</v>
      </c>
    </row>
    <row r="19" spans="1:20">
      <c r="N19" s="3" t="s">
        <v>13</v>
      </c>
      <c r="O19" s="3" t="s">
        <v>115</v>
      </c>
      <c r="P19" s="3">
        <v>640</v>
      </c>
      <c r="Q19" s="3">
        <v>0</v>
      </c>
      <c r="R19" s="3">
        <v>6500</v>
      </c>
      <c r="S19" s="3">
        <v>1E+30</v>
      </c>
      <c r="T19" s="3">
        <v>5860</v>
      </c>
    </row>
    <row r="20" spans="1:20">
      <c r="N20" s="3" t="s">
        <v>12</v>
      </c>
      <c r="O20" s="3" t="s">
        <v>115</v>
      </c>
      <c r="P20" s="3">
        <v>20</v>
      </c>
      <c r="Q20" s="42">
        <v>2000</v>
      </c>
      <c r="R20" s="3">
        <v>20</v>
      </c>
      <c r="S20" s="42">
        <v>3.9999999999999996</v>
      </c>
      <c r="T20" s="3">
        <v>2</v>
      </c>
    </row>
    <row r="21" spans="1:20" ht="17" thickBot="1">
      <c r="N21" s="2" t="s">
        <v>10</v>
      </c>
      <c r="O21" s="2" t="s">
        <v>115</v>
      </c>
      <c r="P21" s="2">
        <v>12</v>
      </c>
      <c r="Q21" s="2">
        <v>1999.9999999999995</v>
      </c>
      <c r="R21" s="2">
        <v>12</v>
      </c>
      <c r="S21" s="2">
        <v>1.333333333333333</v>
      </c>
      <c r="T21" s="2">
        <v>1.9999999999999998</v>
      </c>
    </row>
    <row r="22" spans="1:20" ht="17" thickBot="1">
      <c r="A22" s="124" t="s">
        <v>131</v>
      </c>
      <c r="B22" s="126"/>
    </row>
    <row r="23" spans="1:20">
      <c r="A23" t="s">
        <v>130</v>
      </c>
      <c r="B23" t="s">
        <v>256</v>
      </c>
      <c r="S23" s="41" t="s">
        <v>114</v>
      </c>
    </row>
    <row r="24" spans="1:20">
      <c r="A24" t="s">
        <v>129</v>
      </c>
      <c r="B24" t="s">
        <v>257</v>
      </c>
    </row>
    <row r="25" spans="1:20">
      <c r="A25" t="s">
        <v>114</v>
      </c>
      <c r="B25" t="s">
        <v>128</v>
      </c>
    </row>
    <row r="26" spans="1:20">
      <c r="B26" t="s">
        <v>127</v>
      </c>
    </row>
    <row r="27" spans="1:20">
      <c r="A27" t="s">
        <v>126</v>
      </c>
      <c r="B27" t="s">
        <v>125</v>
      </c>
    </row>
    <row r="28" spans="1:20">
      <c r="B28" s="43" t="s">
        <v>124</v>
      </c>
    </row>
  </sheetData>
  <mergeCells count="2">
    <mergeCell ref="A1:N1"/>
    <mergeCell ref="A22:B2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238B7-53DB-A642-90A5-A3F9CE653437}">
  <dimension ref="A1:P49"/>
  <sheetViews>
    <sheetView workbookViewId="0">
      <selection activeCell="G34" sqref="G34"/>
    </sheetView>
  </sheetViews>
  <sheetFormatPr baseColWidth="10" defaultRowHeight="16"/>
  <cols>
    <col min="1" max="1" width="76.83203125" customWidth="1"/>
    <col min="2" max="2" width="21.5" bestFit="1" customWidth="1"/>
    <col min="3" max="3" width="11" bestFit="1" customWidth="1"/>
    <col min="4" max="4" width="12.5" bestFit="1" customWidth="1"/>
    <col min="7" max="7" width="19" bestFit="1" customWidth="1"/>
  </cols>
  <sheetData>
    <row r="1" spans="1:16" ht="38" thickBot="1">
      <c r="A1" s="120" t="s">
        <v>170</v>
      </c>
      <c r="B1" s="121"/>
      <c r="C1" s="121"/>
      <c r="D1" s="121"/>
      <c r="E1" s="121"/>
      <c r="F1" s="121"/>
      <c r="G1" s="121"/>
      <c r="H1" s="121"/>
      <c r="I1" s="121"/>
      <c r="J1" s="121"/>
      <c r="K1" s="121"/>
      <c r="L1" s="121"/>
      <c r="M1" s="121"/>
      <c r="N1" s="122"/>
    </row>
    <row r="2" spans="1:16" ht="17" thickBot="1"/>
    <row r="3" spans="1:16" ht="17" thickBot="1">
      <c r="A3" s="25" t="s">
        <v>169</v>
      </c>
      <c r="B3" s="24"/>
      <c r="C3" s="24"/>
      <c r="D3" s="23"/>
    </row>
    <row r="4" spans="1:16">
      <c r="A4" s="19"/>
      <c r="D4" s="13"/>
      <c r="G4" s="25" t="s">
        <v>68</v>
      </c>
      <c r="H4" s="24"/>
      <c r="I4" s="24"/>
      <c r="J4" s="24"/>
      <c r="K4" s="24"/>
      <c r="L4" s="24"/>
      <c r="M4" s="24"/>
      <c r="N4" s="24"/>
      <c r="O4" s="24"/>
      <c r="P4" s="23"/>
    </row>
    <row r="5" spans="1:16">
      <c r="A5" s="19" t="s">
        <v>168</v>
      </c>
      <c r="B5" s="14" t="s">
        <v>156</v>
      </c>
      <c r="C5" s="14" t="s">
        <v>155</v>
      </c>
      <c r="D5" s="17"/>
      <c r="G5" s="19"/>
      <c r="H5" s="127" t="s">
        <v>156</v>
      </c>
      <c r="I5" s="127"/>
      <c r="J5" s="127"/>
      <c r="K5" s="127"/>
      <c r="L5" s="127" t="s">
        <v>155</v>
      </c>
      <c r="M5" s="127"/>
      <c r="N5" s="127"/>
      <c r="O5" s="127"/>
      <c r="P5" s="13"/>
    </row>
    <row r="6" spans="1:16">
      <c r="A6" s="19"/>
      <c r="B6" s="14" t="s">
        <v>167</v>
      </c>
      <c r="C6" s="14" t="s">
        <v>167</v>
      </c>
      <c r="D6" s="17" t="s">
        <v>166</v>
      </c>
      <c r="G6" s="19"/>
      <c r="H6" s="14" t="s">
        <v>159</v>
      </c>
      <c r="I6" s="14" t="s">
        <v>164</v>
      </c>
      <c r="J6" s="14" t="s">
        <v>158</v>
      </c>
      <c r="K6" s="14" t="s">
        <v>162</v>
      </c>
      <c r="L6" s="14" t="s">
        <v>159</v>
      </c>
      <c r="M6" s="14" t="s">
        <v>164</v>
      </c>
      <c r="N6" s="14" t="s">
        <v>158</v>
      </c>
      <c r="O6" s="14" t="s">
        <v>162</v>
      </c>
      <c r="P6" s="13"/>
    </row>
    <row r="7" spans="1:16">
      <c r="A7" s="18" t="s">
        <v>159</v>
      </c>
      <c r="B7" s="14">
        <v>2</v>
      </c>
      <c r="C7" s="14">
        <v>1</v>
      </c>
      <c r="D7" s="17">
        <v>1400</v>
      </c>
      <c r="G7" s="19" t="s">
        <v>165</v>
      </c>
      <c r="H7" s="14">
        <v>1400</v>
      </c>
      <c r="I7" s="14">
        <v>0</v>
      </c>
      <c r="J7" s="14">
        <v>1700</v>
      </c>
      <c r="K7" s="14">
        <v>1500</v>
      </c>
      <c r="L7" s="14">
        <v>0</v>
      </c>
      <c r="M7" s="14">
        <v>3200</v>
      </c>
      <c r="N7" s="14">
        <v>300</v>
      </c>
      <c r="O7" s="14">
        <v>0</v>
      </c>
      <c r="P7" s="13"/>
    </row>
    <row r="8" spans="1:16">
      <c r="A8" s="18" t="s">
        <v>164</v>
      </c>
      <c r="B8" s="14">
        <v>6</v>
      </c>
      <c r="C8" s="14">
        <v>2</v>
      </c>
      <c r="D8" s="17">
        <v>3200</v>
      </c>
      <c r="G8" s="19" t="s">
        <v>163</v>
      </c>
      <c r="H8" s="14">
        <v>2</v>
      </c>
      <c r="I8" s="14">
        <v>6</v>
      </c>
      <c r="J8" s="14">
        <v>6</v>
      </c>
      <c r="K8" s="14">
        <v>2</v>
      </c>
      <c r="L8" s="14">
        <v>1</v>
      </c>
      <c r="M8" s="14">
        <v>2</v>
      </c>
      <c r="N8" s="14">
        <v>5</v>
      </c>
      <c r="O8" s="14">
        <v>7</v>
      </c>
      <c r="P8" s="13">
        <f>SUMPRODUCT(H7:O7,H8:O8)</f>
        <v>23900</v>
      </c>
    </row>
    <row r="9" spans="1:16">
      <c r="A9" s="18" t="s">
        <v>158</v>
      </c>
      <c r="B9" s="14">
        <v>6</v>
      </c>
      <c r="C9" s="14">
        <v>5</v>
      </c>
      <c r="D9" s="17">
        <v>2000</v>
      </c>
      <c r="G9" s="19"/>
      <c r="P9" s="13"/>
    </row>
    <row r="10" spans="1:16">
      <c r="A10" s="18" t="s">
        <v>162</v>
      </c>
      <c r="B10" s="14">
        <v>2</v>
      </c>
      <c r="C10" s="14">
        <v>7</v>
      </c>
      <c r="D10" s="17">
        <v>1500</v>
      </c>
      <c r="G10" s="19"/>
      <c r="P10" s="13"/>
    </row>
    <row r="11" spans="1:16">
      <c r="A11" s="19"/>
      <c r="B11">
        <f>SUM(B7:B10)</f>
        <v>16</v>
      </c>
      <c r="C11">
        <f>SUM(C7:C10)</f>
        <v>15</v>
      </c>
      <c r="D11" s="13"/>
      <c r="G11" s="19"/>
      <c r="P11" s="13"/>
    </row>
    <row r="12" spans="1:16" ht="17" thickBot="1">
      <c r="A12" s="16" t="s">
        <v>161</v>
      </c>
      <c r="B12" s="11">
        <v>5000</v>
      </c>
      <c r="C12" s="59">
        <v>3500</v>
      </c>
      <c r="D12" s="10"/>
      <c r="G12" s="19" t="s">
        <v>59</v>
      </c>
      <c r="P12" s="13"/>
    </row>
    <row r="13" spans="1:16">
      <c r="A13" s="25" t="s">
        <v>160</v>
      </c>
      <c r="B13" s="24"/>
      <c r="C13" s="23"/>
      <c r="G13" s="19"/>
      <c r="H13" s="14">
        <f>SUM(H7:K7)</f>
        <v>4600</v>
      </c>
      <c r="I13" s="14" t="s">
        <v>50</v>
      </c>
      <c r="J13" s="14">
        <v>5000</v>
      </c>
      <c r="P13" s="13"/>
    </row>
    <row r="14" spans="1:16">
      <c r="A14" s="19"/>
      <c r="B14" s="14" t="s">
        <v>159</v>
      </c>
      <c r="C14" s="17">
        <v>1500</v>
      </c>
      <c r="G14" s="19"/>
      <c r="H14" s="14">
        <f>SUM(L7:O7)</f>
        <v>3500</v>
      </c>
      <c r="I14" s="14" t="s">
        <v>50</v>
      </c>
      <c r="J14" s="14">
        <v>3500</v>
      </c>
      <c r="P14" s="13"/>
    </row>
    <row r="15" spans="1:16">
      <c r="A15" s="19"/>
      <c r="B15" s="14" t="s">
        <v>158</v>
      </c>
      <c r="C15" s="17">
        <v>1800</v>
      </c>
      <c r="G15" s="19"/>
      <c r="H15" s="14">
        <f>H7+L7</f>
        <v>1400</v>
      </c>
      <c r="I15" s="14" t="s">
        <v>154</v>
      </c>
      <c r="J15" s="14">
        <v>1400</v>
      </c>
      <c r="P15" s="13"/>
    </row>
    <row r="16" spans="1:16">
      <c r="A16" s="19" t="s">
        <v>157</v>
      </c>
      <c r="C16" s="13"/>
      <c r="G16" s="19"/>
      <c r="H16" s="14">
        <f>I7+M7</f>
        <v>3200</v>
      </c>
      <c r="I16" s="14" t="s">
        <v>154</v>
      </c>
      <c r="J16" s="14">
        <v>3200</v>
      </c>
      <c r="P16" s="13"/>
    </row>
    <row r="17" spans="1:16">
      <c r="A17" s="19"/>
      <c r="B17" s="14" t="s">
        <v>156</v>
      </c>
      <c r="C17" s="17">
        <v>5200</v>
      </c>
      <c r="G17" s="19"/>
      <c r="H17" s="14">
        <f>J7+N7</f>
        <v>2000</v>
      </c>
      <c r="I17" s="14" t="s">
        <v>154</v>
      </c>
      <c r="J17" s="14">
        <v>2000</v>
      </c>
      <c r="P17" s="13"/>
    </row>
    <row r="18" spans="1:16" ht="17" thickBot="1">
      <c r="A18" s="12"/>
      <c r="B18" s="11" t="s">
        <v>155</v>
      </c>
      <c r="C18" s="15">
        <v>3300</v>
      </c>
      <c r="G18" s="12"/>
      <c r="H18" s="11">
        <f>K7+O7</f>
        <v>1500</v>
      </c>
      <c r="I18" s="30" t="s">
        <v>154</v>
      </c>
      <c r="J18" s="11">
        <v>1500</v>
      </c>
      <c r="K18" s="30"/>
      <c r="L18" s="30"/>
      <c r="M18" s="30"/>
      <c r="N18" s="30"/>
      <c r="O18" s="30"/>
      <c r="P18" s="10"/>
    </row>
    <row r="20" spans="1:16" ht="17" thickBot="1"/>
    <row r="21" spans="1:16" ht="17" thickBot="1">
      <c r="G21" s="25" t="s">
        <v>250</v>
      </c>
      <c r="H21" s="24"/>
      <c r="I21" s="24"/>
      <c r="J21" s="24"/>
      <c r="K21" s="24"/>
      <c r="L21" s="24"/>
      <c r="M21" s="24"/>
      <c r="N21" s="24"/>
      <c r="O21" s="24"/>
      <c r="P21" s="23"/>
    </row>
    <row r="22" spans="1:16" ht="17" thickBot="1">
      <c r="A22" s="9" t="s">
        <v>153</v>
      </c>
      <c r="G22" s="19"/>
      <c r="H22" s="127" t="s">
        <v>156</v>
      </c>
      <c r="I22" s="127"/>
      <c r="J22" s="127"/>
      <c r="K22" s="127"/>
      <c r="L22" s="127" t="s">
        <v>155</v>
      </c>
      <c r="M22" s="127"/>
      <c r="N22" s="127"/>
      <c r="O22" s="127"/>
      <c r="P22" s="13"/>
    </row>
    <row r="23" spans="1:16" ht="25">
      <c r="A23" s="58" t="s">
        <v>152</v>
      </c>
      <c r="B23" s="14">
        <v>23900</v>
      </c>
      <c r="C23" s="55"/>
      <c r="G23" s="19"/>
      <c r="H23" s="14" t="s">
        <v>159</v>
      </c>
      <c r="I23" s="14" t="s">
        <v>164</v>
      </c>
      <c r="J23" s="14" t="s">
        <v>158</v>
      </c>
      <c r="K23" s="14" t="s">
        <v>162</v>
      </c>
      <c r="L23" s="14" t="s">
        <v>159</v>
      </c>
      <c r="M23" s="14" t="s">
        <v>164</v>
      </c>
      <c r="N23" s="14" t="s">
        <v>158</v>
      </c>
      <c r="O23" s="14" t="s">
        <v>162</v>
      </c>
      <c r="P23" s="13"/>
    </row>
    <row r="24" spans="1:16" ht="16" customHeight="1">
      <c r="A24" s="57" t="s">
        <v>151</v>
      </c>
      <c r="B24" s="14">
        <v>1700</v>
      </c>
      <c r="C24" s="55"/>
      <c r="G24" s="19" t="s">
        <v>165</v>
      </c>
      <c r="H24" s="14">
        <v>1500</v>
      </c>
      <c r="I24" s="14">
        <v>0</v>
      </c>
      <c r="J24" s="14">
        <v>1500</v>
      </c>
      <c r="K24" s="14">
        <v>1500</v>
      </c>
      <c r="L24" s="14">
        <v>0</v>
      </c>
      <c r="M24" s="14">
        <v>3200</v>
      </c>
      <c r="N24" s="14">
        <v>300</v>
      </c>
      <c r="O24" s="14">
        <v>0</v>
      </c>
      <c r="P24" s="13"/>
    </row>
    <row r="25" spans="1:16" ht="25">
      <c r="A25" s="57" t="s">
        <v>150</v>
      </c>
      <c r="B25" s="14" t="s">
        <v>149</v>
      </c>
      <c r="C25" s="55"/>
      <c r="G25" s="19" t="s">
        <v>163</v>
      </c>
      <c r="H25" s="14">
        <v>2</v>
      </c>
      <c r="I25" s="14">
        <v>6</v>
      </c>
      <c r="J25" s="14">
        <v>6</v>
      </c>
      <c r="K25" s="14">
        <v>2</v>
      </c>
      <c r="L25" s="14">
        <v>1</v>
      </c>
      <c r="M25" s="14">
        <v>2</v>
      </c>
      <c r="N25" s="14">
        <v>5</v>
      </c>
      <c r="O25" s="14">
        <v>7</v>
      </c>
      <c r="P25" s="13">
        <f>SUMPRODUCT(H24:O24,H25:O25)</f>
        <v>22900</v>
      </c>
    </row>
    <row r="26" spans="1:16" ht="77" customHeight="1">
      <c r="A26" s="56" t="s">
        <v>148</v>
      </c>
      <c r="B26" s="14">
        <f>P25-P8</f>
        <v>-1000</v>
      </c>
      <c r="C26" s="55"/>
      <c r="G26" s="19"/>
      <c r="H26" s="74"/>
      <c r="I26" s="74"/>
      <c r="J26" s="74"/>
      <c r="K26" s="74"/>
      <c r="L26" s="74"/>
      <c r="M26" s="74"/>
      <c r="N26" s="74"/>
      <c r="O26" s="74"/>
      <c r="P26" s="13"/>
    </row>
    <row r="27" spans="1:16" ht="46" customHeight="1">
      <c r="A27" s="56" t="s">
        <v>147</v>
      </c>
      <c r="B27" s="14">
        <f>P39-P8</f>
        <v>-800</v>
      </c>
      <c r="C27" s="55"/>
      <c r="G27" s="19" t="s">
        <v>59</v>
      </c>
      <c r="H27" s="74"/>
      <c r="I27" s="74"/>
      <c r="J27" s="74"/>
      <c r="K27" s="74"/>
      <c r="L27" s="74"/>
      <c r="M27" s="74"/>
      <c r="N27" s="74"/>
      <c r="O27" s="74"/>
      <c r="P27" s="13"/>
    </row>
    <row r="28" spans="1:16" ht="74" customHeight="1">
      <c r="A28" s="55"/>
      <c r="B28" s="55"/>
      <c r="C28" s="55"/>
      <c r="G28" s="19"/>
      <c r="H28" s="14">
        <f>SUM(H24:K24)</f>
        <v>4500</v>
      </c>
      <c r="I28" s="14" t="s">
        <v>50</v>
      </c>
      <c r="J28" s="14">
        <v>5000</v>
      </c>
      <c r="K28" s="74"/>
      <c r="L28" s="74"/>
      <c r="M28" s="74"/>
      <c r="N28" s="74"/>
      <c r="O28" s="74"/>
      <c r="P28" s="13"/>
    </row>
    <row r="29" spans="1:16">
      <c r="G29" s="19"/>
      <c r="H29" s="14">
        <f>SUM(L24:O24)</f>
        <v>3500</v>
      </c>
      <c r="I29" s="14" t="s">
        <v>50</v>
      </c>
      <c r="J29" s="14">
        <v>3500</v>
      </c>
      <c r="K29" s="74"/>
      <c r="L29" s="74"/>
      <c r="M29" s="74"/>
      <c r="N29" s="74"/>
      <c r="O29" s="74"/>
      <c r="P29" s="13"/>
    </row>
    <row r="30" spans="1:16">
      <c r="G30" s="19"/>
      <c r="H30" s="14">
        <f>H24+L24</f>
        <v>1500</v>
      </c>
      <c r="I30" s="14" t="s">
        <v>154</v>
      </c>
      <c r="J30" s="14">
        <v>1500</v>
      </c>
      <c r="K30" s="74"/>
      <c r="L30" s="74"/>
      <c r="M30" s="74"/>
      <c r="N30" s="74"/>
      <c r="O30" s="74"/>
      <c r="P30" s="13"/>
    </row>
    <row r="31" spans="1:16">
      <c r="G31" s="19"/>
      <c r="H31" s="14">
        <f>I24+M24</f>
        <v>3200</v>
      </c>
      <c r="I31" s="14" t="s">
        <v>154</v>
      </c>
      <c r="J31" s="14">
        <v>3200</v>
      </c>
      <c r="K31" s="74"/>
      <c r="L31" s="74"/>
      <c r="M31" s="74"/>
      <c r="N31" s="74"/>
      <c r="O31" s="74"/>
      <c r="P31" s="13"/>
    </row>
    <row r="32" spans="1:16">
      <c r="G32" s="19"/>
      <c r="H32" s="14">
        <f>J24+N24</f>
        <v>1800</v>
      </c>
      <c r="I32" s="14" t="s">
        <v>154</v>
      </c>
      <c r="J32" s="14">
        <v>1800</v>
      </c>
      <c r="K32" s="74"/>
      <c r="L32" s="74"/>
      <c r="M32" s="74"/>
      <c r="N32" s="74"/>
      <c r="O32" s="74"/>
      <c r="P32" s="13"/>
    </row>
    <row r="33" spans="7:16" ht="17" thickBot="1">
      <c r="G33" s="12"/>
      <c r="H33" s="11">
        <f>K24+O24</f>
        <v>1500</v>
      </c>
      <c r="I33" s="30" t="s">
        <v>154</v>
      </c>
      <c r="J33" s="11">
        <v>1500</v>
      </c>
      <c r="K33" s="30"/>
      <c r="L33" s="30"/>
      <c r="M33" s="30"/>
      <c r="N33" s="30"/>
      <c r="O33" s="30"/>
      <c r="P33" s="10"/>
    </row>
    <row r="34" spans="7:16" ht="17" thickBot="1"/>
    <row r="35" spans="7:16">
      <c r="G35" s="25" t="s">
        <v>251</v>
      </c>
      <c r="H35" s="24"/>
      <c r="I35" s="24"/>
      <c r="J35" s="24"/>
      <c r="K35" s="24"/>
      <c r="L35" s="24"/>
      <c r="M35" s="24"/>
      <c r="N35" s="24"/>
      <c r="O35" s="24"/>
      <c r="P35" s="23"/>
    </row>
    <row r="36" spans="7:16">
      <c r="G36" s="19"/>
      <c r="H36" s="127" t="s">
        <v>156</v>
      </c>
      <c r="I36" s="127"/>
      <c r="J36" s="127"/>
      <c r="K36" s="127"/>
      <c r="L36" s="127" t="s">
        <v>155</v>
      </c>
      <c r="M36" s="127"/>
      <c r="N36" s="127"/>
      <c r="O36" s="127"/>
      <c r="P36" s="13"/>
    </row>
    <row r="37" spans="7:16">
      <c r="G37" s="19"/>
      <c r="H37" s="14" t="s">
        <v>159</v>
      </c>
      <c r="I37" s="14" t="s">
        <v>164</v>
      </c>
      <c r="J37" s="14" t="s">
        <v>158</v>
      </c>
      <c r="K37" s="14" t="s">
        <v>162</v>
      </c>
      <c r="L37" s="14" t="s">
        <v>159</v>
      </c>
      <c r="M37" s="14" t="s">
        <v>164</v>
      </c>
      <c r="N37" s="14" t="s">
        <v>158</v>
      </c>
      <c r="O37" s="14" t="s">
        <v>162</v>
      </c>
      <c r="P37" s="13"/>
    </row>
    <row r="38" spans="7:16">
      <c r="G38" s="19" t="s">
        <v>165</v>
      </c>
      <c r="H38" s="14">
        <v>1500</v>
      </c>
      <c r="I38" s="14">
        <v>0</v>
      </c>
      <c r="J38" s="14">
        <v>1700</v>
      </c>
      <c r="K38" s="14">
        <v>1500</v>
      </c>
      <c r="L38" s="14">
        <v>0</v>
      </c>
      <c r="M38" s="14">
        <v>3200</v>
      </c>
      <c r="N38" s="14">
        <v>100</v>
      </c>
      <c r="O38" s="14">
        <v>0</v>
      </c>
      <c r="P38" s="13"/>
    </row>
    <row r="39" spans="7:16">
      <c r="G39" s="19" t="s">
        <v>163</v>
      </c>
      <c r="H39" s="14">
        <v>2</v>
      </c>
      <c r="I39" s="14">
        <v>6</v>
      </c>
      <c r="J39" s="14">
        <v>6</v>
      </c>
      <c r="K39" s="14">
        <v>2</v>
      </c>
      <c r="L39" s="14">
        <v>1</v>
      </c>
      <c r="M39" s="14">
        <v>2</v>
      </c>
      <c r="N39" s="14">
        <v>5</v>
      </c>
      <c r="O39" s="14">
        <v>7</v>
      </c>
      <c r="P39" s="13">
        <f>SUMPRODUCT(H38:O38,H39:O39)</f>
        <v>23100</v>
      </c>
    </row>
    <row r="40" spans="7:16">
      <c r="G40" s="19"/>
      <c r="P40" s="13"/>
    </row>
    <row r="41" spans="7:16">
      <c r="G41" s="19"/>
      <c r="P41" s="13"/>
    </row>
    <row r="42" spans="7:16">
      <c r="G42" s="19"/>
      <c r="P42" s="13"/>
    </row>
    <row r="43" spans="7:16">
      <c r="G43" s="19" t="s">
        <v>59</v>
      </c>
      <c r="P43" s="13"/>
    </row>
    <row r="44" spans="7:16">
      <c r="G44" s="19"/>
      <c r="H44" s="14">
        <f>SUM(H38:K38)</f>
        <v>4700</v>
      </c>
      <c r="I44" s="14" t="s">
        <v>50</v>
      </c>
      <c r="J44" s="14">
        <v>5200</v>
      </c>
      <c r="P44" s="13"/>
    </row>
    <row r="45" spans="7:16">
      <c r="G45" s="19"/>
      <c r="H45" s="14">
        <f>SUM(L38:O38)</f>
        <v>3300</v>
      </c>
      <c r="I45" s="14" t="s">
        <v>50</v>
      </c>
      <c r="J45" s="14">
        <v>3300</v>
      </c>
      <c r="P45" s="13"/>
    </row>
    <row r="46" spans="7:16">
      <c r="G46" s="19"/>
      <c r="H46" s="14">
        <f>H38+L38</f>
        <v>1500</v>
      </c>
      <c r="I46" s="14" t="s">
        <v>154</v>
      </c>
      <c r="J46" s="14">
        <v>1500</v>
      </c>
      <c r="P46" s="13"/>
    </row>
    <row r="47" spans="7:16">
      <c r="G47" s="19"/>
      <c r="H47" s="14">
        <f>I38+M38</f>
        <v>3200</v>
      </c>
      <c r="I47" s="14" t="s">
        <v>154</v>
      </c>
      <c r="J47" s="14">
        <v>3200</v>
      </c>
      <c r="P47" s="13"/>
    </row>
    <row r="48" spans="7:16">
      <c r="G48" s="19"/>
      <c r="H48" s="14">
        <f>J38+N38</f>
        <v>1800</v>
      </c>
      <c r="I48" s="14" t="s">
        <v>154</v>
      </c>
      <c r="J48" s="14">
        <v>1800</v>
      </c>
      <c r="P48" s="13"/>
    </row>
    <row r="49" spans="7:16" ht="17" thickBot="1">
      <c r="G49" s="12"/>
      <c r="H49" s="11">
        <f>K38+O38</f>
        <v>1500</v>
      </c>
      <c r="I49" s="30" t="s">
        <v>154</v>
      </c>
      <c r="J49" s="11">
        <v>1500</v>
      </c>
      <c r="K49" s="30"/>
      <c r="L49" s="30"/>
      <c r="M49" s="30"/>
      <c r="N49" s="30"/>
      <c r="O49" s="30"/>
      <c r="P49" s="10"/>
    </row>
  </sheetData>
  <mergeCells count="7">
    <mergeCell ref="H36:K36"/>
    <mergeCell ref="L36:O36"/>
    <mergeCell ref="A1:N1"/>
    <mergeCell ref="H5:K5"/>
    <mergeCell ref="L5:O5"/>
    <mergeCell ref="H22:K22"/>
    <mergeCell ref="L22:O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73B27-A4AD-B24E-ACCF-0D8F8A553D25}">
  <dimension ref="A1:Y32"/>
  <sheetViews>
    <sheetView workbookViewId="0">
      <selection activeCell="B8" sqref="B8"/>
    </sheetView>
  </sheetViews>
  <sheetFormatPr baseColWidth="10" defaultRowHeight="16"/>
  <cols>
    <col min="1" max="1" width="20" bestFit="1" customWidth="1"/>
    <col min="2" max="2" width="26.83203125" customWidth="1"/>
    <col min="5" max="5" width="14.83203125" bestFit="1" customWidth="1"/>
    <col min="6" max="6" width="14.1640625" bestFit="1" customWidth="1"/>
    <col min="8" max="9" width="20" bestFit="1" customWidth="1"/>
    <col min="10" max="10" width="15.83203125" bestFit="1" customWidth="1"/>
    <col min="12" max="13" width="18.5" bestFit="1" customWidth="1"/>
    <col min="16" max="16" width="14.83203125" bestFit="1" customWidth="1"/>
    <col min="17" max="17" width="14.33203125" bestFit="1" customWidth="1"/>
    <col min="20" max="20" width="20" bestFit="1" customWidth="1"/>
    <col min="21" max="21" width="15.83203125" bestFit="1" customWidth="1"/>
    <col min="24" max="24" width="18.5" bestFit="1" customWidth="1"/>
  </cols>
  <sheetData>
    <row r="1" spans="1:25" ht="38" thickBot="1">
      <c r="A1" s="120" t="s">
        <v>191</v>
      </c>
      <c r="B1" s="121"/>
      <c r="C1" s="121"/>
      <c r="D1" s="121"/>
      <c r="E1" s="121"/>
      <c r="F1" s="121"/>
      <c r="G1" s="121"/>
      <c r="H1" s="121"/>
      <c r="I1" s="121"/>
      <c r="J1" s="121"/>
      <c r="K1" s="121"/>
      <c r="L1" s="121"/>
      <c r="M1" s="121"/>
      <c r="N1" s="121"/>
      <c r="O1" s="121"/>
      <c r="P1" s="121"/>
      <c r="Q1" s="121"/>
      <c r="R1" s="121"/>
      <c r="S1" s="121"/>
      <c r="T1" s="121"/>
      <c r="U1" s="121"/>
      <c r="V1" s="121"/>
      <c r="W1" s="121"/>
      <c r="X1" s="121"/>
      <c r="Y1" s="122"/>
    </row>
    <row r="2" spans="1:25" ht="17" thickBot="1">
      <c r="A2" s="118" t="s">
        <v>245</v>
      </c>
      <c r="B2" s="119">
        <v>11.2</v>
      </c>
      <c r="H2" s="128" t="s">
        <v>247</v>
      </c>
      <c r="I2" s="129"/>
      <c r="J2" s="129"/>
      <c r="K2" s="129"/>
      <c r="L2" s="130"/>
      <c r="S2" s="128" t="s">
        <v>249</v>
      </c>
      <c r="T2" s="129"/>
      <c r="U2" s="129"/>
      <c r="V2" s="129"/>
      <c r="W2" s="130"/>
    </row>
    <row r="3" spans="1:25" ht="17" thickBot="1">
      <c r="A3" s="12" t="s">
        <v>246</v>
      </c>
      <c r="B3" s="10">
        <v>2</v>
      </c>
      <c r="F3" s="25"/>
      <c r="G3" s="24"/>
      <c r="H3" s="24"/>
      <c r="I3" s="24"/>
      <c r="J3" s="53" t="s">
        <v>179</v>
      </c>
      <c r="K3" s="53">
        <v>0.3</v>
      </c>
      <c r="L3" s="107">
        <v>60</v>
      </c>
      <c r="M3" s="24"/>
      <c r="N3" s="23"/>
      <c r="Q3" s="25"/>
      <c r="R3" s="24"/>
      <c r="S3" s="24"/>
      <c r="T3" s="24"/>
      <c r="U3" s="53" t="s">
        <v>179</v>
      </c>
      <c r="V3" s="53">
        <v>0.3</v>
      </c>
      <c r="W3" s="107">
        <v>60</v>
      </c>
      <c r="X3" s="24"/>
      <c r="Y3" s="23"/>
    </row>
    <row r="4" spans="1:25" ht="17" thickBot="1">
      <c r="A4" s="69" t="s">
        <v>190</v>
      </c>
      <c r="B4" s="68" t="s">
        <v>189</v>
      </c>
      <c r="C4" s="67" t="s">
        <v>188</v>
      </c>
      <c r="F4" s="19"/>
      <c r="G4" s="74"/>
      <c r="H4" s="74"/>
      <c r="I4" s="99" t="s">
        <v>181</v>
      </c>
      <c r="J4" s="14" t="s">
        <v>172</v>
      </c>
      <c r="K4" s="14">
        <v>0.6</v>
      </c>
      <c r="L4" s="101">
        <v>30</v>
      </c>
      <c r="M4" s="74" t="s">
        <v>171</v>
      </c>
      <c r="N4" s="113">
        <f>K3*L3+K4*L4+K5*L5</f>
        <v>35</v>
      </c>
      <c r="Q4" s="19"/>
      <c r="R4" s="74"/>
      <c r="S4" s="74"/>
      <c r="T4" s="99" t="s">
        <v>181</v>
      </c>
      <c r="U4" s="14" t="s">
        <v>172</v>
      </c>
      <c r="V4" s="14">
        <v>0.6</v>
      </c>
      <c r="W4" s="101">
        <v>30</v>
      </c>
      <c r="X4" s="74" t="s">
        <v>171</v>
      </c>
      <c r="Y4" s="113">
        <f>V3*W3+V4*W4+V5*W5</f>
        <v>35</v>
      </c>
    </row>
    <row r="5" spans="1:25" ht="17" thickBot="1">
      <c r="A5" s="19"/>
      <c r="C5" s="13"/>
      <c r="F5" s="19"/>
      <c r="G5" s="74"/>
      <c r="H5" s="74"/>
      <c r="I5" s="100"/>
      <c r="J5" s="14" t="s">
        <v>177</v>
      </c>
      <c r="K5" s="14">
        <v>0.1</v>
      </c>
      <c r="L5" s="101">
        <v>-10</v>
      </c>
      <c r="M5" s="63"/>
      <c r="N5" s="13"/>
      <c r="Q5" s="19"/>
      <c r="R5" s="74"/>
      <c r="S5" s="74"/>
      <c r="T5" s="100"/>
      <c r="U5" s="14" t="s">
        <v>177</v>
      </c>
      <c r="V5" s="14">
        <v>0.1</v>
      </c>
      <c r="W5" s="101">
        <v>-10</v>
      </c>
      <c r="X5" s="63"/>
      <c r="Y5" s="13"/>
    </row>
    <row r="6" spans="1:25" ht="18" thickTop="1" thickBot="1">
      <c r="A6" s="116" t="s">
        <v>181</v>
      </c>
      <c r="C6" s="13"/>
      <c r="F6" s="19"/>
      <c r="G6" s="74"/>
      <c r="H6" s="74"/>
      <c r="I6" s="100"/>
      <c r="J6" s="14" t="s">
        <v>179</v>
      </c>
      <c r="K6" s="14">
        <v>0.5</v>
      </c>
      <c r="L6" s="101">
        <v>45</v>
      </c>
      <c r="M6" s="74"/>
      <c r="N6" s="13"/>
      <c r="Q6" s="19"/>
      <c r="R6" s="74"/>
      <c r="S6" s="74"/>
      <c r="T6" s="100"/>
      <c r="U6" s="14" t="s">
        <v>179</v>
      </c>
      <c r="V6" s="14">
        <v>0.5</v>
      </c>
      <c r="W6" s="101">
        <v>45</v>
      </c>
      <c r="X6" s="74"/>
      <c r="Y6" s="13"/>
    </row>
    <row r="7" spans="1:25">
      <c r="A7" s="19" t="s">
        <v>179</v>
      </c>
      <c r="B7">
        <v>0.3</v>
      </c>
      <c r="C7" s="13">
        <v>60</v>
      </c>
      <c r="F7" s="19"/>
      <c r="G7" s="74"/>
      <c r="H7" s="60" t="s">
        <v>180</v>
      </c>
      <c r="I7" s="60" t="s">
        <v>178</v>
      </c>
      <c r="J7" s="14" t="s">
        <v>172</v>
      </c>
      <c r="K7" s="14">
        <v>0.3</v>
      </c>
      <c r="L7" s="101">
        <v>20</v>
      </c>
      <c r="M7" s="74" t="s">
        <v>171</v>
      </c>
      <c r="N7" s="114">
        <f>SUMPRODUCT(K6:K8,L6:L8)</f>
        <v>27.7</v>
      </c>
      <c r="Q7" s="19"/>
      <c r="R7" s="74"/>
      <c r="S7" s="60" t="s">
        <v>180</v>
      </c>
      <c r="T7" s="60" t="s">
        <v>178</v>
      </c>
      <c r="U7" s="14" t="s">
        <v>172</v>
      </c>
      <c r="V7" s="14">
        <v>0.3</v>
      </c>
      <c r="W7" s="101">
        <v>20</v>
      </c>
      <c r="X7" s="74" t="s">
        <v>171</v>
      </c>
      <c r="Y7" s="114">
        <f>SUMPRODUCT(V6:V8,W6:W8)</f>
        <v>27.7</v>
      </c>
    </row>
    <row r="8" spans="1:25" ht="17" thickBot="1">
      <c r="A8" s="19" t="s">
        <v>172</v>
      </c>
      <c r="B8">
        <v>0.6</v>
      </c>
      <c r="C8" s="13">
        <v>30</v>
      </c>
      <c r="F8" s="19"/>
      <c r="G8" s="74"/>
      <c r="H8" s="74"/>
      <c r="I8" s="100"/>
      <c r="J8" s="14" t="s">
        <v>177</v>
      </c>
      <c r="K8" s="14">
        <v>0.2</v>
      </c>
      <c r="L8" s="101">
        <v>-4</v>
      </c>
      <c r="M8" s="63"/>
      <c r="N8" s="13"/>
      <c r="Q8" s="19"/>
      <c r="R8" s="74"/>
      <c r="S8" s="74"/>
      <c r="T8" s="100"/>
      <c r="U8" s="14" t="s">
        <v>177</v>
      </c>
      <c r="V8" s="14">
        <v>0.2</v>
      </c>
      <c r="W8" s="101">
        <v>-4</v>
      </c>
      <c r="X8" s="63"/>
      <c r="Y8" s="13"/>
    </row>
    <row r="9" spans="1:25" ht="18" thickTop="1" thickBot="1">
      <c r="A9" s="19" t="s">
        <v>177</v>
      </c>
      <c r="B9">
        <v>0.1</v>
      </c>
      <c r="C9" s="13">
        <v>-10</v>
      </c>
      <c r="F9" s="64"/>
      <c r="G9" s="14" t="s">
        <v>176</v>
      </c>
      <c r="H9" s="74"/>
      <c r="I9" s="100"/>
      <c r="J9" s="74"/>
      <c r="K9" s="74"/>
      <c r="L9" s="74"/>
      <c r="M9" s="74"/>
      <c r="N9" s="13"/>
      <c r="Q9" s="64"/>
      <c r="R9" s="14" t="s">
        <v>176</v>
      </c>
      <c r="S9" s="74"/>
      <c r="T9" s="100"/>
      <c r="U9" s="74"/>
      <c r="V9" s="74"/>
      <c r="W9" s="74"/>
      <c r="X9" s="74"/>
      <c r="Y9" s="13"/>
    </row>
    <row r="10" spans="1:25" ht="17" thickBot="1">
      <c r="A10" s="9" t="s">
        <v>178</v>
      </c>
      <c r="C10" s="13"/>
      <c r="F10" s="19"/>
      <c r="G10" s="74"/>
      <c r="H10" s="100"/>
      <c r="I10" s="60" t="s">
        <v>175</v>
      </c>
      <c r="J10" s="14" t="s">
        <v>172</v>
      </c>
      <c r="K10" s="14">
        <v>1</v>
      </c>
      <c r="L10" s="101">
        <v>25</v>
      </c>
      <c r="M10" s="74" t="s">
        <v>171</v>
      </c>
      <c r="N10" s="114">
        <f>K10*L10</f>
        <v>25</v>
      </c>
      <c r="Q10" s="19"/>
      <c r="R10" s="74"/>
      <c r="S10" s="100"/>
      <c r="T10" s="60" t="s">
        <v>175</v>
      </c>
      <c r="U10" s="14" t="s">
        <v>172</v>
      </c>
      <c r="V10" s="14">
        <v>1</v>
      </c>
      <c r="W10" s="101">
        <v>25</v>
      </c>
      <c r="X10" s="74" t="s">
        <v>171</v>
      </c>
      <c r="Y10" s="114">
        <f>V10*W10-2</f>
        <v>23</v>
      </c>
    </row>
    <row r="11" spans="1:25" ht="17" thickBot="1">
      <c r="A11" s="19" t="s">
        <v>179</v>
      </c>
      <c r="B11">
        <v>0.5</v>
      </c>
      <c r="C11" s="13">
        <v>45</v>
      </c>
      <c r="F11" s="38" t="s">
        <v>192</v>
      </c>
      <c r="G11" s="21">
        <f>N4*0.6+N14*0.4</f>
        <v>20.2</v>
      </c>
      <c r="H11" s="74"/>
      <c r="I11" s="74"/>
      <c r="J11" s="74"/>
      <c r="K11" s="74"/>
      <c r="L11" s="98"/>
      <c r="M11" s="74"/>
      <c r="N11" s="13"/>
      <c r="Q11" s="38" t="s">
        <v>192</v>
      </c>
      <c r="R11" s="21">
        <f>Y4*0.6+Y14*0.4</f>
        <v>21</v>
      </c>
      <c r="S11" s="74"/>
      <c r="T11" s="74"/>
      <c r="U11" s="74"/>
      <c r="V11" s="74"/>
      <c r="W11" s="98"/>
      <c r="X11" s="74"/>
      <c r="Y11" s="13"/>
    </row>
    <row r="12" spans="1:25" ht="17" thickBot="1">
      <c r="A12" s="19" t="s">
        <v>172</v>
      </c>
      <c r="B12">
        <v>0.3</v>
      </c>
      <c r="C12" s="13">
        <v>20</v>
      </c>
      <c r="E12" s="62" t="s">
        <v>248</v>
      </c>
      <c r="F12" s="93" t="s">
        <v>193</v>
      </c>
      <c r="G12" s="108">
        <f>N7*0.6+0.4*N14</f>
        <v>15.819999999999997</v>
      </c>
      <c r="H12" s="74"/>
      <c r="I12" s="74"/>
      <c r="J12" s="74"/>
      <c r="K12" s="74"/>
      <c r="L12" s="74"/>
      <c r="M12" s="74"/>
      <c r="N12" s="13"/>
      <c r="P12" s="62" t="s">
        <v>248</v>
      </c>
      <c r="Q12" s="93" t="s">
        <v>193</v>
      </c>
      <c r="R12" s="108">
        <f>Y7*0.6+0.4*Y14</f>
        <v>16.619999999999997</v>
      </c>
      <c r="S12" s="74"/>
      <c r="T12" s="74"/>
      <c r="U12" s="74"/>
      <c r="V12" s="74"/>
      <c r="W12" s="74"/>
      <c r="X12" s="74"/>
      <c r="Y12" s="13"/>
    </row>
    <row r="13" spans="1:25" ht="17" thickBot="1">
      <c r="A13" s="19" t="s">
        <v>177</v>
      </c>
      <c r="B13">
        <v>0.2</v>
      </c>
      <c r="C13" s="13">
        <v>-4</v>
      </c>
      <c r="F13" s="102" t="s">
        <v>175</v>
      </c>
      <c r="G13" s="103">
        <f>0.6*N10+0.4*N14</f>
        <v>14.2</v>
      </c>
      <c r="H13" s="74"/>
      <c r="I13" s="74"/>
      <c r="J13" s="74"/>
      <c r="K13" s="74"/>
      <c r="L13" s="74"/>
      <c r="M13" s="74"/>
      <c r="N13" s="13"/>
      <c r="Q13" s="102" t="s">
        <v>175</v>
      </c>
      <c r="R13" s="103">
        <f>0.6*Y10+0.4*Y14</f>
        <v>13.799999999999999</v>
      </c>
      <c r="S13" s="74"/>
      <c r="T13" s="74"/>
      <c r="U13" s="74"/>
      <c r="V13" s="74"/>
      <c r="W13" s="74"/>
      <c r="X13" s="74"/>
      <c r="Y13" s="13"/>
    </row>
    <row r="14" spans="1:25" ht="18" thickBot="1">
      <c r="A14" s="9" t="s">
        <v>175</v>
      </c>
      <c r="C14" s="13"/>
      <c r="F14" s="19"/>
      <c r="G14" s="74"/>
      <c r="H14" s="104" t="s">
        <v>174</v>
      </c>
      <c r="I14" s="105"/>
      <c r="J14" s="105"/>
      <c r="K14" s="105"/>
      <c r="L14" s="106"/>
      <c r="M14" s="105"/>
      <c r="N14" s="109">
        <f>-B3</f>
        <v>-2</v>
      </c>
      <c r="Q14" s="19"/>
      <c r="R14" s="74"/>
      <c r="S14" s="104" t="s">
        <v>174</v>
      </c>
      <c r="T14" s="105"/>
      <c r="U14" s="105"/>
      <c r="V14" s="105"/>
      <c r="W14" s="106"/>
      <c r="X14" s="105"/>
      <c r="Y14" s="109">
        <f>-M3</f>
        <v>0</v>
      </c>
    </row>
    <row r="15" spans="1:25" ht="17" thickBot="1">
      <c r="A15" s="12" t="s">
        <v>172</v>
      </c>
      <c r="B15" s="30">
        <v>1</v>
      </c>
      <c r="C15" s="10">
        <v>25</v>
      </c>
      <c r="F15" s="19"/>
      <c r="G15" s="74"/>
      <c r="H15" s="74"/>
      <c r="I15" s="74"/>
      <c r="J15" s="74"/>
      <c r="K15" s="74"/>
      <c r="L15" s="98"/>
      <c r="M15" s="74"/>
      <c r="N15" s="13"/>
      <c r="Q15" s="19"/>
      <c r="R15" s="74"/>
      <c r="S15" s="74"/>
      <c r="T15" s="74"/>
      <c r="U15" s="74"/>
      <c r="V15" s="74"/>
      <c r="W15" s="98"/>
      <c r="X15" s="74"/>
      <c r="Y15" s="13"/>
    </row>
    <row r="16" spans="1:25" ht="17" thickBot="1">
      <c r="F16" s="12"/>
      <c r="G16" s="11" t="s">
        <v>173</v>
      </c>
      <c r="H16" s="30"/>
      <c r="I16" s="30" t="s">
        <v>187</v>
      </c>
      <c r="J16" s="30" t="s">
        <v>172</v>
      </c>
      <c r="K16" s="30">
        <v>1</v>
      </c>
      <c r="L16" s="61">
        <v>30</v>
      </c>
      <c r="M16" s="30" t="s">
        <v>171</v>
      </c>
      <c r="N16" s="10">
        <f>K16*L16</f>
        <v>30</v>
      </c>
      <c r="Q16" s="12"/>
      <c r="R16" s="11" t="s">
        <v>173</v>
      </c>
      <c r="S16" s="30"/>
      <c r="T16" s="30" t="s">
        <v>187</v>
      </c>
      <c r="U16" s="30" t="s">
        <v>172</v>
      </c>
      <c r="V16" s="30">
        <v>1</v>
      </c>
      <c r="W16" s="61">
        <v>30</v>
      </c>
      <c r="X16" s="30" t="s">
        <v>171</v>
      </c>
      <c r="Y16" s="10">
        <f>V16*W16</f>
        <v>30</v>
      </c>
    </row>
    <row r="17" spans="1:25" ht="17" thickBot="1">
      <c r="A17" s="25"/>
      <c r="B17" s="9" t="s">
        <v>47</v>
      </c>
    </row>
    <row r="18" spans="1:25" ht="52" thickBot="1">
      <c r="A18" s="66" t="s">
        <v>186</v>
      </c>
      <c r="B18" s="113" t="s">
        <v>194</v>
      </c>
      <c r="H18" s="124" t="s">
        <v>247</v>
      </c>
      <c r="I18" s="125"/>
      <c r="J18" s="125"/>
      <c r="K18" s="125"/>
      <c r="L18" s="126"/>
      <c r="S18" s="124" t="s">
        <v>249</v>
      </c>
      <c r="T18" s="125"/>
      <c r="U18" s="125"/>
      <c r="V18" s="125"/>
      <c r="W18" s="126"/>
    </row>
    <row r="19" spans="1:25">
      <c r="A19" s="66" t="s">
        <v>185</v>
      </c>
      <c r="B19" s="115" t="str">
        <f>A6</f>
        <v>Develop a new process</v>
      </c>
      <c r="F19" s="25"/>
      <c r="G19" s="24"/>
      <c r="H19" s="24"/>
      <c r="I19" s="24"/>
      <c r="J19" s="53" t="s">
        <v>179</v>
      </c>
      <c r="K19" s="53">
        <v>0.3</v>
      </c>
      <c r="L19" s="107">
        <v>60</v>
      </c>
      <c r="M19" s="24"/>
      <c r="N19" s="23"/>
      <c r="Q19" s="25"/>
      <c r="R19" s="24"/>
      <c r="S19" s="24"/>
      <c r="T19" s="24"/>
      <c r="U19" s="53" t="s">
        <v>179</v>
      </c>
      <c r="V19" s="53">
        <v>0.3</v>
      </c>
      <c r="W19" s="107">
        <v>60</v>
      </c>
      <c r="X19" s="24"/>
      <c r="Y19" s="23"/>
    </row>
    <row r="20" spans="1:25">
      <c r="A20" s="66" t="s">
        <v>184</v>
      </c>
      <c r="B20" s="112">
        <v>0.65</v>
      </c>
      <c r="F20" s="19"/>
      <c r="G20" s="74"/>
      <c r="H20" s="74"/>
      <c r="I20" s="99" t="s">
        <v>181</v>
      </c>
      <c r="J20" s="14" t="s">
        <v>172</v>
      </c>
      <c r="K20" s="14">
        <v>0.6</v>
      </c>
      <c r="L20" s="101">
        <v>30</v>
      </c>
      <c r="M20" s="74" t="s">
        <v>171</v>
      </c>
      <c r="N20" s="13">
        <f>K19*L19+K20*L20+K21*L21</f>
        <v>35</v>
      </c>
      <c r="Q20" s="19"/>
      <c r="R20" s="74"/>
      <c r="S20" s="74"/>
      <c r="T20" s="99" t="s">
        <v>181</v>
      </c>
      <c r="U20" s="14" t="s">
        <v>172</v>
      </c>
      <c r="V20" s="14">
        <v>0.6</v>
      </c>
      <c r="W20" s="101">
        <v>30</v>
      </c>
      <c r="X20" s="74" t="s">
        <v>171</v>
      </c>
      <c r="Y20" s="13">
        <f>V19*W19+V20*W20+V21*W21</f>
        <v>35</v>
      </c>
    </row>
    <row r="21" spans="1:25" ht="17" thickBot="1">
      <c r="A21" s="66" t="s">
        <v>183</v>
      </c>
      <c r="B21" s="13" t="s">
        <v>195</v>
      </c>
      <c r="C21" s="13"/>
      <c r="F21" s="19"/>
      <c r="G21" s="74"/>
      <c r="H21" s="74"/>
      <c r="I21" s="100"/>
      <c r="J21" s="14" t="s">
        <v>177</v>
      </c>
      <c r="K21" s="14">
        <v>0.1</v>
      </c>
      <c r="L21" s="101">
        <v>-10</v>
      </c>
      <c r="M21" s="63"/>
      <c r="N21" s="13"/>
      <c r="Q21" s="19"/>
      <c r="R21" s="74"/>
      <c r="S21" s="74"/>
      <c r="T21" s="100"/>
      <c r="U21" s="14" t="s">
        <v>177</v>
      </c>
      <c r="V21" s="14">
        <v>0.1</v>
      </c>
      <c r="W21" s="101">
        <v>-10</v>
      </c>
      <c r="X21" s="63"/>
      <c r="Y21" s="13"/>
    </row>
    <row r="22" spans="1:25" ht="18" thickTop="1" thickBot="1">
      <c r="A22" s="65" t="s">
        <v>182</v>
      </c>
      <c r="B22" s="10">
        <v>30</v>
      </c>
      <c r="F22" s="19"/>
      <c r="G22" s="74"/>
      <c r="H22" s="74"/>
      <c r="I22" s="100"/>
      <c r="J22" s="50" t="s">
        <v>179</v>
      </c>
      <c r="K22" s="111">
        <v>0.6489795918367347</v>
      </c>
      <c r="L22" s="101">
        <v>45</v>
      </c>
      <c r="M22" s="74"/>
      <c r="N22" s="13"/>
      <c r="Q22" s="19"/>
      <c r="R22" s="74"/>
      <c r="S22" s="74"/>
      <c r="T22" s="100"/>
      <c r="U22" s="50" t="s">
        <v>179</v>
      </c>
      <c r="V22" s="111">
        <v>0.6489795918367347</v>
      </c>
      <c r="W22" s="101">
        <v>45</v>
      </c>
      <c r="X22" s="74"/>
      <c r="Y22" s="13"/>
    </row>
    <row r="23" spans="1:25">
      <c r="F23" s="19"/>
      <c r="G23" s="74"/>
      <c r="H23" s="60" t="s">
        <v>180</v>
      </c>
      <c r="I23" s="60" t="s">
        <v>178</v>
      </c>
      <c r="J23" s="14" t="s">
        <v>172</v>
      </c>
      <c r="K23" s="14">
        <v>0.3</v>
      </c>
      <c r="L23" s="101">
        <v>20</v>
      </c>
      <c r="M23" s="74" t="s">
        <v>171</v>
      </c>
      <c r="N23" s="13">
        <f>SUMPRODUCT(K22:K24,L22:L24)</f>
        <v>35</v>
      </c>
      <c r="Q23" s="19"/>
      <c r="R23" s="74"/>
      <c r="S23" s="60" t="s">
        <v>180</v>
      </c>
      <c r="T23" s="60" t="s">
        <v>178</v>
      </c>
      <c r="U23" s="14" t="s">
        <v>172</v>
      </c>
      <c r="V23" s="14">
        <v>0.3</v>
      </c>
      <c r="W23" s="101">
        <v>20</v>
      </c>
      <c r="X23" s="74" t="s">
        <v>171</v>
      </c>
      <c r="Y23" s="13">
        <f>SUMPRODUCT(V22:V24,W22:W24)</f>
        <v>35</v>
      </c>
    </row>
    <row r="24" spans="1:25" ht="17" thickBot="1">
      <c r="F24" s="19"/>
      <c r="G24" s="74"/>
      <c r="H24" s="74"/>
      <c r="I24" s="100"/>
      <c r="J24" s="14" t="s">
        <v>177</v>
      </c>
      <c r="K24" s="110">
        <f>1-SUM(K22:K23)</f>
        <v>5.1020408163265252E-2</v>
      </c>
      <c r="L24" s="101">
        <v>-4</v>
      </c>
      <c r="M24" s="63"/>
      <c r="N24" s="13"/>
      <c r="Q24" s="19"/>
      <c r="R24" s="74"/>
      <c r="S24" s="74"/>
      <c r="T24" s="100"/>
      <c r="U24" s="14" t="s">
        <v>177</v>
      </c>
      <c r="V24" s="110">
        <f>1-SUM(V22:V23)</f>
        <v>5.1020408163265252E-2</v>
      </c>
      <c r="W24" s="101">
        <v>-4</v>
      </c>
      <c r="X24" s="63"/>
      <c r="Y24" s="13"/>
    </row>
    <row r="25" spans="1:25" ht="17" thickTop="1">
      <c r="F25" s="64"/>
      <c r="G25" s="14" t="s">
        <v>176</v>
      </c>
      <c r="H25" s="74"/>
      <c r="I25" s="100"/>
      <c r="J25" s="74"/>
      <c r="K25" s="74"/>
      <c r="L25" s="74"/>
      <c r="M25" s="74"/>
      <c r="N25" s="13"/>
      <c r="Q25" s="64"/>
      <c r="R25" s="14" t="s">
        <v>176</v>
      </c>
      <c r="S25" s="74"/>
      <c r="T25" s="100"/>
      <c r="U25" s="74"/>
      <c r="V25" s="74"/>
      <c r="W25" s="74"/>
      <c r="X25" s="74"/>
      <c r="Y25" s="13"/>
    </row>
    <row r="26" spans="1:25" ht="17" thickBot="1">
      <c r="F26" s="19"/>
      <c r="G26" s="74"/>
      <c r="H26" s="100"/>
      <c r="I26" s="60" t="s">
        <v>175</v>
      </c>
      <c r="J26" s="14" t="s">
        <v>172</v>
      </c>
      <c r="K26" s="14">
        <v>1</v>
      </c>
      <c r="L26" s="101">
        <v>25</v>
      </c>
      <c r="M26" s="74" t="s">
        <v>171</v>
      </c>
      <c r="N26" s="13">
        <f>K26*L26</f>
        <v>25</v>
      </c>
      <c r="Q26" s="19"/>
      <c r="R26" s="74"/>
      <c r="S26" s="100"/>
      <c r="T26" s="60" t="s">
        <v>175</v>
      </c>
      <c r="U26" s="14" t="s">
        <v>172</v>
      </c>
      <c r="V26" s="14">
        <v>1</v>
      </c>
      <c r="W26" s="101">
        <v>25</v>
      </c>
      <c r="X26" s="74" t="s">
        <v>171</v>
      </c>
      <c r="Y26" s="13">
        <f>V26*W26</f>
        <v>25</v>
      </c>
    </row>
    <row r="27" spans="1:25" ht="17" thickBot="1">
      <c r="F27" s="38" t="s">
        <v>192</v>
      </c>
      <c r="G27" s="21">
        <f>N20*0.6+N30*0.4</f>
        <v>20.2</v>
      </c>
      <c r="H27" s="74"/>
      <c r="I27" s="74"/>
      <c r="J27" s="74"/>
      <c r="K27" s="74"/>
      <c r="L27" s="98"/>
      <c r="M27" s="74"/>
      <c r="N27" s="13"/>
      <c r="Q27" s="93"/>
      <c r="R27" s="77"/>
      <c r="S27" s="74"/>
      <c r="T27" s="74"/>
      <c r="U27" s="74"/>
      <c r="V27" s="74"/>
      <c r="W27" s="98"/>
      <c r="X27" s="74"/>
      <c r="Y27" s="13"/>
    </row>
    <row r="28" spans="1:25" ht="17" thickBot="1">
      <c r="E28" s="62" t="s">
        <v>248</v>
      </c>
      <c r="F28" s="93" t="s">
        <v>193</v>
      </c>
      <c r="G28" s="108">
        <f>N23*0.6+0.4*N30</f>
        <v>20.2</v>
      </c>
      <c r="H28" s="74"/>
      <c r="I28" s="74"/>
      <c r="J28" s="74"/>
      <c r="K28" s="74"/>
      <c r="L28" s="74"/>
      <c r="M28" s="74"/>
      <c r="N28" s="13"/>
      <c r="P28" s="74"/>
      <c r="Q28" s="93"/>
      <c r="R28" s="77"/>
      <c r="S28" s="74"/>
      <c r="T28" s="74"/>
      <c r="U28" s="74"/>
      <c r="V28" s="74"/>
      <c r="W28" s="74"/>
      <c r="X28" s="74"/>
      <c r="Y28" s="13"/>
    </row>
    <row r="29" spans="1:25" ht="17" thickBot="1">
      <c r="F29" s="102" t="s">
        <v>175</v>
      </c>
      <c r="G29" s="103">
        <f>0.6*N26+0.4*N30</f>
        <v>14.2</v>
      </c>
      <c r="H29" s="74"/>
      <c r="I29" s="74"/>
      <c r="J29" s="74"/>
      <c r="K29" s="74"/>
      <c r="L29" s="74"/>
      <c r="M29" s="74"/>
      <c r="N29" s="13"/>
      <c r="Q29" s="93"/>
      <c r="R29" s="77"/>
      <c r="S29" s="74"/>
      <c r="T29" s="74"/>
      <c r="U29" s="74"/>
      <c r="V29" s="74"/>
      <c r="W29" s="74"/>
      <c r="X29" s="74"/>
      <c r="Y29" s="13"/>
    </row>
    <row r="30" spans="1:25" ht="17">
      <c r="F30" s="19"/>
      <c r="G30" s="74"/>
      <c r="H30" s="104" t="s">
        <v>174</v>
      </c>
      <c r="I30" s="105"/>
      <c r="J30" s="105"/>
      <c r="K30" s="105"/>
      <c r="L30" s="106"/>
      <c r="M30" s="105"/>
      <c r="N30" s="70">
        <f>-B3</f>
        <v>-2</v>
      </c>
      <c r="Q30" s="19"/>
      <c r="R30" s="74"/>
      <c r="S30" s="104" t="s">
        <v>174</v>
      </c>
      <c r="T30" s="105"/>
      <c r="U30" s="105"/>
      <c r="V30" s="105"/>
      <c r="W30" s="106"/>
      <c r="X30" s="105"/>
      <c r="Y30" s="109">
        <v>0</v>
      </c>
    </row>
    <row r="31" spans="1:25">
      <c r="F31" s="19"/>
      <c r="G31" s="74"/>
      <c r="H31" s="74"/>
      <c r="I31" s="74"/>
      <c r="J31" s="74"/>
      <c r="K31" s="74"/>
      <c r="L31" s="98"/>
      <c r="M31" s="74"/>
      <c r="N31" s="13"/>
      <c r="Q31" s="19"/>
      <c r="R31" s="74"/>
      <c r="S31" s="74"/>
      <c r="T31" s="74"/>
      <c r="U31" s="74"/>
      <c r="V31" s="74"/>
      <c r="W31" s="98"/>
      <c r="X31" s="74"/>
      <c r="Y31" s="13"/>
    </row>
    <row r="32" spans="1:25" ht="17" thickBot="1">
      <c r="F32" s="12"/>
      <c r="G32" s="11" t="s">
        <v>173</v>
      </c>
      <c r="H32" s="30"/>
      <c r="I32" s="30" t="s">
        <v>187</v>
      </c>
      <c r="J32" s="30" t="s">
        <v>172</v>
      </c>
      <c r="K32" s="30">
        <v>1</v>
      </c>
      <c r="L32" s="61">
        <v>30</v>
      </c>
      <c r="M32" s="30" t="s">
        <v>171</v>
      </c>
      <c r="N32" s="10">
        <f>K32*L32</f>
        <v>30</v>
      </c>
      <c r="Q32" s="12"/>
      <c r="R32" s="11" t="s">
        <v>173</v>
      </c>
      <c r="S32" s="30"/>
      <c r="T32" s="30" t="s">
        <v>187</v>
      </c>
      <c r="U32" s="30" t="s">
        <v>172</v>
      </c>
      <c r="V32" s="30">
        <v>1</v>
      </c>
      <c r="W32" s="61">
        <v>30</v>
      </c>
      <c r="X32" s="30" t="s">
        <v>171</v>
      </c>
      <c r="Y32" s="10">
        <f>V32*W32</f>
        <v>30</v>
      </c>
    </row>
  </sheetData>
  <mergeCells count="5">
    <mergeCell ref="H2:L2"/>
    <mergeCell ref="H18:L18"/>
    <mergeCell ref="S2:W2"/>
    <mergeCell ref="S18:W18"/>
    <mergeCell ref="A1:Y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345C1-0F87-4C49-ADC5-66D1C50FD329}">
  <dimension ref="A1:P24"/>
  <sheetViews>
    <sheetView workbookViewId="0">
      <selection activeCell="H23" sqref="H23"/>
    </sheetView>
  </sheetViews>
  <sheetFormatPr baseColWidth="10" defaultRowHeight="16"/>
  <cols>
    <col min="2" max="2" width="23.33203125" bestFit="1" customWidth="1"/>
    <col min="5" max="5" width="12" bestFit="1" customWidth="1"/>
    <col min="6" max="6" width="16.33203125" bestFit="1" customWidth="1"/>
    <col min="8" max="8" width="8.6640625" bestFit="1" customWidth="1"/>
    <col min="11" max="11" width="13.5" bestFit="1" customWidth="1"/>
    <col min="13" max="13" width="15.1640625" bestFit="1" customWidth="1"/>
  </cols>
  <sheetData>
    <row r="1" spans="1:16" ht="38" thickBot="1">
      <c r="A1" s="120" t="s">
        <v>211</v>
      </c>
      <c r="B1" s="121"/>
      <c r="C1" s="121"/>
      <c r="D1" s="121"/>
      <c r="E1" s="121"/>
      <c r="F1" s="121"/>
      <c r="G1" s="121"/>
      <c r="H1" s="121"/>
      <c r="I1" s="121"/>
      <c r="J1" s="121"/>
      <c r="K1" s="121"/>
      <c r="L1" s="121"/>
      <c r="M1" s="121"/>
      <c r="N1" s="121"/>
      <c r="O1" s="121"/>
      <c r="P1" s="122"/>
    </row>
    <row r="2" spans="1:16" ht="17" thickBot="1"/>
    <row r="3" spans="1:16">
      <c r="A3" s="25" t="s">
        <v>72</v>
      </c>
      <c r="B3" s="23"/>
      <c r="D3" s="25"/>
      <c r="E3" s="24"/>
      <c r="F3" s="24"/>
      <c r="G3" s="24"/>
      <c r="H3" s="22" t="s">
        <v>198</v>
      </c>
      <c r="I3" s="24">
        <v>250</v>
      </c>
      <c r="J3" s="24"/>
      <c r="K3" s="24"/>
      <c r="L3" s="24"/>
      <c r="M3" s="23"/>
    </row>
    <row r="4" spans="1:16" ht="17" thickBot="1">
      <c r="A4" s="19"/>
      <c r="B4" s="13"/>
      <c r="D4" s="19"/>
      <c r="E4" s="74"/>
      <c r="F4" s="74"/>
      <c r="G4" s="76" t="s">
        <v>197</v>
      </c>
      <c r="H4" s="74">
        <v>0.7</v>
      </c>
      <c r="I4" s="74"/>
      <c r="J4" s="74"/>
      <c r="K4" s="77" t="s">
        <v>142</v>
      </c>
      <c r="L4" s="77">
        <f>I3*H4+I5*H6</f>
        <v>220</v>
      </c>
      <c r="M4" s="13" t="s">
        <v>233</v>
      </c>
    </row>
    <row r="5" spans="1:16" ht="17" thickBot="1">
      <c r="A5" s="19"/>
      <c r="B5" s="13" t="s">
        <v>196</v>
      </c>
      <c r="D5" s="9" t="s">
        <v>221</v>
      </c>
      <c r="E5" s="74"/>
      <c r="F5" s="74"/>
      <c r="G5" s="74">
        <v>0.1</v>
      </c>
      <c r="H5" s="77" t="s">
        <v>199</v>
      </c>
      <c r="I5" s="74">
        <v>150</v>
      </c>
      <c r="J5" s="74"/>
      <c r="K5" s="77"/>
      <c r="L5" s="77"/>
      <c r="M5" s="13"/>
    </row>
    <row r="6" spans="1:16">
      <c r="A6" s="19" t="s">
        <v>197</v>
      </c>
      <c r="B6" s="13">
        <v>0.1</v>
      </c>
      <c r="D6" s="19"/>
      <c r="E6" s="74"/>
      <c r="F6" s="78" t="s">
        <v>205</v>
      </c>
      <c r="G6" s="74"/>
      <c r="H6" s="74">
        <v>0.3</v>
      </c>
      <c r="I6" s="74"/>
      <c r="J6" s="74"/>
      <c r="K6" s="77"/>
      <c r="L6" s="77"/>
      <c r="M6" s="13"/>
    </row>
    <row r="7" spans="1:16">
      <c r="A7" s="19" t="s">
        <v>177</v>
      </c>
      <c r="B7" s="13">
        <v>0.9</v>
      </c>
      <c r="D7" s="19"/>
      <c r="E7" s="76" t="s">
        <v>203</v>
      </c>
      <c r="F7" s="78">
        <f>G5*L4+G9*L8</f>
        <v>-50</v>
      </c>
      <c r="G7" s="74"/>
      <c r="H7" s="74"/>
      <c r="I7" s="74"/>
      <c r="J7" s="74"/>
      <c r="K7" s="77"/>
      <c r="L7" s="77"/>
      <c r="M7" s="13"/>
    </row>
    <row r="8" spans="1:16">
      <c r="A8" s="19"/>
      <c r="B8" s="13" t="s">
        <v>201</v>
      </c>
      <c r="D8" s="19"/>
      <c r="E8" s="74"/>
      <c r="F8" s="74" t="s">
        <v>235</v>
      </c>
      <c r="G8" s="76" t="s">
        <v>177</v>
      </c>
      <c r="H8" s="77" t="s">
        <v>200</v>
      </c>
      <c r="I8" s="74">
        <v>-80</v>
      </c>
      <c r="J8" s="74"/>
      <c r="K8" s="77" t="s">
        <v>142</v>
      </c>
      <c r="L8" s="77">
        <f>I8</f>
        <v>-80</v>
      </c>
      <c r="M8" s="13" t="s">
        <v>234</v>
      </c>
    </row>
    <row r="9" spans="1:16">
      <c r="A9" s="19" t="s">
        <v>198</v>
      </c>
      <c r="B9" s="13">
        <v>250</v>
      </c>
      <c r="D9" s="19"/>
      <c r="E9" s="74"/>
      <c r="F9" s="74"/>
      <c r="G9" s="74">
        <v>0.9</v>
      </c>
      <c r="H9" s="74"/>
      <c r="I9" s="74"/>
      <c r="J9" s="74"/>
      <c r="K9" s="74"/>
      <c r="L9" s="74"/>
      <c r="M9" s="13"/>
    </row>
    <row r="10" spans="1:16">
      <c r="A10" s="19" t="s">
        <v>199</v>
      </c>
      <c r="B10" s="13">
        <v>150</v>
      </c>
      <c r="D10" s="79" t="s">
        <v>202</v>
      </c>
      <c r="E10" s="74"/>
      <c r="F10" s="74"/>
      <c r="G10" s="74"/>
      <c r="H10" s="74"/>
      <c r="I10" s="74"/>
      <c r="J10" s="74"/>
      <c r="K10" s="74"/>
      <c r="L10" s="74"/>
      <c r="M10" s="13"/>
    </row>
    <row r="11" spans="1:16" ht="17" thickBot="1">
      <c r="A11" s="12" t="s">
        <v>200</v>
      </c>
      <c r="B11" s="10">
        <v>-80</v>
      </c>
      <c r="D11" s="19"/>
      <c r="E11" s="74"/>
      <c r="F11" s="74"/>
      <c r="G11" s="74"/>
      <c r="H11" s="74"/>
      <c r="I11" s="74"/>
      <c r="J11" s="74"/>
      <c r="K11" s="74"/>
      <c r="L11" s="74"/>
      <c r="M11" s="13"/>
    </row>
    <row r="12" spans="1:16" ht="17" thickBot="1">
      <c r="D12" s="12"/>
      <c r="E12" s="80" t="s">
        <v>204</v>
      </c>
      <c r="F12" s="81" t="s">
        <v>206</v>
      </c>
      <c r="G12" s="30"/>
      <c r="H12" s="30"/>
      <c r="I12" s="30"/>
      <c r="J12" s="30"/>
      <c r="K12" s="30"/>
      <c r="L12" s="30"/>
      <c r="M12" s="10"/>
    </row>
    <row r="14" spans="1:16" ht="17" thickBot="1"/>
    <row r="15" spans="1:16" ht="17" thickBot="1">
      <c r="A15" t="s">
        <v>48</v>
      </c>
      <c r="G15" s="9" t="s">
        <v>222</v>
      </c>
      <c r="I15" s="134" t="s">
        <v>240</v>
      </c>
      <c r="J15" s="135"/>
      <c r="K15" s="135"/>
      <c r="L15" s="135"/>
      <c r="M15" s="136"/>
    </row>
    <row r="16" spans="1:16" ht="34" customHeight="1">
      <c r="A16" s="123" t="s">
        <v>207</v>
      </c>
      <c r="B16" s="123"/>
      <c r="C16" s="123"/>
      <c r="D16" s="123"/>
      <c r="E16" s="71">
        <v>-50</v>
      </c>
      <c r="G16" s="25"/>
      <c r="H16" s="24" t="s">
        <v>238</v>
      </c>
      <c r="I16" s="24"/>
      <c r="J16" s="24"/>
      <c r="K16" s="24"/>
      <c r="L16" s="24" t="s">
        <v>239</v>
      </c>
      <c r="M16" s="24"/>
      <c r="N16" s="24"/>
      <c r="O16" s="23"/>
    </row>
    <row r="17" spans="1:15" s="72" customFormat="1" ht="36" customHeight="1">
      <c r="A17" s="133" t="s">
        <v>208</v>
      </c>
      <c r="B17" s="133"/>
      <c r="C17" s="133"/>
      <c r="D17" s="133"/>
      <c r="E17" s="75" t="s">
        <v>124</v>
      </c>
      <c r="G17" s="82"/>
      <c r="H17" s="92"/>
      <c r="I17" s="87" t="s">
        <v>217</v>
      </c>
      <c r="J17" s="87" t="s">
        <v>218</v>
      </c>
      <c r="K17" s="83"/>
      <c r="L17" s="83"/>
      <c r="M17" s="84" t="s">
        <v>217</v>
      </c>
      <c r="N17" s="84" t="s">
        <v>218</v>
      </c>
      <c r="O17" s="90" t="s">
        <v>229</v>
      </c>
    </row>
    <row r="18" spans="1:15" s="72" customFormat="1" ht="36" customHeight="1">
      <c r="A18" s="133" t="s">
        <v>209</v>
      </c>
      <c r="B18" s="133"/>
      <c r="C18" s="133"/>
      <c r="D18" s="133"/>
      <c r="E18" s="72">
        <v>0.5</v>
      </c>
      <c r="G18" s="82"/>
      <c r="H18" s="87" t="s">
        <v>236</v>
      </c>
      <c r="I18" s="14">
        <v>0</v>
      </c>
      <c r="J18" s="87">
        <v>-50</v>
      </c>
      <c r="K18" s="83"/>
      <c r="L18" s="87" t="s">
        <v>236</v>
      </c>
      <c r="M18" s="14">
        <f>I$20-I18</f>
        <v>0</v>
      </c>
      <c r="N18" s="14">
        <f>J$20-J18</f>
        <v>50</v>
      </c>
      <c r="O18" s="90">
        <f>MAX(M18:N18)</f>
        <v>50</v>
      </c>
    </row>
    <row r="19" spans="1:15" ht="34">
      <c r="G19" s="19"/>
      <c r="H19" s="87" t="s">
        <v>237</v>
      </c>
      <c r="I19" s="14">
        <v>0</v>
      </c>
      <c r="J19" s="14">
        <v>0</v>
      </c>
      <c r="K19" s="74"/>
      <c r="L19" s="88" t="s">
        <v>237</v>
      </c>
      <c r="M19" s="14">
        <f>I$20-I19</f>
        <v>0</v>
      </c>
      <c r="N19" s="14">
        <f>J$20-J19</f>
        <v>0</v>
      </c>
      <c r="O19" s="89">
        <f>MAX(M19:N19)</f>
        <v>0</v>
      </c>
    </row>
    <row r="20" spans="1:15" ht="17" thickBot="1">
      <c r="G20" s="12"/>
      <c r="H20" s="85"/>
      <c r="I20" s="11">
        <f>MAX(I18:I19)</f>
        <v>0</v>
      </c>
      <c r="J20" s="30">
        <f>MAX(J18:J19)</f>
        <v>0</v>
      </c>
      <c r="K20" s="86"/>
      <c r="L20" s="30"/>
      <c r="M20" s="30"/>
      <c r="N20" s="59"/>
      <c r="O20" s="91">
        <f>MIN(O18:O19)</f>
        <v>0</v>
      </c>
    </row>
    <row r="21" spans="1:15" ht="17" thickBot="1"/>
    <row r="22" spans="1:15" ht="17" thickBot="1">
      <c r="F22" s="25"/>
      <c r="G22" s="24"/>
      <c r="H22" s="53" t="s">
        <v>197</v>
      </c>
      <c r="I22" s="53" t="s">
        <v>177</v>
      </c>
      <c r="J22" s="23"/>
    </row>
    <row r="23" spans="1:15" ht="17" thickBot="1">
      <c r="E23" s="9" t="s">
        <v>243</v>
      </c>
      <c r="F23" s="93" t="s">
        <v>242</v>
      </c>
      <c r="G23" s="131" t="s">
        <v>241</v>
      </c>
      <c r="H23" s="14">
        <v>1</v>
      </c>
      <c r="I23" s="14">
        <v>0</v>
      </c>
      <c r="J23" s="17">
        <f>AVERAGE(H23:I23)</f>
        <v>0.5</v>
      </c>
    </row>
    <row r="24" spans="1:15" ht="17" thickBot="1">
      <c r="F24" s="12"/>
      <c r="G24" s="132"/>
      <c r="H24" s="11">
        <v>0</v>
      </c>
      <c r="I24" s="11">
        <v>1</v>
      </c>
      <c r="J24" s="15">
        <f>AVERAGE(H24:I24)</f>
        <v>0.5</v>
      </c>
    </row>
  </sheetData>
  <mergeCells count="6">
    <mergeCell ref="G23:G24"/>
    <mergeCell ref="A1:P1"/>
    <mergeCell ref="A16:D16"/>
    <mergeCell ref="A17:D17"/>
    <mergeCell ref="A18:D18"/>
    <mergeCell ref="I15:M1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3840-AC30-B943-BF55-5995885A526E}">
  <dimension ref="A1:K24"/>
  <sheetViews>
    <sheetView workbookViewId="0">
      <selection activeCell="D18" sqref="D18"/>
    </sheetView>
  </sheetViews>
  <sheetFormatPr baseColWidth="10" defaultRowHeight="16"/>
  <cols>
    <col min="4" max="4" width="19" bestFit="1" customWidth="1"/>
    <col min="5" max="5" width="18.83203125" customWidth="1"/>
    <col min="6" max="6" width="22.1640625" bestFit="1" customWidth="1"/>
    <col min="7" max="7" width="21.6640625" customWidth="1"/>
    <col min="8" max="10" width="19" bestFit="1" customWidth="1"/>
    <col min="11" max="11" width="14.6640625" bestFit="1" customWidth="1"/>
  </cols>
  <sheetData>
    <row r="1" spans="1:11" ht="38" thickBot="1">
      <c r="A1" s="120" t="s">
        <v>210</v>
      </c>
      <c r="B1" s="121"/>
      <c r="C1" s="121"/>
      <c r="D1" s="121"/>
      <c r="E1" s="121"/>
      <c r="F1" s="121"/>
      <c r="G1" s="121"/>
      <c r="H1" s="121"/>
      <c r="I1" s="121"/>
      <c r="J1" s="121"/>
      <c r="K1" s="122"/>
    </row>
    <row r="2" spans="1:11" ht="17" thickBot="1"/>
    <row r="3" spans="1:11" ht="17" thickBot="1">
      <c r="A3" s="25" t="s">
        <v>212</v>
      </c>
      <c r="B3" s="24"/>
      <c r="C3" s="23"/>
    </row>
    <row r="4" spans="1:11" ht="22" thickBot="1">
      <c r="A4" s="19"/>
      <c r="B4" s="74"/>
      <c r="C4" s="13"/>
      <c r="E4" s="141" t="s">
        <v>225</v>
      </c>
      <c r="F4" s="142"/>
      <c r="G4" s="142"/>
      <c r="H4" s="143"/>
    </row>
    <row r="5" spans="1:11">
      <c r="A5" s="19"/>
      <c r="B5" s="74" t="s">
        <v>213</v>
      </c>
      <c r="C5" s="13"/>
      <c r="D5" s="25"/>
      <c r="E5" s="24"/>
      <c r="F5" s="24"/>
      <c r="G5" s="24"/>
      <c r="H5" s="24"/>
      <c r="I5" s="23"/>
    </row>
    <row r="6" spans="1:11" ht="17" thickBot="1">
      <c r="A6" s="19" t="s">
        <v>197</v>
      </c>
      <c r="B6" s="74">
        <v>0.7</v>
      </c>
      <c r="C6" s="139" t="s">
        <v>214</v>
      </c>
      <c r="D6" s="19"/>
      <c r="E6" s="74"/>
      <c r="F6" s="40" t="s">
        <v>197</v>
      </c>
      <c r="G6" s="74"/>
      <c r="H6" s="74"/>
      <c r="I6" s="13"/>
    </row>
    <row r="7" spans="1:11" ht="18" thickBot="1">
      <c r="A7" s="19" t="s">
        <v>177</v>
      </c>
      <c r="B7" s="74">
        <v>0.3</v>
      </c>
      <c r="C7" s="139"/>
      <c r="D7" s="19"/>
      <c r="E7" s="97" t="s">
        <v>219</v>
      </c>
      <c r="F7" s="14">
        <v>0.7</v>
      </c>
      <c r="G7" s="73" t="s">
        <v>142</v>
      </c>
      <c r="H7" s="73">
        <f>F7*B13+0.3*B14</f>
        <v>9</v>
      </c>
      <c r="I7" s="73" t="s">
        <v>223</v>
      </c>
    </row>
    <row r="8" spans="1:11">
      <c r="A8" s="19"/>
      <c r="B8" s="74"/>
      <c r="C8" s="13"/>
      <c r="D8" s="19"/>
      <c r="E8" s="74"/>
      <c r="F8" s="40" t="s">
        <v>177</v>
      </c>
      <c r="G8" s="74"/>
      <c r="H8" s="74"/>
      <c r="I8" s="13"/>
    </row>
    <row r="9" spans="1:11">
      <c r="A9" s="19" t="s">
        <v>197</v>
      </c>
      <c r="B9" s="74">
        <v>0.2</v>
      </c>
      <c r="C9" s="140" t="s">
        <v>215</v>
      </c>
      <c r="D9" s="93" t="s">
        <v>216</v>
      </c>
      <c r="E9" s="74"/>
      <c r="F9" s="14">
        <v>0.3</v>
      </c>
      <c r="G9" s="74"/>
      <c r="H9" s="74"/>
      <c r="I9" s="13"/>
    </row>
    <row r="10" spans="1:11" ht="16" customHeight="1" thickBot="1">
      <c r="A10" s="19" t="s">
        <v>177</v>
      </c>
      <c r="B10" s="74">
        <v>0.8</v>
      </c>
      <c r="C10" s="140"/>
      <c r="D10" s="19"/>
      <c r="E10" s="74"/>
      <c r="F10" s="40" t="s">
        <v>197</v>
      </c>
      <c r="G10" s="74"/>
      <c r="H10" s="74"/>
      <c r="I10" s="13"/>
    </row>
    <row r="11" spans="1:11" ht="18" thickBot="1">
      <c r="A11" s="19"/>
      <c r="B11" s="74"/>
      <c r="C11" s="13"/>
      <c r="D11" s="19"/>
      <c r="E11" s="97" t="s">
        <v>220</v>
      </c>
      <c r="F11" s="14">
        <v>0.2</v>
      </c>
      <c r="G11" s="73" t="s">
        <v>142</v>
      </c>
      <c r="H11" s="73">
        <f>F11*B13+F13*B14</f>
        <v>-1</v>
      </c>
      <c r="I11" s="73" t="s">
        <v>224</v>
      </c>
    </row>
    <row r="12" spans="1:11">
      <c r="A12" s="19"/>
      <c r="B12" s="74"/>
      <c r="C12" s="13"/>
      <c r="D12" s="19"/>
      <c r="E12" s="74"/>
      <c r="F12" s="40" t="s">
        <v>177</v>
      </c>
      <c r="G12" s="74"/>
      <c r="H12" s="74"/>
      <c r="I12" s="13"/>
    </row>
    <row r="13" spans="1:11" ht="17" thickBot="1">
      <c r="A13" s="19" t="s">
        <v>217</v>
      </c>
      <c r="B13" s="74">
        <v>15</v>
      </c>
      <c r="C13" s="13"/>
      <c r="D13" s="12"/>
      <c r="E13" s="30"/>
      <c r="F13" s="11">
        <v>0.8</v>
      </c>
      <c r="G13" s="30"/>
      <c r="H13" s="30"/>
      <c r="I13" s="10"/>
    </row>
    <row r="14" spans="1:11" ht="17" thickBot="1">
      <c r="A14" s="12" t="s">
        <v>218</v>
      </c>
      <c r="B14" s="30">
        <v>-5</v>
      </c>
      <c r="C14" s="10"/>
    </row>
    <row r="16" spans="1:11" ht="17" thickBot="1">
      <c r="H16" s="96"/>
    </row>
    <row r="17" spans="4:11" ht="22" thickBot="1">
      <c r="D17" s="144" t="s">
        <v>260</v>
      </c>
      <c r="E17" s="145"/>
      <c r="F17" s="145"/>
      <c r="G17" s="145"/>
      <c r="H17" s="145"/>
      <c r="I17" s="145"/>
      <c r="J17" s="145"/>
      <c r="K17" s="146"/>
    </row>
    <row r="18" spans="4:11">
      <c r="D18" s="38" t="s">
        <v>230</v>
      </c>
      <c r="E18" s="24"/>
      <c r="F18" s="24"/>
      <c r="G18" s="24"/>
      <c r="H18" s="22" t="s">
        <v>228</v>
      </c>
      <c r="I18" s="24"/>
      <c r="J18" s="24"/>
      <c r="K18" s="137" t="s">
        <v>229</v>
      </c>
    </row>
    <row r="19" spans="4:11">
      <c r="D19" s="19"/>
      <c r="E19" s="14" t="s">
        <v>226</v>
      </c>
      <c r="F19" s="14" t="s">
        <v>227</v>
      </c>
      <c r="G19" s="74"/>
      <c r="H19" s="74"/>
      <c r="I19" s="14" t="s">
        <v>226</v>
      </c>
      <c r="J19" s="14" t="s">
        <v>227</v>
      </c>
      <c r="K19" s="138"/>
    </row>
    <row r="20" spans="4:11">
      <c r="D20" s="95" t="s">
        <v>231</v>
      </c>
      <c r="E20" s="14">
        <v>15</v>
      </c>
      <c r="F20" s="14">
        <v>-5</v>
      </c>
      <c r="G20" s="74"/>
      <c r="H20" s="14" t="s">
        <v>231</v>
      </c>
      <c r="I20" s="14">
        <f>E$22-E20</f>
        <v>0</v>
      </c>
      <c r="J20" s="94">
        <f>F$22-F20</f>
        <v>5</v>
      </c>
      <c r="K20" s="17">
        <f>MAX(I20:J20)</f>
        <v>5</v>
      </c>
    </row>
    <row r="21" spans="4:11">
      <c r="D21" s="18" t="s">
        <v>232</v>
      </c>
      <c r="E21" s="14">
        <v>0</v>
      </c>
      <c r="F21" s="14">
        <v>0</v>
      </c>
      <c r="G21" s="74"/>
      <c r="H21" s="14" t="s">
        <v>232</v>
      </c>
      <c r="I21" s="14">
        <f>E$22-E21</f>
        <v>15</v>
      </c>
      <c r="J21" s="94">
        <f>F$22-F21</f>
        <v>0</v>
      </c>
      <c r="K21" s="17">
        <f>MAX(I21:J21)</f>
        <v>15</v>
      </c>
    </row>
    <row r="22" spans="4:11" ht="17" thickBot="1">
      <c r="D22" s="12" t="s">
        <v>244</v>
      </c>
      <c r="E22" s="11">
        <f>MAX(E20:E21)</f>
        <v>15</v>
      </c>
      <c r="F22" s="11">
        <f>MAX(F20:F21)</f>
        <v>0</v>
      </c>
      <c r="G22" s="30"/>
      <c r="H22" s="30"/>
      <c r="I22" s="30"/>
      <c r="J22" s="30"/>
      <c r="K22" s="15">
        <f>MIN(K20:K21)</f>
        <v>5</v>
      </c>
    </row>
    <row r="23" spans="4:11">
      <c r="F23" s="7"/>
      <c r="I23" s="96"/>
    </row>
    <row r="24" spans="4:11">
      <c r="I24" s="96"/>
    </row>
  </sheetData>
  <mergeCells count="6">
    <mergeCell ref="K18:K19"/>
    <mergeCell ref="A1:K1"/>
    <mergeCell ref="C6:C7"/>
    <mergeCell ref="C9:C10"/>
    <mergeCell ref="E4:H4"/>
    <mergeCell ref="D17:K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Sensitivity Report Hw 1</vt:lpstr>
      <vt:lpstr>Homework1</vt:lpstr>
      <vt:lpstr>Sensitivity Report HW2 1</vt:lpstr>
      <vt:lpstr>Sensitivity Report HW2 2</vt:lpstr>
      <vt:lpstr>Homework2</vt:lpstr>
      <vt:lpstr>Sensitivity Report Hw 3</vt:lpstr>
      <vt:lpstr>Homework 3</vt:lpstr>
      <vt:lpstr>Homework4</vt:lpstr>
      <vt:lpstr>Homework5</vt:lpstr>
      <vt:lpstr>Homework6</vt:lpstr>
      <vt:lpstr>Homework7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2020-09-15T14:25:24Z</dcterms:created>
  <dcterms:modified xsi:type="dcterms:W3CDTF">2020-09-17T10:13:52Z</dcterms:modified>
</cp:coreProperties>
</file>