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ities">Sheet1!$B$4:$B$8</definedName>
    <definedName name="CLB">Sheet1!$P$3:$P$7</definedName>
    <definedName name="CUB">Sheet1!$Q$3:$Q$7</definedName>
    <definedName name="DMAT">Sheet1!$C$4:$G$8</definedName>
    <definedName name="LB">Sheet1!$M$3:$M$7</definedName>
    <definedName name="Length">Sheet1!$O$3:$O$7</definedName>
    <definedName name="SlabTab">Sheet1!$K$3:$Q$7</definedName>
    <definedName name="SlabVctr">Sheet1!$K$3:$K$7</definedName>
    <definedName name="UB">Sheet1!$N$3:$N$7</definedName>
    <definedName name="UC">Sheet1!$L$3:$L$7</definedName>
  </definedNames>
  <calcPr calcId="145621"/>
</workbook>
</file>

<file path=xl/calcChain.xml><?xml version="1.0" encoding="utf-8"?>
<calcChain xmlns="http://schemas.openxmlformats.org/spreadsheetml/2006/main">
  <c r="N3" i="1" l="1"/>
  <c r="O3" i="1" s="1"/>
  <c r="Q3" i="1" s="1"/>
  <c r="P4" i="1" s="1"/>
  <c r="Q4" i="1" s="1"/>
  <c r="P5" i="1" s="1"/>
  <c r="Q5" i="1" s="1"/>
  <c r="P6" i="1" s="1"/>
  <c r="Q6" i="1" s="1"/>
  <c r="P7" i="1" s="1"/>
  <c r="Q7" i="1" s="1"/>
  <c r="P3" i="1"/>
  <c r="M3" i="1"/>
  <c r="O4" i="1"/>
  <c r="N5" i="1"/>
  <c r="O5" i="1" s="1"/>
  <c r="N6" i="1"/>
  <c r="O6" i="1" s="1"/>
  <c r="N7" i="1"/>
  <c r="O7" i="1" s="1"/>
  <c r="M8" i="1"/>
  <c r="N4" i="1"/>
  <c r="M5" i="1"/>
  <c r="M6" i="1"/>
  <c r="M7" i="1"/>
  <c r="M4" i="1"/>
  <c r="H14" i="1"/>
  <c r="I14" i="1" s="1"/>
  <c r="H18" i="1"/>
  <c r="I18" i="1" s="1"/>
  <c r="H13" i="1"/>
  <c r="I13" i="1" s="1"/>
  <c r="G14" i="1"/>
  <c r="G15" i="1"/>
  <c r="H15" i="1" s="1"/>
  <c r="I15" i="1" s="1"/>
  <c r="G16" i="1"/>
  <c r="H16" i="1" s="1"/>
  <c r="I16" i="1" s="1"/>
  <c r="G17" i="1"/>
  <c r="H17" i="1" s="1"/>
  <c r="I17" i="1" s="1"/>
  <c r="G18" i="1"/>
  <c r="G19" i="1"/>
  <c r="H19" i="1" s="1"/>
  <c r="I19" i="1" s="1"/>
  <c r="G20" i="1"/>
  <c r="H20" i="1" s="1"/>
  <c r="I20" i="1" s="1"/>
  <c r="G21" i="1"/>
  <c r="H21" i="1" s="1"/>
  <c r="I21" i="1" s="1"/>
  <c r="G13" i="1"/>
  <c r="F14" i="1"/>
  <c r="F15" i="1"/>
  <c r="F16" i="1"/>
  <c r="F17" i="1"/>
  <c r="F18" i="1"/>
  <c r="F19" i="1"/>
  <c r="F20" i="1"/>
  <c r="F21" i="1"/>
  <c r="F13" i="1"/>
  <c r="D24" i="1"/>
  <c r="C3" i="1" a="1"/>
  <c r="C3" i="1" s="1"/>
  <c r="K19" i="1" l="1"/>
  <c r="K15" i="1"/>
  <c r="K14" i="1"/>
  <c r="K17" i="1"/>
  <c r="K13" i="1"/>
  <c r="K21" i="1"/>
  <c r="K20" i="1"/>
  <c r="K16" i="1"/>
  <c r="K18" i="1"/>
  <c r="J18" i="1"/>
  <c r="J15" i="1"/>
  <c r="J16" i="1"/>
  <c r="J13" i="1"/>
  <c r="J14" i="1"/>
  <c r="J20" i="1"/>
  <c r="J21" i="1"/>
  <c r="J19" i="1"/>
  <c r="J17" i="1"/>
  <c r="F3" i="1"/>
  <c r="D3" i="1"/>
  <c r="G3" i="1"/>
  <c r="E3" i="1"/>
  <c r="E24" i="1" l="1"/>
  <c r="D25" i="1" s="1"/>
  <c r="N18" i="1"/>
  <c r="M18" i="1"/>
  <c r="O18" i="1" s="1"/>
  <c r="L18" i="1"/>
  <c r="N20" i="1"/>
  <c r="L20" i="1"/>
  <c r="M20" i="1"/>
  <c r="O20" i="1" s="1"/>
  <c r="N13" i="1"/>
  <c r="P13" i="1" s="1"/>
  <c r="M13" i="1"/>
  <c r="O13" i="1" s="1"/>
  <c r="L13" i="1"/>
  <c r="N19" i="1"/>
  <c r="L19" i="1"/>
  <c r="M19" i="1"/>
  <c r="O19" i="1" s="1"/>
  <c r="M14" i="1"/>
  <c r="O14" i="1" s="1"/>
  <c r="N14" i="1"/>
  <c r="L14" i="1"/>
  <c r="N16" i="1"/>
  <c r="L16" i="1"/>
  <c r="M16" i="1"/>
  <c r="O16" i="1" s="1"/>
  <c r="N21" i="1"/>
  <c r="P21" i="1" s="1"/>
  <c r="M21" i="1"/>
  <c r="O21" i="1" s="1"/>
  <c r="L21" i="1"/>
  <c r="N17" i="1"/>
  <c r="M17" i="1"/>
  <c r="O17" i="1" s="1"/>
  <c r="L17" i="1"/>
  <c r="N15" i="1"/>
  <c r="L15" i="1"/>
  <c r="M15" i="1"/>
  <c r="O15" i="1" s="1"/>
  <c r="P17" i="1" l="1"/>
  <c r="P19" i="1"/>
  <c r="P15" i="1"/>
  <c r="P14" i="1"/>
  <c r="F24" i="1" s="1"/>
  <c r="P18" i="1"/>
  <c r="P16" i="1"/>
  <c r="P20" i="1"/>
</calcChain>
</file>

<file path=xl/sharedStrings.xml><?xml version="1.0" encoding="utf-8"?>
<sst xmlns="http://schemas.openxmlformats.org/spreadsheetml/2006/main" count="51" uniqueCount="31">
  <si>
    <t>ANALYSIS OF TRANSPORTATION COSTS</t>
  </si>
  <si>
    <t>Chennai</t>
  </si>
  <si>
    <t>Delhi</t>
  </si>
  <si>
    <t>Hyderabad</t>
  </si>
  <si>
    <t>Kolkata</t>
  </si>
  <si>
    <t>Mumbai</t>
  </si>
  <si>
    <t>Cnsnmnt#</t>
  </si>
  <si>
    <t>From</t>
  </si>
  <si>
    <t>To</t>
  </si>
  <si>
    <t>Tonnage</t>
  </si>
  <si>
    <t>BaseFR</t>
  </si>
  <si>
    <t>PerInc</t>
  </si>
  <si>
    <t>FR</t>
  </si>
  <si>
    <t>Km</t>
  </si>
  <si>
    <t>TonKm</t>
  </si>
  <si>
    <t>RowNo</t>
  </si>
  <si>
    <t>ColNo</t>
  </si>
  <si>
    <t>Cost</t>
  </si>
  <si>
    <t>TotalCost</t>
  </si>
  <si>
    <t>SlabNo</t>
  </si>
  <si>
    <t>UC</t>
  </si>
  <si>
    <t>LB</t>
  </si>
  <si>
    <t>CL</t>
  </si>
  <si>
    <t>TonKm-LB</t>
  </si>
  <si>
    <t>SlabTable</t>
  </si>
  <si>
    <t>UB</t>
  </si>
  <si>
    <t>Length</t>
  </si>
  <si>
    <t>CLB</t>
  </si>
  <si>
    <t>CUB</t>
  </si>
  <si>
    <t>Cost(in Slab)</t>
  </si>
  <si>
    <t>TCst(Slab)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</si>
</sst>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tabSelected="1" topLeftCell="F1" workbookViewId="0">
      <selection activeCell="Q40" sqref="Q40"/>
    </sheetView>
  </sheetViews>
  <sheetFormatPr defaultRowHeight="15" x14ac:dyDescent="0.25"/>
  <cols>
    <col min="6" max="6" width="13.28515625" bestFit="1" customWidth="1"/>
    <col min="9" max="10" width="13.28515625" bestFit="1" customWidth="1"/>
    <col min="11" max="11" width="17.7109375" customWidth="1"/>
    <col min="15" max="15" width="13.5703125" customWidth="1"/>
    <col min="16" max="16" width="13.28515625" bestFit="1" customWidth="1"/>
  </cols>
  <sheetData>
    <row r="1" spans="2:17" ht="18.75" x14ac:dyDescent="0.3">
      <c r="E1" s="1" t="s">
        <v>0</v>
      </c>
    </row>
    <row r="2" spans="2:17" x14ac:dyDescent="0.25">
      <c r="K2" s="2" t="s">
        <v>24</v>
      </c>
      <c r="L2" s="2" t="s">
        <v>20</v>
      </c>
      <c r="M2" s="2" t="s">
        <v>21</v>
      </c>
      <c r="N2" s="2" t="s">
        <v>25</v>
      </c>
      <c r="O2" s="2" t="s">
        <v>26</v>
      </c>
      <c r="P2" s="2" t="s">
        <v>27</v>
      </c>
      <c r="Q2" s="2" t="s">
        <v>28</v>
      </c>
    </row>
    <row r="3" spans="2:17" x14ac:dyDescent="0.25">
      <c r="C3" t="str">
        <f t="array" ref="C3:G3">TRANSPOSE(B4:B8)</f>
        <v>Chennai</v>
      </c>
      <c r="D3" t="str">
        <v>Delhi</v>
      </c>
      <c r="E3" t="str">
        <v>Hyderabad</v>
      </c>
      <c r="F3" t="str">
        <v>Kolkata</v>
      </c>
      <c r="G3" t="str">
        <v>Mumbai</v>
      </c>
      <c r="K3" s="3">
        <v>0</v>
      </c>
      <c r="L3" s="2">
        <v>2</v>
      </c>
      <c r="M3" s="2">
        <f>K3</f>
        <v>0</v>
      </c>
      <c r="N3" s="2">
        <f>K4-1</f>
        <v>100000</v>
      </c>
      <c r="O3" s="2">
        <f>N3-M3</f>
        <v>100000</v>
      </c>
      <c r="P3" s="2">
        <f>K3*L3</f>
        <v>0</v>
      </c>
      <c r="Q3" s="2">
        <f>P3+O3*L3</f>
        <v>200000</v>
      </c>
    </row>
    <row r="4" spans="2:17" x14ac:dyDescent="0.25">
      <c r="B4" t="s">
        <v>1</v>
      </c>
      <c r="C4">
        <v>0</v>
      </c>
      <c r="K4" s="3">
        <v>100001</v>
      </c>
      <c r="L4" s="2">
        <v>1.8</v>
      </c>
      <c r="M4" s="2">
        <f>K4</f>
        <v>100001</v>
      </c>
      <c r="N4" s="2">
        <f>K5-1</f>
        <v>150000</v>
      </c>
      <c r="O4" s="2">
        <f>N4-M4</f>
        <v>49999</v>
      </c>
      <c r="P4" s="2">
        <f>Q3+L4</f>
        <v>200001.8</v>
      </c>
      <c r="Q4" s="2">
        <f t="shared" ref="Q4:Q7" si="0">P4+O4*L4</f>
        <v>290000</v>
      </c>
    </row>
    <row r="5" spans="2:17" x14ac:dyDescent="0.25">
      <c r="B5" t="s">
        <v>2</v>
      </c>
      <c r="C5">
        <v>2160</v>
      </c>
      <c r="D5">
        <v>0</v>
      </c>
      <c r="K5" s="3">
        <v>150001</v>
      </c>
      <c r="L5" s="2">
        <v>1.5</v>
      </c>
      <c r="M5" s="2">
        <f t="shared" ref="M5:M8" si="1">K5</f>
        <v>150001</v>
      </c>
      <c r="N5" s="2">
        <f t="shared" ref="N5:N7" si="2">K6-1</f>
        <v>250000</v>
      </c>
      <c r="O5" s="2">
        <f t="shared" ref="O5:O7" si="3">N5-M5</f>
        <v>99999</v>
      </c>
      <c r="P5" s="2">
        <f t="shared" ref="P5:P7" si="4">Q4+L5</f>
        <v>290001.5</v>
      </c>
      <c r="Q5" s="2">
        <f t="shared" si="0"/>
        <v>440000</v>
      </c>
    </row>
    <row r="6" spans="2:17" x14ac:dyDescent="0.25">
      <c r="B6" t="s">
        <v>3</v>
      </c>
      <c r="C6">
        <v>700</v>
      </c>
      <c r="D6">
        <v>1450</v>
      </c>
      <c r="E6">
        <v>0</v>
      </c>
      <c r="K6" s="3">
        <v>250001</v>
      </c>
      <c r="L6" s="2">
        <v>1.25</v>
      </c>
      <c r="M6" s="2">
        <f t="shared" si="1"/>
        <v>250001</v>
      </c>
      <c r="N6" s="2">
        <f t="shared" si="2"/>
        <v>500000</v>
      </c>
      <c r="O6" s="2">
        <f t="shared" si="3"/>
        <v>249999</v>
      </c>
      <c r="P6" s="2">
        <f t="shared" si="4"/>
        <v>440001.25</v>
      </c>
      <c r="Q6" s="2">
        <f t="shared" si="0"/>
        <v>752500</v>
      </c>
    </row>
    <row r="7" spans="2:17" x14ac:dyDescent="0.25">
      <c r="B7" t="s">
        <v>4</v>
      </c>
      <c r="C7">
        <v>1680</v>
      </c>
      <c r="D7">
        <v>1440</v>
      </c>
      <c r="E7">
        <v>1520</v>
      </c>
      <c r="F7">
        <v>0</v>
      </c>
      <c r="K7" s="3">
        <v>500001</v>
      </c>
      <c r="L7" s="2">
        <v>1.1000000000000001</v>
      </c>
      <c r="M7" s="2">
        <f t="shared" si="1"/>
        <v>500001</v>
      </c>
      <c r="N7" s="2">
        <f t="shared" si="2"/>
        <v>99999998</v>
      </c>
      <c r="O7" s="2">
        <f t="shared" si="3"/>
        <v>99499997</v>
      </c>
      <c r="P7" s="2">
        <f t="shared" si="4"/>
        <v>752501.1</v>
      </c>
      <c r="Q7" s="2">
        <f t="shared" si="0"/>
        <v>110202497.8</v>
      </c>
    </row>
    <row r="8" spans="2:17" x14ac:dyDescent="0.25">
      <c r="B8" t="s">
        <v>5</v>
      </c>
      <c r="C8">
        <v>1370</v>
      </c>
      <c r="D8">
        <v>1410</v>
      </c>
      <c r="E8">
        <v>740</v>
      </c>
      <c r="F8">
        <v>2080</v>
      </c>
      <c r="G8">
        <v>0</v>
      </c>
      <c r="K8" s="3">
        <v>99999999</v>
      </c>
      <c r="L8" s="2"/>
      <c r="M8" s="2">
        <f t="shared" si="1"/>
        <v>99999999</v>
      </c>
      <c r="N8" s="2"/>
      <c r="O8" s="2"/>
      <c r="P8" s="2"/>
      <c r="Q8" s="2"/>
    </row>
    <row r="12" spans="2:17" x14ac:dyDescent="0.25">
      <c r="B12" s="2" t="s">
        <v>6</v>
      </c>
      <c r="C12" s="2" t="s">
        <v>7</v>
      </c>
      <c r="D12" s="2" t="s">
        <v>8</v>
      </c>
      <c r="E12" s="2" t="s">
        <v>9</v>
      </c>
      <c r="F12" s="2" t="s">
        <v>15</v>
      </c>
      <c r="G12" s="2" t="s">
        <v>16</v>
      </c>
      <c r="H12" s="2" t="s">
        <v>13</v>
      </c>
      <c r="I12" s="2" t="s">
        <v>14</v>
      </c>
      <c r="J12" s="2" t="s">
        <v>17</v>
      </c>
      <c r="K12" s="2" t="s">
        <v>19</v>
      </c>
      <c r="L12" s="2" t="s">
        <v>20</v>
      </c>
      <c r="M12" s="2" t="s">
        <v>21</v>
      </c>
      <c r="N12" s="2" t="s">
        <v>22</v>
      </c>
      <c r="O12" s="2" t="s">
        <v>23</v>
      </c>
      <c r="P12" s="2" t="s">
        <v>29</v>
      </c>
    </row>
    <row r="13" spans="2:17" x14ac:dyDescent="0.25">
      <c r="B13" s="2">
        <v>1</v>
      </c>
      <c r="C13" s="2" t="s">
        <v>5</v>
      </c>
      <c r="D13" s="2" t="s">
        <v>4</v>
      </c>
      <c r="E13" s="2">
        <v>500</v>
      </c>
      <c r="F13" s="2">
        <f t="shared" ref="F13:F21" si="5">MATCH(C13,Cities,0)</f>
        <v>5</v>
      </c>
      <c r="G13" s="2">
        <f t="shared" ref="G13:G21" si="6">MATCH(D13,Cities,0)</f>
        <v>4</v>
      </c>
      <c r="H13" s="2">
        <f t="shared" ref="H13:H21" si="7">IF(G13&lt;=F13,INDEX(DMAT,F13,G13),INDEX(DMAT,G13,F13))</f>
        <v>2080</v>
      </c>
      <c r="I13" s="3">
        <f>H13*E13</f>
        <v>1040000</v>
      </c>
      <c r="J13" s="3">
        <f>D$24*I13</f>
        <v>1352000</v>
      </c>
      <c r="K13" s="2">
        <f t="shared" ref="K13:K21" si="8">MATCH(I13,SlabVctr,1)</f>
        <v>5</v>
      </c>
      <c r="L13" s="2">
        <f t="shared" ref="L13:L21" si="9">INDEX(UC,K13)</f>
        <v>1.1000000000000001</v>
      </c>
      <c r="M13" s="2">
        <f t="shared" ref="M13:M21" si="10">INDEX(LB,K13)</f>
        <v>500001</v>
      </c>
      <c r="N13" s="2">
        <f t="shared" ref="N13:N21" si="11">INDEX(CLB,K13)</f>
        <v>752501.1</v>
      </c>
      <c r="O13" s="4">
        <f>I13-M13</f>
        <v>539999</v>
      </c>
      <c r="P13" s="4">
        <f>N13+L13*O13</f>
        <v>1346500</v>
      </c>
    </row>
    <row r="14" spans="2:17" x14ac:dyDescent="0.25">
      <c r="B14" s="2">
        <v>2</v>
      </c>
      <c r="C14" s="2" t="s">
        <v>5</v>
      </c>
      <c r="D14" s="2" t="s">
        <v>3</v>
      </c>
      <c r="E14" s="2">
        <v>200</v>
      </c>
      <c r="F14" s="2">
        <f t="shared" si="5"/>
        <v>5</v>
      </c>
      <c r="G14" s="2">
        <f t="shared" si="6"/>
        <v>3</v>
      </c>
      <c r="H14" s="2">
        <f t="shared" si="7"/>
        <v>740</v>
      </c>
      <c r="I14" s="3">
        <f t="shared" ref="I14:I21" si="12">H14*E14</f>
        <v>148000</v>
      </c>
      <c r="J14" s="3">
        <f t="shared" ref="J14:J21" si="13">D$24*I14</f>
        <v>192400</v>
      </c>
      <c r="K14" s="2">
        <f t="shared" si="8"/>
        <v>2</v>
      </c>
      <c r="L14" s="2">
        <f t="shared" si="9"/>
        <v>1.8</v>
      </c>
      <c r="M14" s="2">
        <f t="shared" si="10"/>
        <v>100001</v>
      </c>
      <c r="N14" s="2">
        <f t="shared" si="11"/>
        <v>200001.8</v>
      </c>
      <c r="O14" s="4">
        <f t="shared" ref="O14:O21" si="14">I14-M14</f>
        <v>47999</v>
      </c>
      <c r="P14" s="4">
        <f t="shared" ref="P14:P21" si="15">N14+L14*O14</f>
        <v>286400</v>
      </c>
    </row>
    <row r="15" spans="2:17" x14ac:dyDescent="0.25">
      <c r="B15" s="2">
        <v>3</v>
      </c>
      <c r="C15" s="2" t="s">
        <v>3</v>
      </c>
      <c r="D15" s="2" t="s">
        <v>1</v>
      </c>
      <c r="E15" s="2">
        <v>800</v>
      </c>
      <c r="F15" s="2">
        <f t="shared" si="5"/>
        <v>3</v>
      </c>
      <c r="G15" s="2">
        <f t="shared" si="6"/>
        <v>1</v>
      </c>
      <c r="H15" s="2">
        <f t="shared" si="7"/>
        <v>700</v>
      </c>
      <c r="I15" s="3">
        <f t="shared" si="12"/>
        <v>560000</v>
      </c>
      <c r="J15" s="3">
        <f t="shared" si="13"/>
        <v>728000</v>
      </c>
      <c r="K15" s="2">
        <f t="shared" si="8"/>
        <v>5</v>
      </c>
      <c r="L15" s="2">
        <f t="shared" si="9"/>
        <v>1.1000000000000001</v>
      </c>
      <c r="M15" s="2">
        <f t="shared" si="10"/>
        <v>500001</v>
      </c>
      <c r="N15" s="2">
        <f t="shared" si="11"/>
        <v>752501.1</v>
      </c>
      <c r="O15" s="4">
        <f t="shared" si="14"/>
        <v>59999</v>
      </c>
      <c r="P15" s="4">
        <f t="shared" si="15"/>
        <v>818500</v>
      </c>
    </row>
    <row r="16" spans="2:17" x14ac:dyDescent="0.25">
      <c r="B16" s="2">
        <v>4</v>
      </c>
      <c r="C16" s="2" t="s">
        <v>3</v>
      </c>
      <c r="D16" s="2" t="s">
        <v>4</v>
      </c>
      <c r="E16" s="2">
        <v>200</v>
      </c>
      <c r="F16" s="2">
        <f t="shared" si="5"/>
        <v>3</v>
      </c>
      <c r="G16" s="2">
        <f t="shared" si="6"/>
        <v>4</v>
      </c>
      <c r="H16" s="2">
        <f t="shared" si="7"/>
        <v>1520</v>
      </c>
      <c r="I16" s="3">
        <f t="shared" si="12"/>
        <v>304000</v>
      </c>
      <c r="J16" s="3">
        <f t="shared" si="13"/>
        <v>395200</v>
      </c>
      <c r="K16" s="2">
        <f t="shared" si="8"/>
        <v>4</v>
      </c>
      <c r="L16" s="2">
        <f t="shared" si="9"/>
        <v>1.25</v>
      </c>
      <c r="M16" s="2">
        <f t="shared" si="10"/>
        <v>250001</v>
      </c>
      <c r="N16" s="2">
        <f t="shared" si="11"/>
        <v>440001.25</v>
      </c>
      <c r="O16" s="4">
        <f t="shared" si="14"/>
        <v>53999</v>
      </c>
      <c r="P16" s="4">
        <f t="shared" si="15"/>
        <v>507500</v>
      </c>
    </row>
    <row r="17" spans="2:16" x14ac:dyDescent="0.25">
      <c r="B17" s="2">
        <v>5</v>
      </c>
      <c r="C17" s="2" t="s">
        <v>4</v>
      </c>
      <c r="D17" s="2" t="s">
        <v>2</v>
      </c>
      <c r="E17" s="2">
        <v>100</v>
      </c>
      <c r="F17" s="2">
        <f t="shared" si="5"/>
        <v>4</v>
      </c>
      <c r="G17" s="2">
        <f t="shared" si="6"/>
        <v>2</v>
      </c>
      <c r="H17" s="2">
        <f t="shared" si="7"/>
        <v>1440</v>
      </c>
      <c r="I17" s="3">
        <f t="shared" si="12"/>
        <v>144000</v>
      </c>
      <c r="J17" s="3">
        <f t="shared" si="13"/>
        <v>187200</v>
      </c>
      <c r="K17" s="2">
        <f t="shared" si="8"/>
        <v>2</v>
      </c>
      <c r="L17" s="2">
        <f t="shared" si="9"/>
        <v>1.8</v>
      </c>
      <c r="M17" s="2">
        <f t="shared" si="10"/>
        <v>100001</v>
      </c>
      <c r="N17" s="2">
        <f t="shared" si="11"/>
        <v>200001.8</v>
      </c>
      <c r="O17" s="4">
        <f t="shared" si="14"/>
        <v>43999</v>
      </c>
      <c r="P17" s="4">
        <f t="shared" si="15"/>
        <v>279200</v>
      </c>
    </row>
    <row r="18" spans="2:16" x14ac:dyDescent="0.25">
      <c r="B18" s="2">
        <v>6</v>
      </c>
      <c r="C18" s="2" t="s">
        <v>4</v>
      </c>
      <c r="D18" s="2" t="s">
        <v>1</v>
      </c>
      <c r="E18" s="2">
        <v>100</v>
      </c>
      <c r="F18" s="2">
        <f t="shared" si="5"/>
        <v>4</v>
      </c>
      <c r="G18" s="2">
        <f t="shared" si="6"/>
        <v>1</v>
      </c>
      <c r="H18" s="2">
        <f t="shared" si="7"/>
        <v>1680</v>
      </c>
      <c r="I18" s="3">
        <f t="shared" si="12"/>
        <v>168000</v>
      </c>
      <c r="J18" s="3">
        <f t="shared" si="13"/>
        <v>218400</v>
      </c>
      <c r="K18" s="2">
        <f t="shared" si="8"/>
        <v>3</v>
      </c>
      <c r="L18" s="2">
        <f t="shared" si="9"/>
        <v>1.5</v>
      </c>
      <c r="M18" s="2">
        <f t="shared" si="10"/>
        <v>150001</v>
      </c>
      <c r="N18" s="2">
        <f t="shared" si="11"/>
        <v>290001.5</v>
      </c>
      <c r="O18" s="4">
        <f t="shared" si="14"/>
        <v>17999</v>
      </c>
      <c r="P18" s="4">
        <f t="shared" si="15"/>
        <v>317000</v>
      </c>
    </row>
    <row r="19" spans="2:16" x14ac:dyDescent="0.25">
      <c r="B19" s="2">
        <v>7</v>
      </c>
      <c r="C19" s="2" t="s">
        <v>2</v>
      </c>
      <c r="D19" s="2" t="s">
        <v>1</v>
      </c>
      <c r="E19" s="2">
        <v>600</v>
      </c>
      <c r="F19" s="2">
        <f t="shared" si="5"/>
        <v>2</v>
      </c>
      <c r="G19" s="2">
        <f t="shared" si="6"/>
        <v>1</v>
      </c>
      <c r="H19" s="2">
        <f t="shared" si="7"/>
        <v>2160</v>
      </c>
      <c r="I19" s="3">
        <f t="shared" si="12"/>
        <v>1296000</v>
      </c>
      <c r="J19" s="3">
        <f t="shared" si="13"/>
        <v>1684800</v>
      </c>
      <c r="K19" s="2">
        <f t="shared" si="8"/>
        <v>5</v>
      </c>
      <c r="L19" s="2">
        <f t="shared" si="9"/>
        <v>1.1000000000000001</v>
      </c>
      <c r="M19" s="2">
        <f t="shared" si="10"/>
        <v>500001</v>
      </c>
      <c r="N19" s="2">
        <f t="shared" si="11"/>
        <v>752501.1</v>
      </c>
      <c r="O19" s="4">
        <f t="shared" si="14"/>
        <v>795999</v>
      </c>
      <c r="P19" s="4">
        <f t="shared" si="15"/>
        <v>1628100</v>
      </c>
    </row>
    <row r="20" spans="2:16" x14ac:dyDescent="0.25">
      <c r="B20" s="2">
        <v>8</v>
      </c>
      <c r="C20" s="2" t="s">
        <v>2</v>
      </c>
      <c r="D20" s="2" t="s">
        <v>3</v>
      </c>
      <c r="E20" s="2">
        <v>900</v>
      </c>
      <c r="F20" s="2">
        <f t="shared" si="5"/>
        <v>2</v>
      </c>
      <c r="G20" s="2">
        <f t="shared" si="6"/>
        <v>3</v>
      </c>
      <c r="H20" s="2">
        <f t="shared" si="7"/>
        <v>1450</v>
      </c>
      <c r="I20" s="3">
        <f t="shared" si="12"/>
        <v>1305000</v>
      </c>
      <c r="J20" s="3">
        <f t="shared" si="13"/>
        <v>1696500</v>
      </c>
      <c r="K20" s="2">
        <f t="shared" si="8"/>
        <v>5</v>
      </c>
      <c r="L20" s="2">
        <f t="shared" si="9"/>
        <v>1.1000000000000001</v>
      </c>
      <c r="M20" s="2">
        <f t="shared" si="10"/>
        <v>500001</v>
      </c>
      <c r="N20" s="2">
        <f t="shared" si="11"/>
        <v>752501.1</v>
      </c>
      <c r="O20" s="4">
        <f t="shared" si="14"/>
        <v>804999</v>
      </c>
      <c r="P20" s="4">
        <f t="shared" si="15"/>
        <v>1638000</v>
      </c>
    </row>
    <row r="21" spans="2:16" x14ac:dyDescent="0.25">
      <c r="B21" s="2">
        <v>9</v>
      </c>
      <c r="C21" s="2" t="s">
        <v>1</v>
      </c>
      <c r="D21" s="2" t="s">
        <v>5</v>
      </c>
      <c r="E21" s="2">
        <v>70</v>
      </c>
      <c r="F21" s="2">
        <f t="shared" si="5"/>
        <v>1</v>
      </c>
      <c r="G21" s="2">
        <f t="shared" si="6"/>
        <v>5</v>
      </c>
      <c r="H21" s="2">
        <f t="shared" si="7"/>
        <v>1370</v>
      </c>
      <c r="I21" s="3">
        <f t="shared" si="12"/>
        <v>95900</v>
      </c>
      <c r="J21" s="3">
        <f t="shared" si="13"/>
        <v>124670</v>
      </c>
      <c r="K21" s="2">
        <f t="shared" si="8"/>
        <v>1</v>
      </c>
      <c r="L21" s="2">
        <f t="shared" si="9"/>
        <v>2</v>
      </c>
      <c r="M21" s="2">
        <f t="shared" si="10"/>
        <v>0</v>
      </c>
      <c r="N21" s="2">
        <f t="shared" si="11"/>
        <v>0</v>
      </c>
      <c r="O21" s="4">
        <f t="shared" si="14"/>
        <v>95900</v>
      </c>
      <c r="P21" s="4">
        <f t="shared" si="15"/>
        <v>191800</v>
      </c>
    </row>
    <row r="22" spans="2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2" t="s">
        <v>10</v>
      </c>
      <c r="C23" s="2" t="s">
        <v>11</v>
      </c>
      <c r="D23" s="2" t="s">
        <v>12</v>
      </c>
      <c r="E23" s="2" t="s">
        <v>18</v>
      </c>
      <c r="F23" s="2" t="s">
        <v>30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>
        <v>1.3</v>
      </c>
      <c r="C24" s="2">
        <v>0</v>
      </c>
      <c r="D24" s="2">
        <f>(1+C24/100)*B24</f>
        <v>1.3</v>
      </c>
      <c r="E24" s="2">
        <f>SUM(J13:J21)</f>
        <v>6579170</v>
      </c>
      <c r="F24" s="4">
        <f>SUM(P13:P21)</f>
        <v>7013000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>
        <f>E24</f>
        <v>6579170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>
        <v>5</v>
      </c>
      <c r="D26" s="2">
        <f t="dataTable" ref="D26:D31" dt2D="0" dtr="0" r1="C24"/>
        <v>6908128.5000000009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2"/>
      <c r="C27" s="2">
        <v>7</v>
      </c>
      <c r="D27" s="2">
        <v>7039711.9000000013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2"/>
      <c r="C28" s="2">
        <v>10</v>
      </c>
      <c r="D28" s="2">
        <v>7237087.0000000009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2"/>
      <c r="C29" s="2">
        <v>12</v>
      </c>
      <c r="D29" s="2">
        <v>7368670.4000000013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2"/>
      <c r="C30" s="2">
        <v>15</v>
      </c>
      <c r="D30" s="2">
        <v>7566045.4999999991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2"/>
      <c r="C31" s="2">
        <v>20</v>
      </c>
      <c r="D31" s="2">
        <v>7895004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Cities</vt:lpstr>
      <vt:lpstr>CLB</vt:lpstr>
      <vt:lpstr>CUB</vt:lpstr>
      <vt:lpstr>DMAT</vt:lpstr>
      <vt:lpstr>LB</vt:lpstr>
      <vt:lpstr>Length</vt:lpstr>
      <vt:lpstr>SlabTab</vt:lpstr>
      <vt:lpstr>SlabVctr</vt:lpstr>
      <vt:lpstr>UB</vt:lpstr>
      <vt:lpstr>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2014-07-03T02:24:09Z</dcterms:modified>
</cp:coreProperties>
</file>