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rad\Desktop\IIM-A_Files\IIMA - Study Material\04) Financial Statements_AHMS &amp; Maria_Prof. Neerav Nagar\29-Aug-20\"/>
    </mc:Choice>
  </mc:AlternateContent>
  <bookViews>
    <workbookView xWindow="0" yWindow="0" windowWidth="20490" windowHeight="7455" activeTab="2"/>
  </bookViews>
  <sheets>
    <sheet name="Final Answer" sheetId="2" r:id="rId1"/>
    <sheet name="CFS (indirect method)" sheetId="4" r:id="rId2"/>
    <sheet name="Chemalite CFS (B)" sheetId="5" r:id="rId3"/>
    <sheet name="Acctng Equation Marks MFG Co." sheetId="6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5" l="1"/>
  <c r="K6" i="5"/>
  <c r="G18" i="5" l="1"/>
  <c r="M6" i="6" l="1"/>
  <c r="M5" i="6"/>
  <c r="M7" i="6" s="1"/>
  <c r="E14" i="6"/>
  <c r="G17" i="6"/>
  <c r="D17" i="6"/>
  <c r="C17" i="6"/>
  <c r="H38" i="5"/>
  <c r="H30" i="5"/>
  <c r="H24" i="5"/>
  <c r="K5" i="5" s="1"/>
  <c r="H40" i="5" l="1"/>
  <c r="H42" i="5" s="1"/>
  <c r="H25" i="4"/>
  <c r="H33" i="4"/>
  <c r="G4" i="4"/>
  <c r="H19" i="4" s="1"/>
  <c r="R28" i="2"/>
  <c r="R29" i="2" s="1"/>
  <c r="U11" i="2"/>
  <c r="T11" i="2"/>
  <c r="R11" i="2"/>
  <c r="Q11" i="2"/>
  <c r="H35" i="4" l="1"/>
  <c r="H37" i="4" s="1"/>
  <c r="C20" i="2" l="1"/>
  <c r="E18" i="2"/>
  <c r="B9" i="2"/>
  <c r="H7" i="2"/>
  <c r="H24" i="2" s="1"/>
  <c r="M7" i="2"/>
  <c r="M24" i="2" s="1"/>
  <c r="L7" i="2"/>
  <c r="L24" i="2" s="1"/>
  <c r="K7" i="2"/>
  <c r="K24" i="2" s="1"/>
  <c r="J7" i="2"/>
  <c r="J24" i="2" s="1"/>
  <c r="I7" i="2"/>
  <c r="I24" i="2" s="1"/>
  <c r="G7" i="2"/>
  <c r="G24" i="2" s="1"/>
  <c r="F7" i="2"/>
  <c r="F24" i="2" s="1"/>
  <c r="E7" i="2"/>
  <c r="E24" i="2" s="1"/>
  <c r="D7" i="2"/>
  <c r="D24" i="2" s="1"/>
  <c r="C7" i="2"/>
  <c r="C24" i="2" s="1"/>
  <c r="B7" i="2"/>
  <c r="B24" i="2" s="1"/>
  <c r="K25" i="2" l="1"/>
  <c r="I25" i="2"/>
  <c r="J26" i="2" s="1"/>
</calcChain>
</file>

<file path=xl/sharedStrings.xml><?xml version="1.0" encoding="utf-8"?>
<sst xmlns="http://schemas.openxmlformats.org/spreadsheetml/2006/main" count="137" uniqueCount="91">
  <si>
    <t>ASSETS</t>
  </si>
  <si>
    <t>CASH/BANK</t>
  </si>
  <si>
    <t>SHARE CAPITAL</t>
  </si>
  <si>
    <t>RETAINED EARNINGS</t>
  </si>
  <si>
    <t>PATENT</t>
  </si>
  <si>
    <t>CAPITAL RAISED</t>
  </si>
  <si>
    <t>INCORPORATION COST</t>
  </si>
  <si>
    <t>MACHINERY</t>
  </si>
  <si>
    <t>PURCHASE OF MACHINERY</t>
  </si>
  <si>
    <t>PURCHASE OF P&amp;C</t>
  </si>
  <si>
    <t>PLASTICS AND CHEMICALS</t>
  </si>
  <si>
    <t>LIABILITY</t>
  </si>
  <si>
    <t>PURCHASE OF PROTOTYPE</t>
  </si>
  <si>
    <t>PROTOTYPES</t>
  </si>
  <si>
    <t>PURCHASE OF PROTOTYPES</t>
  </si>
  <si>
    <t>REVENUES</t>
  </si>
  <si>
    <t>ACCOUNTS RECEIVABLE</t>
  </si>
  <si>
    <t>CASH RECEIVED FROM CUSTOMERS</t>
  </si>
  <si>
    <t>CASH PAID TO SUPPLIERS</t>
  </si>
  <si>
    <t>ADVERTISING EXPENSE</t>
  </si>
  <si>
    <t>MFG EXPENSE</t>
  </si>
  <si>
    <t>SALARIES &amp; MISC EXP</t>
  </si>
  <si>
    <t>MFG PAID</t>
  </si>
  <si>
    <t>SALARIES ETC PAID</t>
  </si>
  <si>
    <t>LOAN</t>
  </si>
  <si>
    <t>LOAN RAISED</t>
  </si>
  <si>
    <t>LOAN REPAID</t>
  </si>
  <si>
    <t>INTEREST PAID</t>
  </si>
  <si>
    <t>INTEREST EXPENSE</t>
  </si>
  <si>
    <t>DEPRECIATION EXP</t>
  </si>
  <si>
    <t>DEPRECIATION</t>
  </si>
  <si>
    <t>P&amp;C CONSUMED</t>
  </si>
  <si>
    <t>AMORTIZATION OF PATENTS</t>
  </si>
  <si>
    <t>WRITE OFF OF PTT</t>
  </si>
  <si>
    <t>INC. COST WRITTEN OFF</t>
  </si>
  <si>
    <t>ACCOUNTS RCVABLE</t>
  </si>
  <si>
    <t>OWNERS EQUITY</t>
  </si>
  <si>
    <t>INCOME STATEMENT FOR THE PERIOD 1/7 TO 31/12</t>
  </si>
  <si>
    <t>PARTICULARS</t>
  </si>
  <si>
    <t>EXPENSES</t>
  </si>
  <si>
    <t>AMOUNT</t>
  </si>
  <si>
    <t>BALANCE SHEET AS ON</t>
  </si>
  <si>
    <t>CASH FLOW STATEMENT FOR THE PERIOD 1/7 TO 31/12 (INDIRECT METHOD)</t>
  </si>
  <si>
    <t>CASH FLOW FROM OPERATING ACTIVITIES</t>
  </si>
  <si>
    <t>CASH FLOW FROM INVESTING ACTIVITIES</t>
  </si>
  <si>
    <t>CASH FLOW FROM FINANCING ACTIVITIES</t>
  </si>
  <si>
    <t xml:space="preserve">CHANGE IN CASH </t>
  </si>
  <si>
    <t>OPENING BALANCE OF CASH</t>
  </si>
  <si>
    <t>CLOSING BALANCE OF CASH</t>
  </si>
  <si>
    <t>NET INCOME</t>
  </si>
  <si>
    <t>ADD: NON CASH ITEMS</t>
  </si>
  <si>
    <t>ADD/LESS: ITEMS BELONGING TO OTHER CATEGORIES</t>
  </si>
  <si>
    <t>ADD/LESS: CHANGES IN OPERATING ASSETS/LIABILITIES</t>
  </si>
  <si>
    <t>INCREASE IN ACCOUNTS RECEIVABLE</t>
  </si>
  <si>
    <t>DECREASE IN PLASTICS AND CHEMICALS</t>
  </si>
  <si>
    <t>BANK LOAN RAISED</t>
  </si>
  <si>
    <t>BANK LOAN REPAID</t>
  </si>
  <si>
    <t>Cash</t>
  </si>
  <si>
    <t>PPE</t>
  </si>
  <si>
    <t>Inv - RM</t>
  </si>
  <si>
    <t>Inv - WIP</t>
  </si>
  <si>
    <t>Inv - FG</t>
  </si>
  <si>
    <t>Retained Earnings</t>
  </si>
  <si>
    <t>PROPERTY TAX</t>
  </si>
  <si>
    <t>SELLING AND ADMIN</t>
  </si>
  <si>
    <t>Cost of Goods Manufactured</t>
  </si>
  <si>
    <t>COST OF GOODS SOLD</t>
  </si>
  <si>
    <t>Particulars</t>
  </si>
  <si>
    <t>Income Statement for the year ended</t>
  </si>
  <si>
    <t>Sales</t>
  </si>
  <si>
    <t>COGS</t>
  </si>
  <si>
    <t>Selling, General &amp; Admin Expnses</t>
  </si>
  <si>
    <t>Gross Profit</t>
  </si>
  <si>
    <t>Net Profit</t>
  </si>
  <si>
    <t>GAIN ON SALE OF EQUIPMENT</t>
  </si>
  <si>
    <t>CHANGE IN ACCOUNTS RECEIVABLE</t>
  </si>
  <si>
    <t>CHANGE IN INVENTORY (RM)</t>
  </si>
  <si>
    <t>CHANGE IN INVENTORY (FG)</t>
  </si>
  <si>
    <t>CHANGE IN PREPAID EXPENSE</t>
  </si>
  <si>
    <t>CHANGE IN TAX PAYABLE</t>
  </si>
  <si>
    <t>CHANGE IN DEFERRED INCOME TAX</t>
  </si>
  <si>
    <t>SALE OF OLD MACHINES</t>
  </si>
  <si>
    <t>PURCHASE OF NEW MACHINES</t>
  </si>
  <si>
    <t>PURCHASE OF LAND &amp; BUILDING</t>
  </si>
  <si>
    <t>PROCEEDS FROM SHORT TERM DEBT</t>
  </si>
  <si>
    <t>PROCEEDS FROM LONG TERM DEBT</t>
  </si>
  <si>
    <t>DIVIDENDS PAID</t>
  </si>
  <si>
    <t>BUY BACK OF SHARES</t>
  </si>
  <si>
    <t>OA</t>
  </si>
  <si>
    <t>IA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</si>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</sst>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38" fontId="0" fillId="0" borderId="0" xfId="0" applyNumberFormat="1"/>
    <xf numFmtId="38" fontId="0" fillId="2" borderId="0" xfId="0" applyNumberFormat="1" applyFill="1"/>
    <xf numFmtId="38" fontId="0" fillId="0" borderId="1" xfId="0" applyNumberFormat="1" applyBorder="1"/>
    <xf numFmtId="38" fontId="1" fillId="0" borderId="1" xfId="0" applyNumberFormat="1" applyFont="1" applyBorder="1"/>
    <xf numFmtId="38" fontId="0" fillId="2" borderId="1" xfId="0" applyNumberFormat="1" applyFill="1" applyBorder="1"/>
    <xf numFmtId="38" fontId="1" fillId="2" borderId="1" xfId="0" applyNumberFormat="1" applyFont="1" applyFill="1" applyBorder="1"/>
    <xf numFmtId="0" fontId="0" fillId="0" borderId="0" xfId="0" applyFill="1"/>
    <xf numFmtId="38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2" borderId="0" xfId="0" applyFont="1" applyFill="1"/>
    <xf numFmtId="16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ill="1" applyBorder="1"/>
    <xf numFmtId="38" fontId="0" fillId="0" borderId="1" xfId="0" applyNumberFormat="1" applyFill="1" applyBorder="1"/>
    <xf numFmtId="16" fontId="1" fillId="0" borderId="0" xfId="0" applyNumberFormat="1" applyFont="1"/>
    <xf numFmtId="0" fontId="4" fillId="0" borderId="0" xfId="0" applyFont="1"/>
    <xf numFmtId="38" fontId="0" fillId="0" borderId="2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38" fontId="1" fillId="0" borderId="0" xfId="0" applyNumberFormat="1" applyFont="1"/>
    <xf numFmtId="38" fontId="1" fillId="2" borderId="0" xfId="0" applyNumberFormat="1" applyFont="1" applyFill="1"/>
    <xf numFmtId="0" fontId="1" fillId="0" borderId="2" xfId="0" applyFont="1" applyBorder="1" applyAlignment="1">
      <alignment horizontal="center" vertical="center"/>
    </xf>
    <xf numFmtId="0" fontId="5" fillId="0" borderId="2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E1" zoomScale="70" zoomScaleNormal="70" workbookViewId="0">
      <pane ySplit="1" topLeftCell="A2" activePane="bottomLeft" state="frozen"/>
      <selection pane="bottomLeft" activeCell="J24" sqref="J24"/>
    </sheetView>
  </sheetViews>
  <sheetFormatPr defaultRowHeight="15" x14ac:dyDescent="0.25"/>
  <cols>
    <col min="1" max="1" width="32.28515625" style="8" bestFit="1" customWidth="1"/>
    <col min="2" max="3" width="14.7109375" style="8" customWidth="1"/>
    <col min="4" max="4" width="15.7109375" style="8" customWidth="1"/>
    <col min="5" max="9" width="14.7109375" style="8" customWidth="1"/>
    <col min="10" max="10" width="5.85546875" style="8" customWidth="1"/>
    <col min="11" max="11" width="10" style="8" bestFit="1" customWidth="1"/>
    <col min="12" max="12" width="12" style="8" bestFit="1" customWidth="1"/>
    <col min="13" max="13" width="15.7109375" style="8" customWidth="1"/>
    <col min="14" max="14" width="30.140625" style="8" bestFit="1" customWidth="1"/>
    <col min="15" max="15" width="9.140625" style="8"/>
    <col min="16" max="16" width="32.42578125" style="8" customWidth="1"/>
    <col min="17" max="17" width="14.28515625" style="8" customWidth="1"/>
    <col min="18" max="18" width="14.85546875" style="8" customWidth="1"/>
    <col min="19" max="19" width="23" style="8" customWidth="1"/>
    <col min="20" max="20" width="12.85546875" style="8" customWidth="1"/>
    <col min="21" max="21" width="12.28515625" style="8" customWidth="1"/>
    <col min="22" max="16384" width="9.140625" style="8"/>
  </cols>
  <sheetData>
    <row r="1" spans="1:21" customFormat="1" ht="33.75" customHeight="1" x14ac:dyDescent="0.25">
      <c r="B1" s="11" t="s">
        <v>1</v>
      </c>
      <c r="C1" s="11" t="s">
        <v>4</v>
      </c>
      <c r="D1" s="11" t="s">
        <v>6</v>
      </c>
      <c r="E1" s="11" t="s">
        <v>7</v>
      </c>
      <c r="F1" s="11" t="s">
        <v>10</v>
      </c>
      <c r="G1" s="11" t="s">
        <v>13</v>
      </c>
      <c r="H1" s="11" t="s">
        <v>16</v>
      </c>
      <c r="I1" s="11"/>
      <c r="J1" s="12"/>
      <c r="K1" s="11" t="s">
        <v>24</v>
      </c>
      <c r="L1" s="11" t="s">
        <v>2</v>
      </c>
      <c r="M1" s="11" t="s">
        <v>3</v>
      </c>
      <c r="O1" s="1"/>
      <c r="P1" s="28" t="s">
        <v>41</v>
      </c>
      <c r="Q1" s="28"/>
      <c r="R1" s="28"/>
      <c r="S1" s="28"/>
      <c r="T1" s="28"/>
    </row>
    <row r="2" spans="1:21" customFormat="1" x14ac:dyDescent="0.25">
      <c r="A2" t="s">
        <v>5</v>
      </c>
      <c r="B2" s="2">
        <v>375000</v>
      </c>
      <c r="C2" s="2">
        <v>125000</v>
      </c>
      <c r="D2" s="2"/>
      <c r="E2" s="2"/>
      <c r="F2" s="2"/>
      <c r="G2" s="2"/>
      <c r="H2" s="2"/>
      <c r="I2" s="2"/>
      <c r="J2" s="3"/>
      <c r="K2" s="2"/>
      <c r="L2" s="2">
        <v>500000</v>
      </c>
      <c r="M2" s="2"/>
      <c r="P2" s="10" t="s">
        <v>0</v>
      </c>
      <c r="Q2" s="18">
        <v>44012</v>
      </c>
      <c r="R2" s="18">
        <v>44196</v>
      </c>
      <c r="S2" s="10" t="s">
        <v>11</v>
      </c>
      <c r="T2" s="18">
        <v>44012</v>
      </c>
      <c r="U2" s="18">
        <v>44196</v>
      </c>
    </row>
    <row r="3" spans="1:21" customFormat="1" x14ac:dyDescent="0.25">
      <c r="A3" t="s">
        <v>6</v>
      </c>
      <c r="B3" s="2">
        <v>-7500</v>
      </c>
      <c r="C3" s="2"/>
      <c r="D3" s="2">
        <v>7500</v>
      </c>
      <c r="E3" s="2"/>
      <c r="F3" s="2"/>
      <c r="G3" s="2"/>
      <c r="H3" s="2"/>
      <c r="I3" s="2"/>
      <c r="J3" s="3"/>
      <c r="K3" s="2"/>
      <c r="L3" s="2"/>
      <c r="M3" s="2"/>
    </row>
    <row r="4" spans="1:21" customFormat="1" x14ac:dyDescent="0.25">
      <c r="A4" t="s">
        <v>8</v>
      </c>
      <c r="B4" s="2">
        <v>-62500</v>
      </c>
      <c r="C4" s="2"/>
      <c r="D4" s="2"/>
      <c r="E4" s="2">
        <v>62500</v>
      </c>
      <c r="F4" s="2"/>
      <c r="G4" s="2"/>
      <c r="H4" s="2"/>
      <c r="I4" s="2"/>
      <c r="J4" s="3"/>
      <c r="K4" s="2"/>
      <c r="L4" s="2"/>
      <c r="M4" s="2"/>
      <c r="P4" t="s">
        <v>1</v>
      </c>
      <c r="Q4" s="2">
        <v>230000</v>
      </c>
      <c r="R4" s="2">
        <v>113000</v>
      </c>
      <c r="T4" s="2"/>
      <c r="U4" s="2"/>
    </row>
    <row r="5" spans="1:21" customFormat="1" x14ac:dyDescent="0.25">
      <c r="A5" t="s">
        <v>9</v>
      </c>
      <c r="B5" s="2">
        <v>-75000</v>
      </c>
      <c r="C5" s="2"/>
      <c r="D5" s="2"/>
      <c r="E5" s="2"/>
      <c r="F5" s="2">
        <v>75000</v>
      </c>
      <c r="G5" s="2"/>
      <c r="H5" s="2"/>
      <c r="I5" s="2"/>
      <c r="J5" s="3"/>
      <c r="K5" s="2"/>
      <c r="L5" s="2"/>
      <c r="M5" s="2"/>
      <c r="P5" t="s">
        <v>4</v>
      </c>
      <c r="Q5" s="2">
        <v>125000</v>
      </c>
      <c r="R5" s="2">
        <v>100000</v>
      </c>
      <c r="T5" s="2"/>
      <c r="U5" s="2"/>
    </row>
    <row r="6" spans="1:21" customFormat="1" x14ac:dyDescent="0.25">
      <c r="B6" s="2"/>
      <c r="C6" s="2"/>
      <c r="D6" s="2"/>
      <c r="E6" s="2"/>
      <c r="F6" s="2"/>
      <c r="G6" s="2"/>
      <c r="H6" s="2"/>
      <c r="I6" s="2"/>
      <c r="J6" s="3"/>
      <c r="K6" s="2"/>
      <c r="L6" s="2"/>
      <c r="M6" s="2"/>
      <c r="P6" t="s">
        <v>6</v>
      </c>
      <c r="Q6" s="2">
        <v>7500</v>
      </c>
      <c r="R6" s="2">
        <v>0</v>
      </c>
      <c r="S6" s="15" t="s">
        <v>36</v>
      </c>
      <c r="T6" s="2"/>
      <c r="U6" s="2"/>
    </row>
    <row r="7" spans="1:21" customFormat="1" ht="15.75" thickBot="1" x14ac:dyDescent="0.3">
      <c r="A7" s="13">
        <v>44013</v>
      </c>
      <c r="B7" s="4">
        <f t="shared" ref="B7:M7" si="0">SUBTOTAL(9,B2:B6)</f>
        <v>230000</v>
      </c>
      <c r="C7" s="4">
        <f t="shared" si="0"/>
        <v>125000</v>
      </c>
      <c r="D7" s="4">
        <f t="shared" si="0"/>
        <v>7500</v>
      </c>
      <c r="E7" s="4">
        <f t="shared" si="0"/>
        <v>62500</v>
      </c>
      <c r="F7" s="4">
        <f t="shared" si="0"/>
        <v>75000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6">
        <f t="shared" si="0"/>
        <v>0</v>
      </c>
      <c r="K7" s="4">
        <f t="shared" si="0"/>
        <v>0</v>
      </c>
      <c r="L7" s="4">
        <f t="shared" si="0"/>
        <v>500000</v>
      </c>
      <c r="M7" s="4">
        <f t="shared" si="0"/>
        <v>0</v>
      </c>
      <c r="P7" t="s">
        <v>7</v>
      </c>
      <c r="Q7" s="2">
        <v>62500</v>
      </c>
      <c r="R7" s="2">
        <v>201875</v>
      </c>
      <c r="S7" t="s">
        <v>2</v>
      </c>
      <c r="T7" s="2">
        <v>500000</v>
      </c>
      <c r="U7" s="2">
        <v>500000</v>
      </c>
    </row>
    <row r="8" spans="1:21" customFormat="1" ht="15.75" thickTop="1" x14ac:dyDescent="0.25">
      <c r="A8" t="s">
        <v>14</v>
      </c>
      <c r="B8" s="2">
        <v>-23750</v>
      </c>
      <c r="C8" s="2"/>
      <c r="D8" s="2"/>
      <c r="E8" s="2"/>
      <c r="F8" s="2"/>
      <c r="G8" s="2">
        <v>23750</v>
      </c>
      <c r="H8" s="2"/>
      <c r="I8" s="2"/>
      <c r="J8" s="3"/>
      <c r="K8" s="2"/>
      <c r="L8" s="2"/>
      <c r="M8" s="2"/>
      <c r="P8" t="s">
        <v>10</v>
      </c>
      <c r="Q8" s="2">
        <v>75000</v>
      </c>
      <c r="R8" s="2">
        <v>55000</v>
      </c>
      <c r="S8" t="s">
        <v>3</v>
      </c>
      <c r="T8" s="2">
        <v>0</v>
      </c>
      <c r="U8" s="2">
        <v>39375</v>
      </c>
    </row>
    <row r="9" spans="1:21" customFormat="1" x14ac:dyDescent="0.25">
      <c r="A9" t="s">
        <v>17</v>
      </c>
      <c r="B9" s="2">
        <f>+M9-H9</f>
        <v>685000</v>
      </c>
      <c r="C9" s="2"/>
      <c r="D9" s="2"/>
      <c r="E9" s="2"/>
      <c r="F9" s="2"/>
      <c r="G9" s="2"/>
      <c r="H9" s="2">
        <v>69500</v>
      </c>
      <c r="I9" s="2"/>
      <c r="J9" s="3"/>
      <c r="K9" s="2"/>
      <c r="L9" s="2"/>
      <c r="M9" s="2">
        <v>754500</v>
      </c>
      <c r="N9" t="s">
        <v>15</v>
      </c>
      <c r="P9" t="s">
        <v>35</v>
      </c>
      <c r="Q9" s="2">
        <v>0</v>
      </c>
      <c r="R9" s="2">
        <v>69500</v>
      </c>
    </row>
    <row r="10" spans="1:21" customFormat="1" x14ac:dyDescent="0.25">
      <c r="A10" t="s">
        <v>18</v>
      </c>
      <c r="B10" s="2">
        <v>-175000</v>
      </c>
      <c r="C10" s="2"/>
      <c r="D10" s="2"/>
      <c r="E10" s="2"/>
      <c r="F10" s="2">
        <v>175000</v>
      </c>
      <c r="G10" s="2"/>
      <c r="H10" s="2"/>
      <c r="I10" s="2"/>
      <c r="J10" s="3"/>
      <c r="K10" s="2"/>
      <c r="L10" s="2"/>
      <c r="M10" s="2"/>
    </row>
    <row r="11" spans="1:21" customFormat="1" ht="15.75" thickBot="1" x14ac:dyDescent="0.3">
      <c r="A11" t="s">
        <v>19</v>
      </c>
      <c r="B11" s="2">
        <v>-22500</v>
      </c>
      <c r="C11" s="2"/>
      <c r="D11" s="2"/>
      <c r="E11" s="2"/>
      <c r="F11" s="2"/>
      <c r="G11" s="2"/>
      <c r="H11" s="2"/>
      <c r="I11" s="2"/>
      <c r="J11" s="3"/>
      <c r="K11" s="2"/>
      <c r="L11" s="2"/>
      <c r="M11" s="2">
        <v>-22500</v>
      </c>
      <c r="N11" t="s">
        <v>19</v>
      </c>
      <c r="Q11" s="4">
        <f>SUM(Q4:Q10)</f>
        <v>500000</v>
      </c>
      <c r="R11" s="4">
        <f>SUM(R4:R10)</f>
        <v>539375</v>
      </c>
      <c r="T11" s="4">
        <f>SUM(T4:T10)</f>
        <v>500000</v>
      </c>
      <c r="U11" s="4">
        <f>SUM(U4:U10)</f>
        <v>539375</v>
      </c>
    </row>
    <row r="12" spans="1:21" customFormat="1" ht="15.75" thickTop="1" x14ac:dyDescent="0.25">
      <c r="A12" t="s">
        <v>22</v>
      </c>
      <c r="B12" s="2">
        <v>-350000</v>
      </c>
      <c r="C12" s="2"/>
      <c r="D12" s="2"/>
      <c r="E12" s="2"/>
      <c r="F12" s="2"/>
      <c r="G12" s="2"/>
      <c r="H12" s="2"/>
      <c r="I12" s="2"/>
      <c r="J12" s="3"/>
      <c r="K12" s="2"/>
      <c r="L12" s="2"/>
      <c r="M12" s="2">
        <v>-350000</v>
      </c>
      <c r="N12" t="s">
        <v>20</v>
      </c>
    </row>
    <row r="13" spans="1:21" customFormat="1" x14ac:dyDescent="0.25">
      <c r="A13" t="s">
        <v>23</v>
      </c>
      <c r="B13" s="2">
        <v>-80000</v>
      </c>
      <c r="C13" s="2"/>
      <c r="D13" s="2"/>
      <c r="E13" s="2"/>
      <c r="F13" s="2"/>
      <c r="G13" s="2"/>
      <c r="H13" s="2"/>
      <c r="I13" s="2"/>
      <c r="J13" s="3"/>
      <c r="K13" s="2"/>
      <c r="L13" s="2"/>
      <c r="M13" s="2">
        <v>-80000</v>
      </c>
      <c r="N13" t="s">
        <v>21</v>
      </c>
    </row>
    <row r="14" spans="1:21" customFormat="1" x14ac:dyDescent="0.25">
      <c r="A14" t="s">
        <v>8</v>
      </c>
      <c r="B14" s="2">
        <v>-150000</v>
      </c>
      <c r="C14" s="2"/>
      <c r="D14" s="2"/>
      <c r="E14" s="2">
        <v>150000</v>
      </c>
      <c r="F14" s="2"/>
      <c r="G14" s="2"/>
      <c r="H14" s="2"/>
      <c r="I14" s="2"/>
      <c r="J14" s="3"/>
      <c r="K14" s="2"/>
      <c r="L14" s="2"/>
      <c r="M14" s="2"/>
      <c r="P14" s="10" t="s">
        <v>37</v>
      </c>
    </row>
    <row r="15" spans="1:21" customFormat="1" x14ac:dyDescent="0.25">
      <c r="A15" t="s">
        <v>25</v>
      </c>
      <c r="B15" s="2">
        <v>50000</v>
      </c>
      <c r="C15" s="2"/>
      <c r="D15" s="2"/>
      <c r="E15" s="2"/>
      <c r="F15" s="2"/>
      <c r="G15" s="2"/>
      <c r="H15" s="2"/>
      <c r="I15" s="2"/>
      <c r="J15" s="3"/>
      <c r="K15" s="2">
        <v>50000</v>
      </c>
      <c r="L15" s="2"/>
      <c r="M15" s="2"/>
    </row>
    <row r="16" spans="1:21" customFormat="1" x14ac:dyDescent="0.25">
      <c r="A16" t="s">
        <v>26</v>
      </c>
      <c r="B16" s="2">
        <v>-50000</v>
      </c>
      <c r="C16" s="2"/>
      <c r="D16" s="2"/>
      <c r="E16" s="2"/>
      <c r="F16" s="2"/>
      <c r="G16" s="2"/>
      <c r="H16" s="2"/>
      <c r="I16" s="2"/>
      <c r="J16" s="3"/>
      <c r="K16" s="2">
        <v>-50000</v>
      </c>
      <c r="L16" s="2"/>
      <c r="M16" s="2"/>
      <c r="P16" s="10" t="s">
        <v>38</v>
      </c>
      <c r="Q16" s="29" t="s">
        <v>40</v>
      </c>
      <c r="R16" s="29"/>
    </row>
    <row r="17" spans="1:18" customFormat="1" x14ac:dyDescent="0.25">
      <c r="A17" t="s">
        <v>27</v>
      </c>
      <c r="B17" s="2">
        <v>-750</v>
      </c>
      <c r="C17" s="2"/>
      <c r="D17" s="2"/>
      <c r="E17" s="2"/>
      <c r="F17" s="2"/>
      <c r="G17" s="2"/>
      <c r="H17" s="2"/>
      <c r="I17" s="2"/>
      <c r="J17" s="3"/>
      <c r="K17" s="2"/>
      <c r="L17" s="2"/>
      <c r="M17" s="2">
        <v>-750</v>
      </c>
      <c r="N17" t="s">
        <v>28</v>
      </c>
    </row>
    <row r="18" spans="1:18" customFormat="1" x14ac:dyDescent="0.25">
      <c r="A18" t="s">
        <v>30</v>
      </c>
      <c r="B18" s="2"/>
      <c r="C18" s="2"/>
      <c r="D18" s="2"/>
      <c r="E18" s="2">
        <f>-(E4+E14)*6/(12*10)</f>
        <v>-10625</v>
      </c>
      <c r="F18" s="2"/>
      <c r="G18" s="2"/>
      <c r="H18" s="2"/>
      <c r="I18" s="2"/>
      <c r="J18" s="3"/>
      <c r="K18" s="2"/>
      <c r="L18" s="2"/>
      <c r="M18" s="2">
        <v>-10625</v>
      </c>
      <c r="N18" t="s">
        <v>29</v>
      </c>
      <c r="P18" s="10" t="s">
        <v>15</v>
      </c>
      <c r="R18" s="2">
        <v>754500</v>
      </c>
    </row>
    <row r="19" spans="1:18" customFormat="1" x14ac:dyDescent="0.25">
      <c r="B19" s="2"/>
      <c r="C19" s="2"/>
      <c r="D19" s="2"/>
      <c r="E19" s="2"/>
      <c r="F19" s="2">
        <v>-195000</v>
      </c>
      <c r="G19" s="2"/>
      <c r="H19" s="2"/>
      <c r="I19" s="2"/>
      <c r="J19" s="3"/>
      <c r="K19" s="2"/>
      <c r="L19" s="2"/>
      <c r="M19" s="2">
        <v>-195000</v>
      </c>
      <c r="N19" t="s">
        <v>31</v>
      </c>
      <c r="P19" s="14" t="s">
        <v>39</v>
      </c>
    </row>
    <row r="20" spans="1:18" customFormat="1" x14ac:dyDescent="0.25">
      <c r="B20" s="2"/>
      <c r="C20" s="2">
        <f>-C2/5</f>
        <v>-25000</v>
      </c>
      <c r="D20" s="2"/>
      <c r="E20" s="2"/>
      <c r="F20" s="2"/>
      <c r="G20" s="2"/>
      <c r="H20" s="2"/>
      <c r="I20" s="2"/>
      <c r="J20" s="3"/>
      <c r="K20" s="2"/>
      <c r="L20" s="2"/>
      <c r="M20" s="2">
        <v>-25000</v>
      </c>
      <c r="N20" t="s">
        <v>32</v>
      </c>
      <c r="P20" t="s">
        <v>19</v>
      </c>
      <c r="Q20" s="2">
        <v>-22500</v>
      </c>
      <c r="R20" s="8"/>
    </row>
    <row r="21" spans="1:18" customFormat="1" x14ac:dyDescent="0.25">
      <c r="B21" s="2"/>
      <c r="C21" s="2"/>
      <c r="D21" s="2"/>
      <c r="E21" s="2"/>
      <c r="F21" s="2"/>
      <c r="G21" s="2">
        <v>-23750</v>
      </c>
      <c r="H21" s="2"/>
      <c r="I21" s="2"/>
      <c r="J21" s="3"/>
      <c r="K21" s="2"/>
      <c r="L21" s="2"/>
      <c r="M21" s="2">
        <v>-23750</v>
      </c>
      <c r="N21" t="s">
        <v>33</v>
      </c>
      <c r="P21" t="s">
        <v>20</v>
      </c>
      <c r="Q21" s="2">
        <v>-350000</v>
      </c>
      <c r="R21" s="8"/>
    </row>
    <row r="22" spans="1:18" customFormat="1" x14ac:dyDescent="0.25">
      <c r="B22" s="2"/>
      <c r="C22" s="2"/>
      <c r="D22" s="2">
        <v>-7500</v>
      </c>
      <c r="E22" s="2"/>
      <c r="F22" s="2"/>
      <c r="G22" s="2"/>
      <c r="H22" s="2"/>
      <c r="I22" s="2"/>
      <c r="J22" s="3"/>
      <c r="K22" s="2"/>
      <c r="L22" s="2"/>
      <c r="M22" s="2">
        <v>-7500</v>
      </c>
      <c r="N22" t="s">
        <v>34</v>
      </c>
      <c r="P22" t="s">
        <v>21</v>
      </c>
      <c r="Q22" s="2">
        <v>-80000</v>
      </c>
      <c r="R22" s="8"/>
    </row>
    <row r="23" spans="1:18" customFormat="1" x14ac:dyDescent="0.25">
      <c r="B23" s="2"/>
      <c r="C23" s="2"/>
      <c r="D23" s="2"/>
      <c r="E23" s="2"/>
      <c r="F23" s="2"/>
      <c r="G23" s="2"/>
      <c r="H23" s="2"/>
      <c r="I23" s="2"/>
      <c r="J23" s="3"/>
      <c r="K23" s="2"/>
      <c r="L23" s="2"/>
      <c r="M23" s="2"/>
      <c r="P23" t="s">
        <v>28</v>
      </c>
      <c r="Q23" s="2">
        <v>-750</v>
      </c>
      <c r="R23" s="8"/>
    </row>
    <row r="24" spans="1:18" customFormat="1" ht="15.75" thickBot="1" x14ac:dyDescent="0.3">
      <c r="A24" s="13">
        <v>44196</v>
      </c>
      <c r="B24" s="5">
        <f t="shared" ref="B24:M24" si="1">SUBTOTAL(9,B2:B23)</f>
        <v>113000</v>
      </c>
      <c r="C24" s="5">
        <f t="shared" si="1"/>
        <v>100000</v>
      </c>
      <c r="D24" s="5">
        <f t="shared" si="1"/>
        <v>0</v>
      </c>
      <c r="E24" s="5">
        <f t="shared" si="1"/>
        <v>201875</v>
      </c>
      <c r="F24" s="5">
        <f t="shared" si="1"/>
        <v>55000</v>
      </c>
      <c r="G24" s="5">
        <f t="shared" si="1"/>
        <v>0</v>
      </c>
      <c r="H24" s="5">
        <f t="shared" si="1"/>
        <v>69500</v>
      </c>
      <c r="I24" s="5">
        <f t="shared" si="1"/>
        <v>0</v>
      </c>
      <c r="J24" s="7">
        <f t="shared" si="1"/>
        <v>0</v>
      </c>
      <c r="K24" s="5">
        <f t="shared" si="1"/>
        <v>0</v>
      </c>
      <c r="L24" s="5">
        <f t="shared" si="1"/>
        <v>500000</v>
      </c>
      <c r="M24" s="5">
        <f t="shared" si="1"/>
        <v>39375</v>
      </c>
      <c r="P24" t="s">
        <v>29</v>
      </c>
      <c r="Q24" s="2">
        <v>-10625</v>
      </c>
      <c r="R24" s="8"/>
    </row>
    <row r="25" spans="1:18" customFormat="1" ht="15.75" thickTop="1" x14ac:dyDescent="0.25">
      <c r="B25" s="2"/>
      <c r="C25" s="2"/>
      <c r="D25" s="2"/>
      <c r="E25" s="2"/>
      <c r="F25" s="2"/>
      <c r="G25" s="2"/>
      <c r="H25" s="2"/>
      <c r="I25" s="2">
        <f>SUM(B24:I24)</f>
        <v>539375</v>
      </c>
      <c r="J25" s="9"/>
      <c r="K25" s="2">
        <f>SUM(K24:M24)</f>
        <v>539375</v>
      </c>
      <c r="L25" s="2"/>
      <c r="P25" t="s">
        <v>31</v>
      </c>
      <c r="Q25" s="2">
        <v>-195000</v>
      </c>
      <c r="R25" s="8"/>
    </row>
    <row r="26" spans="1:18" customFormat="1" x14ac:dyDescent="0.25">
      <c r="A26" s="8"/>
      <c r="B26" s="9"/>
      <c r="C26" s="9"/>
      <c r="D26" s="9"/>
      <c r="E26" s="9"/>
      <c r="F26" s="9"/>
      <c r="G26" s="9"/>
      <c r="H26" s="9"/>
      <c r="I26" s="9"/>
      <c r="J26" s="9">
        <f>+I25-K25</f>
        <v>0</v>
      </c>
      <c r="K26" s="9"/>
      <c r="L26" s="9"/>
      <c r="M26" s="8"/>
      <c r="N26" s="8"/>
      <c r="P26" t="s">
        <v>32</v>
      </c>
      <c r="Q26" s="2">
        <v>-25000</v>
      </c>
      <c r="R26" s="8"/>
    </row>
    <row r="27" spans="1:18" customFormat="1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  <c r="N27" s="8"/>
      <c r="P27" t="s">
        <v>33</v>
      </c>
      <c r="Q27" s="2">
        <v>-23750</v>
      </c>
      <c r="R27" s="8"/>
    </row>
    <row r="28" spans="1:18" x14ac:dyDescent="0.25">
      <c r="P28" t="s">
        <v>34</v>
      </c>
      <c r="Q28" s="2">
        <v>-7500</v>
      </c>
      <c r="R28" s="9">
        <f>SUM(Q20:Q28)</f>
        <v>-715125</v>
      </c>
    </row>
    <row r="29" spans="1:18" ht="15.75" thickBot="1" x14ac:dyDescent="0.3">
      <c r="Q29" s="16"/>
      <c r="R29" s="17">
        <f>SUM(R16:R28)</f>
        <v>39375</v>
      </c>
    </row>
    <row r="30" spans="1:18" ht="15.75" thickTop="1" x14ac:dyDescent="0.25"/>
  </sheetData>
  <mergeCells count="2">
    <mergeCell ref="P1:T1"/>
    <mergeCell ref="Q16:R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2" activePane="bottomLeft" state="frozen"/>
      <selection pane="bottomLeft" activeCell="J34" sqref="J34"/>
    </sheetView>
  </sheetViews>
  <sheetFormatPr defaultRowHeight="15" x14ac:dyDescent="0.25"/>
  <sheetData>
    <row r="1" spans="1:9" x14ac:dyDescent="0.25">
      <c r="A1" t="s">
        <v>42</v>
      </c>
    </row>
    <row r="3" spans="1:9" x14ac:dyDescent="0.25">
      <c r="A3" s="19" t="s">
        <v>43</v>
      </c>
      <c r="G3" s="29" t="s">
        <v>40</v>
      </c>
      <c r="H3" s="29"/>
    </row>
    <row r="4" spans="1:9" x14ac:dyDescent="0.25">
      <c r="A4" t="s">
        <v>49</v>
      </c>
      <c r="G4" s="2">
        <f>+'Final Answer'!M24</f>
        <v>39375</v>
      </c>
      <c r="H4" s="2"/>
      <c r="I4" s="2"/>
    </row>
    <row r="5" spans="1:9" x14ac:dyDescent="0.25">
      <c r="A5" s="15" t="s">
        <v>50</v>
      </c>
      <c r="G5" s="2"/>
      <c r="H5" s="2"/>
      <c r="I5" s="2"/>
    </row>
    <row r="6" spans="1:9" x14ac:dyDescent="0.25">
      <c r="A6" t="s">
        <v>29</v>
      </c>
      <c r="G6" s="2">
        <v>10625</v>
      </c>
      <c r="H6" s="2"/>
      <c r="I6" s="2"/>
    </row>
    <row r="7" spans="1:9" x14ac:dyDescent="0.25">
      <c r="A7" t="s">
        <v>32</v>
      </c>
      <c r="G7" s="2">
        <v>25000</v>
      </c>
      <c r="H7" s="2"/>
      <c r="I7" s="2"/>
    </row>
    <row r="8" spans="1:9" x14ac:dyDescent="0.25">
      <c r="A8" t="s">
        <v>33</v>
      </c>
      <c r="G8" s="2">
        <v>23750</v>
      </c>
      <c r="H8" s="2"/>
      <c r="I8" s="2"/>
    </row>
    <row r="9" spans="1:9" x14ac:dyDescent="0.25">
      <c r="A9" t="s">
        <v>34</v>
      </c>
      <c r="G9" s="2">
        <v>7500</v>
      </c>
      <c r="H9" s="2"/>
      <c r="I9" s="2"/>
    </row>
    <row r="10" spans="1:9" x14ac:dyDescent="0.25">
      <c r="G10" s="2"/>
      <c r="H10" s="2"/>
      <c r="I10" s="2"/>
    </row>
    <row r="11" spans="1:9" x14ac:dyDescent="0.25">
      <c r="A11" s="15" t="s">
        <v>51</v>
      </c>
      <c r="G11" s="2"/>
      <c r="H11" s="2"/>
      <c r="I11" s="2"/>
    </row>
    <row r="12" spans="1:9" x14ac:dyDescent="0.25">
      <c r="A12" t="s">
        <v>28</v>
      </c>
      <c r="G12" s="2">
        <v>750</v>
      </c>
      <c r="H12" s="2"/>
      <c r="I12" s="2"/>
    </row>
    <row r="13" spans="1:9" x14ac:dyDescent="0.25">
      <c r="G13" s="2"/>
      <c r="H13" s="2"/>
      <c r="I13" s="2"/>
    </row>
    <row r="14" spans="1:9" x14ac:dyDescent="0.25">
      <c r="A14" s="15" t="s">
        <v>52</v>
      </c>
      <c r="G14" s="2"/>
      <c r="H14" s="2"/>
      <c r="I14" s="2"/>
    </row>
    <row r="15" spans="1:9" x14ac:dyDescent="0.25">
      <c r="A15" t="s">
        <v>53</v>
      </c>
      <c r="G15" s="2">
        <v>-69500</v>
      </c>
      <c r="H15" s="2"/>
      <c r="I15" s="2"/>
    </row>
    <row r="16" spans="1:9" x14ac:dyDescent="0.25">
      <c r="A16" t="s">
        <v>54</v>
      </c>
      <c r="G16" s="2">
        <v>20000</v>
      </c>
      <c r="H16" s="2"/>
      <c r="I16" s="2"/>
    </row>
    <row r="17" spans="1:9" x14ac:dyDescent="0.25">
      <c r="G17" s="2"/>
      <c r="H17" s="2"/>
      <c r="I17" s="2"/>
    </row>
    <row r="18" spans="1:9" x14ac:dyDescent="0.25">
      <c r="G18" s="20"/>
      <c r="H18" s="2"/>
      <c r="I18" s="2"/>
    </row>
    <row r="19" spans="1:9" x14ac:dyDescent="0.25">
      <c r="G19" s="2"/>
      <c r="H19" s="2">
        <f>SUBTOTAL(9,G4:G18)</f>
        <v>57500</v>
      </c>
      <c r="I19" s="2"/>
    </row>
    <row r="20" spans="1:9" x14ac:dyDescent="0.25">
      <c r="A20" s="19" t="s">
        <v>44</v>
      </c>
      <c r="G20" s="2"/>
      <c r="H20" s="2"/>
      <c r="I20" s="2"/>
    </row>
    <row r="21" spans="1:9" x14ac:dyDescent="0.25">
      <c r="A21" t="s">
        <v>8</v>
      </c>
      <c r="G21" s="2">
        <v>-150000</v>
      </c>
      <c r="H21" s="2"/>
      <c r="I21" s="2"/>
    </row>
    <row r="22" spans="1:9" x14ac:dyDescent="0.25">
      <c r="A22" t="s">
        <v>12</v>
      </c>
      <c r="G22" s="2">
        <v>-23750</v>
      </c>
      <c r="H22" s="2"/>
      <c r="I22" s="2"/>
    </row>
    <row r="23" spans="1:9" x14ac:dyDescent="0.25">
      <c r="G23" s="2"/>
      <c r="H23" s="2"/>
      <c r="I23" s="2"/>
    </row>
    <row r="24" spans="1:9" x14ac:dyDescent="0.25">
      <c r="G24" s="20"/>
      <c r="H24" s="2"/>
      <c r="I24" s="2"/>
    </row>
    <row r="25" spans="1:9" x14ac:dyDescent="0.25">
      <c r="G25" s="2"/>
      <c r="H25" s="2">
        <f>SUBTOTAL(9,G21:G24)</f>
        <v>-173750</v>
      </c>
      <c r="I25" s="2"/>
    </row>
    <row r="26" spans="1:9" x14ac:dyDescent="0.25">
      <c r="A26" s="10"/>
      <c r="G26" s="2"/>
      <c r="H26" s="2"/>
      <c r="I26" s="2"/>
    </row>
    <row r="27" spans="1:9" x14ac:dyDescent="0.25">
      <c r="A27" s="19" t="s">
        <v>45</v>
      </c>
      <c r="G27" s="2"/>
      <c r="H27" s="2"/>
      <c r="I27" s="2"/>
    </row>
    <row r="28" spans="1:9" x14ac:dyDescent="0.25">
      <c r="A28" t="s">
        <v>27</v>
      </c>
      <c r="G28" s="2">
        <v>-750</v>
      </c>
      <c r="H28" s="2"/>
      <c r="I28" s="2"/>
    </row>
    <row r="29" spans="1:9" x14ac:dyDescent="0.25">
      <c r="A29" t="s">
        <v>55</v>
      </c>
      <c r="G29" s="2">
        <v>50000</v>
      </c>
      <c r="H29" s="2"/>
      <c r="I29" s="2"/>
    </row>
    <row r="30" spans="1:9" x14ac:dyDescent="0.25">
      <c r="A30" t="s">
        <v>56</v>
      </c>
      <c r="G30" s="2">
        <v>-50000</v>
      </c>
      <c r="H30" s="2"/>
      <c r="I30" s="2"/>
    </row>
    <row r="31" spans="1:9" x14ac:dyDescent="0.25">
      <c r="G31" s="2"/>
      <c r="H31" s="2"/>
      <c r="I31" s="2"/>
    </row>
    <row r="32" spans="1:9" x14ac:dyDescent="0.25">
      <c r="G32" s="20"/>
      <c r="H32" s="2"/>
      <c r="I32" s="2"/>
    </row>
    <row r="33" spans="1:9" x14ac:dyDescent="0.25">
      <c r="G33" s="2"/>
      <c r="H33" s="2">
        <f>SUBTOTAL(9,G28:G32)</f>
        <v>-750</v>
      </c>
      <c r="I33" s="2"/>
    </row>
    <row r="34" spans="1:9" x14ac:dyDescent="0.25">
      <c r="G34" s="2"/>
      <c r="H34" s="2"/>
      <c r="I34" s="2"/>
    </row>
    <row r="35" spans="1:9" x14ac:dyDescent="0.25">
      <c r="A35" s="19" t="s">
        <v>46</v>
      </c>
      <c r="G35" s="2"/>
      <c r="H35" s="2">
        <f>SUM(H4:H34)</f>
        <v>-117000</v>
      </c>
      <c r="I35" s="2"/>
    </row>
    <row r="36" spans="1:9" x14ac:dyDescent="0.25">
      <c r="A36" t="s">
        <v>47</v>
      </c>
      <c r="G36" s="2"/>
      <c r="H36" s="2">
        <v>230000</v>
      </c>
      <c r="I36" s="2"/>
    </row>
    <row r="37" spans="1:9" ht="15.75" thickBot="1" x14ac:dyDescent="0.3">
      <c r="A37" t="s">
        <v>48</v>
      </c>
      <c r="G37" s="2"/>
      <c r="H37" s="4">
        <f>SUM(H35:H36)</f>
        <v>113000</v>
      </c>
      <c r="I37" s="2"/>
    </row>
    <row r="38" spans="1:9" ht="15.75" thickTop="1" x14ac:dyDescent="0.25">
      <c r="G38" s="2"/>
      <c r="H38" s="2"/>
      <c r="I38" s="2"/>
    </row>
    <row r="39" spans="1:9" x14ac:dyDescent="0.25">
      <c r="G39" s="2"/>
      <c r="H39" s="2"/>
    </row>
  </sheetData>
  <mergeCells count="1"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="85" zoomScaleNormal="85" workbookViewId="0">
      <pane ySplit="1" topLeftCell="A2" activePane="bottomLeft" state="frozen"/>
      <selection pane="bottomLeft" activeCell="J14" sqref="J14"/>
    </sheetView>
  </sheetViews>
  <sheetFormatPr defaultRowHeight="15" x14ac:dyDescent="0.25"/>
  <sheetData>
    <row r="1" spans="1:11" x14ac:dyDescent="0.25">
      <c r="A1" t="s">
        <v>42</v>
      </c>
    </row>
    <row r="3" spans="1:11" x14ac:dyDescent="0.25">
      <c r="A3" s="30" t="s">
        <v>43</v>
      </c>
      <c r="B3" s="8"/>
      <c r="C3" s="8"/>
      <c r="D3" s="8"/>
      <c r="G3" s="29" t="s">
        <v>40</v>
      </c>
      <c r="H3" s="29"/>
    </row>
    <row r="4" spans="1:11" x14ac:dyDescent="0.25">
      <c r="A4" t="s">
        <v>49</v>
      </c>
      <c r="G4" s="2">
        <v>118995</v>
      </c>
      <c r="H4" s="2"/>
      <c r="I4" s="2"/>
    </row>
    <row r="5" spans="1:11" x14ac:dyDescent="0.25">
      <c r="A5" s="15" t="s">
        <v>50</v>
      </c>
      <c r="G5" s="2"/>
      <c r="H5" s="2"/>
      <c r="I5" s="2"/>
      <c r="J5" t="s">
        <v>88</v>
      </c>
      <c r="K5" s="2">
        <f>+H24</f>
        <v>10740</v>
      </c>
    </row>
    <row r="6" spans="1:11" x14ac:dyDescent="0.25">
      <c r="A6" t="s">
        <v>29</v>
      </c>
      <c r="G6" s="2">
        <v>61625</v>
      </c>
      <c r="H6" s="2"/>
      <c r="I6" s="2"/>
      <c r="J6" t="s">
        <v>89</v>
      </c>
      <c r="K6" s="2">
        <f>+H30</f>
        <v>-729500</v>
      </c>
    </row>
    <row r="7" spans="1:11" x14ac:dyDescent="0.25">
      <c r="A7" t="s">
        <v>32</v>
      </c>
      <c r="G7" s="2">
        <v>25000</v>
      </c>
      <c r="H7" s="2"/>
      <c r="I7" s="2"/>
      <c r="J7" t="s">
        <v>90</v>
      </c>
      <c r="K7" s="2">
        <f>+H38</f>
        <v>615250</v>
      </c>
    </row>
    <row r="8" spans="1:11" x14ac:dyDescent="0.25">
      <c r="A8" t="s">
        <v>33</v>
      </c>
      <c r="G8" s="2"/>
      <c r="H8" s="2"/>
      <c r="I8" s="2"/>
    </row>
    <row r="9" spans="1:11" x14ac:dyDescent="0.25">
      <c r="A9" t="s">
        <v>34</v>
      </c>
      <c r="G9" s="2"/>
      <c r="H9" s="2"/>
      <c r="I9" s="2"/>
    </row>
    <row r="10" spans="1:11" x14ac:dyDescent="0.25">
      <c r="G10" s="2"/>
      <c r="H10" s="2"/>
      <c r="I10" s="2"/>
    </row>
    <row r="11" spans="1:11" x14ac:dyDescent="0.25">
      <c r="A11" s="15" t="s">
        <v>51</v>
      </c>
      <c r="G11" s="2"/>
      <c r="H11" s="2"/>
      <c r="I11" s="2"/>
    </row>
    <row r="12" spans="1:11" x14ac:dyDescent="0.25">
      <c r="A12" t="s">
        <v>28</v>
      </c>
      <c r="G12" s="2">
        <v>58750</v>
      </c>
      <c r="H12" s="2"/>
      <c r="I12" s="2"/>
    </row>
    <row r="13" spans="1:11" x14ac:dyDescent="0.25">
      <c r="A13" t="s">
        <v>74</v>
      </c>
      <c r="G13" s="2">
        <v>-24250</v>
      </c>
      <c r="H13" s="2"/>
      <c r="I13" s="2"/>
    </row>
    <row r="14" spans="1:11" x14ac:dyDescent="0.25">
      <c r="G14" s="2"/>
      <c r="H14" s="2"/>
      <c r="I14" s="2"/>
    </row>
    <row r="15" spans="1:11" x14ac:dyDescent="0.25">
      <c r="A15" s="15" t="s">
        <v>52</v>
      </c>
      <c r="G15" s="2"/>
      <c r="H15" s="2"/>
      <c r="I15" s="2"/>
    </row>
    <row r="16" spans="1:11" x14ac:dyDescent="0.25">
      <c r="A16" t="s">
        <v>75</v>
      </c>
      <c r="G16" s="2">
        <v>-70030</v>
      </c>
      <c r="H16" s="2"/>
      <c r="I16" s="2"/>
    </row>
    <row r="17" spans="1:9" x14ac:dyDescent="0.25">
      <c r="A17" t="s">
        <v>76</v>
      </c>
      <c r="G17" s="2">
        <v>-20450</v>
      </c>
      <c r="H17" s="2"/>
      <c r="I17" s="2"/>
    </row>
    <row r="18" spans="1:9" x14ac:dyDescent="0.25">
      <c r="A18" t="s">
        <v>77</v>
      </c>
      <c r="G18" s="2">
        <f>-104680+5000</f>
        <v>-99680</v>
      </c>
      <c r="H18" s="2"/>
      <c r="I18" s="2"/>
    </row>
    <row r="19" spans="1:9" x14ac:dyDescent="0.25">
      <c r="A19" t="s">
        <v>78</v>
      </c>
      <c r="G19" s="2">
        <v>-65000</v>
      </c>
      <c r="H19" s="2"/>
      <c r="I19" s="2"/>
    </row>
    <row r="20" spans="1:9" x14ac:dyDescent="0.25">
      <c r="A20" t="s">
        <v>79</v>
      </c>
      <c r="G20" s="2">
        <v>-950</v>
      </c>
      <c r="H20" s="2"/>
      <c r="I20" s="2"/>
    </row>
    <row r="21" spans="1:9" x14ac:dyDescent="0.25">
      <c r="A21" t="s">
        <v>80</v>
      </c>
      <c r="G21" s="2">
        <v>26730</v>
      </c>
      <c r="H21" s="2"/>
      <c r="I21" s="2"/>
    </row>
    <row r="22" spans="1:9" x14ac:dyDescent="0.25">
      <c r="A22">
        <v>0</v>
      </c>
      <c r="G22" s="2"/>
      <c r="H22" s="2"/>
      <c r="I22" s="2"/>
    </row>
    <row r="23" spans="1:9" x14ac:dyDescent="0.25">
      <c r="G23" s="20"/>
      <c r="H23" s="2"/>
      <c r="I23" s="2"/>
    </row>
    <row r="24" spans="1:9" x14ac:dyDescent="0.25">
      <c r="G24" s="2"/>
      <c r="H24" s="9">
        <f>SUBTOTAL(9,G4:G23)</f>
        <v>10740</v>
      </c>
      <c r="I24" s="2"/>
    </row>
    <row r="25" spans="1:9" x14ac:dyDescent="0.25">
      <c r="A25" s="30" t="s">
        <v>44</v>
      </c>
      <c r="G25" s="2"/>
      <c r="H25" s="2"/>
      <c r="I25" s="2"/>
    </row>
    <row r="26" spans="1:9" x14ac:dyDescent="0.25">
      <c r="A26" t="s">
        <v>81</v>
      </c>
      <c r="G26" s="2">
        <v>215500</v>
      </c>
      <c r="H26" s="2"/>
      <c r="I26" s="2"/>
    </row>
    <row r="27" spans="1:9" x14ac:dyDescent="0.25">
      <c r="A27" t="s">
        <v>82</v>
      </c>
      <c r="G27" s="2">
        <v>-520000</v>
      </c>
      <c r="H27" s="2"/>
      <c r="I27" s="2"/>
    </row>
    <row r="28" spans="1:9" x14ac:dyDescent="0.25">
      <c r="A28" t="s">
        <v>83</v>
      </c>
      <c r="G28" s="2">
        <v>-425000</v>
      </c>
      <c r="H28" s="2"/>
      <c r="I28" s="2"/>
    </row>
    <row r="29" spans="1:9" x14ac:dyDescent="0.25">
      <c r="G29" s="20"/>
      <c r="H29" s="2"/>
      <c r="I29" s="2"/>
    </row>
    <row r="30" spans="1:9" x14ac:dyDescent="0.25">
      <c r="G30" s="2"/>
      <c r="H30" s="9">
        <f>SUBTOTAL(9,G26:G29)</f>
        <v>-729500</v>
      </c>
      <c r="I30" s="2"/>
    </row>
    <row r="31" spans="1:9" x14ac:dyDescent="0.25">
      <c r="A31" s="19" t="s">
        <v>45</v>
      </c>
      <c r="G31" s="2"/>
      <c r="H31" s="2"/>
      <c r="I31" s="2"/>
    </row>
    <row r="32" spans="1:9" x14ac:dyDescent="0.25">
      <c r="A32" t="s">
        <v>27</v>
      </c>
      <c r="G32" s="2">
        <v>-58750</v>
      </c>
      <c r="H32" s="2"/>
      <c r="I32" s="2"/>
    </row>
    <row r="33" spans="1:9" x14ac:dyDescent="0.25">
      <c r="A33" t="s">
        <v>84</v>
      </c>
      <c r="G33" s="2">
        <v>200000</v>
      </c>
      <c r="H33" s="2"/>
      <c r="I33" s="2"/>
    </row>
    <row r="34" spans="1:9" x14ac:dyDescent="0.25">
      <c r="A34" t="s">
        <v>85</v>
      </c>
      <c r="G34" s="2">
        <v>510000</v>
      </c>
      <c r="H34" s="2"/>
      <c r="I34" s="2"/>
    </row>
    <row r="35" spans="1:9" x14ac:dyDescent="0.25">
      <c r="A35" t="s">
        <v>86</v>
      </c>
      <c r="G35" s="2">
        <v>-10000</v>
      </c>
      <c r="H35" s="2"/>
      <c r="I35" s="2"/>
    </row>
    <row r="36" spans="1:9" x14ac:dyDescent="0.25">
      <c r="A36" t="s">
        <v>87</v>
      </c>
      <c r="G36" s="2">
        <v>-26000</v>
      </c>
      <c r="H36" s="2"/>
      <c r="I36" s="2"/>
    </row>
    <row r="37" spans="1:9" x14ac:dyDescent="0.25">
      <c r="G37" s="20"/>
      <c r="H37" s="2"/>
      <c r="I37" s="2"/>
    </row>
    <row r="38" spans="1:9" x14ac:dyDescent="0.25">
      <c r="G38" s="2"/>
      <c r="H38" s="2">
        <f>SUBTOTAL(9,G32:G37)</f>
        <v>615250</v>
      </c>
      <c r="I38" s="2"/>
    </row>
    <row r="39" spans="1:9" x14ac:dyDescent="0.25">
      <c r="G39" s="2"/>
      <c r="H39" s="2"/>
      <c r="I39" s="2"/>
    </row>
    <row r="40" spans="1:9" x14ac:dyDescent="0.25">
      <c r="A40" s="19" t="s">
        <v>46</v>
      </c>
      <c r="G40" s="2"/>
      <c r="H40" s="2">
        <f>SUM(H4:H39)</f>
        <v>-103510</v>
      </c>
      <c r="I40" s="2"/>
    </row>
    <row r="41" spans="1:9" x14ac:dyDescent="0.25">
      <c r="A41" t="s">
        <v>47</v>
      </c>
      <c r="G41" s="2"/>
      <c r="H41" s="2">
        <v>113000</v>
      </c>
      <c r="I41" s="2"/>
    </row>
    <row r="42" spans="1:9" ht="15.75" thickBot="1" x14ac:dyDescent="0.3">
      <c r="A42" t="s">
        <v>48</v>
      </c>
      <c r="G42" s="2"/>
      <c r="H42" s="4">
        <f>SUM(H40:H41)</f>
        <v>9490</v>
      </c>
      <c r="I42" s="2"/>
    </row>
    <row r="43" spans="1:9" ht="15.75" thickTop="1" x14ac:dyDescent="0.25">
      <c r="G43" s="2"/>
      <c r="H43" s="2"/>
      <c r="I43" s="2"/>
    </row>
    <row r="44" spans="1:9" x14ac:dyDescent="0.25">
      <c r="G44" s="2"/>
      <c r="H44" s="2"/>
    </row>
  </sheetData>
  <mergeCells count="1"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11" sqref="H11"/>
    </sheetView>
  </sheetViews>
  <sheetFormatPr defaultRowHeight="15" x14ac:dyDescent="0.25"/>
  <cols>
    <col min="1" max="5" width="11.7109375" customWidth="1"/>
    <col min="6" max="6" width="6.140625" customWidth="1"/>
    <col min="7" max="7" width="11.7109375" customWidth="1"/>
    <col min="11" max="11" width="4.140625" customWidth="1"/>
    <col min="12" max="12" width="35" bestFit="1" customWidth="1"/>
    <col min="13" max="13" width="10.5703125" bestFit="1" customWidth="1"/>
  </cols>
  <sheetData>
    <row r="1" spans="1:13" ht="18.75" x14ac:dyDescent="0.3">
      <c r="A1" s="23"/>
      <c r="B1" s="23"/>
      <c r="C1" s="20">
        <v>100000</v>
      </c>
      <c r="D1" s="20">
        <v>370000</v>
      </c>
      <c r="E1" s="20">
        <v>60000</v>
      </c>
      <c r="F1" s="23"/>
      <c r="G1" s="23"/>
      <c r="L1" s="27" t="s">
        <v>68</v>
      </c>
    </row>
    <row r="2" spans="1:13" ht="30" x14ac:dyDescent="0.25">
      <c r="A2" s="21" t="s">
        <v>57</v>
      </c>
      <c r="B2" s="21" t="s">
        <v>58</v>
      </c>
      <c r="C2" s="21" t="s">
        <v>59</v>
      </c>
      <c r="D2" s="21" t="s">
        <v>60</v>
      </c>
      <c r="E2" s="21" t="s">
        <v>61</v>
      </c>
      <c r="F2" s="22"/>
      <c r="G2" s="21" t="s">
        <v>62</v>
      </c>
      <c r="H2" s="1"/>
      <c r="L2" s="26" t="s">
        <v>67</v>
      </c>
    </row>
    <row r="3" spans="1:13" x14ac:dyDescent="0.25">
      <c r="A3" s="2">
        <v>-894000</v>
      </c>
      <c r="B3" s="2"/>
      <c r="C3" s="2">
        <v>894000</v>
      </c>
      <c r="D3" s="2"/>
      <c r="E3" s="2"/>
      <c r="F3" s="3"/>
      <c r="G3" s="2"/>
      <c r="H3" s="2"/>
      <c r="I3" s="2"/>
      <c r="L3" t="s">
        <v>69</v>
      </c>
      <c r="M3" s="2">
        <v>2600000</v>
      </c>
    </row>
    <row r="4" spans="1:13" x14ac:dyDescent="0.25">
      <c r="A4" s="2"/>
      <c r="B4" s="2"/>
      <c r="C4" s="2">
        <v>-900000</v>
      </c>
      <c r="D4" s="2">
        <v>900000</v>
      </c>
      <c r="E4" s="2"/>
      <c r="F4" s="3"/>
      <c r="G4" s="2"/>
      <c r="H4" s="2"/>
      <c r="I4" s="2"/>
      <c r="L4" t="s">
        <v>70</v>
      </c>
      <c r="M4" s="2">
        <v>-2002000</v>
      </c>
    </row>
    <row r="5" spans="1:13" x14ac:dyDescent="0.25">
      <c r="A5" s="2">
        <v>-565000</v>
      </c>
      <c r="B5" s="2"/>
      <c r="C5" s="2"/>
      <c r="D5" s="2">
        <v>565000</v>
      </c>
      <c r="E5" s="2"/>
      <c r="F5" s="3"/>
      <c r="G5" s="2"/>
      <c r="H5" s="2"/>
      <c r="I5" s="2"/>
      <c r="L5" t="s">
        <v>72</v>
      </c>
      <c r="M5" s="2">
        <f>+M3+M4</f>
        <v>598000</v>
      </c>
    </row>
    <row r="6" spans="1:13" x14ac:dyDescent="0.25">
      <c r="A6" s="2">
        <v>-27000</v>
      </c>
      <c r="B6" s="2"/>
      <c r="C6" s="2"/>
      <c r="D6" s="2">
        <v>27000</v>
      </c>
      <c r="E6" s="2"/>
      <c r="F6" s="3"/>
      <c r="G6" s="2"/>
      <c r="H6" s="2"/>
      <c r="I6" s="2"/>
      <c r="L6" t="s">
        <v>71</v>
      </c>
      <c r="M6" s="2">
        <f>-14000-28000</f>
        <v>-42000</v>
      </c>
    </row>
    <row r="7" spans="1:13" x14ac:dyDescent="0.25">
      <c r="A7" s="2">
        <v>-46000</v>
      </c>
      <c r="B7" s="2"/>
      <c r="C7" s="2"/>
      <c r="D7" s="2">
        <v>46000</v>
      </c>
      <c r="E7" s="2"/>
      <c r="F7" s="3"/>
      <c r="G7" s="2"/>
      <c r="H7" s="2"/>
      <c r="I7" s="2"/>
      <c r="L7" t="s">
        <v>73</v>
      </c>
      <c r="M7" s="2">
        <f>+M5+M6</f>
        <v>556000</v>
      </c>
    </row>
    <row r="8" spans="1:13" x14ac:dyDescent="0.25">
      <c r="A8" s="2">
        <v>-14000</v>
      </c>
      <c r="B8" s="2"/>
      <c r="C8" s="2"/>
      <c r="D8" s="2"/>
      <c r="E8" s="2"/>
      <c r="F8" s="3"/>
      <c r="G8" s="2">
        <v>-14000</v>
      </c>
      <c r="H8" s="2" t="s">
        <v>63</v>
      </c>
      <c r="I8" s="2"/>
    </row>
    <row r="9" spans="1:13" x14ac:dyDescent="0.25">
      <c r="A9" s="2"/>
      <c r="B9" s="2">
        <v>-54000</v>
      </c>
      <c r="C9" s="2"/>
      <c r="D9" s="2">
        <v>54000</v>
      </c>
      <c r="E9" s="2"/>
      <c r="F9" s="3"/>
      <c r="G9" s="2"/>
      <c r="H9" s="2"/>
      <c r="I9" s="2"/>
    </row>
    <row r="10" spans="1:13" x14ac:dyDescent="0.25">
      <c r="A10" s="2"/>
      <c r="B10" s="2">
        <v>-46000</v>
      </c>
      <c r="C10" s="2"/>
      <c r="D10" s="2">
        <v>46000</v>
      </c>
      <c r="E10" s="2"/>
      <c r="F10" s="3"/>
      <c r="G10" s="2"/>
      <c r="H10" s="2"/>
      <c r="I10" s="2"/>
    </row>
    <row r="11" spans="1:13" x14ac:dyDescent="0.25">
      <c r="A11" s="2">
        <v>-147000</v>
      </c>
      <c r="B11" s="2"/>
      <c r="C11" s="2"/>
      <c r="D11" s="2">
        <v>147000</v>
      </c>
      <c r="E11" s="2"/>
      <c r="F11" s="3"/>
      <c r="G11" s="2"/>
      <c r="H11" s="2"/>
      <c r="I11" s="2"/>
    </row>
    <row r="12" spans="1:13" x14ac:dyDescent="0.25">
      <c r="A12" s="2">
        <v>-28000</v>
      </c>
      <c r="B12" s="2"/>
      <c r="C12" s="2"/>
      <c r="D12" s="2"/>
      <c r="E12" s="2"/>
      <c r="F12" s="3"/>
      <c r="G12" s="2">
        <v>-28000</v>
      </c>
      <c r="H12" s="2" t="s">
        <v>64</v>
      </c>
      <c r="I12" s="2"/>
    </row>
    <row r="13" spans="1:13" x14ac:dyDescent="0.25">
      <c r="A13" s="2"/>
      <c r="B13" s="2"/>
      <c r="C13" s="2"/>
      <c r="D13" s="2">
        <v>-2035000</v>
      </c>
      <c r="E13" s="2">
        <v>2035000</v>
      </c>
      <c r="F13" s="3"/>
      <c r="H13" s="2" t="s">
        <v>65</v>
      </c>
      <c r="I13" s="2"/>
    </row>
    <row r="14" spans="1:13" x14ac:dyDescent="0.25">
      <c r="A14" s="2"/>
      <c r="B14" s="2"/>
      <c r="C14" s="2"/>
      <c r="D14" s="2"/>
      <c r="E14" s="2">
        <f>-(+E1+E13-E17)</f>
        <v>-2002000</v>
      </c>
      <c r="F14" s="3"/>
      <c r="G14" s="2">
        <v>-2002000</v>
      </c>
      <c r="H14" s="2" t="s">
        <v>66</v>
      </c>
      <c r="I14" s="2"/>
    </row>
    <row r="15" spans="1:13" x14ac:dyDescent="0.25">
      <c r="A15" s="2">
        <v>2600000</v>
      </c>
      <c r="B15" s="2"/>
      <c r="C15" s="2"/>
      <c r="D15" s="2"/>
      <c r="E15" s="2"/>
      <c r="F15" s="3"/>
      <c r="G15" s="2">
        <v>2600000</v>
      </c>
      <c r="H15" s="2"/>
      <c r="I15" s="2"/>
    </row>
    <row r="16" spans="1:13" x14ac:dyDescent="0.25">
      <c r="A16" s="2"/>
      <c r="B16" s="2"/>
      <c r="C16" s="2"/>
      <c r="D16" s="2"/>
      <c r="E16" s="2"/>
      <c r="F16" s="3"/>
      <c r="G16" s="2"/>
      <c r="H16" s="2"/>
      <c r="I16" s="2"/>
    </row>
    <row r="17" spans="1:9" x14ac:dyDescent="0.25">
      <c r="A17" s="24"/>
      <c r="B17" s="24"/>
      <c r="C17" s="24">
        <f>SUBTOTAL(9,C1:C16)</f>
        <v>94000</v>
      </c>
      <c r="D17" s="24">
        <f>SUBTOTAL(9,D1:D16)</f>
        <v>120000</v>
      </c>
      <c r="E17" s="24">
        <v>93000</v>
      </c>
      <c r="F17" s="25"/>
      <c r="G17" s="24">
        <f>SUBTOTAL(9,G1:G16)</f>
        <v>556000</v>
      </c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Answer</vt:lpstr>
      <vt:lpstr>CFS (indirect method)</vt:lpstr>
      <vt:lpstr>Chemalite CFS (B)</vt:lpstr>
      <vt:lpstr>Acctng Equation Marks MFG Co.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Rupani</dc:creator>
  <cp:lastModifiedBy>Sharad</cp:lastModifiedBy>
  <dcterms:created xsi:type="dcterms:W3CDTF">2020-08-27T16:53:16Z</dcterms:created>
  <dcterms:modified xsi:type="dcterms:W3CDTF">2020-09-05T13:08:24Z</dcterms:modified>
</cp:coreProperties>
</file>