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Jira\Apps\JiraReports\Reports\KeyPoints\Files\"/>
    </mc:Choice>
  </mc:AlternateContent>
  <xr:revisionPtr revIDLastSave="0" documentId="13_ncr:1_{85CD26C3-1767-47FC-8D92-AF50E2DDD623}" xr6:coauthVersionLast="44" xr6:coauthVersionMax="45" xr10:uidLastSave="{00000000-0000-0000-0000-000000000000}"/>
  <bookViews>
    <workbookView xWindow="-120" yWindow="-120" windowWidth="29040" windowHeight="15840" activeTab="1" xr2:uid="{9DFAE258-8C82-4F12-8FFA-CBFA516ACFC8}"/>
  </bookViews>
  <sheets>
    <sheet name="KPI - Data" sheetId="2" r:id="rId1"/>
    <sheet name="KPI - Graphs" sheetId="1" r:id="rId2"/>
    <sheet name="Sprint Value - Data" sheetId="3" r:id="rId3"/>
    <sheet name="Sprint Value - Grap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4" i="2" l="1"/>
  <c r="J43" i="2"/>
  <c r="J42" i="2"/>
  <c r="J41" i="2"/>
  <c r="J40" i="2"/>
  <c r="J39" i="2"/>
  <c r="O35" i="2"/>
  <c r="O34" i="2"/>
  <c r="O33" i="2"/>
  <c r="O32" i="2"/>
  <c r="O31" i="2"/>
  <c r="O30" i="2"/>
  <c r="J35" i="2"/>
  <c r="J34" i="2"/>
  <c r="J33" i="2"/>
  <c r="J32" i="2"/>
  <c r="J31" i="2"/>
  <c r="J30" i="2"/>
  <c r="O26" i="2"/>
  <c r="O25" i="2"/>
  <c r="O24" i="2"/>
  <c r="O23" i="2"/>
  <c r="O22" i="2"/>
  <c r="O21" i="2"/>
  <c r="J26" i="2"/>
  <c r="J25" i="2"/>
  <c r="J24" i="2"/>
  <c r="J23" i="2"/>
  <c r="J22" i="2"/>
  <c r="J21" i="2"/>
  <c r="O17" i="2"/>
  <c r="O16" i="2"/>
  <c r="O15" i="2"/>
  <c r="O14" i="2"/>
  <c r="O13" i="2"/>
  <c r="O12" i="2"/>
  <c r="J17" i="2"/>
  <c r="J16" i="2"/>
  <c r="J15" i="2"/>
  <c r="J14" i="2"/>
  <c r="J13" i="2"/>
  <c r="J12" i="2"/>
  <c r="O8" i="2"/>
  <c r="O7" i="2"/>
  <c r="O6" i="2"/>
  <c r="O5" i="2"/>
  <c r="O4" i="2"/>
  <c r="O3" i="2"/>
  <c r="J8" i="2"/>
  <c r="J7" i="2"/>
  <c r="J6" i="2"/>
  <c r="J5" i="2"/>
  <c r="J4" i="2"/>
  <c r="J3" i="2"/>
  <c r="I3" i="2"/>
  <c r="H8" i="2"/>
  <c r="H7" i="2"/>
  <c r="H6" i="2"/>
  <c r="H4" i="2"/>
  <c r="H5" i="2"/>
  <c r="H3" i="2"/>
  <c r="I44" i="2" l="1" a="1"/>
  <c r="I44" i="2" s="1"/>
  <c r="H44" i="2" a="1"/>
  <c r="H44" i="2" s="1"/>
  <c r="G44" i="2" a="1"/>
  <c r="G44" i="2" s="1"/>
  <c r="I43" i="2" a="1"/>
  <c r="I43" i="2" s="1"/>
  <c r="H43" i="2" a="1"/>
  <c r="H43" i="2" s="1"/>
  <c r="G43" i="2" a="1"/>
  <c r="G43" i="2" s="1"/>
  <c r="I42" i="2" a="1"/>
  <c r="I42" i="2" s="1"/>
  <c r="H42" i="2" a="1"/>
  <c r="H42" i="2" s="1"/>
  <c r="G42" i="2" a="1"/>
  <c r="G42" i="2" s="1"/>
  <c r="I41" i="2" a="1"/>
  <c r="I41" i="2" s="1"/>
  <c r="H41" i="2" a="1"/>
  <c r="H41" i="2" s="1"/>
  <c r="G41" i="2" a="1"/>
  <c r="G41" i="2" s="1"/>
  <c r="I40" i="2" a="1"/>
  <c r="I40" i="2" s="1"/>
  <c r="H40" i="2" a="1"/>
  <c r="H40" i="2" s="1"/>
  <c r="G40" i="2" a="1"/>
  <c r="G40" i="2" s="1"/>
  <c r="I39" i="2"/>
  <c r="H39" i="2"/>
  <c r="G39" i="2"/>
  <c r="N35" i="2" a="1"/>
  <c r="N35" i="2" s="1"/>
  <c r="M35" i="2" a="1"/>
  <c r="M35" i="2" s="1"/>
  <c r="L35" i="2" a="1"/>
  <c r="L35" i="2" s="1"/>
  <c r="I35" i="2" a="1"/>
  <c r="I35" i="2" s="1"/>
  <c r="H35" i="2" a="1"/>
  <c r="H35" i="2" s="1"/>
  <c r="G35" i="2" a="1"/>
  <c r="G35" i="2" s="1"/>
  <c r="N34" i="2" a="1"/>
  <c r="N34" i="2" s="1"/>
  <c r="M34" i="2" a="1"/>
  <c r="M34" i="2" s="1"/>
  <c r="L34" i="2" a="1"/>
  <c r="L34" i="2" s="1"/>
  <c r="I34" i="2" a="1"/>
  <c r="I34" i="2" s="1"/>
  <c r="H34" i="2" a="1"/>
  <c r="H34" i="2" s="1"/>
  <c r="G34" i="2" a="1"/>
  <c r="G34" i="2" s="1"/>
  <c r="N33" i="2" a="1"/>
  <c r="N33" i="2" s="1"/>
  <c r="M33" i="2" a="1"/>
  <c r="M33" i="2" s="1"/>
  <c r="L33" i="2" a="1"/>
  <c r="L33" i="2" s="1"/>
  <c r="I33" i="2" a="1"/>
  <c r="I33" i="2" s="1"/>
  <c r="H33" i="2" a="1"/>
  <c r="H33" i="2" s="1"/>
  <c r="G33" i="2" a="1"/>
  <c r="G33" i="2" s="1"/>
  <c r="N32" i="2" a="1"/>
  <c r="N32" i="2" s="1"/>
  <c r="M32" i="2" a="1"/>
  <c r="M32" i="2" s="1"/>
  <c r="L32" i="2" a="1"/>
  <c r="L32" i="2" s="1"/>
  <c r="I32" i="2" a="1"/>
  <c r="I32" i="2" s="1"/>
  <c r="H32" i="2" a="1"/>
  <c r="H32" i="2" s="1"/>
  <c r="G32" i="2" a="1"/>
  <c r="G32" i="2" s="1"/>
  <c r="N31" i="2" a="1"/>
  <c r="N31" i="2" s="1"/>
  <c r="M31" i="2" a="1"/>
  <c r="M31" i="2" s="1"/>
  <c r="L31" i="2" a="1"/>
  <c r="L31" i="2" s="1"/>
  <c r="I31" i="2" a="1"/>
  <c r="I31" i="2" s="1"/>
  <c r="H31" i="2" a="1"/>
  <c r="H31" i="2" s="1"/>
  <c r="G31" i="2" a="1"/>
  <c r="G31" i="2" s="1"/>
  <c r="N30" i="2"/>
  <c r="M30" i="2"/>
  <c r="L30" i="2"/>
  <c r="I30" i="2"/>
  <c r="H30" i="2"/>
  <c r="G30" i="2"/>
  <c r="N26" i="2" a="1"/>
  <c r="N26" i="2" s="1"/>
  <c r="M26" i="2" a="1"/>
  <c r="M26" i="2" s="1"/>
  <c r="L26" i="2" a="1"/>
  <c r="L26" i="2" s="1"/>
  <c r="I26" i="2" a="1"/>
  <c r="I26" i="2" s="1"/>
  <c r="H26" i="2" a="1"/>
  <c r="H26" i="2" s="1"/>
  <c r="G26" i="2" a="1"/>
  <c r="G26" i="2" s="1"/>
  <c r="N25" i="2" a="1"/>
  <c r="N25" i="2" s="1"/>
  <c r="M25" i="2" a="1"/>
  <c r="M25" i="2" s="1"/>
  <c r="L25" i="2" a="1"/>
  <c r="L25" i="2" s="1"/>
  <c r="I25" i="2" a="1"/>
  <c r="I25" i="2" s="1"/>
  <c r="H25" i="2" a="1"/>
  <c r="H25" i="2" s="1"/>
  <c r="G25" i="2" a="1"/>
  <c r="G25" i="2" s="1"/>
  <c r="N24" i="2" a="1"/>
  <c r="N24" i="2" s="1"/>
  <c r="M24" i="2" a="1"/>
  <c r="M24" i="2" s="1"/>
  <c r="L24" i="2" a="1"/>
  <c r="L24" i="2" s="1"/>
  <c r="I24" i="2" a="1"/>
  <c r="I24" i="2" s="1"/>
  <c r="H24" i="2" a="1"/>
  <c r="H24" i="2" s="1"/>
  <c r="G24" i="2" a="1"/>
  <c r="G24" i="2" s="1"/>
  <c r="N23" i="2" a="1"/>
  <c r="N23" i="2" s="1"/>
  <c r="M23" i="2" a="1"/>
  <c r="M23" i="2" s="1"/>
  <c r="L23" i="2" a="1"/>
  <c r="L23" i="2" s="1"/>
  <c r="I23" i="2" a="1"/>
  <c r="I23" i="2" s="1"/>
  <c r="H23" i="2" a="1"/>
  <c r="H23" i="2" s="1"/>
  <c r="G23" i="2" a="1"/>
  <c r="G23" i="2" s="1"/>
  <c r="N22" i="2" a="1"/>
  <c r="N22" i="2" s="1"/>
  <c r="M22" i="2" a="1"/>
  <c r="M22" i="2" s="1"/>
  <c r="L22" i="2" a="1"/>
  <c r="L22" i="2" s="1"/>
  <c r="I22" i="2" a="1"/>
  <c r="I22" i="2" s="1"/>
  <c r="H22" i="2" a="1"/>
  <c r="H22" i="2" s="1"/>
  <c r="G22" i="2" a="1"/>
  <c r="G22" i="2" s="1"/>
  <c r="N21" i="2"/>
  <c r="M21" i="2"/>
  <c r="L21" i="2"/>
  <c r="I21" i="2"/>
  <c r="H21" i="2"/>
  <c r="G21" i="2"/>
  <c r="N17" i="2" a="1"/>
  <c r="N17" i="2" s="1"/>
  <c r="M17" i="2" a="1"/>
  <c r="M17" i="2" s="1"/>
  <c r="L17" i="2" a="1"/>
  <c r="L17" i="2" s="1"/>
  <c r="I17" i="2" a="1"/>
  <c r="I17" i="2" s="1"/>
  <c r="H17" i="2" a="1"/>
  <c r="H17" i="2" s="1"/>
  <c r="G17" i="2" a="1"/>
  <c r="G17" i="2" s="1"/>
  <c r="N16" i="2" a="1"/>
  <c r="N16" i="2" s="1"/>
  <c r="M16" i="2" a="1"/>
  <c r="M16" i="2" s="1"/>
  <c r="L16" i="2" a="1"/>
  <c r="L16" i="2" s="1"/>
  <c r="I16" i="2" a="1"/>
  <c r="I16" i="2" s="1"/>
  <c r="H16" i="2" a="1"/>
  <c r="H16" i="2" s="1"/>
  <c r="G16" i="2" a="1"/>
  <c r="G16" i="2" s="1"/>
  <c r="N15" i="2" a="1"/>
  <c r="N15" i="2" s="1"/>
  <c r="M15" i="2" a="1"/>
  <c r="M15" i="2" s="1"/>
  <c r="L15" i="2" a="1"/>
  <c r="L15" i="2" s="1"/>
  <c r="I15" i="2" a="1"/>
  <c r="I15" i="2" s="1"/>
  <c r="H15" i="2" a="1"/>
  <c r="H15" i="2" s="1"/>
  <c r="G15" i="2" a="1"/>
  <c r="G15" i="2" s="1"/>
  <c r="N14" i="2" a="1"/>
  <c r="N14" i="2" s="1"/>
  <c r="M14" i="2" a="1"/>
  <c r="M14" i="2" s="1"/>
  <c r="L14" i="2" a="1"/>
  <c r="L14" i="2" s="1"/>
  <c r="I14" i="2" a="1"/>
  <c r="I14" i="2" s="1"/>
  <c r="H14" i="2" a="1"/>
  <c r="H14" i="2" s="1"/>
  <c r="G14" i="2" a="1"/>
  <c r="G14" i="2" s="1"/>
  <c r="N13" i="2" a="1"/>
  <c r="N13" i="2" s="1"/>
  <c r="M13" i="2" a="1"/>
  <c r="M13" i="2" s="1"/>
  <c r="L13" i="2" a="1"/>
  <c r="L13" i="2" s="1"/>
  <c r="I13" i="2" a="1"/>
  <c r="I13" i="2" s="1"/>
  <c r="H13" i="2" a="1"/>
  <c r="H13" i="2" s="1"/>
  <c r="G13" i="2" a="1"/>
  <c r="G13" i="2" s="1"/>
  <c r="N12" i="2"/>
  <c r="M12" i="2"/>
  <c r="L12" i="2"/>
  <c r="I12" i="2"/>
  <c r="H12" i="2"/>
  <c r="G12" i="2"/>
  <c r="N8" i="2" a="1"/>
  <c r="N8" i="2" s="1"/>
  <c r="M8" i="2" a="1"/>
  <c r="M8" i="2" s="1"/>
  <c r="L8" i="2" a="1"/>
  <c r="L8" i="2" s="1"/>
  <c r="I8" i="2"/>
  <c r="G8" i="2" a="1"/>
  <c r="G8" i="2" s="1"/>
  <c r="N7" i="2" a="1"/>
  <c r="N7" i="2" s="1"/>
  <c r="M7" i="2" a="1"/>
  <c r="M7" i="2" s="1"/>
  <c r="L7" i="2" a="1"/>
  <c r="L7" i="2" s="1"/>
  <c r="I7" i="2" a="1"/>
  <c r="I7" i="2" s="1"/>
  <c r="G7" i="2" a="1"/>
  <c r="G7" i="2" s="1"/>
  <c r="N6" i="2" a="1"/>
  <c r="N6" i="2" s="1"/>
  <c r="M6" i="2"/>
  <c r="L6" i="2" a="1"/>
  <c r="L6" i="2" s="1"/>
  <c r="I6" i="2" a="1"/>
  <c r="I6" i="2" s="1"/>
  <c r="G6" i="2" a="1"/>
  <c r="G6" i="2" s="1"/>
  <c r="N5" i="2" a="1"/>
  <c r="N5" i="2" s="1"/>
  <c r="M5" i="2" a="1"/>
  <c r="M5" i="2" s="1"/>
  <c r="L5" i="2" a="1"/>
  <c r="L5" i="2" s="1"/>
  <c r="I5" i="2" a="1"/>
  <c r="I5" i="2" s="1"/>
  <c r="G5" i="2" a="1"/>
  <c r="G5" i="2" s="1"/>
  <c r="N4" i="2" a="1"/>
  <c r="N4" i="2" s="1"/>
  <c r="M4" i="2" a="1"/>
  <c r="M4" i="2" s="1"/>
  <c r="L4" i="2" a="1"/>
  <c r="L4" i="2" s="1"/>
  <c r="I4" i="2" a="1"/>
  <c r="I4" i="2" s="1"/>
  <c r="G4" i="2" a="1"/>
  <c r="G4" i="2" s="1"/>
  <c r="N3" i="2"/>
  <c r="M3" i="2"/>
  <c r="L3" i="2"/>
  <c r="G3" i="2"/>
</calcChain>
</file>

<file path=xl/sharedStrings.xml><?xml version="1.0" encoding="utf-8"?>
<sst xmlns="http://schemas.openxmlformats.org/spreadsheetml/2006/main" count="120" uniqueCount="25">
  <si>
    <t>Team</t>
  </si>
  <si>
    <t>Sprint</t>
  </si>
  <si>
    <t>Predictability</t>
  </si>
  <si>
    <t>Productivity</t>
  </si>
  <si>
    <t>All</t>
  </si>
  <si>
    <t>Essentials</t>
  </si>
  <si>
    <t>Thresholds</t>
  </si>
  <si>
    <t>Affinitiv Core</t>
  </si>
  <si>
    <t>Color</t>
  </si>
  <si>
    <t>Green</t>
  </si>
  <si>
    <t>Yellow</t>
  </si>
  <si>
    <t>Red</t>
  </si>
  <si>
    <t>Integration</t>
  </si>
  <si>
    <t>Mobile</t>
  </si>
  <si>
    <t>Quote</t>
  </si>
  <si>
    <t>Reporting</t>
  </si>
  <si>
    <t>SLT</t>
  </si>
  <si>
    <t>TiV</t>
  </si>
  <si>
    <t>QUOTE</t>
  </si>
  <si>
    <t>TotalLoggedHours</t>
  </si>
  <si>
    <t>ValueAddedLoggedHours</t>
  </si>
  <si>
    <t>NonValueLoggedHours</t>
  </si>
  <si>
    <t>FailureRateHours</t>
  </si>
  <si>
    <t>TotalResources</t>
  </si>
  <si>
    <t>SprintValue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</si>
</sst>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Protection="1"/>
    <xf numFmtId="2" fontId="1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Data'!$G$1:$I$1</c:f>
          <c:strCache>
            <c:ptCount val="3"/>
            <c:pt idx="0">
              <c:v>All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Data'!$H$2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Data'!$G$3:$G$8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Data'!$H$3:$H$8</c:f>
              <c:numCache>
                <c:formatCode>0.00</c:formatCode>
                <c:ptCount val="6"/>
                <c:pt idx="0">
                  <c:v>0.91</c:v>
                </c:pt>
                <c:pt idx="1">
                  <c:v>0.95</c:v>
                </c:pt>
                <c:pt idx="2">
                  <c:v>0.93</c:v>
                </c:pt>
                <c:pt idx="3">
                  <c:v>0.91</c:v>
                </c:pt>
                <c:pt idx="4">
                  <c:v>0.94</c:v>
                </c:pt>
                <c:pt idx="5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DF-4CD2-BE48-E9E3DA80AF9E}"/>
            </c:ext>
          </c:extLst>
        </c:ser>
        <c:ser>
          <c:idx val="2"/>
          <c:order val="1"/>
          <c:tx>
            <c:strRef>
              <c:f>'KPI - Data'!$I$2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Data'!$G$3:$G$8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Data'!$I$3:$I$8</c:f>
              <c:numCache>
                <c:formatCode>0.00</c:formatCode>
                <c:ptCount val="6"/>
                <c:pt idx="0">
                  <c:v>0.77362724757952972</c:v>
                </c:pt>
                <c:pt idx="1">
                  <c:v>0.88052547131969516</c:v>
                </c:pt>
                <c:pt idx="2">
                  <c:v>0.94273190447727206</c:v>
                </c:pt>
                <c:pt idx="3">
                  <c:v>0.97332284669670943</c:v>
                </c:pt>
                <c:pt idx="4">
                  <c:v>0.92969360680824831</c:v>
                </c:pt>
                <c:pt idx="5">
                  <c:v>0.93098717948717946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DF-4CD2-BE48-E9E3DA80A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Data'!$G$10:$I$10</c:f>
          <c:strCache>
            <c:ptCount val="3"/>
            <c:pt idx="0">
              <c:v>Integration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Data'!$H$11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Data'!$G$12:$G$17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Data'!$H$12:$H$17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0.90769999999999995</c:v>
                </c:pt>
                <c:pt idx="3">
                  <c:v>0.89359999999999995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E-4E44-BAF5-5CD1A69E1265}"/>
            </c:ext>
          </c:extLst>
        </c:ser>
        <c:ser>
          <c:idx val="2"/>
          <c:order val="1"/>
          <c:tx>
            <c:strRef>
              <c:f>'KPI - Data'!$I$11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Data'!$G$12:$G$17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Data'!$I$12:$I$17</c:f>
              <c:numCache>
                <c:formatCode>0.00</c:formatCode>
                <c:ptCount val="6"/>
                <c:pt idx="0">
                  <c:v>0.72689999999999999</c:v>
                </c:pt>
                <c:pt idx="1">
                  <c:v>0.72130000000000005</c:v>
                </c:pt>
                <c:pt idx="2">
                  <c:v>0.90410000000000001</c:v>
                </c:pt>
                <c:pt idx="3">
                  <c:v>0.78949999999999998</c:v>
                </c:pt>
                <c:pt idx="4">
                  <c:v>0.69130000000000003</c:v>
                </c:pt>
                <c:pt idx="5">
                  <c:v>0.70830000000000004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E-4E44-BAF5-5CD1A69E1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Data'!$L$10:$N$10</c:f>
          <c:strCache>
            <c:ptCount val="3"/>
            <c:pt idx="0">
              <c:v>TiV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Data'!$M$11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Data'!$L$12:$L$17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Data'!$M$12:$M$17</c:f>
              <c:numCache>
                <c:formatCode>0.00</c:formatCode>
                <c:ptCount val="6"/>
                <c:pt idx="0">
                  <c:v>1</c:v>
                </c:pt>
                <c:pt idx="1">
                  <c:v>0.93020000000000003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0.77780000000000005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6-4890-8471-08CC476076BB}"/>
            </c:ext>
          </c:extLst>
        </c:ser>
        <c:ser>
          <c:idx val="2"/>
          <c:order val="1"/>
          <c:tx>
            <c:strRef>
              <c:f>'KPI - Data'!$N$11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Data'!$L$12:$L$17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Data'!$N$12:$N$17</c:f>
              <c:numCache>
                <c:formatCode>0.00</c:formatCode>
                <c:ptCount val="6"/>
                <c:pt idx="0">
                  <c:v>0.66259999999999997</c:v>
                </c:pt>
                <c:pt idx="1">
                  <c:v>0.96140000000000003</c:v>
                </c:pt>
                <c:pt idx="2">
                  <c:v>0.8972</c:v>
                </c:pt>
                <c:pt idx="3">
                  <c:v>0.98609999999999998</c:v>
                </c:pt>
                <c:pt idx="4">
                  <c:v>0.99339999999999995</c:v>
                </c:pt>
                <c:pt idx="5">
                  <c:v>0.99139999999999995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6-4890-8471-08CC47607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Data'!$G$19:$I$19</c:f>
          <c:strCache>
            <c:ptCount val="3"/>
            <c:pt idx="0">
              <c:v>Affinitiv Core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Data'!$H$20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Data'!$G$21:$G$26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Data'!$H$21:$H$26</c:f>
              <c:numCache>
                <c:formatCode>0.00</c:formatCode>
                <c:ptCount val="6"/>
                <c:pt idx="0">
                  <c:v>0.79830000000000001</c:v>
                </c:pt>
                <c:pt idx="1">
                  <c:v>1</c:v>
                </c:pt>
                <c:pt idx="2">
                  <c:v>0.93240000000000001</c:v>
                </c:pt>
                <c:pt idx="3">
                  <c:v>0.94740000000000002</c:v>
                </c:pt>
                <c:pt idx="4">
                  <c:v>0.9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3-4AAF-9A2B-76C0BF6DC265}"/>
            </c:ext>
          </c:extLst>
        </c:ser>
        <c:ser>
          <c:idx val="2"/>
          <c:order val="1"/>
          <c:tx>
            <c:strRef>
              <c:f>'KPI - Data'!$I$20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Data'!$G$21:$G$26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Data'!$I$21:$I$26</c:f>
              <c:numCache>
                <c:formatCode>0.00</c:formatCode>
                <c:ptCount val="6"/>
                <c:pt idx="0">
                  <c:v>0.71189999999999998</c:v>
                </c:pt>
                <c:pt idx="1">
                  <c:v>1</c:v>
                </c:pt>
                <c:pt idx="2">
                  <c:v>0.96260000000000001</c:v>
                </c:pt>
                <c:pt idx="3">
                  <c:v>0.71299999999999997</c:v>
                </c:pt>
                <c:pt idx="4">
                  <c:v>1</c:v>
                </c:pt>
                <c:pt idx="5">
                  <c:v>0.85419999999999996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3-4AAF-9A2B-76C0BF6DC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Data'!$L$19:$N$19</c:f>
          <c:strCache>
            <c:ptCount val="3"/>
            <c:pt idx="0">
              <c:v>Mobile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Data'!$M$20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Data'!$L$21:$L$26</c:f>
              <c:numCache>
                <c:formatCode>General</c:formatCode>
                <c:ptCount val="6"/>
                <c:pt idx="0">
                  <c:v>312</c:v>
                </c:pt>
                <c:pt idx="1">
                  <c:v>313</c:v>
                </c:pt>
                <c:pt idx="2">
                  <c:v>314</c:v>
                </c:pt>
                <c:pt idx="3">
                  <c:v>315</c:v>
                </c:pt>
                <c:pt idx="4">
                  <c:v>316</c:v>
                </c:pt>
                <c:pt idx="5">
                  <c:v>317</c:v>
                </c:pt>
              </c:numCache>
            </c:numRef>
          </c:cat>
          <c:val>
            <c:numRef>
              <c:f>'KPI - Data'!$M$21:$M$26</c:f>
              <c:numCache>
                <c:formatCode>0.00</c:formatCode>
                <c:ptCount val="6"/>
                <c:pt idx="0">
                  <c:v>0.89970000000000006</c:v>
                </c:pt>
                <c:pt idx="1">
                  <c:v>1</c:v>
                </c:pt>
                <c:pt idx="2">
                  <c:v>0.86260000000000003</c:v>
                </c:pt>
                <c:pt idx="3">
                  <c:v>0.96460000000000001</c:v>
                </c:pt>
                <c:pt idx="4">
                  <c:v>0.89219999999999999</c:v>
                </c:pt>
                <c:pt idx="5">
                  <c:v>0.88400000000000001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8-4E5F-A799-F45B9DA365D7}"/>
            </c:ext>
          </c:extLst>
        </c:ser>
        <c:ser>
          <c:idx val="2"/>
          <c:order val="1"/>
          <c:tx>
            <c:strRef>
              <c:f>'KPI - Data'!$N$20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Data'!$L$21:$L$26</c:f>
              <c:numCache>
                <c:formatCode>General</c:formatCode>
                <c:ptCount val="6"/>
                <c:pt idx="0">
                  <c:v>312</c:v>
                </c:pt>
                <c:pt idx="1">
                  <c:v>313</c:v>
                </c:pt>
                <c:pt idx="2">
                  <c:v>314</c:v>
                </c:pt>
                <c:pt idx="3">
                  <c:v>315</c:v>
                </c:pt>
                <c:pt idx="4">
                  <c:v>316</c:v>
                </c:pt>
                <c:pt idx="5">
                  <c:v>317</c:v>
                </c:pt>
              </c:numCache>
            </c:numRef>
          </c:cat>
          <c:val>
            <c:numRef>
              <c:f>'KPI - Data'!$N$21:$N$26</c:f>
              <c:numCache>
                <c:formatCode>0.00</c:formatCode>
                <c:ptCount val="6"/>
                <c:pt idx="0">
                  <c:v>0.90969999999999995</c:v>
                </c:pt>
                <c:pt idx="1">
                  <c:v>1</c:v>
                </c:pt>
                <c:pt idx="2">
                  <c:v>0.84430000000000005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08-4E5F-A799-F45B9DA36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Data'!$G$28:$I$28</c:f>
          <c:strCache>
            <c:ptCount val="3"/>
            <c:pt idx="0">
              <c:v>Quote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Data'!$H$29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Data'!$G$30:$G$35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Data'!$H$30:$H$35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0.9456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D-4E0D-AB25-EB09A8170D4E}"/>
            </c:ext>
          </c:extLst>
        </c:ser>
        <c:ser>
          <c:idx val="2"/>
          <c:order val="1"/>
          <c:tx>
            <c:strRef>
              <c:f>'KPI - Data'!$I$29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Data'!$G$30:$G$35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Data'!$I$30:$I$35</c:f>
              <c:numCache>
                <c:formatCode>0.00</c:formatCode>
                <c:ptCount val="6"/>
                <c:pt idx="0">
                  <c:v>0.79659999999999997</c:v>
                </c:pt>
                <c:pt idx="1">
                  <c:v>0.94130000000000003</c:v>
                </c:pt>
                <c:pt idx="2">
                  <c:v>0.96189999999999998</c:v>
                </c:pt>
                <c:pt idx="3">
                  <c:v>1</c:v>
                </c:pt>
                <c:pt idx="4">
                  <c:v>0.97219999999999995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D-4E0D-AB25-EB09A8170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Data'!$L$28:$N$28</c:f>
          <c:strCache>
            <c:ptCount val="3"/>
            <c:pt idx="0">
              <c:v>Reporting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Data'!$M$29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Data'!$L$30:$L$35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Data'!$M$30:$M$35</c:f>
              <c:numCache>
                <c:formatCode>0.00</c:formatCode>
                <c:ptCount val="6"/>
                <c:pt idx="0">
                  <c:v>1</c:v>
                </c:pt>
                <c:pt idx="1">
                  <c:v>0.85370000000000001</c:v>
                </c:pt>
                <c:pt idx="2">
                  <c:v>0.82</c:v>
                </c:pt>
                <c:pt idx="3">
                  <c:v>1</c:v>
                </c:pt>
                <c:pt idx="4">
                  <c:v>0.71079999999999999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1-4819-94BC-4E3ACD36F975}"/>
            </c:ext>
          </c:extLst>
        </c:ser>
        <c:ser>
          <c:idx val="2"/>
          <c:order val="1"/>
          <c:tx>
            <c:strRef>
              <c:f>'KPI - Data'!$N$29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Data'!$L$30:$L$35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Data'!$N$30:$N$35</c:f>
              <c:numCache>
                <c:formatCode>0.00</c:formatCode>
                <c:ptCount val="6"/>
                <c:pt idx="0">
                  <c:v>0.71220000000000006</c:v>
                </c:pt>
                <c:pt idx="1">
                  <c:v>0.74380000000000002</c:v>
                </c:pt>
                <c:pt idx="2">
                  <c:v>0.93689999999999996</c:v>
                </c:pt>
                <c:pt idx="3">
                  <c:v>1</c:v>
                </c:pt>
                <c:pt idx="4">
                  <c:v>0.98080000000000001</c:v>
                </c:pt>
                <c:pt idx="5">
                  <c:v>0.87790000000000001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1-4819-94BC-4E3ACD36F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Data'!$G$37:$I$37</c:f>
          <c:strCache>
            <c:ptCount val="3"/>
            <c:pt idx="0">
              <c:v>SLT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Data'!$H$38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Data'!$G$39:$G$44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Data'!$H$39:$H$44</c:f>
              <c:numCache>
                <c:formatCode>0.00</c:formatCode>
                <c:ptCount val="6"/>
                <c:pt idx="0">
                  <c:v>0.97970000000000002</c:v>
                </c:pt>
                <c:pt idx="1">
                  <c:v>1</c:v>
                </c:pt>
                <c:pt idx="2">
                  <c:v>0.9506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F-477A-AD99-37E777290E81}"/>
            </c:ext>
          </c:extLst>
        </c:ser>
        <c:ser>
          <c:idx val="2"/>
          <c:order val="1"/>
          <c:tx>
            <c:strRef>
              <c:f>'KPI - Data'!$I$38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Data'!$G$39:$G$44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Data'!$I$39:$I$44</c:f>
              <c:numCache>
                <c:formatCode>0.00</c:formatCode>
                <c:ptCount val="6"/>
                <c:pt idx="0">
                  <c:v>0.64349999999999996</c:v>
                </c:pt>
                <c:pt idx="1">
                  <c:v>0.90980000000000005</c:v>
                </c:pt>
                <c:pt idx="2">
                  <c:v>0.90029999999999999</c:v>
                </c:pt>
                <c:pt idx="3">
                  <c:v>0.89710000000000001</c:v>
                </c:pt>
                <c:pt idx="4">
                  <c:v>0.78349999999999997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F-477A-AD99-37E777290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'KPI - Data'!$L$1:$N$1</c:f>
          <c:strCache>
            <c:ptCount val="3"/>
            <c:pt idx="0">
              <c:v>Essentials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'KPI - Data'!$M$2</c:f>
              <c:strCache>
                <c:ptCount val="1"/>
                <c:pt idx="0">
                  <c:v>Predictability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Data'!$L$3:$L$8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Data'!$M$3:$M$8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0.76770000000000005</c:v>
                </c:pt>
                <c:pt idx="4">
                  <c:v>1</c:v>
                </c:pt>
                <c:pt idx="5">
                  <c:v>0.9556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8-4606-A162-0B9997C8B88F}"/>
            </c:ext>
          </c:extLst>
        </c:ser>
        <c:ser>
          <c:idx val="2"/>
          <c:order val="1"/>
          <c:tx>
            <c:strRef>
              <c:f>'KPI - Data'!$N$2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Data'!$L$3:$L$8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Data'!$N$3:$N$8</c:f>
              <c:numCache>
                <c:formatCode>0.00</c:formatCode>
                <c:ptCount val="6"/>
                <c:pt idx="0">
                  <c:v>0.81379999999999997</c:v>
                </c:pt>
                <c:pt idx="1">
                  <c:v>0.8337</c:v>
                </c:pt>
                <c:pt idx="2">
                  <c:v>1</c:v>
                </c:pt>
                <c:pt idx="3">
                  <c:v>0.96619999999999995</c:v>
                </c:pt>
                <c:pt idx="4">
                  <c:v>0.95740000000000003</c:v>
                </c:pt>
                <c:pt idx="5">
                  <c:v>0.95089999999999997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8-4606-A162-0B9997C8B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44672"/>
        <c:axId val="1237898912"/>
      </c:lineChart>
      <c:catAx>
        <c:axId val="134944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98912"/>
        <c:crosses val="autoZero"/>
        <c:auto val="1"/>
        <c:lblAlgn val="ctr"/>
        <c:lblOffset val="100"/>
        <c:noMultiLvlLbl val="0"/>
      </c:catAx>
      <c:valAx>
        <c:axId val="123789891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Value (Ptc)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4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Data'!$J$2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'KPI - Data'!$G$3:$G$8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Data'!$J$3:$J$8</c:f>
              <c:numCache>
                <c:formatCode>General</c:formatCode>
                <c:ptCount val="6"/>
                <c:pt idx="0">
                  <c:v>11</c:v>
                </c:pt>
                <c:pt idx="1">
                  <c:v>15</c:v>
                </c:pt>
                <c:pt idx="2">
                  <c:v>17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0-41DF-A18E-2EAE292B4D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0620864"/>
        <c:axId val="550621520"/>
      </c:lineChart>
      <c:catAx>
        <c:axId val="55062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21520"/>
        <c:crosses val="autoZero"/>
        <c:auto val="1"/>
        <c:lblAlgn val="ctr"/>
        <c:lblOffset val="100"/>
        <c:noMultiLvlLbl val="0"/>
      </c:catAx>
      <c:valAx>
        <c:axId val="5506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2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Essentials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Data'!$O$2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'KPI - Data'!$L$3:$L$8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Data'!$O$3:$O$8</c:f>
              <c:numCache>
                <c:formatCode>General</c:formatCode>
                <c:ptCount val="6"/>
                <c:pt idx="0">
                  <c:v>15</c:v>
                </c:pt>
                <c:pt idx="1">
                  <c:v>17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A-420A-B36F-0C3F696DC9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7303984"/>
        <c:axId val="467303656"/>
      </c:lineChart>
      <c:catAx>
        <c:axId val="4673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03656"/>
        <c:crosses val="autoZero"/>
        <c:auto val="1"/>
        <c:lblAlgn val="ctr"/>
        <c:lblOffset val="100"/>
        <c:noMultiLvlLbl val="0"/>
      </c:catAx>
      <c:valAx>
        <c:axId val="46730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Integrations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Data'!$J$11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Data'!$G$12:$G$17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Data'!$J$12:$J$17</c:f>
              <c:numCache>
                <c:formatCode>General</c:formatCode>
                <c:ptCount val="6"/>
                <c:pt idx="0">
                  <c:v>20</c:v>
                </c:pt>
                <c:pt idx="1">
                  <c:v>21</c:v>
                </c:pt>
                <c:pt idx="2">
                  <c:v>24</c:v>
                </c:pt>
                <c:pt idx="3">
                  <c:v>27</c:v>
                </c:pt>
                <c:pt idx="4">
                  <c:v>26</c:v>
                </c:pt>
                <c:pt idx="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D-42DA-A7AE-3B8AAA10C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799464"/>
        <c:axId val="464798480"/>
      </c:lineChart>
      <c:catAx>
        <c:axId val="46479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98480"/>
        <c:crosses val="autoZero"/>
        <c:auto val="1"/>
        <c:lblAlgn val="ctr"/>
        <c:lblOffset val="100"/>
        <c:noMultiLvlLbl val="0"/>
      </c:catAx>
      <c:valAx>
        <c:axId val="4647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9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Data'!$O$11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Data'!$L$12:$L$17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Data'!$O$12:$O$17</c:f>
              <c:numCache>
                <c:formatCode>General</c:formatCode>
                <c:ptCount val="6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23</c:v>
                </c:pt>
                <c:pt idx="4">
                  <c:v>28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C-4ADE-A03C-5691B14D5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366680"/>
        <c:axId val="560365696"/>
      </c:lineChart>
      <c:catAx>
        <c:axId val="56036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365696"/>
        <c:crosses val="autoZero"/>
        <c:auto val="1"/>
        <c:lblAlgn val="ctr"/>
        <c:lblOffset val="100"/>
        <c:noMultiLvlLbl val="0"/>
      </c:catAx>
      <c:valAx>
        <c:axId val="5603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36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Affinitiv 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Data'!$J$20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Data'!$G$21:$G$26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Data'!$J$21:$J$26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C-4CDE-B2E7-86A6B1FBE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85616"/>
        <c:axId val="560285944"/>
      </c:lineChart>
      <c:catAx>
        <c:axId val="56028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85944"/>
        <c:crosses val="autoZero"/>
        <c:auto val="1"/>
        <c:lblAlgn val="ctr"/>
        <c:lblOffset val="100"/>
        <c:noMultiLvlLbl val="0"/>
      </c:catAx>
      <c:valAx>
        <c:axId val="5602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8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Mobile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Data'!$O$20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Data'!$L$21:$L$26</c:f>
              <c:numCache>
                <c:formatCode>General</c:formatCode>
                <c:ptCount val="6"/>
                <c:pt idx="0">
                  <c:v>312</c:v>
                </c:pt>
                <c:pt idx="1">
                  <c:v>313</c:v>
                </c:pt>
                <c:pt idx="2">
                  <c:v>314</c:v>
                </c:pt>
                <c:pt idx="3">
                  <c:v>315</c:v>
                </c:pt>
                <c:pt idx="4">
                  <c:v>316</c:v>
                </c:pt>
                <c:pt idx="5">
                  <c:v>317</c:v>
                </c:pt>
              </c:numCache>
            </c:numRef>
          </c:cat>
          <c:val>
            <c:numRef>
              <c:f>'KPI - Data'!$O$21:$O$26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27</c:v>
                </c:pt>
                <c:pt idx="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E-4FAA-9EC8-D3B08B4D1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822168"/>
        <c:axId val="559821512"/>
      </c:lineChart>
      <c:catAx>
        <c:axId val="55982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1512"/>
        <c:crosses val="autoZero"/>
        <c:auto val="1"/>
        <c:lblAlgn val="ctr"/>
        <c:lblOffset val="100"/>
        <c:noMultiLvlLbl val="0"/>
      </c:catAx>
      <c:valAx>
        <c:axId val="55982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2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Data'!$J$29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Data'!$G$30:$G$35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Data'!$J$30:$J$35</c:f>
              <c:numCache>
                <c:formatCode>General</c:formatCode>
                <c:ptCount val="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A-4A8A-B9B3-2CFEDE709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241952"/>
        <c:axId val="559240312"/>
      </c:lineChart>
      <c:catAx>
        <c:axId val="5592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40312"/>
        <c:crosses val="autoZero"/>
        <c:auto val="1"/>
        <c:lblAlgn val="ctr"/>
        <c:lblOffset val="100"/>
        <c:noMultiLvlLbl val="0"/>
      </c:catAx>
      <c:valAx>
        <c:axId val="55924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4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Data'!$O$29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Data'!$L$30:$L$35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Data'!$O$30:$O$35</c:f>
              <c:numCache>
                <c:formatCode>General</c:formatCode>
                <c:ptCount val="6"/>
                <c:pt idx="0">
                  <c:v>25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8-4722-8319-409093617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617904"/>
        <c:axId val="555614952"/>
      </c:lineChart>
      <c:catAx>
        <c:axId val="55561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4952"/>
        <c:crosses val="autoZero"/>
        <c:auto val="1"/>
        <c:lblAlgn val="ctr"/>
        <c:lblOffset val="100"/>
        <c:noMultiLvlLbl val="0"/>
      </c:catAx>
      <c:valAx>
        <c:axId val="55561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- Data'!$J$38</c:f>
              <c:strCache>
                <c:ptCount val="1"/>
                <c:pt idx="0">
                  <c:v>SprintValue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'KPI - Data'!$G$39:$G$44</c:f>
              <c:numCache>
                <c:formatCode>General</c:formatCode>
                <c:ptCount val="6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</c:numCache>
            </c:numRef>
          </c:cat>
          <c:val>
            <c:numRef>
              <c:f>'KPI - Data'!$J$39:$J$44</c:f>
              <c:numCache>
                <c:formatCode>General</c:formatCode>
                <c:ptCount val="6"/>
                <c:pt idx="0">
                  <c:v>24</c:v>
                </c:pt>
                <c:pt idx="1">
                  <c:v>26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0-4E83-B2EE-5E9CE681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802824"/>
        <c:axId val="559796592"/>
      </c:lineChart>
      <c:catAx>
        <c:axId val="55980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96592"/>
        <c:crosses val="autoZero"/>
        <c:auto val="1"/>
        <c:lblAlgn val="ctr"/>
        <c:lblOffset val="100"/>
        <c:noMultiLvlLbl val="0"/>
      </c:catAx>
      <c:valAx>
        <c:axId val="55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02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19049</xdr:rowOff>
    </xdr:from>
    <xdr:to>
      <xdr:col>11</xdr:col>
      <xdr:colOff>600075</xdr:colOff>
      <xdr:row>21</xdr:row>
      <xdr:rowOff>9525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976FCEE-E96C-4711-BFBB-0C2EDA1DF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21</xdr:row>
      <xdr:rowOff>38100</xdr:rowOff>
    </xdr:from>
    <xdr:to>
      <xdr:col>11</xdr:col>
      <xdr:colOff>600075</xdr:colOff>
      <xdr:row>42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2BC63B-D167-48E1-B295-D094C4221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21</xdr:row>
      <xdr:rowOff>38101</xdr:rowOff>
    </xdr:from>
    <xdr:to>
      <xdr:col>23</xdr:col>
      <xdr:colOff>600075</xdr:colOff>
      <xdr:row>42</xdr:row>
      <xdr:rowOff>28577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A5C168-5C6E-4DAD-B0CA-1ADD6C8F5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42</xdr:row>
      <xdr:rowOff>47625</xdr:rowOff>
    </xdr:from>
    <xdr:to>
      <xdr:col>11</xdr:col>
      <xdr:colOff>600075</xdr:colOff>
      <xdr:row>63</xdr:row>
      <xdr:rowOff>38101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DC2C40-0EF2-46C8-B7D8-5F660634D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28575</xdr:colOff>
      <xdr:row>42</xdr:row>
      <xdr:rowOff>57151</xdr:rowOff>
    </xdr:from>
    <xdr:to>
      <xdr:col>23</xdr:col>
      <xdr:colOff>600075</xdr:colOff>
      <xdr:row>63</xdr:row>
      <xdr:rowOff>47627</xdr:rowOff>
    </xdr:to>
    <xdr:graphicFrame macro="">
      <xdr:nvGraphicFramePr>
        <xdr:cNvPr id="20" name="Chart 6">
          <a:extLst>
            <a:ext uri="{FF2B5EF4-FFF2-40B4-BE49-F238E27FC236}">
              <a16:creationId xmlns:a16="http://schemas.microsoft.com/office/drawing/2014/main" id="{3146694E-D11A-445C-B125-4ED3A5973BB2}"/>
            </a:ext>
            <a:ext uri="{147F2762-F138-4A5C-976F-8EAC2B608ADB}">
              <a16:predDERef xmlns:a16="http://schemas.microsoft.com/office/drawing/2014/main" pred="{C6DC2C40-0EF2-46C8-B7D8-5F660634D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</xdr:colOff>
      <xdr:row>63</xdr:row>
      <xdr:rowOff>66675</xdr:rowOff>
    </xdr:from>
    <xdr:to>
      <xdr:col>11</xdr:col>
      <xdr:colOff>600075</xdr:colOff>
      <xdr:row>84</xdr:row>
      <xdr:rowOff>57151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B82AFE-41AC-4AAF-8CC9-AC2A7B4F3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28575</xdr:colOff>
      <xdr:row>63</xdr:row>
      <xdr:rowOff>66676</xdr:rowOff>
    </xdr:from>
    <xdr:to>
      <xdr:col>23</xdr:col>
      <xdr:colOff>600075</xdr:colOff>
      <xdr:row>84</xdr:row>
      <xdr:rowOff>57152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82DD3F-0090-4320-8DD6-CD9858D60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28575</xdr:colOff>
      <xdr:row>84</xdr:row>
      <xdr:rowOff>85725</xdr:rowOff>
    </xdr:from>
    <xdr:to>
      <xdr:col>11</xdr:col>
      <xdr:colOff>600075</xdr:colOff>
      <xdr:row>105</xdr:row>
      <xdr:rowOff>76201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CAC21E-84A8-464B-83DE-44C530690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28575</xdr:colOff>
      <xdr:row>0</xdr:row>
      <xdr:rowOff>19050</xdr:rowOff>
    </xdr:from>
    <xdr:to>
      <xdr:col>23</xdr:col>
      <xdr:colOff>600075</xdr:colOff>
      <xdr:row>21</xdr:row>
      <xdr:rowOff>9526</xdr:rowOff>
    </xdr:to>
    <xdr:graphicFrame macro="">
      <xdr:nvGraphicFramePr>
        <xdr:cNvPr id="15" name="Chart 13">
          <a:extLst>
            <a:ext uri="{FF2B5EF4-FFF2-40B4-BE49-F238E27FC236}">
              <a16:creationId xmlns:a16="http://schemas.microsoft.com/office/drawing/2014/main" id="{3D60A2A4-BA81-4073-B4D2-F1A37CE04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123825</xdr:rowOff>
    </xdr:from>
    <xdr:to>
      <xdr:col>14</xdr:col>
      <xdr:colOff>295275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704CE-69BD-4639-B67B-EC75BF8EE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19</xdr:row>
      <xdr:rowOff>57151</xdr:rowOff>
    </xdr:from>
    <xdr:to>
      <xdr:col>13</xdr:col>
      <xdr:colOff>361950</xdr:colOff>
      <xdr:row>32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9B33CB-C242-45F1-B99A-F491C7A3D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19</xdr:row>
      <xdr:rowOff>57151</xdr:rowOff>
    </xdr:from>
    <xdr:to>
      <xdr:col>6</xdr:col>
      <xdr:colOff>542925</xdr:colOff>
      <xdr:row>32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65E1E-B8FB-443F-8E12-AD360D013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438150</xdr:colOff>
      <xdr:row>19</xdr:row>
      <xdr:rowOff>57151</xdr:rowOff>
    </xdr:from>
    <xdr:to>
      <xdr:col>19</xdr:col>
      <xdr:colOff>533400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FA5B8D-DCD7-4FBE-B079-AC5D0F54B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32</xdr:row>
      <xdr:rowOff>66675</xdr:rowOff>
    </xdr:from>
    <xdr:to>
      <xdr:col>6</xdr:col>
      <xdr:colOff>552450</xdr:colOff>
      <xdr:row>44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EEEF18-3076-4654-97DD-5B28BA1FC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19050</xdr:colOff>
      <xdr:row>32</xdr:row>
      <xdr:rowOff>47625</xdr:rowOff>
    </xdr:from>
    <xdr:to>
      <xdr:col>13</xdr:col>
      <xdr:colOff>361950</xdr:colOff>
      <xdr:row>44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D3CAE8-36FF-4BCA-9071-B06192578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428625</xdr:colOff>
      <xdr:row>32</xdr:row>
      <xdr:rowOff>47626</xdr:rowOff>
    </xdr:from>
    <xdr:to>
      <xdr:col>19</xdr:col>
      <xdr:colOff>523875</xdr:colOff>
      <xdr:row>44</xdr:row>
      <xdr:rowOff>180976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AC16C7-DFB3-46C5-A551-40E46D5A1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180974</xdr:colOff>
      <xdr:row>45</xdr:row>
      <xdr:rowOff>38101</xdr:rowOff>
    </xdr:from>
    <xdr:to>
      <xdr:col>6</xdr:col>
      <xdr:colOff>552449</xdr:colOff>
      <xdr:row>58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10F4A6-3BD0-4E26-975D-2C0FCA275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9525</xdr:colOff>
      <xdr:row>45</xdr:row>
      <xdr:rowOff>47625</xdr:rowOff>
    </xdr:from>
    <xdr:to>
      <xdr:col>13</xdr:col>
      <xdr:colOff>352425</xdr:colOff>
      <xdr:row>58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AB22546-A90B-4576-86B2-0CBE3CEAB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A899-8149-4C5C-B2FA-F7F41B0DEC21}">
  <dimension ref="A1:Y79"/>
  <sheetViews>
    <sheetView workbookViewId="0">
      <selection activeCell="H49" sqref="H49"/>
    </sheetView>
  </sheetViews>
  <sheetFormatPr defaultRowHeight="15" x14ac:dyDescent="0.25"/>
  <cols>
    <col min="1" max="1" width="14" customWidth="1"/>
    <col min="2" max="2" width="14" style="12" customWidth="1"/>
    <col min="3" max="4" width="14" style="11" customWidth="1"/>
    <col min="5" max="5" width="11.42578125" style="11" customWidth="1"/>
    <col min="7" max="7" width="13.28515625" style="1" customWidth="1"/>
    <col min="8" max="9" width="13.28515625" style="8" customWidth="1"/>
    <col min="10" max="10" width="11.5703125" style="8" customWidth="1"/>
    <col min="12" max="12" width="13.140625" style="1" customWidth="1"/>
    <col min="13" max="13" width="13.140625" style="8" customWidth="1"/>
    <col min="14" max="14" width="15.5703125" style="8" customWidth="1"/>
    <col min="15" max="15" width="12.140625" customWidth="1"/>
    <col min="17" max="18" width="13.85546875" customWidth="1"/>
    <col min="19" max="19" width="11.85546875" customWidth="1"/>
  </cols>
  <sheetData>
    <row r="1" spans="1:25" x14ac:dyDescent="0.25">
      <c r="A1" s="2" t="s">
        <v>0</v>
      </c>
      <c r="B1" s="2" t="s">
        <v>1</v>
      </c>
      <c r="C1" s="9" t="s">
        <v>2</v>
      </c>
      <c r="D1" s="9" t="s">
        <v>3</v>
      </c>
      <c r="E1" s="9" t="s">
        <v>24</v>
      </c>
      <c r="G1" s="17" t="s">
        <v>4</v>
      </c>
      <c r="H1" s="17"/>
      <c r="I1" s="17"/>
      <c r="J1" s="17"/>
      <c r="L1" s="17" t="s">
        <v>5</v>
      </c>
      <c r="M1" s="17"/>
      <c r="N1" s="17"/>
      <c r="O1" s="17"/>
      <c r="Q1" s="18" t="s">
        <v>6</v>
      </c>
      <c r="R1" s="18"/>
      <c r="S1" s="18"/>
    </row>
    <row r="2" spans="1:25" x14ac:dyDescent="0.25">
      <c r="A2" s="3" t="s">
        <v>7</v>
      </c>
      <c r="B2" s="6">
        <v>313</v>
      </c>
      <c r="C2" s="10">
        <v>0.79830000000000001</v>
      </c>
      <c r="D2" s="10">
        <v>0.71189999999999998</v>
      </c>
      <c r="E2" s="10">
        <v>5</v>
      </c>
      <c r="G2" s="4" t="s">
        <v>1</v>
      </c>
      <c r="H2" s="7" t="s">
        <v>2</v>
      </c>
      <c r="I2" s="7" t="s">
        <v>3</v>
      </c>
      <c r="J2" s="7" t="s">
        <v>24</v>
      </c>
      <c r="L2" s="4" t="s">
        <v>1</v>
      </c>
      <c r="M2" s="7" t="s">
        <v>2</v>
      </c>
      <c r="N2" s="7" t="s">
        <v>3</v>
      </c>
      <c r="O2" s="7" t="s">
        <v>24</v>
      </c>
      <c r="Q2" s="7" t="s">
        <v>2</v>
      </c>
      <c r="R2" s="7" t="s">
        <v>3</v>
      </c>
      <c r="S2" s="7" t="s">
        <v>8</v>
      </c>
    </row>
    <row r="3" spans="1:25" x14ac:dyDescent="0.25">
      <c r="A3" s="3" t="s">
        <v>7</v>
      </c>
      <c r="B3" s="6">
        <v>314</v>
      </c>
      <c r="C3" s="10">
        <v>1</v>
      </c>
      <c r="D3" s="10">
        <v>1</v>
      </c>
      <c r="E3" s="10">
        <v>6</v>
      </c>
      <c r="G3" s="1">
        <f>INDEX($A:$D, MATCH($G1, $A:$A, 0), 2)</f>
        <v>313</v>
      </c>
      <c r="H3" s="8">
        <f>INDEX($A:$E, MATCH($G1, $A:$A, 0), 3)</f>
        <v>0.91</v>
      </c>
      <c r="I3" s="8">
        <f>INDEX($A:$E, MATCH($G1, $A:$A, 0), 4)</f>
        <v>0.77362724757952972</v>
      </c>
      <c r="J3" s="3">
        <f>INDEX($A:$E, MATCH($G1, $A:$A, 0), 5)</f>
        <v>11</v>
      </c>
      <c r="L3" s="1">
        <f>INDEX($A:$D, MATCH($L1, $A:$A, 0), 2)</f>
        <v>313</v>
      </c>
      <c r="M3" s="8">
        <f>INDEX($A:$D, MATCH($L1, $A:$A, 0), 3)</f>
        <v>1</v>
      </c>
      <c r="N3" s="8">
        <f>INDEX($A:$D, MATCH($L1, $A:$A, 0), 4)</f>
        <v>0.81379999999999997</v>
      </c>
      <c r="O3">
        <f>INDEX($A:$E, MATCH($L1, $A:$A, 0), 5)</f>
        <v>15</v>
      </c>
      <c r="Q3" s="8">
        <v>0.95</v>
      </c>
      <c r="R3" s="8">
        <v>0.85</v>
      </c>
      <c r="S3" t="s">
        <v>9</v>
      </c>
    </row>
    <row r="4" spans="1:25" x14ac:dyDescent="0.25">
      <c r="A4" s="3" t="s">
        <v>7</v>
      </c>
      <c r="B4" s="6">
        <v>315</v>
      </c>
      <c r="C4" s="10">
        <v>0.93240000000000001</v>
      </c>
      <c r="D4" s="10">
        <v>0.96260000000000001</v>
      </c>
      <c r="E4" s="10">
        <v>3</v>
      </c>
      <c r="G4" s="1">
        <f t="array" ref="G4">INDEX($A:$D, MATCH($G1, $A:$A, 0)+1, 2)</f>
        <v>314</v>
      </c>
      <c r="H4" s="8">
        <f>INDEX($A:$E, MATCH($G1, $A:$A, 0)+1, 3)</f>
        <v>0.95</v>
      </c>
      <c r="I4" s="8">
        <f t="array" ref="I4">INDEX($A:$D, MATCH($G1, $A:$A, 0)+1, 4)</f>
        <v>0.88052547131969516</v>
      </c>
      <c r="J4" s="3">
        <f>INDEX($A:$E, MATCH($G1, $A:$A, 0)+1, 5)</f>
        <v>15</v>
      </c>
      <c r="L4" s="1">
        <f t="array" ref="L4">INDEX($A:$D, MATCH($L1, $A:$A, 0)+1, 2)</f>
        <v>314</v>
      </c>
      <c r="M4" s="8">
        <f t="array" ref="M4">INDEX($A:$D, MATCH($L1, $A:$A, 0)+1, 3)</f>
        <v>1</v>
      </c>
      <c r="N4" s="8">
        <f t="array" ref="N4">INDEX($A:$D, MATCH($L1, $A:$A, 0)+1, 4)</f>
        <v>0.8337</v>
      </c>
      <c r="O4">
        <f>INDEX($A:$E, MATCH($L1, $A:$A, 0)+1, 5)</f>
        <v>17</v>
      </c>
      <c r="Q4" s="8">
        <v>0.85</v>
      </c>
      <c r="R4" s="8">
        <v>0.7</v>
      </c>
      <c r="S4" t="s">
        <v>10</v>
      </c>
    </row>
    <row r="5" spans="1:25" x14ac:dyDescent="0.25">
      <c r="A5" s="3" t="s">
        <v>7</v>
      </c>
      <c r="B5" s="6">
        <v>316</v>
      </c>
      <c r="C5" s="10">
        <v>0.94740000000000002</v>
      </c>
      <c r="D5" s="10">
        <v>0.71299999999999997</v>
      </c>
      <c r="E5" s="10">
        <v>8</v>
      </c>
      <c r="G5" s="1">
        <f t="array" ref="G5">INDEX($A:$D, MATCH($G1, $A:$A, 0)+2, 2)</f>
        <v>315</v>
      </c>
      <c r="H5" s="8">
        <f>INDEX($A:$E, MATCH($G1, $A:$A, 0)+2, 3)</f>
        <v>0.93</v>
      </c>
      <c r="I5" s="8">
        <f t="array" ref="I5">INDEX($A:$D, MATCH($G1, $A:$A, 0)+2, 4)</f>
        <v>0.94273190447727206</v>
      </c>
      <c r="J5" s="3">
        <f>INDEX($A:$E, MATCH($G1, $A:$A, 0)+2, 5)</f>
        <v>17</v>
      </c>
      <c r="L5" s="1">
        <f t="array" ref="L5">INDEX($A:$D, MATCH($L1, $A:$A, 0)+2, 2)</f>
        <v>315</v>
      </c>
      <c r="M5" s="8">
        <f t="array" ref="M5">INDEX($A:$D, MATCH($L1, $A:$A, 0)+2, 3)</f>
        <v>1</v>
      </c>
      <c r="N5" s="8">
        <f t="array" ref="N5">INDEX($A:$D, MATCH($L1, $A:$A, 0)+2, 4)</f>
        <v>1</v>
      </c>
      <c r="O5">
        <f>INDEX($A:$E, MATCH($L1, $A:$A, 0)+2, 5)</f>
        <v>20</v>
      </c>
      <c r="Q5" s="8">
        <v>0</v>
      </c>
      <c r="R5" s="8">
        <v>0</v>
      </c>
      <c r="S5" t="s">
        <v>11</v>
      </c>
    </row>
    <row r="6" spans="1:25" x14ac:dyDescent="0.25">
      <c r="A6" s="3" t="s">
        <v>7</v>
      </c>
      <c r="B6" s="6">
        <v>317</v>
      </c>
      <c r="C6" s="10">
        <v>0.9</v>
      </c>
      <c r="D6" s="10">
        <v>1</v>
      </c>
      <c r="E6" s="10">
        <v>9</v>
      </c>
      <c r="G6" s="1">
        <f t="array" ref="G6">INDEX($A:$D, MATCH($G1, $A:$A, 0)+3, 2)</f>
        <v>316</v>
      </c>
      <c r="H6" s="8">
        <f>INDEX($A:$E, MATCH($G1, $A:$A, 0)+3, 3)</f>
        <v>0.91</v>
      </c>
      <c r="I6" s="8">
        <f t="array" ref="I6">INDEX($A:$D, MATCH($G1, $A:$A, 0)+3, 4)</f>
        <v>0.97332284669670943</v>
      </c>
      <c r="J6" s="3">
        <f>INDEX($A:$E, MATCH($G1, $A:$A, 0)+3, 5)</f>
        <v>9</v>
      </c>
      <c r="L6" s="1">
        <f t="array" ref="L6">INDEX($A:$D, MATCH($L1, $A:$A, 0)+3, 2)</f>
        <v>316</v>
      </c>
      <c r="M6" s="8">
        <f>INDEX($A:$D, MATCH($L1, $A:$A, 0)+3, 3)</f>
        <v>0.76770000000000005</v>
      </c>
      <c r="N6" s="8">
        <f t="array" ref="N6">INDEX($A:$D, MATCH($L1, $A:$A, 0)+3, 4)</f>
        <v>0.96619999999999995</v>
      </c>
      <c r="O6">
        <f>INDEX($A:$E, MATCH($L1, $A:$A, 0)+3, 5)</f>
        <v>18</v>
      </c>
    </row>
    <row r="7" spans="1:25" x14ac:dyDescent="0.25">
      <c r="A7" s="3" t="s">
        <v>7</v>
      </c>
      <c r="B7" s="6">
        <v>318</v>
      </c>
      <c r="C7" s="10">
        <v>1</v>
      </c>
      <c r="D7" s="10">
        <v>0.85419999999999996</v>
      </c>
      <c r="E7" s="10">
        <v>12</v>
      </c>
      <c r="G7" s="1">
        <f t="array" ref="G7">INDEX($A:$D, MATCH($G1, $A:$A, 0)+4, 2)</f>
        <v>317</v>
      </c>
      <c r="H7" s="8">
        <f>INDEX($A:$E, MATCH($G1, $A:$A, 0)+4, 3)</f>
        <v>0.94</v>
      </c>
      <c r="I7" s="8">
        <f t="array" ref="I7">INDEX($A:$D, MATCH($G1, $A:$A, 0)+4, 4)</f>
        <v>0.92969360680824831</v>
      </c>
      <c r="J7" s="3">
        <f>INDEX($A:$E, MATCH($G1, $A:$A, 0)+4, 5)</f>
        <v>12</v>
      </c>
      <c r="L7" s="1">
        <f t="array" ref="L7">INDEX($A:$D, MATCH($L1, $A:$A, 0)+4, 2)</f>
        <v>317</v>
      </c>
      <c r="M7" s="8">
        <f t="array" ref="M7">INDEX($A:$D, MATCH($L1, $A:$A, 0)+4, 3)</f>
        <v>1</v>
      </c>
      <c r="N7" s="8">
        <f t="array" ref="N7">INDEX($A:$D, MATCH($L1, $A:$A, 0)+4, 4)</f>
        <v>0.95740000000000003</v>
      </c>
      <c r="O7">
        <f>INDEX($A:$E, MATCH($L1, $A:$A, 0)+4, 5)</f>
        <v>22</v>
      </c>
    </row>
    <row r="8" spans="1:25" x14ac:dyDescent="0.25">
      <c r="A8" s="3" t="s">
        <v>4</v>
      </c>
      <c r="B8" s="6">
        <v>313</v>
      </c>
      <c r="C8" s="10">
        <v>0.91</v>
      </c>
      <c r="D8" s="10">
        <v>0.77362724757952972</v>
      </c>
      <c r="E8" s="10">
        <v>11</v>
      </c>
      <c r="G8" s="1">
        <f t="array" ref="G8">INDEX($A:$D, MATCH($G1, $A:$A, 0)+5, 2)</f>
        <v>318</v>
      </c>
      <c r="H8" s="8">
        <f>INDEX($A:$E, MATCH($G1, $A:$A, 0)+5, 3)</f>
        <v>0.97</v>
      </c>
      <c r="I8" s="8">
        <f>INDEX($A:$D, MATCH($G1, $A:$A, 0)+5, 4)</f>
        <v>0.93098717948717946</v>
      </c>
      <c r="J8" s="3">
        <f>INDEX($A:$E, MATCH($G1, $A:$A, 0)+5, 5)</f>
        <v>15</v>
      </c>
      <c r="L8" s="1">
        <f t="array" ref="L8">INDEX($A:$D, MATCH($L1, $A:$A, 0)+5, 2)</f>
        <v>318</v>
      </c>
      <c r="M8" s="8">
        <f t="array" ref="M8">INDEX($A:$D, MATCH($L1, $A:$A, 0)+5, 3)</f>
        <v>0.9556</v>
      </c>
      <c r="N8" s="8">
        <f t="array" ref="N8">INDEX($A:$D, MATCH($L1, $A:$A, 0)+5, 4)</f>
        <v>0.95089999999999997</v>
      </c>
      <c r="O8">
        <f>INDEX($A:$E, MATCH($L1, $A:$A, 0)+5, 5)</f>
        <v>25</v>
      </c>
    </row>
    <row r="9" spans="1:25" x14ac:dyDescent="0.25">
      <c r="A9" s="3" t="s">
        <v>4</v>
      </c>
      <c r="B9" s="6">
        <v>314</v>
      </c>
      <c r="C9" s="10">
        <v>0.95</v>
      </c>
      <c r="D9" s="10">
        <v>0.88052547131969516</v>
      </c>
      <c r="E9" s="10">
        <v>15</v>
      </c>
      <c r="H9" s="13"/>
      <c r="I9" s="13"/>
      <c r="J9" s="9"/>
    </row>
    <row r="10" spans="1:25" x14ac:dyDescent="0.25">
      <c r="A10" s="3" t="s">
        <v>4</v>
      </c>
      <c r="B10" s="6">
        <v>315</v>
      </c>
      <c r="C10" s="10">
        <v>0.93</v>
      </c>
      <c r="D10" s="10">
        <v>0.94273190447727206</v>
      </c>
      <c r="E10" s="10">
        <v>17</v>
      </c>
      <c r="G10" s="17" t="s">
        <v>12</v>
      </c>
      <c r="H10" s="17"/>
      <c r="I10" s="17"/>
      <c r="J10" s="17"/>
      <c r="L10" s="17" t="s">
        <v>17</v>
      </c>
      <c r="M10" s="17"/>
      <c r="N10" s="17"/>
      <c r="O10" s="17"/>
      <c r="V10" s="5"/>
      <c r="W10" s="5"/>
      <c r="X10" s="5"/>
      <c r="Y10" s="5"/>
    </row>
    <row r="11" spans="1:25" x14ac:dyDescent="0.25">
      <c r="A11" s="3" t="s">
        <v>4</v>
      </c>
      <c r="B11" s="6">
        <v>316</v>
      </c>
      <c r="C11" s="10">
        <v>0.91</v>
      </c>
      <c r="D11" s="10">
        <v>0.97332284669670943</v>
      </c>
      <c r="E11" s="10">
        <v>9</v>
      </c>
      <c r="G11" s="4" t="s">
        <v>1</v>
      </c>
      <c r="H11" s="7" t="s">
        <v>2</v>
      </c>
      <c r="I11" s="7" t="s">
        <v>3</v>
      </c>
      <c r="J11" s="7" t="s">
        <v>24</v>
      </c>
      <c r="L11" s="4" t="s">
        <v>1</v>
      </c>
      <c r="M11" s="7" t="s">
        <v>2</v>
      </c>
      <c r="N11" s="7" t="s">
        <v>3</v>
      </c>
      <c r="O11" s="7" t="s">
        <v>24</v>
      </c>
      <c r="V11" s="5"/>
      <c r="W11" s="5"/>
      <c r="X11" s="5"/>
      <c r="Y11" s="5"/>
    </row>
    <row r="12" spans="1:25" x14ac:dyDescent="0.25">
      <c r="A12" s="3" t="s">
        <v>4</v>
      </c>
      <c r="B12" s="6">
        <v>317</v>
      </c>
      <c r="C12" s="10">
        <v>0.94</v>
      </c>
      <c r="D12" s="10">
        <v>0.92969360680824831</v>
      </c>
      <c r="E12" s="10">
        <v>12</v>
      </c>
      <c r="G12" s="1">
        <f>INDEX($A:$D, MATCH($G10, $A:$A, 0), 2)</f>
        <v>313</v>
      </c>
      <c r="H12" s="8">
        <f>INDEX($A:$D, MATCH($G10, $A:$A, 0), 3)</f>
        <v>1</v>
      </c>
      <c r="I12" s="8">
        <f>INDEX($A:$D, MATCH($G10, $A:$A, 0), 4)</f>
        <v>0.72689999999999999</v>
      </c>
      <c r="J12" s="3">
        <f>INDEX($A:$E, MATCH($G10, $A:$A, 0), 5)</f>
        <v>20</v>
      </c>
      <c r="L12" s="1">
        <f>INDEX($A:$D, MATCH($L10, $A:$A, 0), 2)</f>
        <v>313</v>
      </c>
      <c r="M12" s="8">
        <f>INDEX($A:$D, MATCH($L10, $A:$A, 0), 3)</f>
        <v>1</v>
      </c>
      <c r="N12" s="8">
        <f>INDEX($A:$D, MATCH($L10, $A:$A, 0), 4)</f>
        <v>0.66259999999999997</v>
      </c>
      <c r="O12">
        <f>INDEX($A:$E, MATCH($L10, $A:$A, 0), 5)</f>
        <v>22</v>
      </c>
      <c r="V12" s="5"/>
      <c r="W12" s="5"/>
      <c r="X12" s="5"/>
      <c r="Y12" s="5"/>
    </row>
    <row r="13" spans="1:25" x14ac:dyDescent="0.25">
      <c r="A13" s="5" t="s">
        <v>4</v>
      </c>
      <c r="B13" s="6">
        <v>318</v>
      </c>
      <c r="C13" s="10">
        <v>0.97</v>
      </c>
      <c r="D13" s="10">
        <v>0.93098717948717946</v>
      </c>
      <c r="E13" s="10">
        <v>15</v>
      </c>
      <c r="G13" s="1">
        <f t="array" ref="G13">INDEX($A:$D, MATCH($G10, $A:$A, 0)+1, 2)</f>
        <v>314</v>
      </c>
      <c r="H13" s="8">
        <f t="array" ref="H13">INDEX($A:$D, MATCH($G10, $A:$A, 0)+1, 3)</f>
        <v>1</v>
      </c>
      <c r="I13" s="8">
        <f t="array" ref="I13">INDEX($A:$D, MATCH($G10, $A:$A, 0)+1, 4)</f>
        <v>0.72130000000000005</v>
      </c>
      <c r="J13" s="3">
        <f>INDEX($A:$E, MATCH($G10, $A:$A, 0)+1, 5)</f>
        <v>21</v>
      </c>
      <c r="L13" s="1">
        <f t="array" ref="L13">INDEX($A:$D, MATCH($L10, $A:$A, 0)+1, 2)</f>
        <v>314</v>
      </c>
      <c r="M13" s="8">
        <f t="array" ref="M13">INDEX($A:$D, MATCH($L10, $A:$A, 0)+1, 3)</f>
        <v>0.93020000000000003</v>
      </c>
      <c r="N13" s="8">
        <f t="array" ref="N13">INDEX($A:$D, MATCH($L10, $A:$A, 0)+1, 4)</f>
        <v>0.96140000000000003</v>
      </c>
      <c r="O13" s="3">
        <f>INDEX($A:$E, MATCH($L10, $A:$A, 0)+1, 5)</f>
        <v>24</v>
      </c>
      <c r="V13" s="5"/>
      <c r="W13" s="5"/>
      <c r="X13" s="5"/>
      <c r="Y13" s="5"/>
    </row>
    <row r="14" spans="1:25" x14ac:dyDescent="0.25">
      <c r="A14" s="5" t="s">
        <v>5</v>
      </c>
      <c r="B14" s="6">
        <v>313</v>
      </c>
      <c r="C14" s="10">
        <v>1</v>
      </c>
      <c r="D14" s="10">
        <v>0.81379999999999997</v>
      </c>
      <c r="E14" s="10">
        <v>15</v>
      </c>
      <c r="G14" s="1">
        <f t="array" ref="G14">INDEX($A:$D, MATCH($G10, $A:$A, 0)+2, 2)</f>
        <v>315</v>
      </c>
      <c r="H14" s="8">
        <f t="array" ref="H14">INDEX($A:$D, MATCH($G10, $A:$A, 0)+2, 3)</f>
        <v>0.90769999999999995</v>
      </c>
      <c r="I14" s="8">
        <f t="array" ref="I14">INDEX($A:$D, MATCH($G10, $A:$A, 0)+2, 4)</f>
        <v>0.90410000000000001</v>
      </c>
      <c r="J14" s="3">
        <f>INDEX($A:$E, MATCH($G10, $A:$A, 0)+2, 5)</f>
        <v>24</v>
      </c>
      <c r="L14" s="1">
        <f t="array" ref="L14">INDEX($A:$D, MATCH($L10, $A:$A, 0)+2, 2)</f>
        <v>315</v>
      </c>
      <c r="M14" s="8">
        <f t="array" ref="M14">INDEX($A:$D, MATCH($L10, $A:$A, 0)+2, 3)</f>
        <v>1</v>
      </c>
      <c r="N14" s="8">
        <f t="array" ref="N14">INDEX($A:$D, MATCH($L10, $A:$A, 0)+2, 4)</f>
        <v>0.8972</v>
      </c>
      <c r="O14" s="3">
        <f>INDEX($A:$E, MATCH($L10, $A:$A, 0)+2, 5)</f>
        <v>26</v>
      </c>
      <c r="V14" s="5"/>
      <c r="W14" s="5"/>
      <c r="X14" s="5"/>
      <c r="Y14" s="5"/>
    </row>
    <row r="15" spans="1:25" x14ac:dyDescent="0.25">
      <c r="A15" s="5" t="s">
        <v>5</v>
      </c>
      <c r="B15" s="6">
        <v>314</v>
      </c>
      <c r="C15" s="10">
        <v>1</v>
      </c>
      <c r="D15" s="10">
        <v>0.8337</v>
      </c>
      <c r="E15" s="10">
        <v>17</v>
      </c>
      <c r="G15" s="1">
        <f t="array" ref="G15">INDEX($A:$D, MATCH($G10, $A:$A, 0)+3, 2)</f>
        <v>316</v>
      </c>
      <c r="H15" s="8">
        <f t="array" ref="H15">INDEX($A:$D, MATCH($G10, $A:$A, 0)+3, 3)</f>
        <v>0.89359999999999995</v>
      </c>
      <c r="I15" s="8">
        <f t="array" ref="I15">INDEX($A:$D, MATCH($G10, $A:$A, 0)+3, 4)</f>
        <v>0.78949999999999998</v>
      </c>
      <c r="J15" s="3">
        <f>INDEX($A:$E, MATCH($G10, $A:$A, 0)+3, 5)</f>
        <v>27</v>
      </c>
      <c r="L15" s="1">
        <f t="array" ref="L15">INDEX($A:$D, MATCH($L10, $A:$A, 0)+3, 2)</f>
        <v>316</v>
      </c>
      <c r="M15" s="8">
        <f t="array" ref="M15">INDEX($A:$D, MATCH($L10, $A:$A, 0)+3, 3)</f>
        <v>1</v>
      </c>
      <c r="N15" s="8">
        <f t="array" ref="N15">INDEX($A:$D, MATCH($L10, $A:$A, 0)+3, 4)</f>
        <v>0.98609999999999998</v>
      </c>
      <c r="O15">
        <f>INDEX($A:$E, MATCH($L10, $A:$A, 0)+3, 5)</f>
        <v>23</v>
      </c>
      <c r="V15" s="5"/>
      <c r="W15" s="5"/>
      <c r="X15" s="5"/>
      <c r="Y15" s="5"/>
    </row>
    <row r="16" spans="1:25" x14ac:dyDescent="0.25">
      <c r="A16" s="5" t="s">
        <v>5</v>
      </c>
      <c r="B16" s="6">
        <v>315</v>
      </c>
      <c r="C16" s="10">
        <v>1</v>
      </c>
      <c r="D16" s="10">
        <v>1</v>
      </c>
      <c r="E16" s="10">
        <v>20</v>
      </c>
      <c r="G16" s="1">
        <f t="array" ref="G16">INDEX($A:$D, MATCH($G10, $A:$A, 0)+4, 2)</f>
        <v>317</v>
      </c>
      <c r="H16" s="8">
        <f t="array" ref="H16">INDEX($A:$D, MATCH($G10, $A:$A, 0)+4, 3)</f>
        <v>1</v>
      </c>
      <c r="I16" s="8">
        <f t="array" ref="I16">INDEX($A:$D, MATCH($G10, $A:$A, 0)+4, 4)</f>
        <v>0.69130000000000003</v>
      </c>
      <c r="J16" s="3">
        <f>INDEX($A:$E, MATCH($G10, $A:$A, 0)+4, 5)</f>
        <v>26</v>
      </c>
      <c r="L16" s="1">
        <f t="array" ref="L16">INDEX($A:$D, MATCH($L10, $A:$A, 0)+4, 2)</f>
        <v>317</v>
      </c>
      <c r="M16" s="8">
        <f t="array" ref="M16">INDEX($A:$D, MATCH($L10, $A:$A, 0)+4, 3)</f>
        <v>1</v>
      </c>
      <c r="N16" s="8">
        <f t="array" ref="N16">INDEX($A:$D, MATCH($L10, $A:$A, 0)+4, 4)</f>
        <v>0.99339999999999995</v>
      </c>
      <c r="O16">
        <f>INDEX($A:$E, MATCH($L10, $A:$A, 0)+4, 5)</f>
        <v>28</v>
      </c>
    </row>
    <row r="17" spans="1:15" x14ac:dyDescent="0.25">
      <c r="A17" s="5" t="s">
        <v>5</v>
      </c>
      <c r="B17" s="6">
        <v>316</v>
      </c>
      <c r="C17" s="10">
        <v>0.76770000000000005</v>
      </c>
      <c r="D17" s="10">
        <v>0.96619999999999995</v>
      </c>
      <c r="E17" s="10">
        <v>18</v>
      </c>
      <c r="G17" s="1">
        <f t="array" ref="G17">INDEX($A:$D, MATCH($G10, $A:$A, 0)+5, 2)</f>
        <v>318</v>
      </c>
      <c r="H17" s="8">
        <f t="array" ref="H17">INDEX($A:$D, MATCH($G10, $A:$A, 0)+5, 3)</f>
        <v>1</v>
      </c>
      <c r="I17" s="8">
        <f t="array" ref="I17">INDEX($A:$D, MATCH($G10, $A:$A, 0)+5, 4)</f>
        <v>0.70830000000000004</v>
      </c>
      <c r="J17" s="3">
        <f>INDEX($A:$E, MATCH($G10, $A:$A, 0)+5, 5)</f>
        <v>29</v>
      </c>
      <c r="L17" s="1">
        <f t="array" ref="L17">INDEX($A:$D, MATCH($L10, $A:$A, 0)+5, 2)</f>
        <v>318</v>
      </c>
      <c r="M17" s="8">
        <f t="array" ref="M17">INDEX($A:$D, MATCH($L10, $A:$A, 0)+5, 3)</f>
        <v>0.77780000000000005</v>
      </c>
      <c r="N17" s="8">
        <f t="array" ref="N17">INDEX($A:$D, MATCH($L10, $A:$A, 0)+5, 4)</f>
        <v>0.99139999999999995</v>
      </c>
      <c r="O17">
        <f>INDEX($A:$E, MATCH($L10, $A:$A, 0)+5, 5)</f>
        <v>30</v>
      </c>
    </row>
    <row r="18" spans="1:15" x14ac:dyDescent="0.25">
      <c r="A18" s="5" t="s">
        <v>5</v>
      </c>
      <c r="B18" s="6">
        <v>317</v>
      </c>
      <c r="C18" s="10">
        <v>1</v>
      </c>
      <c r="D18" s="11">
        <v>0.95740000000000003</v>
      </c>
      <c r="E18" s="11">
        <v>22</v>
      </c>
      <c r="J18" s="9"/>
    </row>
    <row r="19" spans="1:15" x14ac:dyDescent="0.25">
      <c r="A19" s="5" t="s">
        <v>5</v>
      </c>
      <c r="B19" s="6">
        <v>318</v>
      </c>
      <c r="C19" s="10">
        <v>0.9556</v>
      </c>
      <c r="D19" s="10">
        <v>0.95089999999999997</v>
      </c>
      <c r="E19" s="10">
        <v>25</v>
      </c>
      <c r="G19" s="17" t="s">
        <v>7</v>
      </c>
      <c r="H19" s="17"/>
      <c r="I19" s="17"/>
      <c r="J19" s="17"/>
      <c r="L19" s="17" t="s">
        <v>13</v>
      </c>
      <c r="M19" s="17"/>
      <c r="N19" s="17"/>
      <c r="O19" s="17"/>
    </row>
    <row r="20" spans="1:15" x14ac:dyDescent="0.25">
      <c r="A20" s="5" t="s">
        <v>12</v>
      </c>
      <c r="B20" s="6">
        <v>313</v>
      </c>
      <c r="C20" s="10">
        <v>1</v>
      </c>
      <c r="D20" s="10">
        <v>0.72689999999999999</v>
      </c>
      <c r="E20" s="10">
        <v>20</v>
      </c>
      <c r="G20" s="4" t="s">
        <v>1</v>
      </c>
      <c r="H20" s="7" t="s">
        <v>2</v>
      </c>
      <c r="I20" s="7" t="s">
        <v>3</v>
      </c>
      <c r="J20" s="7" t="s">
        <v>24</v>
      </c>
      <c r="L20" s="4" t="s">
        <v>1</v>
      </c>
      <c r="M20" s="7" t="s">
        <v>2</v>
      </c>
      <c r="N20" s="7" t="s">
        <v>3</v>
      </c>
      <c r="O20" s="7" t="s">
        <v>24</v>
      </c>
    </row>
    <row r="21" spans="1:15" x14ac:dyDescent="0.25">
      <c r="A21" s="5" t="s">
        <v>12</v>
      </c>
      <c r="B21" s="6">
        <v>314</v>
      </c>
      <c r="C21" s="10">
        <v>1</v>
      </c>
      <c r="D21" s="10">
        <v>0.72130000000000005</v>
      </c>
      <c r="E21" s="10">
        <v>21</v>
      </c>
      <c r="G21" s="1">
        <f>INDEX($A:$D, MATCH($G19, $A:$A, 0), 2)</f>
        <v>313</v>
      </c>
      <c r="H21" s="8">
        <f>INDEX($A:$D, MATCH($G19, $A:$A, 0), 3)</f>
        <v>0.79830000000000001</v>
      </c>
      <c r="I21" s="8">
        <f>INDEX($A:$D, MATCH($G19, $A:$A, 0), 4)</f>
        <v>0.71189999999999998</v>
      </c>
      <c r="J21" s="3">
        <f>INDEX($A:$E, MATCH($G19, $A:$A, 0), 5)</f>
        <v>5</v>
      </c>
      <c r="L21" s="1">
        <f>INDEX($A:$D, MATCH($L19, $A:$A, 0), 2)</f>
        <v>312</v>
      </c>
      <c r="M21" s="8">
        <f>INDEX($A:$D, MATCH($L19, $A:$A, 0), 3)</f>
        <v>0.89970000000000006</v>
      </c>
      <c r="N21" s="8">
        <f>INDEX($A:$D, MATCH($L19, $A:$A, 0), 4)</f>
        <v>0.90969999999999995</v>
      </c>
      <c r="O21">
        <f>INDEX($A:$E, MATCH($L19, $A:$A, 0), 5)</f>
        <v>17</v>
      </c>
    </row>
    <row r="22" spans="1:15" x14ac:dyDescent="0.25">
      <c r="A22" s="5" t="s">
        <v>12</v>
      </c>
      <c r="B22" s="6">
        <v>315</v>
      </c>
      <c r="C22" s="10">
        <v>0.90769999999999995</v>
      </c>
      <c r="D22" s="10">
        <v>0.90410000000000001</v>
      </c>
      <c r="E22" s="10">
        <v>24</v>
      </c>
      <c r="G22" s="1">
        <f t="array" ref="G22">INDEX($A:$D, MATCH($G19, $A:$A, 0)+1, 2)</f>
        <v>314</v>
      </c>
      <c r="H22" s="8">
        <f t="array" ref="H22">INDEX($A:$D, MATCH($G19, $A:$A, 0)+1, 3)</f>
        <v>1</v>
      </c>
      <c r="I22" s="8">
        <f t="array" ref="I22">INDEX($A:$D, MATCH($G19, $A:$A, 0)+1, 4)</f>
        <v>1</v>
      </c>
      <c r="J22" s="3">
        <f>INDEX($A:$E, MATCH($G19, $A:$A, 0)+1, 5)</f>
        <v>6</v>
      </c>
      <c r="L22" s="1">
        <f t="array" ref="L22">INDEX($A:$D, MATCH($L19, $A:$A, 0)+1, 2)</f>
        <v>313</v>
      </c>
      <c r="M22" s="8">
        <f t="array" ref="M22">INDEX($A:$D, MATCH($L19, $A:$A, 0)+1, 3)</f>
        <v>1</v>
      </c>
      <c r="N22" s="8">
        <f t="array" ref="N22">INDEX($A:$D, MATCH($L19, $A:$A, 0)+1, 4)</f>
        <v>1</v>
      </c>
      <c r="O22">
        <f>INDEX($A:$E, MATCH($L19, $A:$A, 0)+1, 5)</f>
        <v>18</v>
      </c>
    </row>
    <row r="23" spans="1:15" x14ac:dyDescent="0.25">
      <c r="A23" s="5" t="s">
        <v>12</v>
      </c>
      <c r="B23" s="6">
        <v>316</v>
      </c>
      <c r="C23" s="10">
        <v>0.89359999999999995</v>
      </c>
      <c r="D23" s="10">
        <v>0.78949999999999998</v>
      </c>
      <c r="E23" s="10">
        <v>27</v>
      </c>
      <c r="G23" s="1">
        <f t="array" ref="G23">INDEX($A:$D, MATCH($G19, $A:$A, 0)+2, 2)</f>
        <v>315</v>
      </c>
      <c r="H23" s="8">
        <f t="array" ref="H23">INDEX($A:$D, MATCH($G19, $A:$A, 0)+2, 3)</f>
        <v>0.93240000000000001</v>
      </c>
      <c r="I23" s="8">
        <f t="array" ref="I23">INDEX($A:$D, MATCH($G19, $A:$A, 0)+2, 4)</f>
        <v>0.96260000000000001</v>
      </c>
      <c r="J23" s="3">
        <f>INDEX($A:$E, MATCH($G19, $A:$A, 0)+2, 5)</f>
        <v>3</v>
      </c>
      <c r="L23" s="1">
        <f t="array" ref="L23">INDEX($A:$D, MATCH($L19, $A:$A, 0)+2, 2)</f>
        <v>314</v>
      </c>
      <c r="M23" s="8">
        <f t="array" ref="M23">INDEX($A:$D, MATCH($L19, $A:$A, 0)+2, 3)</f>
        <v>0.86260000000000003</v>
      </c>
      <c r="N23" s="8">
        <f t="array" ref="N23">INDEX($A:$D, MATCH($L19, $A:$A, 0)+2, 4)</f>
        <v>0.84430000000000005</v>
      </c>
      <c r="O23">
        <f>INDEX($A:$E, MATCH($L19, $A:$A, 0)+2, 5)</f>
        <v>20</v>
      </c>
    </row>
    <row r="24" spans="1:15" x14ac:dyDescent="0.25">
      <c r="A24" s="5" t="s">
        <v>12</v>
      </c>
      <c r="B24" s="6">
        <v>317</v>
      </c>
      <c r="C24" s="6">
        <v>1</v>
      </c>
      <c r="D24" s="6">
        <v>0.69130000000000003</v>
      </c>
      <c r="E24" s="6">
        <v>26</v>
      </c>
      <c r="G24" s="1">
        <f t="array" ref="G24">INDEX($A:$D, MATCH($G19, $A:$A, 0)+3, 2)</f>
        <v>316</v>
      </c>
      <c r="H24" s="8">
        <f t="array" ref="H24">INDEX($A:$D, MATCH($G19, $A:$A, 0)+3, 3)</f>
        <v>0.94740000000000002</v>
      </c>
      <c r="I24" s="8">
        <f t="array" ref="I24">INDEX($A:$D, MATCH($G19, $A:$A, 0)+3, 4)</f>
        <v>0.71299999999999997</v>
      </c>
      <c r="J24" s="3">
        <f>INDEX($A:$E, MATCH($G19, $A:$A, 0)+3, 5)</f>
        <v>8</v>
      </c>
      <c r="L24" s="1">
        <f t="array" ref="L24">INDEX($A:$D, MATCH($L19, $A:$A, 0)+3, 2)</f>
        <v>315</v>
      </c>
      <c r="M24" s="8">
        <f t="array" ref="M24">INDEX($A:$D, MATCH($L19, $A:$A, 0)+3, 3)</f>
        <v>0.96460000000000001</v>
      </c>
      <c r="N24" s="8">
        <f t="array" ref="N24">INDEX($A:$D, MATCH($L19, $A:$A, 0)+3, 4)</f>
        <v>1</v>
      </c>
      <c r="O24">
        <f>INDEX($A:$E, MATCH($L19, $A:$A, 0)+3, 5)</f>
        <v>22</v>
      </c>
    </row>
    <row r="25" spans="1:15" x14ac:dyDescent="0.25">
      <c r="A25" s="5" t="s">
        <v>12</v>
      </c>
      <c r="B25" s="6">
        <v>318</v>
      </c>
      <c r="C25" s="6">
        <v>1</v>
      </c>
      <c r="D25" s="6">
        <v>0.70830000000000004</v>
      </c>
      <c r="E25" s="6">
        <v>29</v>
      </c>
      <c r="G25" s="1">
        <f t="array" ref="G25">INDEX($A:$D, MATCH($G19, $A:$A, 0)+4, 2)</f>
        <v>317</v>
      </c>
      <c r="H25" s="8">
        <f t="array" ref="H25">INDEX($A:$D, MATCH($G19, $A:$A, 0)+4, 3)</f>
        <v>0.9</v>
      </c>
      <c r="I25" s="8">
        <f t="array" ref="I25">INDEX($A:$D, MATCH($G19, $A:$A, 0)+4, 4)</f>
        <v>1</v>
      </c>
      <c r="J25" s="3">
        <f>INDEX($A:$E, MATCH($G19, $A:$A, 0)+4, 5)</f>
        <v>9</v>
      </c>
      <c r="L25" s="1">
        <f t="array" ref="L25">INDEX($A:$D, MATCH($L19, $A:$A, 0)+4, 2)</f>
        <v>316</v>
      </c>
      <c r="M25" s="8">
        <f t="array" ref="M25">INDEX($A:$D, MATCH($L19, $A:$A, 0)+4, 3)</f>
        <v>0.89219999999999999</v>
      </c>
      <c r="N25" s="8">
        <f t="array" ref="N25">INDEX($A:$D, MATCH($L19, $A:$A, 0)+4, 4)</f>
        <v>1</v>
      </c>
      <c r="O25">
        <f>INDEX($A:$E, MATCH($L19, $A:$A, 0)+4, 5)</f>
        <v>27</v>
      </c>
    </row>
    <row r="26" spans="1:15" x14ac:dyDescent="0.25">
      <c r="A26" s="5" t="s">
        <v>13</v>
      </c>
      <c r="B26" s="6">
        <v>312</v>
      </c>
      <c r="C26" s="10">
        <v>0.89970000000000006</v>
      </c>
      <c r="D26" s="10">
        <v>0.90969999999999995</v>
      </c>
      <c r="E26" s="10">
        <v>17</v>
      </c>
      <c r="G26" s="1">
        <f t="array" ref="G26">INDEX($A:$D, MATCH($G19, $A:$A, 0)+5, 2)</f>
        <v>318</v>
      </c>
      <c r="H26" s="8">
        <f t="array" ref="H26">INDEX($A:$D, MATCH($G19, $A:$A, 0)+5, 3)</f>
        <v>1</v>
      </c>
      <c r="I26" s="8">
        <f t="array" ref="I26">INDEX($A:$D, MATCH($G19, $A:$A, 0)+5, 4)</f>
        <v>0.85419999999999996</v>
      </c>
      <c r="J26" s="3">
        <f>INDEX($A:$E, MATCH($G19, $A:$A, 0)+5, 5)</f>
        <v>12</v>
      </c>
      <c r="L26" s="1">
        <f t="array" ref="L26">INDEX($A:$D, MATCH($L19, $A:$A, 0)+5, 2)</f>
        <v>317</v>
      </c>
      <c r="M26" s="8">
        <f t="array" ref="M26">INDEX($A:$D, MATCH($L19, $A:$A, 0)+5, 3)</f>
        <v>0.88400000000000001</v>
      </c>
      <c r="N26" s="8">
        <f t="array" ref="N26">INDEX($A:$D, MATCH($L19, $A:$A, 0)+5, 4)</f>
        <v>1</v>
      </c>
      <c r="O26">
        <f>INDEX($A:$E, MATCH($L19, $A:$A, 0)+5, 5)</f>
        <v>29</v>
      </c>
    </row>
    <row r="27" spans="1:15" x14ac:dyDescent="0.25">
      <c r="A27" s="5" t="s">
        <v>13</v>
      </c>
      <c r="B27" s="6">
        <v>313</v>
      </c>
      <c r="C27" s="10">
        <v>1</v>
      </c>
      <c r="D27" s="10">
        <v>1</v>
      </c>
      <c r="E27" s="10">
        <v>18</v>
      </c>
      <c r="J27" s="9"/>
    </row>
    <row r="28" spans="1:15" x14ac:dyDescent="0.25">
      <c r="A28" s="5" t="s">
        <v>13</v>
      </c>
      <c r="B28" s="6">
        <v>314</v>
      </c>
      <c r="C28" s="10">
        <v>0.86260000000000003</v>
      </c>
      <c r="D28" s="10">
        <v>0.84430000000000005</v>
      </c>
      <c r="E28" s="10">
        <v>20</v>
      </c>
      <c r="G28" s="17" t="s">
        <v>14</v>
      </c>
      <c r="H28" s="17"/>
      <c r="I28" s="17"/>
      <c r="J28" s="17"/>
      <c r="L28" s="17" t="s">
        <v>15</v>
      </c>
      <c r="M28" s="17"/>
      <c r="N28" s="17"/>
      <c r="O28" s="17"/>
    </row>
    <row r="29" spans="1:15" x14ac:dyDescent="0.25">
      <c r="A29" s="5" t="s">
        <v>13</v>
      </c>
      <c r="B29" s="6">
        <v>315</v>
      </c>
      <c r="C29" s="10">
        <v>0.96460000000000001</v>
      </c>
      <c r="D29" s="10">
        <v>1</v>
      </c>
      <c r="E29" s="10">
        <v>22</v>
      </c>
      <c r="G29" s="4" t="s">
        <v>1</v>
      </c>
      <c r="H29" s="7" t="s">
        <v>2</v>
      </c>
      <c r="I29" s="7" t="s">
        <v>3</v>
      </c>
      <c r="J29" s="7" t="s">
        <v>24</v>
      </c>
      <c r="L29" s="4" t="s">
        <v>1</v>
      </c>
      <c r="M29" s="7" t="s">
        <v>2</v>
      </c>
      <c r="N29" s="7" t="s">
        <v>3</v>
      </c>
      <c r="O29" s="7" t="s">
        <v>24</v>
      </c>
    </row>
    <row r="30" spans="1:15" x14ac:dyDescent="0.25">
      <c r="A30" s="5" t="s">
        <v>13</v>
      </c>
      <c r="B30" s="6">
        <v>316</v>
      </c>
      <c r="C30" s="10">
        <v>0.89219999999999999</v>
      </c>
      <c r="D30" s="10">
        <v>1</v>
      </c>
      <c r="E30" s="10">
        <v>27</v>
      </c>
      <c r="G30" s="1">
        <f>INDEX($A:$D, MATCH($G28, $A:$A, 0), 2)</f>
        <v>313</v>
      </c>
      <c r="H30" s="8">
        <f>INDEX($A:$D, MATCH($G28, $A:$A, 0), 3)</f>
        <v>1</v>
      </c>
      <c r="I30" s="8">
        <f>INDEX($A:$D, MATCH($G28, $A:$A, 0), 4)</f>
        <v>0.79659999999999997</v>
      </c>
      <c r="J30" s="3">
        <f>INDEX($A:$E, MATCH($G28, $A:$A, 0), 5)</f>
        <v>20</v>
      </c>
      <c r="L30" s="1">
        <f>INDEX($A:$D, MATCH($L28, $A:$A, 0), 2)</f>
        <v>313</v>
      </c>
      <c r="M30" s="8">
        <f>INDEX($A:$D, MATCH($L28, $A:$A, 0), 3)</f>
        <v>1</v>
      </c>
      <c r="N30" s="8">
        <f>INDEX($A:$D, MATCH($L28, $A:$A, 0), 4)</f>
        <v>0.71220000000000006</v>
      </c>
      <c r="O30">
        <f>INDEX($A:$E, MATCH($L28, $A:$A, 0), 5)</f>
        <v>25</v>
      </c>
    </row>
    <row r="31" spans="1:15" x14ac:dyDescent="0.25">
      <c r="A31" s="5" t="s">
        <v>13</v>
      </c>
      <c r="B31" s="6">
        <v>317</v>
      </c>
      <c r="C31" s="10">
        <v>0.88400000000000001</v>
      </c>
      <c r="D31" s="10">
        <v>1</v>
      </c>
      <c r="E31" s="10">
        <v>29</v>
      </c>
      <c r="G31" s="1">
        <f t="array" ref="G31">INDEX($A:$D, MATCH($G28, $A:$A, 0)+1, 2)</f>
        <v>314</v>
      </c>
      <c r="H31" s="8">
        <f t="array" ref="H31">INDEX($A:$D, MATCH($G28, $A:$A, 0)+1, 3)</f>
        <v>1</v>
      </c>
      <c r="I31" s="8">
        <f t="array" ref="I31">INDEX($A:$D, MATCH($G28, $A:$A, 0)+1, 4)</f>
        <v>0.94130000000000003</v>
      </c>
      <c r="J31" s="3">
        <f>INDEX($A:$E, MATCH($G28, $A:$A, 0)+1, 5)</f>
        <v>21</v>
      </c>
      <c r="L31" s="1">
        <f t="array" ref="L31">INDEX($A:$D, MATCH($L28, $A:$A, 0)+1, 2)</f>
        <v>314</v>
      </c>
      <c r="M31" s="8">
        <f t="array" ref="M31">INDEX($A:$D, MATCH($L28, $A:$A, 0)+1, 3)</f>
        <v>0.85370000000000001</v>
      </c>
      <c r="N31" s="8">
        <f t="array" ref="N31">INDEX($A:$D, MATCH($L28, $A:$A, 0)+1, 4)</f>
        <v>0.74380000000000002</v>
      </c>
      <c r="O31">
        <f>INDEX($A:$E, MATCH($L28, $A:$A, 0)+1, 5)</f>
        <v>24</v>
      </c>
    </row>
    <row r="32" spans="1:15" x14ac:dyDescent="0.25">
      <c r="A32" s="5" t="s">
        <v>18</v>
      </c>
      <c r="B32" s="6">
        <v>313</v>
      </c>
      <c r="C32" s="10">
        <v>1</v>
      </c>
      <c r="D32" s="10">
        <v>0.79659999999999997</v>
      </c>
      <c r="E32" s="10">
        <v>20</v>
      </c>
      <c r="G32" s="1">
        <f t="array" ref="G32">INDEX($A:$D, MATCH($G28, $A:$A, 0)+2, 2)</f>
        <v>315</v>
      </c>
      <c r="H32" s="8">
        <f t="array" ref="H32">INDEX($A:$D, MATCH($G28, $A:$A, 0)+2, 3)</f>
        <v>1</v>
      </c>
      <c r="I32" s="8">
        <f t="array" ref="I32">INDEX($A:$D, MATCH($G28, $A:$A, 0)+2, 4)</f>
        <v>0.96189999999999998</v>
      </c>
      <c r="J32" s="3">
        <f>INDEX($A:$E, MATCH($G28, $A:$A, 0)+2, 5)</f>
        <v>22</v>
      </c>
      <c r="L32" s="1">
        <f t="array" ref="L32">INDEX($A:$D, MATCH($L28, $A:$A, 0)+2, 2)</f>
        <v>315</v>
      </c>
      <c r="M32" s="8">
        <f t="array" ref="M32">INDEX($A:$D, MATCH($L28, $A:$A, 0)+2, 3)</f>
        <v>0.82</v>
      </c>
      <c r="N32" s="8">
        <f t="array" ref="N32">INDEX($A:$D, MATCH($L28, $A:$A, 0)+2, 4)</f>
        <v>0.93689999999999996</v>
      </c>
      <c r="O32">
        <f>INDEX($A:$E, MATCH($L28, $A:$A, 0)+2, 5)</f>
        <v>26</v>
      </c>
    </row>
    <row r="33" spans="1:15" x14ac:dyDescent="0.25">
      <c r="A33" s="5" t="s">
        <v>18</v>
      </c>
      <c r="B33" s="6">
        <v>314</v>
      </c>
      <c r="C33" s="10">
        <v>1</v>
      </c>
      <c r="D33" s="10">
        <v>0.94130000000000003</v>
      </c>
      <c r="E33" s="10">
        <v>21</v>
      </c>
      <c r="G33" s="1">
        <f t="array" ref="G33">INDEX($A:$D, MATCH($G28, $A:$A, 0)+3, 2)</f>
        <v>316</v>
      </c>
      <c r="H33" s="8">
        <f t="array" ref="H33">INDEX($A:$D, MATCH($G28, $A:$A, 0)+3, 3)</f>
        <v>1</v>
      </c>
      <c r="I33" s="8">
        <f t="array" ref="I33">INDEX($A:$D, MATCH($G28, $A:$A, 0)+3, 4)</f>
        <v>1</v>
      </c>
      <c r="J33" s="3">
        <f>INDEX($A:$E, MATCH($G28, $A:$A, 0)+3, 5)</f>
        <v>24</v>
      </c>
      <c r="L33" s="1">
        <f t="array" ref="L33">INDEX($A:$D, MATCH($L28, $A:$A, 0)+3, 2)</f>
        <v>316</v>
      </c>
      <c r="M33" s="8">
        <f t="array" ref="M33">INDEX($A:$D, MATCH($L28, $A:$A, 0)+3, 3)</f>
        <v>1</v>
      </c>
      <c r="N33" s="8">
        <f t="array" ref="N33">INDEX($A:$D, MATCH($L28, $A:$A, 0)+3, 4)</f>
        <v>1</v>
      </c>
      <c r="O33">
        <f>INDEX($A:$E, MATCH($L28, $A:$A, 0)+3, 5)</f>
        <v>27</v>
      </c>
    </row>
    <row r="34" spans="1:15" x14ac:dyDescent="0.25">
      <c r="A34" s="5" t="s">
        <v>18</v>
      </c>
      <c r="B34" s="6">
        <v>315</v>
      </c>
      <c r="C34" s="10">
        <v>1</v>
      </c>
      <c r="D34" s="10">
        <v>0.96189999999999998</v>
      </c>
      <c r="E34" s="10">
        <v>22</v>
      </c>
      <c r="G34" s="1">
        <f t="array" ref="G34">INDEX($A:$D, MATCH($G28, $A:$A, 0)+4, 2)</f>
        <v>317</v>
      </c>
      <c r="H34" s="8">
        <f t="array" ref="H34">INDEX($A:$D, MATCH($G28, $A:$A, 0)+4, 3)</f>
        <v>0.9456</v>
      </c>
      <c r="I34" s="8">
        <f t="array" ref="I34">INDEX($A:$D, MATCH($G28, $A:$A, 0)+4, 4)</f>
        <v>0.97219999999999995</v>
      </c>
      <c r="J34" s="3">
        <f>INDEX($A:$E, MATCH($G28, $A:$A, 0)+4, 5)</f>
        <v>26</v>
      </c>
      <c r="L34" s="1">
        <f t="array" ref="L34">INDEX($A:$D, MATCH($L28, $A:$A, 0)+4, 2)</f>
        <v>317</v>
      </c>
      <c r="M34" s="8">
        <f t="array" ref="M34">INDEX($A:$D, MATCH($L28, $A:$A, 0)+4, 3)</f>
        <v>0.71079999999999999</v>
      </c>
      <c r="N34" s="8">
        <f t="array" ref="N34">INDEX($A:$D, MATCH($L28, $A:$A, 0)+4, 4)</f>
        <v>0.98080000000000001</v>
      </c>
      <c r="O34">
        <f>INDEX($A:$E, MATCH($L28, $A:$A, 0)+4, 5)</f>
        <v>28</v>
      </c>
    </row>
    <row r="35" spans="1:15" x14ac:dyDescent="0.25">
      <c r="A35" s="5" t="s">
        <v>18</v>
      </c>
      <c r="B35" s="6">
        <v>316</v>
      </c>
      <c r="C35" s="10">
        <v>1</v>
      </c>
      <c r="D35" s="10">
        <v>1</v>
      </c>
      <c r="E35" s="10">
        <v>24</v>
      </c>
      <c r="G35" s="1">
        <f t="array" ref="G35">INDEX($A:$D, MATCH($G28, $A:$A, 0)+5, 2)</f>
        <v>318</v>
      </c>
      <c r="H35" s="8">
        <f t="array" ref="H35">INDEX($A:$D, MATCH($G28, $A:$A, 0)+5, 3)</f>
        <v>1</v>
      </c>
      <c r="I35" s="8">
        <f t="array" ref="I35">INDEX($A:$D, MATCH($G28, $A:$A, 0)+5, 4)</f>
        <v>1</v>
      </c>
      <c r="J35" s="3">
        <f>INDEX($A:$E, MATCH($G28, $A:$A, 0)+5, 5)</f>
        <v>27</v>
      </c>
      <c r="L35" s="1">
        <f t="array" ref="L35">INDEX($A:$D, MATCH($L28, $A:$A, 0)+5, 2)</f>
        <v>318</v>
      </c>
      <c r="M35" s="8">
        <f t="array" ref="M35">INDEX($A:$D, MATCH($L28, $A:$A, 0)+5, 3)</f>
        <v>1</v>
      </c>
      <c r="N35" s="8">
        <f t="array" ref="N35">INDEX($A:$D, MATCH($L28, $A:$A, 0)+5, 4)</f>
        <v>0.87790000000000001</v>
      </c>
      <c r="O35">
        <f>INDEX($A:$E, MATCH($L28, $A:$A, 0)+5, 5)</f>
        <v>30</v>
      </c>
    </row>
    <row r="36" spans="1:15" x14ac:dyDescent="0.25">
      <c r="A36" s="5" t="s">
        <v>18</v>
      </c>
      <c r="B36" s="6">
        <v>317</v>
      </c>
      <c r="C36" s="10">
        <v>0.9456</v>
      </c>
      <c r="D36" s="10">
        <v>0.97219999999999995</v>
      </c>
      <c r="E36" s="10">
        <v>26</v>
      </c>
      <c r="J36" s="9"/>
    </row>
    <row r="37" spans="1:15" x14ac:dyDescent="0.25">
      <c r="A37" s="5" t="s">
        <v>18</v>
      </c>
      <c r="B37" s="6">
        <v>318</v>
      </c>
      <c r="C37" s="10">
        <v>1</v>
      </c>
      <c r="D37" s="10">
        <v>1</v>
      </c>
      <c r="E37" s="10">
        <v>27</v>
      </c>
      <c r="G37" s="17" t="s">
        <v>16</v>
      </c>
      <c r="H37" s="17"/>
      <c r="I37" s="17"/>
      <c r="J37" s="17"/>
      <c r="L37" s="17"/>
      <c r="M37" s="17"/>
      <c r="N37" s="17"/>
      <c r="O37" s="17"/>
    </row>
    <row r="38" spans="1:15" x14ac:dyDescent="0.25">
      <c r="A38" s="5" t="s">
        <v>15</v>
      </c>
      <c r="B38" s="6">
        <v>313</v>
      </c>
      <c r="C38" s="10">
        <v>1</v>
      </c>
      <c r="D38" s="10">
        <v>0.71220000000000006</v>
      </c>
      <c r="E38" s="10">
        <v>25</v>
      </c>
      <c r="G38" s="4" t="s">
        <v>1</v>
      </c>
      <c r="H38" s="7" t="s">
        <v>2</v>
      </c>
      <c r="I38" s="7" t="s">
        <v>3</v>
      </c>
      <c r="J38" s="7" t="s">
        <v>24</v>
      </c>
      <c r="L38" s="3"/>
      <c r="M38" s="3"/>
      <c r="N38" s="3"/>
      <c r="O38" s="3"/>
    </row>
    <row r="39" spans="1:15" x14ac:dyDescent="0.25">
      <c r="A39" s="5" t="s">
        <v>15</v>
      </c>
      <c r="B39" s="6">
        <v>314</v>
      </c>
      <c r="C39" s="10">
        <v>0.85370000000000001</v>
      </c>
      <c r="D39" s="10">
        <v>0.74380000000000002</v>
      </c>
      <c r="E39" s="10">
        <v>24</v>
      </c>
      <c r="G39" s="1">
        <f>INDEX($A:$D, MATCH($G37, $A:$A, 0), 2)</f>
        <v>313</v>
      </c>
      <c r="H39" s="8">
        <f>INDEX($A:$D, MATCH($G37, $A:$A, 0), 3)</f>
        <v>0.97970000000000002</v>
      </c>
      <c r="I39" s="8">
        <f>INDEX($A:$D, MATCH($G37, $A:$A, 0), 4)</f>
        <v>0.64349999999999996</v>
      </c>
      <c r="J39" s="3">
        <f>INDEX($A:$E, MATCH($G37, $A:$A, 0), 5)</f>
        <v>24</v>
      </c>
      <c r="L39" s="3"/>
      <c r="M39" s="3"/>
      <c r="N39" s="3"/>
      <c r="O39" s="3"/>
    </row>
    <row r="40" spans="1:15" x14ac:dyDescent="0.25">
      <c r="A40" s="5" t="s">
        <v>15</v>
      </c>
      <c r="B40" s="6">
        <v>315</v>
      </c>
      <c r="C40" s="10">
        <v>0.82</v>
      </c>
      <c r="D40" s="10">
        <v>0.93689999999999996</v>
      </c>
      <c r="E40" s="10">
        <v>26</v>
      </c>
      <c r="G40" s="1">
        <f t="array" ref="G40">INDEX($A:$D, MATCH($G37, $A:$A, 0)+1, 2)</f>
        <v>314</v>
      </c>
      <c r="H40" s="8">
        <f t="array" ref="H40">INDEX($A:$D, MATCH($G37, $A:$A, 0)+1, 3)</f>
        <v>1</v>
      </c>
      <c r="I40" s="8">
        <f t="array" ref="I40">INDEX($A:$D, MATCH($G37, $A:$A, 0)+1, 4)</f>
        <v>0.90980000000000005</v>
      </c>
      <c r="J40" s="3">
        <f>INDEX($A:$E, MATCH($G37, $A:$A, 0)+1, 5)</f>
        <v>26</v>
      </c>
      <c r="L40" s="3"/>
      <c r="M40" s="3"/>
      <c r="N40" s="3"/>
      <c r="O40" s="3"/>
    </row>
    <row r="41" spans="1:15" x14ac:dyDescent="0.25">
      <c r="A41" s="5" t="s">
        <v>15</v>
      </c>
      <c r="B41" s="6">
        <v>316</v>
      </c>
      <c r="C41" s="10">
        <v>1</v>
      </c>
      <c r="D41" s="10">
        <v>1</v>
      </c>
      <c r="E41" s="10">
        <v>27</v>
      </c>
      <c r="G41" s="1">
        <f t="array" ref="G41">INDEX($A:$D, MATCH($G37, $A:$A, 0)+2, 2)</f>
        <v>315</v>
      </c>
      <c r="H41" s="8">
        <f t="array" ref="H41">INDEX($A:$D, MATCH($G37, $A:$A, 0)+2, 3)</f>
        <v>0.9506</v>
      </c>
      <c r="I41" s="8">
        <f t="array" ref="I41">INDEX($A:$D, MATCH($G37, $A:$A, 0)+2, 4)</f>
        <v>0.90029999999999999</v>
      </c>
      <c r="J41" s="3">
        <f>INDEX($A:$E, MATCH($G37, $A:$A, 0)+2, 5)</f>
        <v>16</v>
      </c>
      <c r="L41" s="3"/>
      <c r="M41" s="3"/>
      <c r="N41" s="3"/>
      <c r="O41" s="3"/>
    </row>
    <row r="42" spans="1:15" x14ac:dyDescent="0.25">
      <c r="A42" s="5" t="s">
        <v>15</v>
      </c>
      <c r="B42" s="6">
        <v>317</v>
      </c>
      <c r="C42" s="10">
        <v>0.71079999999999999</v>
      </c>
      <c r="D42" s="10">
        <v>0.98080000000000001</v>
      </c>
      <c r="E42" s="10">
        <v>28</v>
      </c>
      <c r="G42" s="1">
        <f t="array" ref="G42">INDEX($A:$D, MATCH($G37, $A:$A, 0)+3, 2)</f>
        <v>316</v>
      </c>
      <c r="H42" s="8">
        <f t="array" ref="H42">INDEX($A:$D, MATCH($G37, $A:$A, 0)+3, 3)</f>
        <v>1</v>
      </c>
      <c r="I42" s="8">
        <f t="array" ref="I42">INDEX($A:$D, MATCH($G37, $A:$A, 0)+3, 4)</f>
        <v>0.89710000000000001</v>
      </c>
      <c r="J42" s="3">
        <f>INDEX($A:$E, MATCH($G37, $A:$A, 0)+3, 5)</f>
        <v>18</v>
      </c>
      <c r="L42" s="3"/>
      <c r="M42" s="3"/>
      <c r="N42" s="3"/>
      <c r="O42" s="3"/>
    </row>
    <row r="43" spans="1:15" x14ac:dyDescent="0.25">
      <c r="A43" s="5" t="s">
        <v>15</v>
      </c>
      <c r="B43" s="6">
        <v>318</v>
      </c>
      <c r="C43" s="10">
        <v>1</v>
      </c>
      <c r="D43" s="10">
        <v>0.87790000000000001</v>
      </c>
      <c r="E43" s="10">
        <v>30</v>
      </c>
      <c r="G43" s="1">
        <f t="array" ref="G43">INDEX($A:$D, MATCH($G37, $A:$A, 0)+4, 2)</f>
        <v>317</v>
      </c>
      <c r="H43" s="8">
        <f t="array" ref="H43">INDEX($A:$D, MATCH($G37, $A:$A, 0)+4, 3)</f>
        <v>1</v>
      </c>
      <c r="I43" s="8">
        <f t="array" ref="I43">INDEX($A:$D, MATCH($G37, $A:$A, 0)+4, 4)</f>
        <v>0.78349999999999997</v>
      </c>
      <c r="J43" s="3">
        <f>INDEX($A:$E, MATCH($G37, $A:$A, 0)+4, 5)</f>
        <v>20</v>
      </c>
      <c r="L43" s="3"/>
      <c r="M43" s="3"/>
      <c r="N43" s="3"/>
      <c r="O43" s="3"/>
    </row>
    <row r="44" spans="1:15" x14ac:dyDescent="0.25">
      <c r="A44" s="5" t="s">
        <v>16</v>
      </c>
      <c r="B44" s="6">
        <v>313</v>
      </c>
      <c r="C44" s="10">
        <v>0.97970000000000002</v>
      </c>
      <c r="D44" s="10">
        <v>0.64349999999999996</v>
      </c>
      <c r="E44" s="10">
        <v>24</v>
      </c>
      <c r="G44" s="1">
        <f t="array" ref="G44">INDEX($A:$D, MATCH($G37, $A:$A, 0)+5, 2)</f>
        <v>318</v>
      </c>
      <c r="H44" s="8">
        <f t="array" ref="H44">INDEX($A:$D, MATCH($G37, $A:$A, 0)+5, 3)</f>
        <v>1</v>
      </c>
      <c r="I44" s="8">
        <f t="array" ref="I44">INDEX($A:$D, MATCH($G37, $A:$A, 0)+5, 4)</f>
        <v>1</v>
      </c>
      <c r="J44" s="3">
        <f>INDEX($A:$E, MATCH($G37, $A:$A, 0)+5, 5)</f>
        <v>21</v>
      </c>
      <c r="L44" s="3"/>
      <c r="M44" s="3"/>
      <c r="N44" s="3"/>
      <c r="O44" s="3"/>
    </row>
    <row r="45" spans="1:15" x14ac:dyDescent="0.25">
      <c r="A45" s="5" t="s">
        <v>16</v>
      </c>
      <c r="B45" s="6">
        <v>314</v>
      </c>
      <c r="C45" s="10">
        <v>1</v>
      </c>
      <c r="D45" s="10">
        <v>0.90980000000000005</v>
      </c>
      <c r="E45" s="10">
        <v>26</v>
      </c>
      <c r="J45" s="9"/>
    </row>
    <row r="46" spans="1:15" x14ac:dyDescent="0.25">
      <c r="A46" s="5" t="s">
        <v>16</v>
      </c>
      <c r="B46" s="6">
        <v>315</v>
      </c>
      <c r="C46" s="10">
        <v>0.9506</v>
      </c>
      <c r="D46" s="10">
        <v>0.90029999999999999</v>
      </c>
      <c r="E46" s="10">
        <v>16</v>
      </c>
      <c r="G46" s="17"/>
      <c r="H46" s="17"/>
      <c r="I46" s="17"/>
      <c r="J46" s="17"/>
      <c r="L46" s="15"/>
      <c r="M46" s="15"/>
      <c r="N46" s="15"/>
    </row>
    <row r="47" spans="1:15" x14ac:dyDescent="0.25">
      <c r="A47" s="5" t="s">
        <v>16</v>
      </c>
      <c r="B47" s="6">
        <v>316</v>
      </c>
      <c r="C47" s="10">
        <v>1</v>
      </c>
      <c r="D47" s="10">
        <v>0.89710000000000001</v>
      </c>
      <c r="E47" s="10">
        <v>18</v>
      </c>
      <c r="G47" s="3"/>
      <c r="H47" s="3"/>
      <c r="I47" s="3"/>
      <c r="J47" s="3"/>
      <c r="L47" s="2"/>
      <c r="M47" s="9"/>
      <c r="N47" s="9"/>
    </row>
    <row r="48" spans="1:15" x14ac:dyDescent="0.25">
      <c r="A48" s="5" t="s">
        <v>16</v>
      </c>
      <c r="B48" s="6">
        <v>317</v>
      </c>
      <c r="C48" s="10">
        <v>1</v>
      </c>
      <c r="D48" s="10">
        <v>0.78349999999999997</v>
      </c>
      <c r="E48" s="10">
        <v>20</v>
      </c>
      <c r="G48" s="3"/>
      <c r="H48" s="3"/>
      <c r="I48" s="3"/>
      <c r="J48" s="3"/>
      <c r="L48" s="14"/>
      <c r="M48" s="13"/>
      <c r="N48" s="13"/>
    </row>
    <row r="49" spans="1:14" x14ac:dyDescent="0.25">
      <c r="A49" s="5" t="s">
        <v>16</v>
      </c>
      <c r="B49" s="6">
        <v>318</v>
      </c>
      <c r="C49" s="10">
        <v>1</v>
      </c>
      <c r="D49" s="10">
        <v>1</v>
      </c>
      <c r="E49" s="10">
        <v>21</v>
      </c>
      <c r="G49" s="3"/>
      <c r="H49" s="3"/>
      <c r="I49" s="3"/>
      <c r="J49" s="3"/>
      <c r="L49" s="14"/>
      <c r="M49" s="13"/>
      <c r="N49" s="13"/>
    </row>
    <row r="50" spans="1:14" x14ac:dyDescent="0.25">
      <c r="A50" s="5" t="s">
        <v>17</v>
      </c>
      <c r="B50" s="6">
        <v>313</v>
      </c>
      <c r="C50" s="10">
        <v>1</v>
      </c>
      <c r="D50" s="10">
        <v>0.66259999999999997</v>
      </c>
      <c r="E50" s="10">
        <v>22</v>
      </c>
      <c r="G50" s="3"/>
      <c r="H50" s="3"/>
      <c r="I50" s="3"/>
      <c r="J50" s="3"/>
      <c r="L50" s="14"/>
      <c r="M50" s="13"/>
      <c r="N50" s="13"/>
    </row>
    <row r="51" spans="1:14" x14ac:dyDescent="0.25">
      <c r="A51" s="5" t="s">
        <v>17</v>
      </c>
      <c r="B51" s="6">
        <v>314</v>
      </c>
      <c r="C51" s="10">
        <v>0.93020000000000003</v>
      </c>
      <c r="D51" s="10">
        <v>0.96140000000000003</v>
      </c>
      <c r="E51" s="10">
        <v>24</v>
      </c>
      <c r="G51" s="3"/>
      <c r="H51" s="3"/>
      <c r="I51" s="3"/>
      <c r="J51" s="3"/>
      <c r="L51" s="14"/>
      <c r="M51" s="13"/>
      <c r="N51" s="13"/>
    </row>
    <row r="52" spans="1:14" x14ac:dyDescent="0.25">
      <c r="A52" s="5" t="s">
        <v>17</v>
      </c>
      <c r="B52" s="6">
        <v>315</v>
      </c>
      <c r="C52" s="10">
        <v>1</v>
      </c>
      <c r="D52" s="10">
        <v>0.8972</v>
      </c>
      <c r="E52" s="10">
        <v>26</v>
      </c>
      <c r="G52" s="3"/>
      <c r="H52" s="3"/>
      <c r="I52" s="3"/>
      <c r="J52" s="3"/>
      <c r="L52" s="14"/>
      <c r="M52" s="13"/>
      <c r="N52" s="13"/>
    </row>
    <row r="53" spans="1:14" x14ac:dyDescent="0.25">
      <c r="A53" s="5" t="s">
        <v>17</v>
      </c>
      <c r="B53" s="14">
        <v>316</v>
      </c>
      <c r="C53" s="11">
        <v>1</v>
      </c>
      <c r="D53" s="11">
        <v>0.98609999999999998</v>
      </c>
      <c r="E53" s="11">
        <v>23</v>
      </c>
      <c r="G53" s="3"/>
      <c r="H53" s="3"/>
      <c r="I53" s="3"/>
      <c r="J53" s="3"/>
      <c r="L53" s="14"/>
      <c r="M53" s="13"/>
      <c r="N53" s="13"/>
    </row>
    <row r="54" spans="1:14" x14ac:dyDescent="0.25">
      <c r="A54" s="5" t="s">
        <v>17</v>
      </c>
      <c r="B54" s="6">
        <v>317</v>
      </c>
      <c r="C54" s="10">
        <v>1</v>
      </c>
      <c r="D54" s="10">
        <v>0.99339999999999995</v>
      </c>
      <c r="E54" s="10">
        <v>28</v>
      </c>
    </row>
    <row r="55" spans="1:14" x14ac:dyDescent="0.25">
      <c r="A55" s="5" t="s">
        <v>17</v>
      </c>
      <c r="B55" s="6">
        <v>318</v>
      </c>
      <c r="C55" s="10">
        <v>0.77780000000000005</v>
      </c>
      <c r="D55" s="10">
        <v>0.99139999999999995</v>
      </c>
      <c r="E55" s="10">
        <v>30</v>
      </c>
    </row>
    <row r="56" spans="1:14" x14ac:dyDescent="0.25">
      <c r="A56" s="5"/>
      <c r="B56" s="6"/>
      <c r="C56" s="6"/>
      <c r="D56" s="6"/>
      <c r="E56" s="6"/>
    </row>
    <row r="57" spans="1:14" x14ac:dyDescent="0.25">
      <c r="A57" s="5"/>
      <c r="B57" s="6"/>
      <c r="C57" s="6"/>
      <c r="D57" s="6"/>
      <c r="E57" s="6"/>
    </row>
    <row r="58" spans="1:14" x14ac:dyDescent="0.25">
      <c r="A58" s="5"/>
      <c r="B58" s="6"/>
      <c r="C58" s="6"/>
      <c r="D58" s="6"/>
      <c r="E58" s="6"/>
    </row>
    <row r="59" spans="1:14" x14ac:dyDescent="0.25">
      <c r="A59" s="5"/>
      <c r="B59" s="6"/>
      <c r="C59" s="6"/>
      <c r="D59" s="6"/>
      <c r="E59" s="6"/>
    </row>
    <row r="60" spans="1:14" x14ac:dyDescent="0.25">
      <c r="A60" s="5"/>
      <c r="B60" s="6"/>
      <c r="C60" s="6"/>
      <c r="D60" s="6"/>
      <c r="E60" s="6"/>
    </row>
    <row r="61" spans="1:14" x14ac:dyDescent="0.25">
      <c r="A61" s="5"/>
      <c r="B61" s="6"/>
      <c r="C61" s="10"/>
      <c r="D61" s="10"/>
      <c r="E61" s="10"/>
    </row>
    <row r="62" spans="1:14" x14ac:dyDescent="0.25">
      <c r="A62" s="5"/>
      <c r="B62" s="6"/>
      <c r="C62" s="6"/>
      <c r="D62" s="6"/>
      <c r="E62" s="6"/>
    </row>
    <row r="63" spans="1:14" x14ac:dyDescent="0.25">
      <c r="A63" s="5"/>
      <c r="B63" s="6"/>
      <c r="C63" s="6"/>
      <c r="D63" s="6"/>
      <c r="E63" s="6"/>
    </row>
    <row r="64" spans="1:14" x14ac:dyDescent="0.25">
      <c r="A64" s="5"/>
      <c r="B64" s="6"/>
      <c r="C64" s="6"/>
      <c r="D64" s="6"/>
      <c r="E64" s="6"/>
    </row>
    <row r="65" spans="1:5" x14ac:dyDescent="0.25">
      <c r="A65" s="5"/>
      <c r="B65" s="6"/>
      <c r="C65" s="6"/>
      <c r="D65" s="6"/>
      <c r="E65" s="6"/>
    </row>
    <row r="66" spans="1:5" x14ac:dyDescent="0.25">
      <c r="A66" s="5"/>
      <c r="B66" s="6"/>
      <c r="C66" s="6"/>
      <c r="D66" s="6"/>
      <c r="E66" s="6"/>
    </row>
    <row r="67" spans="1:5" x14ac:dyDescent="0.25">
      <c r="A67" s="5"/>
      <c r="B67" s="6"/>
      <c r="C67" s="10"/>
      <c r="D67" s="10"/>
      <c r="E67" s="10"/>
    </row>
    <row r="68" spans="1:5" x14ac:dyDescent="0.25">
      <c r="A68" s="5"/>
      <c r="B68" s="6"/>
      <c r="C68" s="10"/>
      <c r="D68" s="10"/>
      <c r="E68" s="10"/>
    </row>
    <row r="69" spans="1:5" x14ac:dyDescent="0.25">
      <c r="A69" s="5"/>
      <c r="B69" s="6"/>
      <c r="C69" s="10"/>
      <c r="D69" s="10"/>
      <c r="E69" s="10"/>
    </row>
    <row r="70" spans="1:5" x14ac:dyDescent="0.25">
      <c r="A70" s="5"/>
      <c r="B70" s="6"/>
      <c r="C70" s="10"/>
      <c r="D70" s="10"/>
      <c r="E70" s="10"/>
    </row>
    <row r="71" spans="1:5" x14ac:dyDescent="0.25">
      <c r="A71" s="5"/>
      <c r="B71" s="6"/>
      <c r="C71" s="10"/>
      <c r="D71" s="10"/>
      <c r="E71" s="10"/>
    </row>
    <row r="72" spans="1:5" x14ac:dyDescent="0.25">
      <c r="A72" s="5"/>
      <c r="B72" s="6"/>
      <c r="C72" s="10"/>
      <c r="D72" s="10"/>
      <c r="E72" s="10"/>
    </row>
    <row r="73" spans="1:5" x14ac:dyDescent="0.25">
      <c r="A73" s="5"/>
      <c r="B73" s="6"/>
      <c r="C73" s="10"/>
      <c r="D73" s="10"/>
      <c r="E73" s="10"/>
    </row>
    <row r="74" spans="1:5" x14ac:dyDescent="0.25">
      <c r="A74" s="5"/>
      <c r="B74" s="6"/>
      <c r="C74" s="6"/>
      <c r="D74" s="6"/>
      <c r="E74" s="6"/>
    </row>
    <row r="75" spans="1:5" x14ac:dyDescent="0.25">
      <c r="A75" s="5"/>
      <c r="B75" s="6"/>
      <c r="C75" s="6"/>
      <c r="D75" s="6"/>
      <c r="E75" s="6"/>
    </row>
    <row r="76" spans="1:5" x14ac:dyDescent="0.25">
      <c r="A76" s="5"/>
      <c r="B76" s="6"/>
      <c r="C76" s="6"/>
      <c r="D76" s="6"/>
      <c r="E76" s="6"/>
    </row>
    <row r="77" spans="1:5" x14ac:dyDescent="0.25">
      <c r="A77" s="5"/>
      <c r="B77" s="6"/>
      <c r="C77" s="10"/>
      <c r="D77" s="10"/>
      <c r="E77" s="10"/>
    </row>
    <row r="78" spans="1:5" x14ac:dyDescent="0.25">
      <c r="A78" s="5"/>
      <c r="B78" s="6"/>
      <c r="C78" s="10"/>
      <c r="D78" s="10"/>
      <c r="E78" s="10"/>
    </row>
    <row r="79" spans="1:5" x14ac:dyDescent="0.25">
      <c r="A79" s="5"/>
      <c r="B79" s="6"/>
      <c r="C79" s="10"/>
      <c r="D79" s="10"/>
      <c r="E79" s="10"/>
    </row>
  </sheetData>
  <sortState xmlns:xlrd2="http://schemas.microsoft.com/office/spreadsheetml/2017/richdata2" ref="A2:D80">
    <sortCondition ref="A2:A80"/>
    <sortCondition ref="B2:B80"/>
  </sortState>
  <mergeCells count="12">
    <mergeCell ref="Q1:S1"/>
    <mergeCell ref="G1:J1"/>
    <mergeCell ref="L1:O1"/>
    <mergeCell ref="G10:J10"/>
    <mergeCell ref="L10:O10"/>
    <mergeCell ref="G46:J46"/>
    <mergeCell ref="G19:J19"/>
    <mergeCell ref="L19:O19"/>
    <mergeCell ref="G28:J28"/>
    <mergeCell ref="L28:O28"/>
    <mergeCell ref="G37:J37"/>
    <mergeCell ref="L37:O37"/>
  </mergeCells>
  <conditionalFormatting sqref="H3:H8 M3:M8 H12:H17 M12:M17 H21:H26 M21:M26 H30:H35 M30:M35 H39:H44">
    <cfRule type="cellIs" dxfId="5" priority="7" stopIfTrue="1" operator="between">
      <formula>$Q$3</formula>
      <formula>1</formula>
    </cfRule>
    <cfRule type="cellIs" dxfId="4" priority="8" stopIfTrue="1" operator="between">
      <formula>$Q$4</formula>
      <formula>$Q$3</formula>
    </cfRule>
    <cfRule type="cellIs" dxfId="3" priority="9" stopIfTrue="1" operator="between">
      <formula>$Q$5</formula>
      <formula>$Q$4</formula>
    </cfRule>
  </conditionalFormatting>
  <conditionalFormatting sqref="I3:I8 N3:N8 I12:I17 N12:N17 I21:I26 N21:N26 I30:I35 N30:N35 I39:I44">
    <cfRule type="cellIs" dxfId="2" priority="4" stopIfTrue="1" operator="between">
      <formula>$R$3</formula>
      <formula>1</formula>
    </cfRule>
    <cfRule type="cellIs" dxfId="1" priority="5" stopIfTrue="1" operator="between">
      <formula>$R$4</formula>
      <formula>$R$3</formula>
    </cfRule>
    <cfRule type="cellIs" dxfId="0" priority="6" stopIfTrue="1" operator="between">
      <formula>$R$5</formula>
      <formula>$R$4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F88C-1898-4B8C-B478-A8F95E87B517}">
  <dimension ref="A1"/>
  <sheetViews>
    <sheetView tabSelected="1" topLeftCell="A78" workbookViewId="0">
      <selection activeCell="AB105" sqref="AB10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D987-1BA2-49BE-9A2A-F8E1873877E4}">
  <dimension ref="A1:I1"/>
  <sheetViews>
    <sheetView workbookViewId="0">
      <selection activeCell="H8" sqref="H8"/>
    </sheetView>
  </sheetViews>
  <sheetFormatPr defaultRowHeight="15" x14ac:dyDescent="0.25"/>
  <cols>
    <col min="3" max="3" width="17" bestFit="1" customWidth="1"/>
    <col min="4" max="4" width="23.85546875" bestFit="1" customWidth="1"/>
    <col min="5" max="5" width="21.7109375" bestFit="1" customWidth="1"/>
    <col min="6" max="6" width="16.42578125" bestFit="1" customWidth="1"/>
    <col min="7" max="7" width="12.85546875" bestFit="1" customWidth="1"/>
    <col min="8" max="8" width="14.5703125" bestFit="1" customWidth="1"/>
    <col min="9" max="9" width="11.42578125" bestFit="1" customWidth="1"/>
  </cols>
  <sheetData>
    <row r="1" spans="1:9" x14ac:dyDescent="0.25">
      <c r="A1" s="16" t="s">
        <v>0</v>
      </c>
      <c r="B1" s="16" t="s">
        <v>1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</v>
      </c>
      <c r="H1" s="16" t="s">
        <v>23</v>
      </c>
      <c r="I1" s="16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50CC-5178-4DE8-BF4C-1F4B7A61AC02}">
  <dimension ref="A1"/>
  <sheetViews>
    <sheetView topLeftCell="A31" workbookViewId="0">
      <selection activeCell="L71" sqref="L7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c5b483-d99a-41d5-a4be-a53527925233">
      <UserInfo>
        <DisplayName>Alex Lisin</DisplayName>
        <AccountId>11</AccountId>
        <AccountType/>
      </UserInfo>
      <UserInfo>
        <DisplayName>Gene Masinovsky</DisplayName>
        <AccountId>25</AccountId>
        <AccountType/>
      </UserInfo>
      <UserInfo>
        <DisplayName>Erick Gordils</DisplayName>
        <AccountId>24</AccountId>
        <AccountType/>
      </UserInfo>
      <UserInfo>
        <DisplayName>Mike Luther</DisplayName>
        <AccountId>9</AccountId>
        <AccountType/>
      </UserInfo>
      <UserInfo>
        <DisplayName>Suparna Shaligram</DisplayName>
        <AccountId>34</AccountId>
        <AccountType/>
      </UserInfo>
      <UserInfo>
        <DisplayName>Tim Martin</DisplayName>
        <AccountId>35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D670DC2348C48BD82426FE3FCBE5D" ma:contentTypeVersion="10" ma:contentTypeDescription="Create a new document." ma:contentTypeScope="" ma:versionID="27870e9bb36b35dd43159ecf601b5e66">
  <xsd:schema xmlns:xsd="http://www.w3.org/2001/XMLSchema" xmlns:xs="http://www.w3.org/2001/XMLSchema" xmlns:p="http://schemas.microsoft.com/office/2006/metadata/properties" xmlns:ns2="d2be6153-8d42-41be-ac69-e6a872ccc068" xmlns:ns3="5fc5b483-d99a-41d5-a4be-a53527925233" targetNamespace="http://schemas.microsoft.com/office/2006/metadata/properties" ma:root="true" ma:fieldsID="9a18213338d7c2ec78c86105a2f8b850" ns2:_="" ns3:_="">
    <xsd:import namespace="d2be6153-8d42-41be-ac69-e6a872ccc068"/>
    <xsd:import namespace="5fc5b483-d99a-41d5-a4be-a53527925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e6153-8d42-41be-ac69-e6a872ccc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b483-d99a-41d5-a4be-a5352792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67E34-3963-4B67-9869-6F6D0110C4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D61F34-8915-4BC0-A77A-10ECFF05477D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fc5b483-d99a-41d5-a4be-a53527925233"/>
    <ds:schemaRef ds:uri="d2be6153-8d42-41be-ac69-e6a872ccc06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297B6B-AFAC-4F59-8FD7-5318629A0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e6153-8d42-41be-ac69-e6a872ccc068"/>
    <ds:schemaRef ds:uri="5fc5b483-d99a-41d5-a4be-a5352792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 - Data</vt:lpstr>
      <vt:lpstr>KPI - Graphs</vt:lpstr>
      <vt:lpstr>Sprint Value - Data</vt:lpstr>
      <vt:lpstr>Sprint Value -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Bret Hall</dc:creator>
  <cp:lastModifiedBy>Alex Lisin</cp:lastModifiedBy>
  <dcterms:created xsi:type="dcterms:W3CDTF">2019-09-10T13:46:35Z</dcterms:created>
  <dcterms:modified xsi:type="dcterms:W3CDTF">2020-02-24T17:30:32Z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0x0101008ECD670DC2348C48BD82426FE3FCBE5D</vt:lpwstr>
  </property>
  <property fmtid="{D5CDD505-2E9C-101B-9397-08002B2CF9AE}" pid="3" name="IsMyDocuments">
    <vt:bool>true</vt:bool>
  </property>
  <property fmtid="{D5CDD505-2E9C-101B-9397-08002B2CF9AE}" pid="4" name="Order">
    <vt:r8>21800</vt:r8>
  </property>
  <property fmtid="{D5CDD505-2E9C-101B-9397-08002B2CF9AE}" pid="5" name="SharedWithUsers">
    <vt:lpwstr>11;#Alex Lisin;#25;#Gene Masinovsky;#24;#Erick Gordils;#9;#Mike Luther;#34;#Suparna Shaligram;#35;#Tim Martin</vt:lpwstr>
  </property>
  <property fmtid="{D5CDD505-2E9C-101B-9397-08002B2CF9AE}" pid="6" name="ComplianceAssetId">
    <vt:lpwstr/>
  </property>
</Properties>
</file>