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"/>
    </mc:Choice>
  </mc:AlternateContent>
  <bookViews>
    <workbookView xWindow="0" yWindow="0" windowWidth="20490" windowHeight="7905"/>
  </bookViews>
  <sheets>
    <sheet name="Sheet1" sheetId="1" r:id="rId1"/>
    <sheet name="MOP" sheetId="2" r:id="rId2"/>
    <sheet name="Sheet3" sheetId="3" r:id="rId3"/>
  </sheets>
  <externalReferences>
    <externalReference r:id="rId4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2" i="2" l="1"/>
  <c r="V52" i="2"/>
  <c r="W44" i="2"/>
  <c r="V44" i="2"/>
  <c r="W36" i="2"/>
  <c r="V36" i="2"/>
  <c r="Y28" i="2"/>
  <c r="X28" i="2"/>
  <c r="U28" i="2"/>
  <c r="Q28" i="2"/>
  <c r="P28" i="2"/>
  <c r="R28" i="2" s="1"/>
  <c r="O28" i="2"/>
  <c r="Y27" i="2"/>
  <c r="U27" i="2"/>
  <c r="Q27" i="2"/>
  <c r="R27" i="2" s="1"/>
  <c r="P27" i="2"/>
  <c r="O27" i="2"/>
  <c r="Y26" i="2"/>
  <c r="U26" i="2"/>
  <c r="R26" i="2"/>
  <c r="Q26" i="2"/>
  <c r="P26" i="2"/>
  <c r="O26" i="2"/>
  <c r="Y25" i="2"/>
  <c r="U25" i="2"/>
  <c r="Q25" i="2"/>
  <c r="P25" i="2"/>
  <c r="R25" i="2" s="1"/>
  <c r="O25" i="2"/>
  <c r="Y24" i="2"/>
  <c r="Q24" i="2"/>
  <c r="R24" i="2" s="1"/>
  <c r="P24" i="2"/>
  <c r="O24" i="2"/>
  <c r="Y23" i="2"/>
  <c r="Q23" i="2"/>
  <c r="P23" i="2"/>
  <c r="R23" i="2" s="1"/>
  <c r="O23" i="2"/>
  <c r="Y22" i="2"/>
  <c r="V22" i="2"/>
  <c r="Q22" i="2"/>
  <c r="P22" i="2"/>
  <c r="R22" i="2" s="1"/>
  <c r="O22" i="2"/>
  <c r="Y21" i="2"/>
  <c r="V21" i="2"/>
  <c r="Q21" i="2"/>
  <c r="R21" i="2" s="1"/>
  <c r="P21" i="2"/>
  <c r="O21" i="2"/>
  <c r="W20" i="2"/>
  <c r="V20" i="2"/>
  <c r="I52" i="1"/>
  <c r="G52" i="1"/>
  <c r="E52" i="1"/>
  <c r="D52" i="1"/>
  <c r="I51" i="1"/>
  <c r="G51" i="1"/>
  <c r="E51" i="1"/>
  <c r="D51" i="1"/>
  <c r="I50" i="1"/>
  <c r="G50" i="1"/>
  <c r="E50" i="1"/>
  <c r="D50" i="1"/>
  <c r="I49" i="1"/>
  <c r="G49" i="1"/>
  <c r="E49" i="1"/>
  <c r="D49" i="1"/>
  <c r="I48" i="1"/>
  <c r="G48" i="1"/>
  <c r="E48" i="1"/>
  <c r="D48" i="1"/>
  <c r="I47" i="1"/>
  <c r="G47" i="1"/>
  <c r="E47" i="1"/>
  <c r="D47" i="1"/>
  <c r="I46" i="1"/>
  <c r="G46" i="1"/>
  <c r="E46" i="1"/>
  <c r="D46" i="1"/>
  <c r="I45" i="1"/>
  <c r="G45" i="1"/>
  <c r="E45" i="1"/>
  <c r="D45" i="1"/>
  <c r="I44" i="1"/>
  <c r="G44" i="1"/>
  <c r="E44" i="1"/>
  <c r="D44" i="1"/>
  <c r="K38" i="1"/>
  <c r="I38" i="1"/>
  <c r="H38" i="1"/>
  <c r="G38" i="1"/>
  <c r="E38" i="1"/>
  <c r="D38" i="1"/>
  <c r="K37" i="1"/>
  <c r="I37" i="1"/>
  <c r="H37" i="1"/>
  <c r="G37" i="1"/>
  <c r="E37" i="1"/>
  <c r="D37" i="1"/>
  <c r="K36" i="1"/>
  <c r="I36" i="1"/>
  <c r="H36" i="1"/>
  <c r="G36" i="1"/>
  <c r="E36" i="1"/>
  <c r="D36" i="1"/>
  <c r="K35" i="1"/>
  <c r="I35" i="1"/>
  <c r="H35" i="1"/>
  <c r="G35" i="1"/>
  <c r="E35" i="1"/>
  <c r="D35" i="1"/>
  <c r="K34" i="1"/>
  <c r="I34" i="1"/>
  <c r="H34" i="1"/>
  <c r="G34" i="1"/>
  <c r="E34" i="1"/>
  <c r="D34" i="1"/>
  <c r="K33" i="1"/>
  <c r="I33" i="1"/>
  <c r="H33" i="1"/>
  <c r="G33" i="1"/>
  <c r="E33" i="1"/>
  <c r="D33" i="1"/>
  <c r="K32" i="1"/>
  <c r="I32" i="1"/>
  <c r="H32" i="1"/>
  <c r="G32" i="1"/>
  <c r="E32" i="1"/>
  <c r="D32" i="1"/>
  <c r="K31" i="1"/>
  <c r="K39" i="1" s="1"/>
  <c r="I31" i="1"/>
  <c r="I39" i="1" s="1"/>
  <c r="H31" i="1"/>
  <c r="H39" i="1" s="1"/>
  <c r="G31" i="1"/>
  <c r="G39" i="1" s="1"/>
  <c r="E31" i="1"/>
  <c r="E39" i="1" s="1"/>
  <c r="D31" i="1"/>
  <c r="D39" i="1" s="1"/>
  <c r="J24" i="1"/>
  <c r="H24" i="1"/>
  <c r="G24" i="1"/>
  <c r="I24" i="1" s="1"/>
  <c r="F24" i="1"/>
  <c r="E24" i="1"/>
  <c r="D24" i="1"/>
  <c r="J23" i="1"/>
  <c r="I23" i="1"/>
  <c r="H23" i="1"/>
  <c r="G23" i="1"/>
  <c r="E23" i="1"/>
  <c r="F23" i="1" s="1"/>
  <c r="D23" i="1"/>
  <c r="J22" i="1"/>
  <c r="H22" i="1"/>
  <c r="I22" i="1" s="1"/>
  <c r="G22" i="1"/>
  <c r="E22" i="1"/>
  <c r="D22" i="1"/>
  <c r="F22" i="1" s="1"/>
  <c r="J21" i="1"/>
  <c r="H21" i="1"/>
  <c r="I21" i="1" s="1"/>
  <c r="G21" i="1"/>
  <c r="E21" i="1"/>
  <c r="D21" i="1"/>
  <c r="F21" i="1" s="1"/>
  <c r="J20" i="1"/>
  <c r="H20" i="1"/>
  <c r="G20" i="1"/>
  <c r="I20" i="1" s="1"/>
  <c r="F20" i="1"/>
  <c r="E20" i="1"/>
  <c r="D20" i="1"/>
  <c r="J19" i="1"/>
  <c r="I19" i="1"/>
  <c r="H19" i="1"/>
  <c r="G19" i="1"/>
  <c r="E19" i="1"/>
  <c r="F19" i="1" s="1"/>
  <c r="D19" i="1"/>
  <c r="J18" i="1"/>
  <c r="H18" i="1"/>
  <c r="I18" i="1" s="1"/>
  <c r="G18" i="1"/>
  <c r="E18" i="1"/>
  <c r="D18" i="1"/>
  <c r="F18" i="1" s="1"/>
  <c r="J17" i="1"/>
  <c r="J25" i="1" s="1"/>
  <c r="H17" i="1"/>
  <c r="H25" i="1" s="1"/>
  <c r="G17" i="1"/>
  <c r="G25" i="1" s="1"/>
  <c r="E17" i="1"/>
  <c r="E25" i="1" s="1"/>
  <c r="D17" i="1"/>
  <c r="F17" i="1" s="1"/>
  <c r="F25" i="1" s="1"/>
  <c r="H12" i="1"/>
  <c r="E12" i="1"/>
  <c r="H11" i="1"/>
  <c r="E11" i="1"/>
  <c r="H10" i="1"/>
  <c r="E10" i="1"/>
  <c r="H9" i="1"/>
  <c r="E9" i="1"/>
  <c r="W26" i="2"/>
  <c r="W23" i="2"/>
  <c r="S22" i="2"/>
  <c r="W24" i="2"/>
  <c r="S23" i="2"/>
  <c r="W25" i="2"/>
  <c r="S24" i="2"/>
  <c r="S21" i="2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W27" i="2"/>
  <c r="V27" i="2" l="1"/>
  <c r="X27" i="2" s="1"/>
  <c r="F39" i="1"/>
  <c r="J39" i="1"/>
  <c r="U21" i="2"/>
  <c r="X21" i="2" s="1"/>
  <c r="U24" i="2"/>
  <c r="V25" i="2"/>
  <c r="U23" i="2"/>
  <c r="V24" i="2"/>
  <c r="U22" i="2"/>
  <c r="X22" i="2" s="1"/>
  <c r="W29" i="2"/>
  <c r="V23" i="2"/>
  <c r="V29" i="2" s="1"/>
  <c r="V53" i="2" s="1"/>
  <c r="V26" i="2"/>
  <c r="X26" i="2" s="1"/>
  <c r="X25" i="2"/>
  <c r="W53" i="2"/>
  <c r="D25" i="1"/>
  <c r="I17" i="1"/>
  <c r="I25" i="1" s="1"/>
  <c r="X23" i="2" l="1"/>
  <c r="X24" i="2"/>
</calcChain>
</file>

<file path=xl/sharedStrings.xml><?xml version="1.0" encoding="utf-8"?>
<sst xmlns="http://schemas.openxmlformats.org/spreadsheetml/2006/main" count="181" uniqueCount="132">
  <si>
    <t>Power Grid Corporation of India Ltd.</t>
  </si>
  <si>
    <t>Western Region  Load Despatch Center</t>
  </si>
  <si>
    <t xml:space="preserve">Daily Power Supply Position </t>
  </si>
  <si>
    <t xml:space="preserve"> </t>
  </si>
  <si>
    <t xml:space="preserve">Report for  Date </t>
  </si>
  <si>
    <t xml:space="preserve">Date of Reporting : </t>
  </si>
  <si>
    <t xml:space="preserve">Regional Availability / Demand </t>
  </si>
  <si>
    <t>Unit</t>
  </si>
  <si>
    <t>Peak Time (20:00Hrs)</t>
  </si>
  <si>
    <t>Off Peak Time (03:00Hrs)</t>
  </si>
  <si>
    <t xml:space="preserve">Regional Demand Met </t>
  </si>
  <si>
    <t>MW</t>
  </si>
  <si>
    <t>Regional Requirement</t>
  </si>
  <si>
    <t xml:space="preserve">Regional Shortage </t>
  </si>
  <si>
    <t>SHORTAGES ARE SHOWN IN (-) SIGN</t>
  </si>
  <si>
    <t>Frequency</t>
  </si>
  <si>
    <t>Hz.</t>
  </si>
  <si>
    <t>Energy Requirement &amp; Availability (MU)</t>
  </si>
  <si>
    <t>Import : (+ve), UD / Export :(-ve)</t>
  </si>
  <si>
    <t xml:space="preserve">State / Region </t>
  </si>
  <si>
    <t>Energy Requirement            (MU)</t>
  </si>
  <si>
    <t>Energy Met                         (MU)</t>
  </si>
  <si>
    <t>Surplus  (+)  /  Deficit  (-)                           (MU)</t>
  </si>
  <si>
    <t>Scheduled Drawal from Grid                    (MU)</t>
  </si>
  <si>
    <t>Actual Drawal from Grid                (MU)</t>
  </si>
  <si>
    <t>Overdrawal  (+)  /  Underdrawal  ( - )                           (MU)</t>
  </si>
  <si>
    <t>OA/PX Transaction                      (MU)</t>
  </si>
  <si>
    <t>Chhattisgarh / œ¦¦ããèÔãØã¤</t>
  </si>
  <si>
    <t>Gujarat / Øãì•ãÀã¦ã</t>
  </si>
  <si>
    <t>Madhya Pradesh / ½ã£¾ã ¹ãÆªñÍã</t>
  </si>
  <si>
    <t>Maharashtra / ½ãÖãÀãÓ›È</t>
  </si>
  <si>
    <t>Daman &amp; Diu / ª½ã¶ã ‚ããõÀ ãäª„</t>
  </si>
  <si>
    <t xml:space="preserve">D.N.Haveli /  ªãªÀ ¶ãØãÀ ÖÌãñÊããè </t>
  </si>
  <si>
    <t>Goa / ØããñÌãã</t>
  </si>
  <si>
    <t>ESIL</t>
  </si>
  <si>
    <t>Regional Total</t>
  </si>
  <si>
    <t xml:space="preserve">Peak Demand &amp; Peak Met   (MW)          </t>
  </si>
  <si>
    <t xml:space="preserve">Evening peak Hours  (20:00 Hrs) MW </t>
  </si>
  <si>
    <t>Off Peak (03:00 Hrs) MW</t>
  </si>
  <si>
    <t xml:space="preserve">Demand Met                           (MW) </t>
  </si>
  <si>
    <t>Surplus  (+)  /  Deficit  (-)                           (MW)</t>
  </si>
  <si>
    <t>UI                      (MW)</t>
  </si>
  <si>
    <t xml:space="preserve">OA/PX Transaction (MW) </t>
  </si>
  <si>
    <t>Maximum Demand of the Day (MW)</t>
  </si>
  <si>
    <t>Maximum Demand/Requirement of the Day (MW)</t>
  </si>
  <si>
    <t>Time of occurence of the Maximum Demand   ( Hrs : min )</t>
  </si>
  <si>
    <t>Demand Met at the Time of maximum Demand of the Day (MW)</t>
  </si>
  <si>
    <t>Surplus(+) / Deficit(-) (MW) --   as furnished by const.</t>
  </si>
  <si>
    <t>Regional Maximum Demand</t>
  </si>
  <si>
    <t>Note : Summer Peak Time :  2000 Hrs.,  Winter Peak Time : 1900 Hrs.,   Off Peak Time : 0300 Hrs.</t>
  </si>
  <si>
    <t>KOINA LAKE LEVEL IN FEET</t>
  </si>
  <si>
    <t>All India Power Supply Position</t>
  </si>
  <si>
    <t xml:space="preserve">Report for Date: </t>
  </si>
  <si>
    <t>Date of Reporting:</t>
  </si>
  <si>
    <t>Day :</t>
  </si>
  <si>
    <t>Peak Demand / Met</t>
  </si>
  <si>
    <t xml:space="preserve">Schedule Drawal </t>
  </si>
  <si>
    <t>Energy Requirement</t>
  </si>
  <si>
    <t>Capacity</t>
  </si>
  <si>
    <t>S.No.</t>
  </si>
  <si>
    <t>Peak Demand</t>
  </si>
  <si>
    <t>Peak Met</t>
  </si>
  <si>
    <t>Surplus / Deficit (-ive)</t>
  </si>
  <si>
    <t>Schedule Drawal</t>
  </si>
  <si>
    <t xml:space="preserve">OD(+) / UD(-) </t>
  </si>
  <si>
    <t>Max OD</t>
  </si>
  <si>
    <t>% of Schedule Drawal</t>
  </si>
  <si>
    <t>Energy Availability</t>
  </si>
  <si>
    <t>Own Generation</t>
  </si>
  <si>
    <t>Import / Export</t>
  </si>
  <si>
    <t>States Own Gen.Outage.</t>
  </si>
  <si>
    <t>State Own Gen.Capacity</t>
  </si>
  <si>
    <t>Central Allocation</t>
  </si>
  <si>
    <t>Total Available Capacity</t>
  </si>
  <si>
    <t>Purchases from Energy Exchange</t>
  </si>
  <si>
    <t xml:space="preserve">Import </t>
  </si>
  <si>
    <t xml:space="preserve"> Export</t>
  </si>
  <si>
    <t>Net</t>
  </si>
  <si>
    <t>Installed Cap.</t>
  </si>
  <si>
    <t>Aailable For Gen.</t>
  </si>
  <si>
    <t xml:space="preserve">Firm </t>
  </si>
  <si>
    <t>Un-Allocated</t>
  </si>
  <si>
    <t>( MW )</t>
  </si>
  <si>
    <t>( % )</t>
  </si>
  <si>
    <t>( MU )</t>
  </si>
  <si>
    <t>%</t>
  </si>
  <si>
    <t>( MW)</t>
  </si>
  <si>
    <t>24=21+22+23</t>
  </si>
  <si>
    <t>Haryana</t>
  </si>
  <si>
    <t>Jammu &amp; Kashmir</t>
  </si>
  <si>
    <t>Punjab</t>
  </si>
  <si>
    <t>Rajasthan</t>
  </si>
  <si>
    <t>Gujarat</t>
  </si>
  <si>
    <t>Madhya Pradesh</t>
  </si>
  <si>
    <t>Maharashtra</t>
  </si>
  <si>
    <t>Daman &amp; Diu</t>
  </si>
  <si>
    <t>Western Region</t>
  </si>
  <si>
    <t>Andhra Pradesh</t>
  </si>
  <si>
    <t>Karnataka</t>
  </si>
  <si>
    <t>Kerala</t>
  </si>
  <si>
    <t>Tamil Nadu</t>
  </si>
  <si>
    <t>Pondicherry</t>
  </si>
  <si>
    <t>Lakshadweep</t>
  </si>
  <si>
    <t>Bihar</t>
  </si>
  <si>
    <t>Jharkhand</t>
  </si>
  <si>
    <t>Orissa</t>
  </si>
  <si>
    <t xml:space="preserve">West Bengal </t>
  </si>
  <si>
    <t xml:space="preserve">Sikkim </t>
  </si>
  <si>
    <t>Arunachal Pradesh</t>
  </si>
  <si>
    <t>Manipur</t>
  </si>
  <si>
    <t>North-Eastern Region</t>
  </si>
  <si>
    <t xml:space="preserve">All India </t>
  </si>
  <si>
    <t>#    -Ve Schedule / Drawal  means Schduled / Actual injection.</t>
  </si>
  <si>
    <r>
      <t>Region / State</t>
    </r>
    <r>
      <rPr>
        <b/>
        <sz val="28"/>
        <rFont val="APS-C-DV-Chetana"/>
      </rPr>
      <t xml:space="preserve"> </t>
    </r>
  </si>
  <si>
    <r>
      <t>Chandigarh</t>
    </r>
    <r>
      <rPr>
        <b/>
        <sz val="36"/>
        <rFont val="APS-C-DV-Chetana"/>
      </rPr>
      <t xml:space="preserve"> </t>
    </r>
  </si>
  <si>
    <r>
      <t>Delhi</t>
    </r>
    <r>
      <rPr>
        <b/>
        <sz val="36"/>
        <rFont val="APS-C-DV-Chetana"/>
      </rPr>
      <t xml:space="preserve"> </t>
    </r>
  </si>
  <si>
    <r>
      <t>Himachal Pradesh</t>
    </r>
    <r>
      <rPr>
        <b/>
        <sz val="36"/>
        <rFont val="APS-C-DV-Chetana"/>
      </rPr>
      <t xml:space="preserve"> </t>
    </r>
  </si>
  <si>
    <r>
      <t>Uttar Pradesh</t>
    </r>
    <r>
      <rPr>
        <b/>
        <sz val="36"/>
        <rFont val="APS-C-DV-Chetana"/>
      </rPr>
      <t xml:space="preserve"> </t>
    </r>
  </si>
  <si>
    <r>
      <t>Uttarakhand</t>
    </r>
    <r>
      <rPr>
        <b/>
        <sz val="36"/>
        <rFont val="APS-C-DV-Chetana"/>
      </rPr>
      <t xml:space="preserve">  </t>
    </r>
  </si>
  <si>
    <r>
      <t>Northern Region</t>
    </r>
    <r>
      <rPr>
        <b/>
        <i/>
        <sz val="36"/>
        <rFont val="APS-C-DV-Chetana"/>
      </rPr>
      <t xml:space="preserve"> </t>
    </r>
  </si>
  <si>
    <r>
      <t>Chhattisgarh</t>
    </r>
    <r>
      <rPr>
        <b/>
        <sz val="36"/>
        <rFont val="APS-C-DV-Chetana"/>
      </rPr>
      <t xml:space="preserve"> </t>
    </r>
  </si>
  <si>
    <r>
      <t>D.N.Haveli</t>
    </r>
    <r>
      <rPr>
        <b/>
        <sz val="36"/>
        <rFont val="APS-C-DV-Chetana"/>
      </rPr>
      <t xml:space="preserve"> </t>
    </r>
  </si>
  <si>
    <r>
      <t>Goa</t>
    </r>
    <r>
      <rPr>
        <b/>
        <sz val="36"/>
        <rFont val="APS-C-DV-Chetana"/>
      </rPr>
      <t xml:space="preserve"> </t>
    </r>
  </si>
  <si>
    <r>
      <t>Southern Region</t>
    </r>
    <r>
      <rPr>
        <b/>
        <i/>
        <sz val="36"/>
        <rFont val="APS-C-DV-Chetana"/>
      </rPr>
      <t xml:space="preserve"> </t>
    </r>
  </si>
  <si>
    <r>
      <t>DVC</t>
    </r>
    <r>
      <rPr>
        <b/>
        <sz val="36"/>
        <rFont val="APS-C-DV-Chetana"/>
      </rPr>
      <t xml:space="preserve"> </t>
    </r>
  </si>
  <si>
    <r>
      <t>Andaman- Nicobar</t>
    </r>
    <r>
      <rPr>
        <b/>
        <sz val="36"/>
        <rFont val="APS-C-DV-Chetana"/>
      </rPr>
      <t>#</t>
    </r>
  </si>
  <si>
    <r>
      <t>Eastern Region</t>
    </r>
    <r>
      <rPr>
        <b/>
        <i/>
        <sz val="36"/>
        <rFont val="APS-C-DV-Chetana"/>
      </rPr>
      <t xml:space="preserve"> </t>
    </r>
  </si>
  <si>
    <r>
      <t>Assam</t>
    </r>
    <r>
      <rPr>
        <b/>
        <sz val="36"/>
        <rFont val="APS-C-DV-Chetana"/>
      </rPr>
      <t xml:space="preserve"> </t>
    </r>
  </si>
  <si>
    <r>
      <t>Meghalaya</t>
    </r>
    <r>
      <rPr>
        <b/>
        <sz val="36"/>
        <rFont val="APS-C-DV-Chetana"/>
      </rPr>
      <t xml:space="preserve"> </t>
    </r>
  </si>
  <si>
    <r>
      <t>Mizoram</t>
    </r>
    <r>
      <rPr>
        <b/>
        <sz val="36"/>
        <rFont val="APS-C-DV-Chetana"/>
      </rPr>
      <t xml:space="preserve"> </t>
    </r>
  </si>
  <si>
    <r>
      <t>Nagaland</t>
    </r>
    <r>
      <rPr>
        <b/>
        <sz val="36"/>
        <rFont val="APS-C-DV-Chetana"/>
      </rPr>
      <t xml:space="preserve"> </t>
    </r>
  </si>
  <si>
    <r>
      <t>Tripura</t>
    </r>
    <r>
      <rPr>
        <b/>
        <sz val="36"/>
        <rFont val="APS-C-DV-Chetana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</si>
</sst>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/mmm/yy;@"/>
    <numFmt numFmtId="167" formatCode="#,##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10"/>
      <name val="Arial"/>
      <family val="2"/>
    </font>
    <font>
      <b/>
      <sz val="24"/>
      <color indexed="9"/>
      <name val="Arial Rounded MT Bold"/>
      <family val="2"/>
    </font>
    <font>
      <b/>
      <sz val="24"/>
      <color indexed="48"/>
      <name val="Bookman Old Style"/>
      <family val="1"/>
    </font>
    <font>
      <b/>
      <sz val="14"/>
      <color indexed="16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8"/>
      <color indexed="16"/>
      <name val="Arial"/>
      <family val="2"/>
    </font>
    <font>
      <b/>
      <i/>
      <sz val="16"/>
      <color indexed="57"/>
      <name val="Arial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9"/>
      <name val="Arial"/>
      <family val="2"/>
    </font>
    <font>
      <b/>
      <sz val="14"/>
      <color indexed="57"/>
      <name val="Arial"/>
      <family val="2"/>
    </font>
    <font>
      <sz val="16"/>
      <color indexed="57"/>
      <name val="Arial"/>
      <family val="2"/>
    </font>
    <font>
      <b/>
      <sz val="16"/>
      <color indexed="12"/>
      <name val="Arial"/>
      <family val="2"/>
    </font>
    <font>
      <sz val="14"/>
      <color indexed="16"/>
      <name val="Arial"/>
      <family val="2"/>
    </font>
    <font>
      <b/>
      <i/>
      <sz val="16"/>
      <color indexed="16"/>
      <name val="Arial"/>
      <family val="2"/>
    </font>
    <font>
      <sz val="10"/>
      <name val="APS-C-DV-Chetana"/>
    </font>
    <font>
      <b/>
      <sz val="14"/>
      <color indexed="9"/>
      <name val="Arial"/>
      <family val="2"/>
    </font>
    <font>
      <b/>
      <sz val="18"/>
      <color indexed="61"/>
      <name val="Arial"/>
      <family val="2"/>
    </font>
    <font>
      <b/>
      <sz val="12"/>
      <color indexed="16"/>
      <name val="Arial"/>
      <family val="2"/>
    </font>
    <font>
      <sz val="16"/>
      <color indexed="16"/>
      <name val="Arial"/>
      <family val="2"/>
    </font>
    <font>
      <sz val="16"/>
      <name val="APS-C-DV-Chetana"/>
    </font>
    <font>
      <b/>
      <sz val="13"/>
      <color indexed="16"/>
      <name val="Arial"/>
      <family val="2"/>
    </font>
    <font>
      <sz val="13"/>
      <color indexed="16"/>
      <name val="Arial"/>
      <family val="2"/>
    </font>
    <font>
      <b/>
      <sz val="36"/>
      <color indexed="11"/>
      <name val="Tahoma"/>
      <family val="2"/>
    </font>
    <font>
      <b/>
      <sz val="72"/>
      <color indexed="57"/>
      <name val="Tahoma"/>
      <family val="2"/>
    </font>
    <font>
      <b/>
      <sz val="36"/>
      <color indexed="8"/>
      <name val="Tahoma"/>
      <family val="2"/>
    </font>
    <font>
      <b/>
      <sz val="36"/>
      <color indexed="48"/>
      <name val="Tahoma"/>
      <family val="2"/>
    </font>
    <font>
      <b/>
      <sz val="36"/>
      <color indexed="48"/>
      <name val="Arial"/>
      <family val="2"/>
    </font>
    <font>
      <b/>
      <sz val="36"/>
      <color indexed="10"/>
      <name val="Arial"/>
      <family val="2"/>
    </font>
    <font>
      <b/>
      <sz val="20"/>
      <color indexed="10"/>
      <name val="Tahoma"/>
      <family val="2"/>
    </font>
    <font>
      <sz val="10"/>
      <name val="Arial"/>
      <family val="2"/>
    </font>
    <font>
      <b/>
      <sz val="36"/>
      <name val="Arial"/>
      <family val="2"/>
    </font>
    <font>
      <b/>
      <sz val="48"/>
      <name val="Tahoma"/>
      <family val="2"/>
    </font>
    <font>
      <sz val="48"/>
      <name val="Arial"/>
      <family val="2"/>
    </font>
    <font>
      <b/>
      <sz val="48"/>
      <name val="Arial"/>
      <family val="2"/>
    </font>
    <font>
      <b/>
      <sz val="28"/>
      <name val="Arial"/>
      <family val="2"/>
    </font>
    <font>
      <b/>
      <sz val="28"/>
      <name val="Tahoma"/>
      <family val="2"/>
    </font>
    <font>
      <b/>
      <sz val="24"/>
      <name val="Tahoma"/>
      <family val="2"/>
    </font>
    <font>
      <b/>
      <sz val="36"/>
      <name val="Tahoma"/>
      <family val="2"/>
    </font>
    <font>
      <b/>
      <i/>
      <sz val="36"/>
      <name val="Tahoma"/>
      <family val="2"/>
    </font>
    <font>
      <b/>
      <sz val="36"/>
      <name val="Arial Rounded MT Bold"/>
      <family val="2"/>
    </font>
    <font>
      <sz val="36"/>
      <name val="Arial"/>
      <family val="2"/>
    </font>
    <font>
      <b/>
      <i/>
      <sz val="18"/>
      <name val="Arial"/>
      <family val="2"/>
    </font>
    <font>
      <b/>
      <sz val="28"/>
      <name val="APS-C-DV-Chetana"/>
    </font>
    <font>
      <b/>
      <sz val="36"/>
      <name val="APS-C-DV-Chetana"/>
    </font>
    <font>
      <b/>
      <i/>
      <sz val="36"/>
      <name val="APS-C-DV-Chetana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/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/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/>
      <diagonal/>
    </border>
    <border>
      <left style="thick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/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379">
    <xf numFmtId="0" fontId="0" fillId="0" borderId="0" xfId="0"/>
    <xf numFmtId="0" fontId="1" fillId="0" borderId="0" xfId="1" applyAlignment="1" applyProtection="1">
      <alignment vertical="center"/>
    </xf>
    <xf numFmtId="0" fontId="5" fillId="3" borderId="1" xfId="1" applyFont="1" applyFill="1" applyBorder="1" applyAlignment="1" applyProtection="1">
      <alignment vertical="center" wrapText="1"/>
    </xf>
    <xf numFmtId="164" fontId="5" fillId="3" borderId="2" xfId="1" applyNumberFormat="1" applyFont="1" applyFill="1" applyBorder="1" applyAlignment="1" applyProtection="1">
      <alignment vertical="center" wrapText="1"/>
    </xf>
    <xf numFmtId="0" fontId="5" fillId="3" borderId="2" xfId="1" applyFont="1" applyFill="1" applyBorder="1" applyAlignment="1" applyProtection="1">
      <alignment vertical="center" wrapText="1"/>
    </xf>
    <xf numFmtId="0" fontId="5" fillId="3" borderId="3" xfId="1" applyFont="1" applyFill="1" applyBorder="1" applyAlignment="1" applyProtection="1">
      <alignment vertical="center" wrapText="1"/>
    </xf>
    <xf numFmtId="165" fontId="6" fillId="4" borderId="7" xfId="1" applyNumberFormat="1" applyFont="1" applyFill="1" applyBorder="1" applyAlignment="1" applyProtection="1">
      <alignment horizontal="center" vertical="center" wrapText="1"/>
    </xf>
    <xf numFmtId="0" fontId="1" fillId="0" borderId="0" xfId="1" applyFill="1" applyAlignment="1" applyProtection="1">
      <alignment vertical="center"/>
    </xf>
    <xf numFmtId="0" fontId="7" fillId="0" borderId="8" xfId="1" applyFont="1" applyBorder="1" applyAlignment="1" applyProtection="1">
      <alignment vertical="center"/>
    </xf>
    <xf numFmtId="0" fontId="8" fillId="0" borderId="9" xfId="1" applyFont="1" applyBorder="1" applyAlignment="1" applyProtection="1">
      <alignment vertical="center"/>
    </xf>
    <xf numFmtId="0" fontId="1" fillId="5" borderId="0" xfId="1" applyFill="1" applyAlignment="1" applyProtection="1">
      <alignment vertical="center"/>
    </xf>
    <xf numFmtId="0" fontId="8" fillId="0" borderId="14" xfId="1" applyFont="1" applyBorder="1" applyAlignment="1" applyProtection="1">
      <alignment horizontal="center" vertical="center"/>
    </xf>
    <xf numFmtId="0" fontId="8" fillId="0" borderId="15" xfId="1" applyFont="1" applyBorder="1" applyAlignment="1" applyProtection="1">
      <alignment vertical="center"/>
    </xf>
    <xf numFmtId="0" fontId="8" fillId="0" borderId="16" xfId="1" applyFont="1" applyBorder="1" applyAlignment="1" applyProtection="1">
      <alignment horizontal="center" vertical="center"/>
    </xf>
    <xf numFmtId="0" fontId="9" fillId="0" borderId="0" xfId="1" applyFont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8" fillId="0" borderId="20" xfId="1" applyFont="1" applyBorder="1" applyAlignment="1" applyProtection="1">
      <alignment horizontal="center" vertical="center"/>
    </xf>
    <xf numFmtId="0" fontId="8" fillId="0" borderId="21" xfId="1" applyFont="1" applyBorder="1" applyAlignment="1" applyProtection="1">
      <alignment vertical="center"/>
    </xf>
    <xf numFmtId="0" fontId="8" fillId="0" borderId="22" xfId="1" applyFont="1" applyBorder="1" applyAlignment="1" applyProtection="1">
      <alignment horizontal="center" vertical="center"/>
    </xf>
    <xf numFmtId="0" fontId="1" fillId="5" borderId="0" xfId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 wrapText="1"/>
    </xf>
    <xf numFmtId="165" fontId="6" fillId="6" borderId="7" xfId="1" applyNumberFormat="1" applyFont="1" applyFill="1" applyBorder="1" applyAlignment="1" applyProtection="1">
      <alignment horizontal="center" vertical="center" wrapText="1"/>
    </xf>
    <xf numFmtId="165" fontId="11" fillId="0" borderId="23" xfId="1" applyNumberFormat="1" applyFont="1" applyFill="1" applyBorder="1" applyAlignment="1" applyProtection="1">
      <alignment horizontal="center" vertical="center" wrapText="1"/>
    </xf>
    <xf numFmtId="0" fontId="8" fillId="5" borderId="24" xfId="1" applyFont="1" applyFill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/>
    </xf>
    <xf numFmtId="0" fontId="8" fillId="7" borderId="1" xfId="1" applyFont="1" applyFill="1" applyBorder="1" applyAlignment="1" applyProtection="1">
      <alignment horizontal="center" vertical="center" wrapText="1"/>
    </xf>
    <xf numFmtId="0" fontId="13" fillId="8" borderId="25" xfId="1" applyFont="1" applyFill="1" applyBorder="1" applyAlignment="1" applyProtection="1">
      <alignment horizontal="center" vertical="center" wrapText="1"/>
    </xf>
    <xf numFmtId="0" fontId="13" fillId="8" borderId="26" xfId="1" applyFont="1" applyFill="1" applyBorder="1" applyAlignment="1" applyProtection="1">
      <alignment horizontal="center" vertical="center" wrapText="1"/>
    </xf>
    <xf numFmtId="0" fontId="13" fillId="8" borderId="27" xfId="1" applyFont="1" applyFill="1" applyBorder="1" applyAlignment="1" applyProtection="1">
      <alignment horizontal="center" vertical="center" wrapText="1"/>
    </xf>
    <xf numFmtId="0" fontId="14" fillId="9" borderId="25" xfId="1" applyFont="1" applyFill="1" applyBorder="1" applyAlignment="1" applyProtection="1">
      <alignment horizontal="center" vertical="center" wrapText="1"/>
    </xf>
    <xf numFmtId="0" fontId="14" fillId="9" borderId="26" xfId="1" applyFont="1" applyFill="1" applyBorder="1" applyAlignment="1" applyProtection="1">
      <alignment horizontal="center" vertical="center" wrapText="1"/>
    </xf>
    <xf numFmtId="0" fontId="14" fillId="9" borderId="27" xfId="1" applyFont="1" applyFill="1" applyBorder="1" applyAlignment="1" applyProtection="1">
      <alignment horizontal="center" vertical="center" wrapText="1"/>
    </xf>
    <xf numFmtId="0" fontId="15" fillId="10" borderId="6" xfId="1" applyFont="1" applyFill="1" applyBorder="1" applyAlignment="1" applyProtection="1">
      <alignment horizontal="center" vertical="center" wrapText="1"/>
    </xf>
    <xf numFmtId="0" fontId="15" fillId="0" borderId="0" xfId="1" applyFont="1" applyFill="1" applyBorder="1" applyAlignment="1" applyProtection="1">
      <alignment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8" fillId="0" borderId="28" xfId="1" applyFont="1" applyFill="1" applyBorder="1" applyAlignment="1" applyProtection="1">
      <alignment horizontal="center" vertical="center" wrapText="1"/>
    </xf>
    <xf numFmtId="0" fontId="8" fillId="0" borderId="16" xfId="1" applyFont="1" applyFill="1" applyBorder="1" applyAlignment="1" applyProtection="1">
      <alignment horizontal="center" vertical="center" wrapText="1"/>
    </xf>
    <xf numFmtId="0" fontId="16" fillId="5" borderId="8" xfId="1" applyFont="1" applyFill="1" applyBorder="1" applyAlignment="1" applyProtection="1">
      <alignment horizontal="center" vertical="center"/>
    </xf>
    <xf numFmtId="0" fontId="16" fillId="5" borderId="29" xfId="1" applyFont="1" applyFill="1" applyBorder="1" applyAlignment="1" applyProtection="1">
      <alignment vertical="center"/>
    </xf>
    <xf numFmtId="4" fontId="17" fillId="0" borderId="15" xfId="1" applyNumberFormat="1" applyFont="1" applyFill="1" applyBorder="1" applyAlignment="1" applyProtection="1">
      <alignment horizontal="center" vertical="center"/>
    </xf>
    <xf numFmtId="4" fontId="18" fillId="7" borderId="30" xfId="1" applyNumberFormat="1" applyFont="1" applyFill="1" applyBorder="1" applyAlignment="1" applyProtection="1">
      <alignment horizontal="center" vertical="center"/>
    </xf>
    <xf numFmtId="0" fontId="1" fillId="0" borderId="0" xfId="1" applyFill="1" applyBorder="1" applyAlignment="1" applyProtection="1"/>
    <xf numFmtId="0" fontId="16" fillId="5" borderId="31" xfId="1" applyFont="1" applyFill="1" applyBorder="1" applyAlignment="1" applyProtection="1">
      <alignment vertical="center"/>
    </xf>
    <xf numFmtId="0" fontId="16" fillId="5" borderId="32" xfId="1" applyFont="1" applyFill="1" applyBorder="1" applyAlignment="1" applyProtection="1">
      <alignment horizontal="center" vertical="center"/>
    </xf>
    <xf numFmtId="0" fontId="16" fillId="0" borderId="20" xfId="1" applyFont="1" applyBorder="1" applyAlignment="1" applyProtection="1">
      <alignment horizontal="center" vertical="center"/>
    </xf>
    <xf numFmtId="0" fontId="16" fillId="7" borderId="1" xfId="1" applyFont="1" applyFill="1" applyBorder="1" applyAlignment="1" applyProtection="1">
      <alignment horizontal="center" vertical="center"/>
    </xf>
    <xf numFmtId="2" fontId="13" fillId="8" borderId="33" xfId="1" applyNumberFormat="1" applyFont="1" applyFill="1" applyBorder="1" applyAlignment="1" applyProtection="1">
      <alignment horizontal="center" vertical="center" wrapText="1"/>
    </xf>
    <xf numFmtId="0" fontId="19" fillId="0" borderId="0" xfId="1" applyFont="1" applyAlignment="1" applyProtection="1">
      <alignment vertical="center"/>
    </xf>
    <xf numFmtId="165" fontId="6" fillId="4" borderId="23" xfId="1" applyNumberFormat="1" applyFont="1" applyFill="1" applyBorder="1" applyAlignment="1" applyProtection="1">
      <alignment horizontal="center" vertical="center" wrapText="1"/>
    </xf>
    <xf numFmtId="0" fontId="8" fillId="12" borderId="39" xfId="1" applyFont="1" applyFill="1" applyBorder="1" applyAlignment="1" applyProtection="1">
      <alignment horizontal="center" vertical="center" wrapText="1"/>
    </xf>
    <xf numFmtId="0" fontId="22" fillId="13" borderId="40" xfId="1" applyFont="1" applyFill="1" applyBorder="1" applyAlignment="1" applyProtection="1">
      <alignment horizontal="center" vertical="center" wrapText="1"/>
    </xf>
    <xf numFmtId="0" fontId="22" fillId="10" borderId="41" xfId="1" applyFont="1" applyFill="1" applyBorder="1" applyAlignment="1" applyProtection="1">
      <alignment horizontal="center" vertical="center" wrapText="1"/>
    </xf>
    <xf numFmtId="0" fontId="8" fillId="12" borderId="21" xfId="1" applyFont="1" applyFill="1" applyBorder="1" applyAlignment="1" applyProtection="1">
      <alignment horizontal="center" vertical="center" wrapText="1"/>
    </xf>
    <xf numFmtId="0" fontId="22" fillId="13" borderId="22" xfId="1" applyFont="1" applyFill="1" applyBorder="1" applyAlignment="1" applyProtection="1">
      <alignment horizontal="center" vertical="center" wrapText="1"/>
    </xf>
    <xf numFmtId="0" fontId="22" fillId="10" borderId="42" xfId="1" applyFont="1" applyFill="1" applyBorder="1" applyAlignment="1" applyProtection="1">
      <alignment horizontal="center" vertical="center" wrapText="1"/>
    </xf>
    <xf numFmtId="0" fontId="5" fillId="0" borderId="8" xfId="1" applyFont="1" applyBorder="1" applyAlignment="1" applyProtection="1">
      <alignment horizontal="center" vertical="center"/>
    </xf>
    <xf numFmtId="0" fontId="5" fillId="5" borderId="11" xfId="1" applyFont="1" applyFill="1" applyBorder="1" applyAlignment="1" applyProtection="1">
      <alignment vertical="center"/>
    </xf>
    <xf numFmtId="1" fontId="23" fillId="0" borderId="30" xfId="1" applyNumberFormat="1" applyFont="1" applyFill="1" applyBorder="1" applyAlignment="1" applyProtection="1">
      <alignment horizontal="center" vertical="center"/>
    </xf>
    <xf numFmtId="0" fontId="5" fillId="0" borderId="14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 wrapText="1"/>
    </xf>
    <xf numFmtId="0" fontId="5" fillId="5" borderId="39" xfId="1" applyFont="1" applyFill="1" applyBorder="1" applyAlignment="1" applyProtection="1">
      <alignment vertical="center"/>
    </xf>
    <xf numFmtId="0" fontId="5" fillId="0" borderId="43" xfId="1" applyFont="1" applyBorder="1" applyAlignment="1" applyProtection="1">
      <alignment horizontal="center" vertical="center"/>
    </xf>
    <xf numFmtId="0" fontId="5" fillId="5" borderId="0" xfId="1" applyFont="1" applyFill="1" applyBorder="1" applyAlignment="1" applyProtection="1">
      <alignment vertical="center"/>
    </xf>
    <xf numFmtId="0" fontId="5" fillId="7" borderId="1" xfId="1" applyFont="1" applyFill="1" applyBorder="1" applyAlignment="1" applyProtection="1">
      <alignment horizontal="center" vertical="center"/>
    </xf>
    <xf numFmtId="1" fontId="24" fillId="12" borderId="33" xfId="1" applyNumberFormat="1" applyFont="1" applyFill="1" applyBorder="1" applyAlignment="1" applyProtection="1">
      <alignment horizontal="center" vertical="center" wrapText="1"/>
    </xf>
    <xf numFmtId="0" fontId="21" fillId="0" borderId="0" xfId="1" applyFont="1" applyAlignment="1" applyProtection="1">
      <alignment vertical="center"/>
    </xf>
    <xf numFmtId="0" fontId="13" fillId="0" borderId="26" xfId="1" applyFont="1" applyFill="1" applyBorder="1" applyAlignment="1" applyProtection="1">
      <alignment horizontal="center" vertical="center" wrapText="1"/>
    </xf>
    <xf numFmtId="0" fontId="19" fillId="0" borderId="29" xfId="1" applyFont="1" applyBorder="1" applyAlignment="1" applyProtection="1">
      <alignment vertical="center"/>
    </xf>
    <xf numFmtId="0" fontId="8" fillId="7" borderId="25" xfId="1" applyFont="1" applyFill="1" applyBorder="1" applyAlignment="1" applyProtection="1">
      <alignment horizontal="center" vertical="center" wrapText="1"/>
    </xf>
    <xf numFmtId="0" fontId="13" fillId="12" borderId="27" xfId="1" applyFont="1" applyFill="1" applyBorder="1" applyAlignment="1" applyProtection="1">
      <alignment horizontal="center" vertical="center" wrapText="1"/>
    </xf>
    <xf numFmtId="0" fontId="5" fillId="5" borderId="34" xfId="1" applyFont="1" applyFill="1" applyBorder="1" applyAlignment="1" applyProtection="1">
      <alignment vertical="center"/>
    </xf>
    <xf numFmtId="0" fontId="25" fillId="0" borderId="45" xfId="1" applyFont="1" applyBorder="1" applyAlignment="1" applyProtection="1">
      <alignment vertical="center"/>
    </xf>
    <xf numFmtId="0" fontId="5" fillId="5" borderId="29" xfId="1" applyFont="1" applyFill="1" applyBorder="1" applyAlignment="1" applyProtection="1">
      <alignment vertical="center"/>
    </xf>
    <xf numFmtId="1" fontId="25" fillId="0" borderId="16" xfId="1" applyNumberFormat="1" applyFont="1" applyFill="1" applyBorder="1" applyAlignment="1" applyProtection="1">
      <alignment vertical="center"/>
    </xf>
    <xf numFmtId="0" fontId="5" fillId="5" borderId="31" xfId="1" applyFont="1" applyFill="1" applyBorder="1" applyAlignment="1" applyProtection="1">
      <alignment vertical="center"/>
    </xf>
    <xf numFmtId="0" fontId="5" fillId="0" borderId="47" xfId="1" applyFont="1" applyBorder="1" applyAlignment="1" applyProtection="1">
      <alignment horizontal="center" vertical="center"/>
    </xf>
    <xf numFmtId="0" fontId="5" fillId="5" borderId="1" xfId="1" applyFont="1" applyFill="1" applyBorder="1" applyAlignment="1" applyProtection="1">
      <alignment vertical="center"/>
    </xf>
    <xf numFmtId="0" fontId="5" fillId="0" borderId="20" xfId="1" applyFont="1" applyBorder="1" applyAlignment="1" applyProtection="1">
      <alignment horizontal="center" vertical="center"/>
    </xf>
    <xf numFmtId="0" fontId="5" fillId="5" borderId="48" xfId="1" applyFont="1" applyFill="1" applyBorder="1" applyAlignment="1" applyProtection="1">
      <alignment vertical="center"/>
    </xf>
    <xf numFmtId="0" fontId="24" fillId="7" borderId="49" xfId="1" applyFont="1" applyFill="1" applyBorder="1" applyAlignment="1" applyProtection="1">
      <alignment horizontal="center" vertical="center"/>
    </xf>
    <xf numFmtId="1" fontId="13" fillId="12" borderId="50" xfId="1" applyNumberFormat="1" applyFont="1" applyFill="1" applyBorder="1" applyAlignment="1" applyProtection="1">
      <alignment horizontal="center" vertical="center" wrapText="1"/>
    </xf>
    <xf numFmtId="1" fontId="27" fillId="0" borderId="16" xfId="1" applyNumberFormat="1" applyFont="1" applyBorder="1" applyAlignment="1" applyProtection="1">
      <alignment vertical="center"/>
    </xf>
    <xf numFmtId="2" fontId="25" fillId="0" borderId="16" xfId="1" applyNumberFormat="1" applyFont="1" applyBorder="1" applyAlignment="1" applyProtection="1">
      <alignment vertical="center"/>
      <protection locked="0"/>
    </xf>
    <xf numFmtId="1" fontId="25" fillId="0" borderId="16" xfId="1" applyNumberFormat="1" applyFont="1" applyBorder="1" applyAlignment="1" applyProtection="1">
      <alignment vertical="center"/>
    </xf>
    <xf numFmtId="166" fontId="28" fillId="14" borderId="16" xfId="1" applyNumberFormat="1" applyFont="1" applyFill="1" applyBorder="1" applyAlignment="1" applyProtection="1">
      <alignment vertical="center"/>
    </xf>
    <xf numFmtId="164" fontId="32" fillId="15" borderId="0" xfId="1" applyNumberFormat="1" applyFont="1" applyFill="1" applyBorder="1" applyAlignment="1">
      <alignment horizontal="left" vertical="center"/>
    </xf>
    <xf numFmtId="0" fontId="32" fillId="15" borderId="0" xfId="1" applyFont="1" applyFill="1" applyBorder="1" applyAlignment="1">
      <alignment vertical="center"/>
    </xf>
    <xf numFmtId="164" fontId="33" fillId="5" borderId="0" xfId="1" applyNumberFormat="1" applyFont="1" applyFill="1" applyBorder="1" applyAlignment="1">
      <alignment horizontal="left" vertical="center" wrapText="1"/>
    </xf>
    <xf numFmtId="0" fontId="32" fillId="15" borderId="0" xfId="1" applyFont="1" applyFill="1" applyBorder="1" applyAlignment="1">
      <alignment horizontal="left" vertical="center"/>
    </xf>
    <xf numFmtId="3" fontId="34" fillId="5" borderId="0" xfId="1" applyNumberFormat="1" applyFont="1" applyFill="1" applyBorder="1" applyAlignment="1">
      <alignment horizontal="center" vertical="center" wrapText="1"/>
    </xf>
    <xf numFmtId="0" fontId="1" fillId="0" borderId="0" xfId="1" applyBorder="1" applyAlignment="1">
      <alignment vertical="center"/>
    </xf>
    <xf numFmtId="0" fontId="35" fillId="15" borderId="0" xfId="1" applyFont="1" applyFill="1" applyBorder="1" applyAlignment="1">
      <alignment horizontal="center" vertical="center"/>
    </xf>
    <xf numFmtId="0" fontId="36" fillId="0" borderId="0" xfId="1" applyFont="1" applyAlignment="1">
      <alignment vertical="center"/>
    </xf>
    <xf numFmtId="3" fontId="37" fillId="5" borderId="0" xfId="1" applyNumberFormat="1" applyFont="1" applyFill="1" applyBorder="1" applyAlignment="1">
      <alignment horizontal="center" vertical="center" wrapText="1"/>
    </xf>
    <xf numFmtId="0" fontId="39" fillId="0" borderId="0" xfId="1" applyFont="1" applyAlignment="1">
      <alignment vertical="center"/>
    </xf>
    <xf numFmtId="3" fontId="41" fillId="0" borderId="81" xfId="1" applyNumberFormat="1" applyFont="1" applyFill="1" applyBorder="1" applyAlignment="1">
      <alignment horizontal="center" vertical="center" wrapText="1"/>
    </xf>
    <xf numFmtId="3" fontId="41" fillId="0" borderId="82" xfId="1" applyNumberFormat="1" applyFont="1" applyFill="1" applyBorder="1" applyAlignment="1">
      <alignment horizontal="center" vertical="center" wrapText="1"/>
    </xf>
    <xf numFmtId="3" fontId="41" fillId="0" borderId="6" xfId="1" applyNumberFormat="1" applyFont="1" applyFill="1" applyBorder="1" applyAlignment="1">
      <alignment horizontal="center" vertical="center" wrapText="1"/>
    </xf>
    <xf numFmtId="3" fontId="41" fillId="0" borderId="84" xfId="1" applyNumberFormat="1" applyFont="1" applyFill="1" applyBorder="1" applyAlignment="1">
      <alignment horizontal="center" vertical="center" wrapText="1"/>
    </xf>
    <xf numFmtId="3" fontId="41" fillId="0" borderId="85" xfId="1" applyNumberFormat="1" applyFont="1" applyFill="1" applyBorder="1" applyAlignment="1">
      <alignment horizontal="center" vertical="center" wrapText="1"/>
    </xf>
    <xf numFmtId="3" fontId="41" fillId="0" borderId="86" xfId="1" applyNumberFormat="1" applyFont="1" applyFill="1" applyBorder="1" applyAlignment="1">
      <alignment horizontal="center" vertical="center" wrapText="1"/>
    </xf>
    <xf numFmtId="0" fontId="41" fillId="0" borderId="76" xfId="1" applyFont="1" applyFill="1" applyBorder="1" applyAlignment="1">
      <alignment horizontal="center" vertical="center" wrapText="1"/>
    </xf>
    <xf numFmtId="0" fontId="41" fillId="0" borderId="77" xfId="1" applyFont="1" applyFill="1" applyBorder="1" applyAlignment="1">
      <alignment horizontal="center" vertical="center" wrapText="1"/>
    </xf>
    <xf numFmtId="0" fontId="42" fillId="0" borderId="89" xfId="1" applyFont="1" applyFill="1" applyBorder="1" applyAlignment="1">
      <alignment horizontal="center" vertical="center" wrapText="1"/>
    </xf>
    <xf numFmtId="0" fontId="42" fillId="0" borderId="90" xfId="1" applyFont="1" applyFill="1" applyBorder="1" applyAlignment="1">
      <alignment horizontal="center" vertical="center" wrapText="1"/>
    </xf>
    <xf numFmtId="0" fontId="42" fillId="0" borderId="68" xfId="1" applyFont="1" applyFill="1" applyBorder="1" applyAlignment="1">
      <alignment horizontal="center" vertical="center" wrapText="1"/>
    </xf>
    <xf numFmtId="0" fontId="42" fillId="0" borderId="92" xfId="1" applyFont="1" applyFill="1" applyBorder="1" applyAlignment="1">
      <alignment horizontal="center" vertical="center" wrapText="1"/>
    </xf>
    <xf numFmtId="0" fontId="42" fillId="0" borderId="93" xfId="1" applyFont="1" applyFill="1" applyBorder="1" applyAlignment="1">
      <alignment horizontal="center" vertical="center" wrapText="1"/>
    </xf>
    <xf numFmtId="0" fontId="42" fillId="0" borderId="94" xfId="1" applyFont="1" applyFill="1" applyBorder="1" applyAlignment="1">
      <alignment horizontal="center" vertical="center" wrapText="1"/>
    </xf>
    <xf numFmtId="0" fontId="42" fillId="0" borderId="95" xfId="1" applyFont="1" applyFill="1" applyBorder="1" applyAlignment="1">
      <alignment horizontal="center" vertical="center" wrapText="1"/>
    </xf>
    <xf numFmtId="0" fontId="42" fillId="0" borderId="96" xfId="1" applyFont="1" applyFill="1" applyBorder="1" applyAlignment="1">
      <alignment horizontal="center" vertical="center" wrapText="1"/>
    </xf>
    <xf numFmtId="0" fontId="1" fillId="0" borderId="97" xfId="1" applyBorder="1" applyAlignment="1">
      <alignment vertical="center"/>
    </xf>
    <xf numFmtId="0" fontId="41" fillId="0" borderId="98" xfId="1" applyFont="1" applyFill="1" applyBorder="1" applyAlignment="1">
      <alignment horizontal="center" vertical="center" wrapText="1"/>
    </xf>
    <xf numFmtId="0" fontId="41" fillId="0" borderId="99" xfId="1" applyFont="1" applyFill="1" applyBorder="1" applyAlignment="1">
      <alignment horizontal="center" vertical="center" wrapText="1"/>
    </xf>
    <xf numFmtId="0" fontId="42" fillId="0" borderId="98" xfId="1" applyFont="1" applyFill="1" applyBorder="1" applyAlignment="1">
      <alignment horizontal="center" vertical="center" wrapText="1"/>
    </xf>
    <xf numFmtId="0" fontId="42" fillId="0" borderId="100" xfId="1" applyFont="1" applyFill="1" applyBorder="1" applyAlignment="1">
      <alignment horizontal="center" vertical="center" wrapText="1"/>
    </xf>
    <xf numFmtId="0" fontId="42" fillId="0" borderId="101" xfId="1" applyFont="1" applyFill="1" applyBorder="1" applyAlignment="1">
      <alignment horizontal="center" vertical="center" wrapText="1"/>
    </xf>
    <xf numFmtId="3" fontId="41" fillId="0" borderId="98" xfId="1" applyNumberFormat="1" applyFont="1" applyFill="1" applyBorder="1" applyAlignment="1">
      <alignment horizontal="center" vertical="center" wrapText="1"/>
    </xf>
    <xf numFmtId="3" fontId="41" fillId="0" borderId="100" xfId="1" applyNumberFormat="1" applyFont="1" applyFill="1" applyBorder="1" applyAlignment="1">
      <alignment horizontal="center" vertical="center" wrapText="1"/>
    </xf>
    <xf numFmtId="0" fontId="41" fillId="0" borderId="101" xfId="1" applyFont="1" applyFill="1" applyBorder="1" applyAlignment="1">
      <alignment horizontal="center" vertical="center" wrapText="1"/>
    </xf>
    <xf numFmtId="3" fontId="41" fillId="0" borderId="101" xfId="1" applyNumberFormat="1" applyFont="1" applyFill="1" applyBorder="1" applyAlignment="1">
      <alignment horizontal="center" vertical="center" wrapText="1"/>
    </xf>
    <xf numFmtId="3" fontId="41" fillId="0" borderId="102" xfId="1" applyNumberFormat="1" applyFont="1" applyFill="1" applyBorder="1" applyAlignment="1">
      <alignment horizontal="center" vertical="center" wrapText="1"/>
    </xf>
    <xf numFmtId="3" fontId="41" fillId="0" borderId="103" xfId="1" applyNumberFormat="1" applyFont="1" applyFill="1" applyBorder="1" applyAlignment="1">
      <alignment horizontal="center" vertical="center" wrapText="1"/>
    </xf>
    <xf numFmtId="3" fontId="41" fillId="0" borderId="83" xfId="1" applyNumberFormat="1" applyFont="1" applyFill="1" applyBorder="1" applyAlignment="1">
      <alignment horizontal="center" vertical="center" wrapText="1"/>
    </xf>
    <xf numFmtId="3" fontId="41" fillId="0" borderId="105" xfId="1" applyNumberFormat="1" applyFont="1" applyFill="1" applyBorder="1" applyAlignment="1">
      <alignment horizontal="center" vertical="center" wrapText="1"/>
    </xf>
    <xf numFmtId="3" fontId="41" fillId="0" borderId="106" xfId="1" applyNumberFormat="1" applyFont="1" applyFill="1" applyBorder="1" applyAlignment="1">
      <alignment horizontal="center" vertical="center" wrapText="1"/>
    </xf>
    <xf numFmtId="3" fontId="41" fillId="0" borderId="107" xfId="1" applyNumberFormat="1" applyFont="1" applyFill="1" applyBorder="1" applyAlignment="1">
      <alignment horizontal="center" vertical="center" wrapText="1"/>
    </xf>
    <xf numFmtId="3" fontId="37" fillId="5" borderId="61" xfId="1" applyNumberFormat="1" applyFont="1" applyFill="1" applyBorder="1" applyAlignment="1">
      <alignment horizontal="center" vertical="center"/>
    </xf>
    <xf numFmtId="0" fontId="44" fillId="5" borderId="62" xfId="1" applyFont="1" applyFill="1" applyBorder="1" applyAlignment="1">
      <alignment horizontal="left" vertical="center"/>
    </xf>
    <xf numFmtId="3" fontId="37" fillId="5" borderId="63" xfId="1" applyNumberFormat="1" applyFont="1" applyFill="1" applyBorder="1" applyAlignment="1">
      <alignment horizontal="center" vertical="center"/>
    </xf>
    <xf numFmtId="2" fontId="37" fillId="5" borderId="64" xfId="1" applyNumberFormat="1" applyFont="1" applyFill="1" applyBorder="1" applyAlignment="1">
      <alignment horizontal="center" vertical="center"/>
    </xf>
    <xf numFmtId="167" fontId="37" fillId="5" borderId="61" xfId="1" applyNumberFormat="1" applyFont="1" applyFill="1" applyBorder="1" applyAlignment="1">
      <alignment horizontal="center" vertical="center"/>
    </xf>
    <xf numFmtId="167" fontId="37" fillId="5" borderId="63" xfId="1" applyNumberFormat="1" applyFont="1" applyFill="1" applyBorder="1" applyAlignment="1">
      <alignment horizontal="center" vertical="center"/>
    </xf>
    <xf numFmtId="4" fontId="37" fillId="5" borderId="63" xfId="1" applyNumberFormat="1" applyFont="1" applyFill="1" applyBorder="1" applyAlignment="1">
      <alignment horizontal="center" vertical="center"/>
    </xf>
    <xf numFmtId="4" fontId="37" fillId="5" borderId="64" xfId="1" applyNumberFormat="1" applyFont="1" applyFill="1" applyBorder="1" applyAlignment="1">
      <alignment horizontal="center" vertical="center"/>
    </xf>
    <xf numFmtId="167" fontId="37" fillId="5" borderId="64" xfId="1" applyNumberFormat="1" applyFont="1" applyFill="1" applyBorder="1" applyAlignment="1">
      <alignment horizontal="center" vertical="center"/>
    </xf>
    <xf numFmtId="167" fontId="41" fillId="5" borderId="108" xfId="1" applyNumberFormat="1" applyFont="1" applyFill="1" applyBorder="1" applyAlignment="1">
      <alignment horizontal="center" vertical="center"/>
    </xf>
    <xf numFmtId="167" fontId="41" fillId="5" borderId="109" xfId="1" applyNumberFormat="1" applyFont="1" applyFill="1" applyBorder="1" applyAlignment="1">
      <alignment horizontal="center" vertical="center"/>
    </xf>
    <xf numFmtId="167" fontId="41" fillId="5" borderId="110" xfId="1" applyNumberFormat="1" applyFont="1" applyFill="1" applyBorder="1" applyAlignment="1">
      <alignment horizontal="center" vertical="center"/>
    </xf>
    <xf numFmtId="167" fontId="37" fillId="5" borderId="73" xfId="1" applyNumberFormat="1" applyFont="1" applyFill="1" applyBorder="1" applyAlignment="1">
      <alignment horizontal="center" vertical="center"/>
    </xf>
    <xf numFmtId="167" fontId="41" fillId="5" borderId="94" xfId="1" applyNumberFormat="1" applyFont="1" applyFill="1" applyBorder="1" applyAlignment="1">
      <alignment horizontal="center" vertical="center"/>
    </xf>
    <xf numFmtId="3" fontId="37" fillId="5" borderId="110" xfId="1" applyNumberFormat="1" applyFont="1" applyFill="1" applyBorder="1" applyAlignment="1">
      <alignment horizontal="center" vertical="center"/>
    </xf>
    <xf numFmtId="3" fontId="37" fillId="5" borderId="111" xfId="1" applyNumberFormat="1" applyFont="1" applyFill="1" applyBorder="1" applyAlignment="1">
      <alignment horizontal="center" vertical="center"/>
    </xf>
    <xf numFmtId="167" fontId="41" fillId="5" borderId="72" xfId="1" applyNumberFormat="1" applyFont="1" applyFill="1" applyBorder="1" applyAlignment="1">
      <alignment horizontal="center" vertical="center"/>
    </xf>
    <xf numFmtId="167" fontId="41" fillId="5" borderId="73" xfId="1" applyNumberFormat="1" applyFont="1" applyFill="1" applyBorder="1" applyAlignment="1">
      <alignment horizontal="center" vertical="center"/>
    </xf>
    <xf numFmtId="3" fontId="37" fillId="5" borderId="74" xfId="1" applyNumberFormat="1" applyFont="1" applyFill="1" applyBorder="1" applyAlignment="1">
      <alignment horizontal="center" vertical="center"/>
    </xf>
    <xf numFmtId="0" fontId="44" fillId="5" borderId="75" xfId="1" applyFont="1" applyFill="1" applyBorder="1" applyAlignment="1">
      <alignment horizontal="left" vertical="center"/>
    </xf>
    <xf numFmtId="3" fontId="37" fillId="5" borderId="76" xfId="1" applyNumberFormat="1" applyFont="1" applyFill="1" applyBorder="1" applyAlignment="1">
      <alignment horizontal="center" vertical="center"/>
    </xf>
    <xf numFmtId="2" fontId="37" fillId="5" borderId="77" xfId="1" applyNumberFormat="1" applyFont="1" applyFill="1" applyBorder="1" applyAlignment="1">
      <alignment horizontal="center" vertical="center"/>
    </xf>
    <xf numFmtId="167" fontId="37" fillId="5" borderId="74" xfId="1" applyNumberFormat="1" applyFont="1" applyFill="1" applyBorder="1" applyAlignment="1">
      <alignment horizontal="center" vertical="center"/>
    </xf>
    <xf numFmtId="167" fontId="37" fillId="5" borderId="79" xfId="1" applyNumberFormat="1" applyFont="1" applyFill="1" applyBorder="1" applyAlignment="1">
      <alignment horizontal="center" vertical="center"/>
    </xf>
    <xf numFmtId="4" fontId="37" fillId="5" borderId="76" xfId="1" applyNumberFormat="1" applyFont="1" applyFill="1" applyBorder="1" applyAlignment="1">
      <alignment horizontal="center" vertical="center"/>
    </xf>
    <xf numFmtId="4" fontId="37" fillId="5" borderId="77" xfId="1" applyNumberFormat="1" applyFont="1" applyFill="1" applyBorder="1" applyAlignment="1">
      <alignment horizontal="center" vertical="center"/>
    </xf>
    <xf numFmtId="167" fontId="37" fillId="5" borderId="76" xfId="1" applyNumberFormat="1" applyFont="1" applyFill="1" applyBorder="1" applyAlignment="1">
      <alignment horizontal="center" vertical="center"/>
    </xf>
    <xf numFmtId="167" fontId="37" fillId="5" borderId="77" xfId="1" applyNumberFormat="1" applyFont="1" applyFill="1" applyBorder="1" applyAlignment="1">
      <alignment horizontal="center" vertical="center"/>
    </xf>
    <xf numFmtId="167" fontId="41" fillId="5" borderId="96" xfId="1" applyNumberFormat="1" applyFont="1" applyFill="1" applyBorder="1" applyAlignment="1">
      <alignment horizontal="center" vertical="center"/>
    </xf>
    <xf numFmtId="167" fontId="41" fillId="5" borderId="112" xfId="1" applyNumberFormat="1" applyFont="1" applyFill="1" applyBorder="1" applyAlignment="1">
      <alignment horizontal="center" vertical="center"/>
    </xf>
    <xf numFmtId="167" fontId="41" fillId="5" borderId="113" xfId="1" applyNumberFormat="1" applyFont="1" applyFill="1" applyBorder="1" applyAlignment="1">
      <alignment horizontal="center" vertical="center"/>
    </xf>
    <xf numFmtId="167" fontId="37" fillId="5" borderId="114" xfId="1" applyNumberFormat="1" applyFont="1" applyFill="1" applyBorder="1" applyAlignment="1">
      <alignment horizontal="center" vertical="center"/>
    </xf>
    <xf numFmtId="167" fontId="41" fillId="5" borderId="115" xfId="1" applyNumberFormat="1" applyFont="1" applyFill="1" applyBorder="1" applyAlignment="1">
      <alignment horizontal="center" vertical="center"/>
    </xf>
    <xf numFmtId="3" fontId="37" fillId="5" borderId="113" xfId="1" applyNumberFormat="1" applyFont="1" applyFill="1" applyBorder="1" applyAlignment="1">
      <alignment horizontal="center" vertical="center"/>
    </xf>
    <xf numFmtId="3" fontId="37" fillId="5" borderId="115" xfId="1" applyNumberFormat="1" applyFont="1" applyFill="1" applyBorder="1" applyAlignment="1">
      <alignment horizontal="center" vertical="center"/>
    </xf>
    <xf numFmtId="167" fontId="41" fillId="5" borderId="116" xfId="1" applyNumberFormat="1" applyFont="1" applyFill="1" applyBorder="1" applyAlignment="1">
      <alignment horizontal="center" vertical="center"/>
    </xf>
    <xf numFmtId="167" fontId="41" fillId="5" borderId="114" xfId="1" applyNumberFormat="1" applyFont="1" applyFill="1" applyBorder="1" applyAlignment="1">
      <alignment horizontal="center" vertical="center"/>
    </xf>
    <xf numFmtId="167" fontId="41" fillId="0" borderId="95" xfId="1" applyNumberFormat="1" applyFont="1" applyFill="1" applyBorder="1" applyAlignment="1">
      <alignment horizontal="center" vertical="center"/>
    </xf>
    <xf numFmtId="3" fontId="37" fillId="5" borderId="117" xfId="1" applyNumberFormat="1" applyFont="1" applyFill="1" applyBorder="1" applyAlignment="1">
      <alignment horizontal="center" vertical="center"/>
    </xf>
    <xf numFmtId="0" fontId="44" fillId="5" borderId="118" xfId="1" applyFont="1" applyFill="1" applyBorder="1" applyAlignment="1">
      <alignment horizontal="left" vertical="center"/>
    </xf>
    <xf numFmtId="3" fontId="37" fillId="5" borderId="119" xfId="1" applyNumberFormat="1" applyFont="1" applyFill="1" applyBorder="1" applyAlignment="1">
      <alignment horizontal="center" vertical="center"/>
    </xf>
    <xf numFmtId="2" fontId="37" fillId="5" borderId="120" xfId="1" applyNumberFormat="1" applyFont="1" applyFill="1" applyBorder="1" applyAlignment="1">
      <alignment horizontal="center" vertical="center"/>
    </xf>
    <xf numFmtId="167" fontId="37" fillId="5" borderId="117" xfId="1" applyNumberFormat="1" applyFont="1" applyFill="1" applyBorder="1" applyAlignment="1">
      <alignment horizontal="center" vertical="center"/>
    </xf>
    <xf numFmtId="167" fontId="37" fillId="5" borderId="121" xfId="1" applyNumberFormat="1" applyFont="1" applyFill="1" applyBorder="1" applyAlignment="1">
      <alignment horizontal="center" vertical="center"/>
    </xf>
    <xf numFmtId="4" fontId="37" fillId="5" borderId="119" xfId="1" applyNumberFormat="1" applyFont="1" applyFill="1" applyBorder="1" applyAlignment="1">
      <alignment horizontal="center" vertical="center"/>
    </xf>
    <xf numFmtId="4" fontId="37" fillId="5" borderId="120" xfId="1" applyNumberFormat="1" applyFont="1" applyFill="1" applyBorder="1" applyAlignment="1">
      <alignment horizontal="center" vertical="center"/>
    </xf>
    <xf numFmtId="167" fontId="37" fillId="5" borderId="119" xfId="1" applyNumberFormat="1" applyFont="1" applyFill="1" applyBorder="1" applyAlignment="1">
      <alignment horizontal="center" vertical="center"/>
    </xf>
    <xf numFmtId="167" fontId="37" fillId="5" borderId="120" xfId="1" applyNumberFormat="1" applyFont="1" applyFill="1" applyBorder="1" applyAlignment="1">
      <alignment horizontal="center" vertical="center"/>
    </xf>
    <xf numFmtId="167" fontId="41" fillId="5" borderId="122" xfId="1" applyNumberFormat="1" applyFont="1" applyFill="1" applyBorder="1" applyAlignment="1">
      <alignment horizontal="center" vertical="center"/>
    </xf>
    <xf numFmtId="167" fontId="41" fillId="5" borderId="123" xfId="1" applyNumberFormat="1" applyFont="1" applyFill="1" applyBorder="1" applyAlignment="1">
      <alignment horizontal="center" vertical="center"/>
    </xf>
    <xf numFmtId="167" fontId="41" fillId="5" borderId="124" xfId="1" applyNumberFormat="1" applyFont="1" applyFill="1" applyBorder="1" applyAlignment="1">
      <alignment horizontal="center" vertical="center"/>
    </xf>
    <xf numFmtId="167" fontId="37" fillId="5" borderId="88" xfId="1" applyNumberFormat="1" applyFont="1" applyFill="1" applyBorder="1" applyAlignment="1">
      <alignment horizontal="center" vertical="center"/>
    </xf>
    <xf numFmtId="167" fontId="41" fillId="5" borderId="125" xfId="1" applyNumberFormat="1" applyFont="1" applyFill="1" applyBorder="1" applyAlignment="1">
      <alignment horizontal="center" vertical="center"/>
    </xf>
    <xf numFmtId="167" fontId="41" fillId="5" borderId="88" xfId="1" applyNumberFormat="1" applyFont="1" applyFill="1" applyBorder="1" applyAlignment="1">
      <alignment horizontal="center" vertical="center"/>
    </xf>
    <xf numFmtId="3" fontId="37" fillId="5" borderId="126" xfId="1" applyNumberFormat="1" applyFont="1" applyFill="1" applyBorder="1" applyAlignment="1">
      <alignment horizontal="center" vertical="center"/>
    </xf>
    <xf numFmtId="0" fontId="45" fillId="5" borderId="127" xfId="1" applyFont="1" applyFill="1" applyBorder="1" applyAlignment="1">
      <alignment horizontal="left" vertical="center" wrapText="1"/>
    </xf>
    <xf numFmtId="3" fontId="46" fillId="5" borderId="126" xfId="1" applyNumberFormat="1" applyFont="1" applyFill="1" applyBorder="1" applyAlignment="1">
      <alignment horizontal="center" vertical="center"/>
    </xf>
    <xf numFmtId="3" fontId="46" fillId="5" borderId="128" xfId="1" applyNumberFormat="1" applyFont="1" applyFill="1" applyBorder="1" applyAlignment="1">
      <alignment horizontal="center" vertical="center"/>
    </xf>
    <xf numFmtId="2" fontId="46" fillId="5" borderId="129" xfId="1" applyNumberFormat="1" applyFont="1" applyFill="1" applyBorder="1" applyAlignment="1">
      <alignment horizontal="center" vertical="center"/>
    </xf>
    <xf numFmtId="167" fontId="37" fillId="5" borderId="126" xfId="1" applyNumberFormat="1" applyFont="1" applyFill="1" applyBorder="1" applyAlignment="1">
      <alignment horizontal="center" vertical="center"/>
    </xf>
    <xf numFmtId="167" fontId="37" fillId="5" borderId="128" xfId="1" applyNumberFormat="1" applyFont="1" applyFill="1" applyBorder="1" applyAlignment="1">
      <alignment horizontal="center" vertical="center"/>
    </xf>
    <xf numFmtId="4" fontId="37" fillId="5" borderId="128" xfId="1" applyNumberFormat="1" applyFont="1" applyFill="1" applyBorder="1" applyAlignment="1">
      <alignment horizontal="center" vertical="center"/>
    </xf>
    <xf numFmtId="4" fontId="37" fillId="5" borderId="129" xfId="1" applyNumberFormat="1" applyFont="1" applyFill="1" applyBorder="1" applyAlignment="1">
      <alignment horizontal="center" vertical="center"/>
    </xf>
    <xf numFmtId="4" fontId="37" fillId="5" borderId="126" xfId="1" applyNumberFormat="1" applyFont="1" applyFill="1" applyBorder="1" applyAlignment="1">
      <alignment horizontal="center" vertical="center"/>
    </xf>
    <xf numFmtId="167" fontId="41" fillId="5" borderId="130" xfId="1" applyNumberFormat="1" applyFont="1" applyFill="1" applyBorder="1" applyAlignment="1">
      <alignment horizontal="center" vertical="center"/>
    </xf>
    <xf numFmtId="167" fontId="41" fillId="5" borderId="131" xfId="1" applyNumberFormat="1" applyFont="1" applyFill="1" applyBorder="1" applyAlignment="1">
      <alignment horizontal="center" vertical="center"/>
    </xf>
    <xf numFmtId="167" fontId="41" fillId="5" borderId="132" xfId="1" applyNumberFormat="1" applyFont="1" applyFill="1" applyBorder="1" applyAlignment="1">
      <alignment horizontal="center" vertical="center"/>
    </xf>
    <xf numFmtId="167" fontId="37" fillId="5" borderId="133" xfId="1" applyNumberFormat="1" applyFont="1" applyFill="1" applyBorder="1" applyAlignment="1">
      <alignment horizontal="center" vertical="center"/>
    </xf>
    <xf numFmtId="167" fontId="41" fillId="5" borderId="134" xfId="1" applyNumberFormat="1" applyFont="1" applyFill="1" applyBorder="1" applyAlignment="1">
      <alignment horizontal="center" vertical="center"/>
    </xf>
    <xf numFmtId="167" fontId="37" fillId="5" borderId="134" xfId="1" applyNumberFormat="1" applyFont="1" applyFill="1" applyBorder="1" applyAlignment="1">
      <alignment horizontal="center" vertical="center"/>
    </xf>
    <xf numFmtId="167" fontId="41" fillId="5" borderId="133" xfId="1" applyNumberFormat="1" applyFont="1" applyFill="1" applyBorder="1" applyAlignment="1">
      <alignment horizontal="center" vertical="center"/>
    </xf>
    <xf numFmtId="3" fontId="37" fillId="5" borderId="78" xfId="1" applyNumberFormat="1" applyFont="1" applyFill="1" applyBorder="1" applyAlignment="1">
      <alignment horizontal="center" vertical="center"/>
    </xf>
    <xf numFmtId="0" fontId="44" fillId="5" borderId="135" xfId="1" applyFont="1" applyFill="1" applyBorder="1" applyAlignment="1">
      <alignment horizontal="left" vertical="center"/>
    </xf>
    <xf numFmtId="3" fontId="37" fillId="5" borderId="79" xfId="1" applyNumberFormat="1" applyFont="1" applyFill="1" applyBorder="1" applyAlignment="1">
      <alignment horizontal="center" vertical="center"/>
    </xf>
    <xf numFmtId="2" fontId="37" fillId="5" borderId="80" xfId="1" applyNumberFormat="1" applyFont="1" applyFill="1" applyBorder="1" applyAlignment="1">
      <alignment horizontal="center" vertical="center"/>
    </xf>
    <xf numFmtId="167" fontId="37" fillId="5" borderId="78" xfId="1" applyNumberFormat="1" applyFont="1" applyFill="1" applyBorder="1" applyAlignment="1">
      <alignment horizontal="center" vertical="center"/>
    </xf>
    <xf numFmtId="4" fontId="37" fillId="5" borderId="79" xfId="1" applyNumberFormat="1" applyFont="1" applyFill="1" applyBorder="1" applyAlignment="1">
      <alignment horizontal="center" vertical="center"/>
    </xf>
    <xf numFmtId="4" fontId="37" fillId="5" borderId="80" xfId="1" applyNumberFormat="1" applyFont="1" applyFill="1" applyBorder="1" applyAlignment="1">
      <alignment horizontal="center" vertical="center"/>
    </xf>
    <xf numFmtId="167" fontId="37" fillId="5" borderId="80" xfId="1" applyNumberFormat="1" applyFont="1" applyFill="1" applyBorder="1" applyAlignment="1">
      <alignment horizontal="center" vertical="center"/>
    </xf>
    <xf numFmtId="167" fontId="37" fillId="16" borderId="136" xfId="1" applyNumberFormat="1" applyFont="1" applyFill="1" applyBorder="1" applyAlignment="1">
      <alignment horizontal="center" vertical="center"/>
    </xf>
    <xf numFmtId="167" fontId="37" fillId="16" borderId="93" xfId="1" applyNumberFormat="1" applyFont="1" applyFill="1" applyBorder="1" applyAlignment="1">
      <alignment horizontal="center" vertical="center"/>
    </xf>
    <xf numFmtId="167" fontId="37" fillId="16" borderId="94" xfId="1" applyNumberFormat="1" applyFont="1" applyFill="1" applyBorder="1" applyAlignment="1">
      <alignment horizontal="center" vertical="center"/>
    </xf>
    <xf numFmtId="3" fontId="37" fillId="16" borderId="113" xfId="1" applyNumberFormat="1" applyFont="1" applyFill="1" applyBorder="1" applyAlignment="1">
      <alignment horizontal="center" vertical="center"/>
    </xf>
    <xf numFmtId="167" fontId="37" fillId="5" borderId="95" xfId="1" applyNumberFormat="1" applyFont="1" applyFill="1" applyBorder="1" applyAlignment="1">
      <alignment horizontal="center" vertical="center"/>
    </xf>
    <xf numFmtId="4" fontId="37" fillId="16" borderId="113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167" fontId="37" fillId="16" borderId="115" xfId="1" applyNumberFormat="1" applyFont="1" applyFill="1" applyBorder="1" applyAlignment="1">
      <alignment horizontal="center" vertical="center"/>
    </xf>
    <xf numFmtId="167" fontId="37" fillId="16" borderId="113" xfId="1" applyNumberFormat="1" applyFont="1" applyFill="1" applyBorder="1" applyAlignment="1">
      <alignment horizontal="center" vertical="center"/>
    </xf>
    <xf numFmtId="0" fontId="44" fillId="5" borderId="137" xfId="1" applyFont="1" applyFill="1" applyBorder="1" applyAlignment="1">
      <alignment horizontal="left" vertical="center"/>
    </xf>
    <xf numFmtId="3" fontId="37" fillId="5" borderId="138" xfId="1" applyNumberFormat="1" applyFont="1" applyFill="1" applyBorder="1" applyAlignment="1">
      <alignment horizontal="center" vertical="center"/>
    </xf>
    <xf numFmtId="3" fontId="37" fillId="5" borderId="121" xfId="1" applyNumberFormat="1" applyFont="1" applyFill="1" applyBorder="1" applyAlignment="1">
      <alignment horizontal="center" vertical="center"/>
    </xf>
    <xf numFmtId="2" fontId="37" fillId="5" borderId="139" xfId="1" applyNumberFormat="1" applyFont="1" applyFill="1" applyBorder="1" applyAlignment="1">
      <alignment horizontal="center" vertical="center"/>
    </xf>
    <xf numFmtId="167" fontId="37" fillId="5" borderId="138" xfId="1" applyNumberFormat="1" applyFont="1" applyFill="1" applyBorder="1" applyAlignment="1">
      <alignment horizontal="center" vertical="center"/>
    </xf>
    <xf numFmtId="4" fontId="37" fillId="5" borderId="121" xfId="1" applyNumberFormat="1" applyFont="1" applyFill="1" applyBorder="1" applyAlignment="1">
      <alignment horizontal="center" vertical="center"/>
    </xf>
    <xf numFmtId="4" fontId="37" fillId="5" borderId="139" xfId="1" applyNumberFormat="1" applyFont="1" applyFill="1" applyBorder="1" applyAlignment="1">
      <alignment horizontal="center" vertical="center"/>
    </xf>
    <xf numFmtId="167" fontId="37" fillId="5" borderId="139" xfId="1" applyNumberFormat="1" applyFont="1" applyFill="1" applyBorder="1" applyAlignment="1">
      <alignment horizontal="center" vertical="center"/>
    </xf>
    <xf numFmtId="167" fontId="37" fillId="16" borderId="140" xfId="1" applyNumberFormat="1" applyFont="1" applyFill="1" applyBorder="1" applyAlignment="1">
      <alignment horizontal="center" vertical="center"/>
    </xf>
    <xf numFmtId="167" fontId="37" fillId="16" borderId="0" xfId="1" applyNumberFormat="1" applyFont="1" applyFill="1" applyBorder="1" applyAlignment="1">
      <alignment horizontal="center" vertical="center"/>
    </xf>
    <xf numFmtId="3" fontId="37" fillId="5" borderId="0" xfId="1" applyNumberFormat="1" applyFont="1" applyFill="1" applyBorder="1" applyAlignment="1">
      <alignment horizontal="center" vertical="center"/>
    </xf>
    <xf numFmtId="3" fontId="37" fillId="5" borderId="140" xfId="1" applyNumberFormat="1" applyFont="1" applyFill="1" applyBorder="1" applyAlignment="1">
      <alignment horizontal="center" vertical="center"/>
    </xf>
    <xf numFmtId="4" fontId="46" fillId="5" borderId="129" xfId="1" applyNumberFormat="1" applyFont="1" applyFill="1" applyBorder="1" applyAlignment="1">
      <alignment horizontal="center" vertical="center"/>
    </xf>
    <xf numFmtId="167" fontId="37" fillId="5" borderId="132" xfId="1" applyNumberFormat="1" applyFont="1" applyFill="1" applyBorder="1" applyAlignment="1">
      <alignment horizontal="center" vertical="center"/>
    </xf>
    <xf numFmtId="167" fontId="41" fillId="5" borderId="95" xfId="1" applyNumberFormat="1" applyFont="1" applyFill="1" applyBorder="1" applyAlignment="1">
      <alignment horizontal="center" vertical="center"/>
    </xf>
    <xf numFmtId="167" fontId="41" fillId="5" borderId="140" xfId="1" applyNumberFormat="1" applyFont="1" applyFill="1" applyBorder="1" applyAlignment="1">
      <alignment horizontal="center" vertical="center"/>
    </xf>
    <xf numFmtId="167" fontId="37" fillId="5" borderId="141" xfId="1" applyNumberFormat="1" applyFont="1" applyFill="1" applyBorder="1" applyAlignment="1">
      <alignment horizontal="center" vertical="center"/>
    </xf>
    <xf numFmtId="167" fontId="41" fillId="5" borderId="141" xfId="1" applyNumberFormat="1" applyFont="1" applyFill="1" applyBorder="1" applyAlignment="1">
      <alignment horizontal="center" vertical="center"/>
    </xf>
    <xf numFmtId="167" fontId="41" fillId="5" borderId="16" xfId="1" applyNumberFormat="1" applyFont="1" applyFill="1" applyBorder="1" applyAlignment="1">
      <alignment horizontal="center" vertical="center"/>
    </xf>
    <xf numFmtId="167" fontId="41" fillId="5" borderId="142" xfId="1" applyNumberFormat="1" applyFont="1" applyFill="1" applyBorder="1" applyAlignment="1">
      <alignment horizontal="center" vertical="center"/>
    </xf>
    <xf numFmtId="167" fontId="41" fillId="5" borderId="93" xfId="1" applyNumberFormat="1" applyFont="1" applyFill="1" applyBorder="1" applyAlignment="1">
      <alignment horizontal="center" vertical="center"/>
    </xf>
    <xf numFmtId="167" fontId="41" fillId="5" borderId="143" xfId="1" applyNumberFormat="1" applyFont="1" applyFill="1" applyBorder="1" applyAlignment="1">
      <alignment horizontal="center" vertical="center"/>
    </xf>
    <xf numFmtId="0" fontId="44" fillId="5" borderId="75" xfId="1" applyFont="1" applyFill="1" applyBorder="1" applyAlignment="1">
      <alignment horizontal="left" vertical="center" wrapText="1"/>
    </xf>
    <xf numFmtId="0" fontId="44" fillId="5" borderId="118" xfId="1" applyFont="1" applyFill="1" applyBorder="1" applyAlignment="1">
      <alignment horizontal="left" vertical="center" wrapText="1"/>
    </xf>
    <xf numFmtId="0" fontId="44" fillId="5" borderId="135" xfId="1" applyFont="1" applyFill="1" applyBorder="1" applyAlignment="1">
      <alignment horizontal="left" vertical="center" wrapText="1"/>
    </xf>
    <xf numFmtId="4" fontId="47" fillId="0" borderId="128" xfId="1" applyNumberFormat="1" applyFont="1" applyBorder="1" applyAlignment="1">
      <alignment vertical="center"/>
    </xf>
    <xf numFmtId="3" fontId="37" fillId="5" borderId="144" xfId="1" applyNumberFormat="1" applyFont="1" applyFill="1" applyBorder="1" applyAlignment="1">
      <alignment horizontal="center" vertical="center"/>
    </xf>
    <xf numFmtId="0" fontId="45" fillId="5" borderId="145" xfId="1" applyFont="1" applyFill="1" applyBorder="1" applyAlignment="1">
      <alignment horizontal="center" vertical="center" wrapText="1"/>
    </xf>
    <xf numFmtId="3" fontId="46" fillId="0" borderId="144" xfId="1" applyNumberFormat="1" applyFont="1" applyFill="1" applyBorder="1" applyAlignment="1">
      <alignment horizontal="center" vertical="center"/>
    </xf>
    <xf numFmtId="3" fontId="46" fillId="0" borderId="146" xfId="1" applyNumberFormat="1" applyFont="1" applyFill="1" applyBorder="1" applyAlignment="1">
      <alignment horizontal="center" vertical="center"/>
    </xf>
    <xf numFmtId="2" fontId="46" fillId="0" borderId="147" xfId="1" applyNumberFormat="1" applyFont="1" applyFill="1" applyBorder="1" applyAlignment="1">
      <alignment horizontal="center" vertical="center"/>
    </xf>
    <xf numFmtId="167" fontId="37" fillId="5" borderId="144" xfId="1" applyNumberFormat="1" applyFont="1" applyFill="1" applyBorder="1" applyAlignment="1">
      <alignment horizontal="center" vertical="center"/>
    </xf>
    <xf numFmtId="167" fontId="37" fillId="5" borderId="146" xfId="1" applyNumberFormat="1" applyFont="1" applyFill="1" applyBorder="1" applyAlignment="1">
      <alignment horizontal="center" vertical="center"/>
    </xf>
    <xf numFmtId="0" fontId="47" fillId="0" borderId="146" xfId="1" applyFont="1" applyBorder="1" applyAlignment="1">
      <alignment vertical="center"/>
    </xf>
    <xf numFmtId="4" fontId="37" fillId="5" borderId="147" xfId="1" applyNumberFormat="1" applyFont="1" applyFill="1" applyBorder="1" applyAlignment="1">
      <alignment horizontal="center" vertical="center"/>
    </xf>
    <xf numFmtId="4" fontId="46" fillId="5" borderId="147" xfId="1" applyNumberFormat="1" applyFont="1" applyFill="1" applyBorder="1" applyAlignment="1">
      <alignment horizontal="center" vertical="center"/>
    </xf>
    <xf numFmtId="167" fontId="37" fillId="5" borderId="148" xfId="1" applyNumberFormat="1" applyFont="1" applyFill="1" applyBorder="1" applyAlignment="1">
      <alignment horizontal="center" vertical="center"/>
    </xf>
    <xf numFmtId="167" fontId="41" fillId="5" borderId="149" xfId="1" applyNumberFormat="1" applyFont="1" applyFill="1" applyBorder="1" applyAlignment="1">
      <alignment horizontal="center" vertical="center"/>
    </xf>
    <xf numFmtId="167" fontId="41" fillId="5" borderId="148" xfId="1" applyNumberFormat="1" applyFont="1" applyFill="1" applyBorder="1" applyAlignment="1">
      <alignment horizontal="center" vertical="center"/>
    </xf>
    <xf numFmtId="0" fontId="48" fillId="0" borderId="0" xfId="1" applyFont="1" applyAlignment="1">
      <alignment vertical="center"/>
    </xf>
    <xf numFmtId="0" fontId="5" fillId="3" borderId="2" xfId="1" applyFont="1" applyFill="1" applyBorder="1" applyAlignment="1" applyProtection="1">
      <alignment horizontal="right" vertical="center" wrapText="1"/>
    </xf>
    <xf numFmtId="0" fontId="8" fillId="0" borderId="10" xfId="1" applyFont="1" applyBorder="1" applyAlignment="1" applyProtection="1">
      <alignment horizontal="center" vertical="center" wrapText="1"/>
    </xf>
    <xf numFmtId="3" fontId="41" fillId="0" borderId="87" xfId="1" applyNumberFormat="1" applyFont="1" applyFill="1" applyBorder="1" applyAlignment="1">
      <alignment horizontal="center" vertical="center" wrapText="1"/>
    </xf>
    <xf numFmtId="0" fontId="42" fillId="0" borderId="77" xfId="1" applyFont="1" applyFill="1" applyBorder="1" applyAlignment="1">
      <alignment horizontal="center" vertical="center" wrapText="1"/>
    </xf>
    <xf numFmtId="0" fontId="42" fillId="0" borderId="76" xfId="1" applyFont="1" applyFill="1" applyBorder="1" applyAlignment="1">
      <alignment horizontal="center" vertical="center" wrapText="1"/>
    </xf>
    <xf numFmtId="0" fontId="41" fillId="0" borderId="74" xfId="1" applyFont="1" applyFill="1" applyBorder="1" applyAlignment="1">
      <alignment horizontal="center" vertical="center" wrapText="1"/>
    </xf>
    <xf numFmtId="0" fontId="42" fillId="0" borderId="74" xfId="1" applyFont="1" applyFill="1" applyBorder="1" applyAlignment="1">
      <alignment horizontal="center" vertical="center" wrapText="1"/>
    </xf>
    <xf numFmtId="0" fontId="31" fillId="15" borderId="0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0" fontId="8" fillId="12" borderId="16" xfId="1" applyFont="1" applyFill="1" applyBorder="1" applyAlignment="1" applyProtection="1">
      <alignment horizontal="center" vertical="center" wrapText="1"/>
    </xf>
    <xf numFmtId="0" fontId="8" fillId="0" borderId="10" xfId="1" applyFont="1" applyBorder="1" applyAlignment="1" applyProtection="1">
      <alignment horizontal="center" vertical="center" wrapText="1"/>
    </xf>
    <xf numFmtId="0" fontId="8" fillId="0" borderId="11" xfId="1" applyFont="1" applyBorder="1" applyAlignment="1" applyProtection="1">
      <alignment horizontal="center" vertical="center" wrapText="1"/>
    </xf>
    <xf numFmtId="0" fontId="8" fillId="0" borderId="12" xfId="1" applyFont="1" applyBorder="1" applyAlignment="1" applyProtection="1">
      <alignment horizontal="center" vertical="center" wrapText="1"/>
    </xf>
    <xf numFmtId="0" fontId="8" fillId="0" borderId="13" xfId="1" applyFont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0" fontId="4" fillId="0" borderId="5" xfId="1" applyFont="1" applyFill="1" applyBorder="1" applyAlignment="1" applyProtection="1">
      <alignment horizontal="center" vertical="center" wrapText="1"/>
    </xf>
    <xf numFmtId="0" fontId="4" fillId="0" borderId="6" xfId="1" applyFont="1" applyFill="1" applyBorder="1" applyAlignment="1" applyProtection="1">
      <alignment horizontal="center" vertical="center" wrapText="1"/>
    </xf>
    <xf numFmtId="0" fontId="5" fillId="3" borderId="2" xfId="1" applyFont="1" applyFill="1" applyBorder="1" applyAlignment="1" applyProtection="1">
      <alignment horizontal="right" vertical="center" wrapText="1"/>
    </xf>
    <xf numFmtId="0" fontId="6" fillId="4" borderId="1" xfId="1" applyFont="1" applyFill="1" applyBorder="1" applyAlignment="1" applyProtection="1">
      <alignment horizontal="center" vertical="center"/>
    </xf>
    <xf numFmtId="0" fontId="6" fillId="4" borderId="2" xfId="1" applyFont="1" applyFill="1" applyBorder="1" applyAlignment="1" applyProtection="1">
      <alignment horizontal="center" vertical="center"/>
    </xf>
    <xf numFmtId="0" fontId="6" fillId="4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1" fontId="8" fillId="0" borderId="17" xfId="1" applyNumberFormat="1" applyFont="1" applyBorder="1" applyAlignment="1" applyProtection="1">
      <alignment horizontal="center" vertical="center"/>
    </xf>
    <xf numFmtId="1" fontId="8" fillId="0" borderId="18" xfId="1" applyNumberFormat="1" applyFont="1" applyBorder="1" applyAlignment="1" applyProtection="1">
      <alignment horizontal="center" vertical="center"/>
    </xf>
    <xf numFmtId="1" fontId="8" fillId="0" borderId="19" xfId="1" applyNumberFormat="1" applyFont="1" applyBorder="1" applyAlignment="1" applyProtection="1">
      <alignment horizontal="center" vertical="center"/>
    </xf>
    <xf numFmtId="2" fontId="8" fillId="0" borderId="17" xfId="1" applyNumberFormat="1" applyFont="1" applyBorder="1" applyAlignment="1" applyProtection="1">
      <alignment horizontal="center" vertical="center"/>
    </xf>
    <xf numFmtId="2" fontId="8" fillId="0" borderId="18" xfId="1" applyNumberFormat="1" applyFont="1" applyBorder="1" applyAlignment="1" applyProtection="1">
      <alignment horizontal="center" vertical="center"/>
    </xf>
    <xf numFmtId="2" fontId="8" fillId="0" borderId="19" xfId="1" applyNumberFormat="1" applyFont="1" applyBorder="1" applyAlignment="1" applyProtection="1">
      <alignment horizontal="center" vertical="center"/>
    </xf>
    <xf numFmtId="0" fontId="6" fillId="6" borderId="2" xfId="1" applyFont="1" applyFill="1" applyBorder="1" applyAlignment="1" applyProtection="1">
      <alignment horizontal="center" vertical="center" wrapText="1"/>
    </xf>
    <xf numFmtId="0" fontId="6" fillId="6" borderId="3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right" vertical="center"/>
    </xf>
    <xf numFmtId="0" fontId="12" fillId="0" borderId="2" xfId="1" applyFont="1" applyFill="1" applyBorder="1" applyAlignment="1" applyProtection="1">
      <alignment horizontal="right" vertical="center"/>
    </xf>
    <xf numFmtId="0" fontId="12" fillId="0" borderId="6" xfId="1" applyFont="1" applyFill="1" applyBorder="1" applyAlignment="1" applyProtection="1">
      <alignment horizontal="right" vertical="center"/>
    </xf>
    <xf numFmtId="0" fontId="20" fillId="0" borderId="1" xfId="1" applyFont="1" applyFill="1" applyBorder="1" applyAlignment="1" applyProtection="1">
      <alignment horizontal="right" vertical="center"/>
    </xf>
    <xf numFmtId="0" fontId="20" fillId="0" borderId="2" xfId="1" applyFont="1" applyFill="1" applyBorder="1" applyAlignment="1" applyProtection="1">
      <alignment horizontal="right" vertical="center"/>
    </xf>
    <xf numFmtId="0" fontId="20" fillId="0" borderId="3" xfId="1" applyFont="1" applyFill="1" applyBorder="1" applyAlignment="1" applyProtection="1">
      <alignment horizontal="right" vertical="center"/>
    </xf>
    <xf numFmtId="0" fontId="21" fillId="0" borderId="23" xfId="1" applyFont="1" applyBorder="1" applyAlignment="1" applyProtection="1">
      <alignment horizontal="center" vertical="center"/>
    </xf>
    <xf numFmtId="0" fontId="21" fillId="0" borderId="37" xfId="1" applyFont="1" applyBorder="1" applyAlignment="1" applyProtection="1">
      <alignment horizontal="center" vertical="center"/>
    </xf>
    <xf numFmtId="0" fontId="8" fillId="7" borderId="5" xfId="1" applyFont="1" applyFill="1" applyBorder="1" applyAlignment="1" applyProtection="1">
      <alignment horizontal="center" vertical="center" wrapText="1"/>
    </xf>
    <xf numFmtId="0" fontId="8" fillId="7" borderId="38" xfId="1" applyFont="1" applyFill="1" applyBorder="1" applyAlignment="1" applyProtection="1">
      <alignment horizontal="center" vertical="center" wrapText="1"/>
    </xf>
    <xf numFmtId="0" fontId="8" fillId="9" borderId="34" xfId="1" applyFont="1" applyFill="1" applyBorder="1" applyAlignment="1" applyProtection="1">
      <alignment horizontal="center" vertical="center" wrapText="1"/>
    </xf>
    <xf numFmtId="0" fontId="8" fillId="9" borderId="35" xfId="1" applyFont="1" applyFill="1" applyBorder="1" applyAlignment="1" applyProtection="1">
      <alignment horizontal="center" vertical="center" wrapText="1"/>
    </xf>
    <xf numFmtId="0" fontId="8" fillId="9" borderId="36" xfId="1" applyFont="1" applyFill="1" applyBorder="1" applyAlignment="1" applyProtection="1">
      <alignment horizontal="center" vertical="center" wrapText="1"/>
    </xf>
    <xf numFmtId="0" fontId="22" fillId="11" borderId="34" xfId="1" applyFont="1" applyFill="1" applyBorder="1" applyAlignment="1" applyProtection="1">
      <alignment horizontal="center" vertical="center" wrapText="1"/>
    </xf>
    <xf numFmtId="0" fontId="22" fillId="11" borderId="35" xfId="1" applyFont="1" applyFill="1" applyBorder="1" applyAlignment="1" applyProtection="1">
      <alignment horizontal="center" vertical="center" wrapText="1"/>
    </xf>
    <xf numFmtId="0" fontId="22" fillId="11" borderId="36" xfId="1" applyFont="1" applyFill="1" applyBorder="1" applyAlignment="1" applyProtection="1">
      <alignment horizontal="center" vertical="center" wrapText="1"/>
    </xf>
    <xf numFmtId="0" fontId="6" fillId="0" borderId="0" xfId="1" applyFont="1" applyFill="1" applyBorder="1" applyAlignment="1" applyProtection="1">
      <alignment horizontal="left" vertical="center" wrapText="1"/>
    </xf>
    <xf numFmtId="0" fontId="13" fillId="12" borderId="25" xfId="1" applyFont="1" applyFill="1" applyBorder="1" applyAlignment="1" applyProtection="1">
      <alignment horizontal="center" vertical="center" wrapText="1"/>
    </xf>
    <xf numFmtId="0" fontId="13" fillId="12" borderId="26" xfId="1" applyFont="1" applyFill="1" applyBorder="1" applyAlignment="1" applyProtection="1">
      <alignment horizontal="center" vertical="center" wrapText="1"/>
    </xf>
    <xf numFmtId="0" fontId="13" fillId="12" borderId="44" xfId="1" applyFont="1" applyFill="1" applyBorder="1" applyAlignment="1" applyProtection="1">
      <alignment horizontal="center" vertical="center" wrapText="1"/>
    </xf>
    <xf numFmtId="0" fontId="13" fillId="12" borderId="1" xfId="1" applyFont="1" applyFill="1" applyBorder="1" applyAlignment="1" applyProtection="1">
      <alignment horizontal="center" vertical="center" wrapText="1"/>
    </xf>
    <xf numFmtId="0" fontId="13" fillId="12" borderId="2" xfId="1" applyFont="1" applyFill="1" applyBorder="1" applyAlignment="1" applyProtection="1">
      <alignment horizontal="center" vertical="center" wrapText="1"/>
    </xf>
    <xf numFmtId="0" fontId="13" fillId="12" borderId="3" xfId="1" applyFont="1" applyFill="1" applyBorder="1" applyAlignment="1" applyProtection="1">
      <alignment horizontal="center" vertical="center" wrapText="1"/>
    </xf>
    <xf numFmtId="2" fontId="25" fillId="0" borderId="45" xfId="1" applyNumberFormat="1" applyFont="1" applyBorder="1" applyAlignment="1" applyProtection="1">
      <alignment horizontal="center" vertical="center"/>
    </xf>
    <xf numFmtId="0" fontId="25" fillId="0" borderId="45" xfId="1" applyFont="1" applyBorder="1" applyAlignment="1" applyProtection="1">
      <alignment horizontal="center" vertical="center"/>
    </xf>
    <xf numFmtId="1" fontId="25" fillId="0" borderId="45" xfId="1" applyNumberFormat="1" applyFont="1" applyBorder="1" applyAlignment="1" applyProtection="1">
      <alignment horizontal="center" vertical="center"/>
    </xf>
    <xf numFmtId="1" fontId="26" fillId="0" borderId="45" xfId="1" applyNumberFormat="1" applyFont="1" applyBorder="1" applyAlignment="1" applyProtection="1">
      <alignment horizontal="center" vertical="center"/>
    </xf>
    <xf numFmtId="0" fontId="26" fillId="0" borderId="45" xfId="1" applyFont="1" applyBorder="1" applyAlignment="1" applyProtection="1">
      <alignment horizontal="center" vertical="center"/>
    </xf>
    <xf numFmtId="0" fontId="26" fillId="0" borderId="46" xfId="1" applyFont="1" applyBorder="1" applyAlignment="1" applyProtection="1">
      <alignment horizontal="center" vertical="center"/>
    </xf>
    <xf numFmtId="0" fontId="6" fillId="4" borderId="5" xfId="1" applyFont="1" applyFill="1" applyBorder="1" applyAlignment="1" applyProtection="1">
      <alignment horizontal="center" vertical="center"/>
    </xf>
    <xf numFmtId="0" fontId="6" fillId="4" borderId="6" xfId="1" applyFont="1" applyFill="1" applyBorder="1" applyAlignment="1" applyProtection="1">
      <alignment horizontal="center" vertical="center"/>
    </xf>
    <xf numFmtId="2" fontId="25" fillId="0" borderId="17" xfId="1" applyNumberFormat="1" applyFont="1" applyFill="1" applyBorder="1" applyAlignment="1" applyProtection="1">
      <alignment horizontal="center" vertical="center"/>
    </xf>
    <xf numFmtId="2" fontId="25" fillId="0" borderId="28" xfId="1" applyNumberFormat="1" applyFont="1" applyFill="1" applyBorder="1" applyAlignment="1" applyProtection="1">
      <alignment horizontal="center" vertical="center"/>
    </xf>
    <xf numFmtId="1" fontId="26" fillId="0" borderId="16" xfId="1" applyNumberFormat="1" applyFont="1" applyFill="1" applyBorder="1" applyAlignment="1" applyProtection="1">
      <alignment horizontal="center" vertical="center"/>
    </xf>
    <xf numFmtId="0" fontId="26" fillId="0" borderId="16" xfId="1" applyFont="1" applyFill="1" applyBorder="1" applyAlignment="1" applyProtection="1">
      <alignment horizontal="center" vertical="center"/>
    </xf>
    <xf numFmtId="0" fontId="26" fillId="0" borderId="30" xfId="1" applyFont="1" applyFill="1" applyBorder="1" applyAlignment="1" applyProtection="1">
      <alignment horizontal="center" vertical="center"/>
    </xf>
    <xf numFmtId="20" fontId="13" fillId="12" borderId="51" xfId="1" applyNumberFormat="1" applyFont="1" applyFill="1" applyBorder="1" applyAlignment="1" applyProtection="1">
      <alignment horizontal="center" vertical="center" wrapText="1"/>
    </xf>
    <xf numFmtId="20" fontId="13" fillId="12" borderId="52" xfId="1" applyNumberFormat="1" applyFont="1" applyFill="1" applyBorder="1" applyAlignment="1" applyProtection="1">
      <alignment horizontal="center" vertical="center" wrapText="1"/>
    </xf>
    <xf numFmtId="1" fontId="13" fillId="12" borderId="51" xfId="1" applyNumberFormat="1" applyFont="1" applyFill="1" applyBorder="1" applyAlignment="1" applyProtection="1">
      <alignment horizontal="center" vertical="center" wrapText="1"/>
    </xf>
    <xf numFmtId="1" fontId="13" fillId="12" borderId="52" xfId="1" applyNumberFormat="1" applyFont="1" applyFill="1" applyBorder="1" applyAlignment="1" applyProtection="1">
      <alignment horizontal="center" vertical="center" wrapText="1"/>
    </xf>
    <xf numFmtId="1" fontId="13" fillId="12" borderId="53" xfId="1" applyNumberFormat="1" applyFont="1" applyFill="1" applyBorder="1" applyAlignment="1" applyProtection="1">
      <alignment horizontal="center" vertical="center" wrapText="1"/>
    </xf>
    <xf numFmtId="0" fontId="13" fillId="12" borderId="38" xfId="1" applyFont="1" applyFill="1" applyBorder="1" applyAlignment="1" applyProtection="1">
      <alignment horizontal="center" vertical="center" wrapText="1"/>
    </xf>
    <xf numFmtId="0" fontId="13" fillId="12" borderId="54" xfId="1" applyFont="1" applyFill="1" applyBorder="1" applyAlignment="1" applyProtection="1">
      <alignment horizontal="center" vertical="center" wrapText="1"/>
    </xf>
    <xf numFmtId="0" fontId="24" fillId="0" borderId="0" xfId="1" applyFont="1" applyAlignment="1" applyProtection="1">
      <alignment horizontal="center" vertical="center"/>
    </xf>
    <xf numFmtId="0" fontId="29" fillId="5" borderId="0" xfId="1" applyFont="1" applyFill="1" applyBorder="1" applyAlignment="1">
      <alignment horizontal="center" vertical="center" wrapText="1"/>
    </xf>
    <xf numFmtId="0" fontId="30" fillId="5" borderId="0" xfId="1" applyFont="1" applyFill="1" applyBorder="1" applyAlignment="1">
      <alignment horizontal="center" vertical="center" wrapText="1"/>
    </xf>
    <xf numFmtId="0" fontId="31" fillId="15" borderId="0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0" fontId="38" fillId="0" borderId="55" xfId="1" applyFont="1" applyFill="1" applyBorder="1" applyAlignment="1">
      <alignment horizontal="center" vertical="center" wrapText="1"/>
    </xf>
    <xf numFmtId="0" fontId="38" fillId="0" borderId="56" xfId="1" applyFont="1" applyFill="1" applyBorder="1" applyAlignment="1">
      <alignment horizontal="center" vertical="center" wrapText="1"/>
    </xf>
    <xf numFmtId="0" fontId="38" fillId="0" borderId="57" xfId="1" applyFont="1" applyFill="1" applyBorder="1" applyAlignment="1">
      <alignment horizontal="center" vertical="center" wrapText="1"/>
    </xf>
    <xf numFmtId="0" fontId="38" fillId="0" borderId="58" xfId="1" applyFont="1" applyFill="1" applyBorder="1" applyAlignment="1">
      <alignment horizontal="center" vertical="center" wrapText="1"/>
    </xf>
    <xf numFmtId="0" fontId="40" fillId="0" borderId="59" xfId="1" applyFont="1" applyBorder="1" applyAlignment="1">
      <alignment horizontal="center" vertical="center"/>
    </xf>
    <xf numFmtId="0" fontId="40" fillId="0" borderId="60" xfId="1" applyFont="1" applyBorder="1" applyAlignment="1">
      <alignment horizontal="center" vertical="center"/>
    </xf>
    <xf numFmtId="0" fontId="40" fillId="0" borderId="56" xfId="1" applyFont="1" applyBorder="1" applyAlignment="1">
      <alignment horizontal="center" vertical="center"/>
    </xf>
    <xf numFmtId="0" fontId="42" fillId="0" borderId="63" xfId="1" applyFont="1" applyFill="1" applyBorder="1" applyAlignment="1">
      <alignment horizontal="center" vertical="center" wrapText="1"/>
    </xf>
    <xf numFmtId="0" fontId="42" fillId="0" borderId="64" xfId="1" applyFont="1" applyFill="1" applyBorder="1" applyAlignment="1">
      <alignment horizontal="center" vertical="center" wrapText="1"/>
    </xf>
    <xf numFmtId="0" fontId="42" fillId="0" borderId="76" xfId="1" applyFont="1" applyFill="1" applyBorder="1" applyAlignment="1">
      <alignment horizontal="center" vertical="center" wrapText="1"/>
    </xf>
    <xf numFmtId="0" fontId="42" fillId="0" borderId="77" xfId="1" applyFont="1" applyFill="1" applyBorder="1" applyAlignment="1">
      <alignment horizontal="center" vertical="center" wrapText="1"/>
    </xf>
    <xf numFmtId="0" fontId="41" fillId="0" borderId="61" xfId="1" applyFont="1" applyFill="1" applyBorder="1" applyAlignment="1">
      <alignment horizontal="center" vertical="center" wrapText="1"/>
    </xf>
    <xf numFmtId="0" fontId="41" fillId="0" borderId="74" xfId="1" applyFont="1" applyFill="1" applyBorder="1" applyAlignment="1">
      <alignment horizontal="center" vertical="center" wrapText="1"/>
    </xf>
    <xf numFmtId="0" fontId="41" fillId="0" borderId="62" xfId="1" applyFont="1" applyFill="1" applyBorder="1" applyAlignment="1">
      <alignment horizontal="center" vertical="center" wrapText="1"/>
    </xf>
    <xf numFmtId="0" fontId="41" fillId="0" borderId="75" xfId="1" applyFont="1" applyFill="1" applyBorder="1" applyAlignment="1">
      <alignment horizontal="center" vertical="center" wrapText="1"/>
    </xf>
    <xf numFmtId="0" fontId="42" fillId="0" borderId="61" xfId="1" applyFont="1" applyFill="1" applyBorder="1" applyAlignment="1">
      <alignment horizontal="center" vertical="center" wrapText="1"/>
    </xf>
    <xf numFmtId="0" fontId="42" fillId="0" borderId="74" xfId="1" applyFont="1" applyFill="1" applyBorder="1" applyAlignment="1">
      <alignment horizontal="center" vertical="center" wrapText="1"/>
    </xf>
    <xf numFmtId="3" fontId="41" fillId="0" borderId="65" xfId="1" applyNumberFormat="1" applyFont="1" applyFill="1" applyBorder="1" applyAlignment="1">
      <alignment horizontal="center" vertical="center" wrapText="1"/>
    </xf>
    <xf numFmtId="3" fontId="41" fillId="0" borderId="78" xfId="1" applyNumberFormat="1" applyFont="1" applyFill="1" applyBorder="1" applyAlignment="1">
      <alignment horizontal="center" vertical="center" wrapText="1"/>
    </xf>
    <xf numFmtId="3" fontId="41" fillId="0" borderId="66" xfId="1" applyNumberFormat="1" applyFont="1" applyFill="1" applyBorder="1" applyAlignment="1">
      <alignment horizontal="center" vertical="center" wrapText="1"/>
    </xf>
    <xf numFmtId="3" fontId="41" fillId="0" borderId="79" xfId="1" applyNumberFormat="1" applyFont="1" applyFill="1" applyBorder="1" applyAlignment="1">
      <alignment horizontal="center" vertical="center" wrapText="1"/>
    </xf>
    <xf numFmtId="0" fontId="43" fillId="0" borderId="61" xfId="1" applyFont="1" applyFill="1" applyBorder="1" applyAlignment="1">
      <alignment horizontal="center" vertical="center" wrapText="1"/>
    </xf>
    <xf numFmtId="0" fontId="43" fillId="0" borderId="74" xfId="1" applyFont="1" applyFill="1" applyBorder="1" applyAlignment="1">
      <alignment horizontal="center" vertical="center" wrapText="1"/>
    </xf>
    <xf numFmtId="0" fontId="43" fillId="0" borderId="63" xfId="1" applyFont="1" applyFill="1" applyBorder="1" applyAlignment="1">
      <alignment horizontal="center" vertical="center" wrapText="1"/>
    </xf>
    <xf numFmtId="0" fontId="43" fillId="0" borderId="76" xfId="1" applyFont="1" applyFill="1" applyBorder="1" applyAlignment="1">
      <alignment horizontal="center" vertical="center" wrapText="1"/>
    </xf>
    <xf numFmtId="3" fontId="41" fillId="0" borderId="73" xfId="1" applyNumberFormat="1" applyFont="1" applyFill="1" applyBorder="1" applyAlignment="1">
      <alignment horizontal="center" vertical="center" wrapText="1"/>
    </xf>
    <xf numFmtId="3" fontId="41" fillId="0" borderId="88" xfId="1" applyNumberFormat="1" applyFont="1" applyFill="1" applyBorder="1" applyAlignment="1">
      <alignment horizontal="center" vertical="center" wrapText="1"/>
    </xf>
    <xf numFmtId="0" fontId="38" fillId="0" borderId="91" xfId="1" applyFont="1" applyFill="1" applyBorder="1" applyAlignment="1">
      <alignment horizontal="center" vertical="center" wrapText="1"/>
    </xf>
    <xf numFmtId="0" fontId="38" fillId="0" borderId="104" xfId="1" applyFont="1" applyFill="1" applyBorder="1" applyAlignment="1">
      <alignment horizontal="center" vertical="center" wrapText="1"/>
    </xf>
    <xf numFmtId="3" fontId="41" fillId="0" borderId="67" xfId="1" applyNumberFormat="1" applyFont="1" applyFill="1" applyBorder="1" applyAlignment="1">
      <alignment horizontal="center" vertical="center" wrapText="1"/>
    </xf>
    <xf numFmtId="0" fontId="1" fillId="0" borderId="80" xfId="1" applyBorder="1"/>
    <xf numFmtId="3" fontId="41" fillId="0" borderId="1" xfId="1" applyNumberFormat="1" applyFont="1" applyFill="1" applyBorder="1" applyAlignment="1">
      <alignment horizontal="center" vertical="center" wrapText="1"/>
    </xf>
    <xf numFmtId="3" fontId="41" fillId="0" borderId="2" xfId="1" applyNumberFormat="1" applyFont="1" applyFill="1" applyBorder="1" applyAlignment="1">
      <alignment horizontal="center" vertical="center" wrapText="1"/>
    </xf>
    <xf numFmtId="3" fontId="40" fillId="0" borderId="68" xfId="1" applyNumberFormat="1" applyFont="1" applyFill="1" applyBorder="1" applyAlignment="1">
      <alignment horizontal="center" vertical="center" wrapText="1"/>
    </xf>
    <xf numFmtId="3" fontId="40" fillId="0" borderId="83" xfId="1" applyNumberFormat="1" applyFont="1" applyFill="1" applyBorder="1" applyAlignment="1">
      <alignment horizontal="center" vertical="center" wrapText="1"/>
    </xf>
    <xf numFmtId="3" fontId="41" fillId="0" borderId="69" xfId="1" applyNumberFormat="1" applyFont="1" applyFill="1" applyBorder="1" applyAlignment="1">
      <alignment horizontal="center" vertical="center" wrapText="1"/>
    </xf>
    <xf numFmtId="3" fontId="41" fillId="0" borderId="70" xfId="1" applyNumberFormat="1" applyFont="1" applyFill="1" applyBorder="1" applyAlignment="1">
      <alignment horizontal="center" vertical="center" wrapText="1"/>
    </xf>
    <xf numFmtId="3" fontId="41" fillId="0" borderId="71" xfId="1" applyNumberFormat="1" applyFont="1" applyFill="1" applyBorder="1" applyAlignment="1">
      <alignment horizontal="center" vertical="center" wrapText="1"/>
    </xf>
    <xf numFmtId="3" fontId="41" fillId="0" borderId="72" xfId="1" applyNumberFormat="1" applyFont="1" applyFill="1" applyBorder="1" applyAlignment="1">
      <alignment horizontal="center" vertical="center" wrapText="1"/>
    </xf>
    <xf numFmtId="3" fontId="41" fillId="0" borderId="87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">
    <dxf>
      <font>
        <b/>
        <i val="0"/>
        <condense val="0"/>
        <extend val="0"/>
        <color indexed="1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_params"/>
      <sheetName val="REPORT_VALS"/>
      <sheetName val="NLDC"/>
      <sheetName val="PSP_DB"/>
      <sheetName val="NPMC_1"/>
      <sheetName val="NPMC_2"/>
      <sheetName val="KEYVALUES"/>
      <sheetName val="GEN_OUT_SUMM"/>
      <sheetName val="HOURLY"/>
      <sheetName val="SCH"/>
      <sheetName val="SCADA"/>
      <sheetName val="CSEB"/>
      <sheetName val="DD"/>
      <sheetName val="DNH"/>
      <sheetName val="ESIL"/>
      <sheetName val="GEB"/>
      <sheetName val="GOA"/>
      <sheetName val="MP"/>
      <sheetName val="MSEB"/>
      <sheetName val="FREQ"/>
      <sheetName val="IRE"/>
      <sheetName val="IRE_MANUAL_DB"/>
      <sheetName val="LINE_MAPPINGS"/>
      <sheetName val="ENT_PEAK"/>
      <sheetName val="DEMOS"/>
      <sheetName val="_xlwings.conf"/>
    </sheetNames>
    <sheetDataSet>
      <sheetData sheetId="0"/>
      <sheetData sheetId="1"/>
      <sheetData sheetId="2"/>
      <sheetData sheetId="3">
        <row r="9">
          <cell r="S9">
            <v>49.86</v>
          </cell>
          <cell r="AQ9">
            <v>50.02</v>
          </cell>
        </row>
        <row r="15">
          <cell r="AA15">
            <v>62.5092019175258</v>
          </cell>
          <cell r="AF15">
            <v>19.829465499999898</v>
          </cell>
          <cell r="AM15">
            <v>18.764506000000001</v>
          </cell>
          <cell r="AY15">
            <v>81.273707917525797</v>
          </cell>
          <cell r="BC15">
            <v>81.273707917525797</v>
          </cell>
        </row>
        <row r="16">
          <cell r="AA16">
            <v>0</v>
          </cell>
          <cell r="AF16">
            <v>17.983344249999998</v>
          </cell>
          <cell r="AM16">
            <v>18.3476</v>
          </cell>
          <cell r="AY16">
            <v>18.3476</v>
          </cell>
          <cell r="BC16">
            <v>18.3476</v>
          </cell>
        </row>
        <row r="17">
          <cell r="AA17">
            <v>0</v>
          </cell>
          <cell r="AF17">
            <v>7.3024697500000002</v>
          </cell>
          <cell r="AM17">
            <v>7.90496</v>
          </cell>
          <cell r="AY17">
            <v>7.90496</v>
          </cell>
          <cell r="BC17">
            <v>7.90496</v>
          </cell>
        </row>
        <row r="18">
          <cell r="AA18">
            <v>0</v>
          </cell>
          <cell r="AF18">
            <v>6.0772639999999898</v>
          </cell>
          <cell r="AM18">
            <v>0</v>
          </cell>
          <cell r="AY18">
            <v>0</v>
          </cell>
          <cell r="BC18">
            <v>0</v>
          </cell>
        </row>
        <row r="19">
          <cell r="AA19">
            <v>0.73049999999999904</v>
          </cell>
          <cell r="AF19">
            <v>9.9242872499999901</v>
          </cell>
          <cell r="AM19">
            <v>9.6970799999999997</v>
          </cell>
          <cell r="AY19">
            <v>10.427579999999999</v>
          </cell>
          <cell r="BC19">
            <v>10.427579999999999</v>
          </cell>
        </row>
        <row r="20">
          <cell r="AA20">
            <v>208.14300000000003</v>
          </cell>
          <cell r="AF20">
            <v>152.69861750000001</v>
          </cell>
          <cell r="AM20">
            <v>156.964</v>
          </cell>
          <cell r="AY20">
            <v>365.10700000000003</v>
          </cell>
          <cell r="BC20">
            <v>365.10700000000003</v>
          </cell>
        </row>
        <row r="21">
          <cell r="AA21">
            <v>103.49499999999999</v>
          </cell>
          <cell r="AF21">
            <v>84.671532499999898</v>
          </cell>
          <cell r="AM21">
            <v>79.748000000000005</v>
          </cell>
          <cell r="AY21">
            <v>183.24299999999999</v>
          </cell>
          <cell r="BC21">
            <v>183.24299999999999</v>
          </cell>
        </row>
        <row r="22">
          <cell r="AA22">
            <v>326.75200000000001</v>
          </cell>
          <cell r="AF22">
            <v>132.13692750000001</v>
          </cell>
          <cell r="AM22">
            <v>132.387</v>
          </cell>
          <cell r="AY22">
            <v>459.13900000000001</v>
          </cell>
          <cell r="BC22">
            <v>459.13900000000001</v>
          </cell>
        </row>
        <row r="28">
          <cell r="G28">
            <v>3019</v>
          </cell>
          <cell r="M28">
            <v>14.793100000000061</v>
          </cell>
          <cell r="Z28">
            <v>3467</v>
          </cell>
          <cell r="AE28">
            <v>0</v>
          </cell>
        </row>
        <row r="29">
          <cell r="G29">
            <v>779</v>
          </cell>
          <cell r="M29">
            <v>3.8171000000000159</v>
          </cell>
          <cell r="Z29">
            <v>762</v>
          </cell>
          <cell r="AE29">
            <v>0</v>
          </cell>
        </row>
        <row r="30">
          <cell r="G30">
            <v>318</v>
          </cell>
          <cell r="M30">
            <v>1.5582000000000065</v>
          </cell>
          <cell r="Z30">
            <v>316</v>
          </cell>
          <cell r="AE30">
            <v>0</v>
          </cell>
        </row>
        <row r="31">
          <cell r="G31">
            <v>0</v>
          </cell>
          <cell r="M31">
            <v>0</v>
          </cell>
          <cell r="Z31">
            <v>0</v>
          </cell>
          <cell r="AE31">
            <v>0</v>
          </cell>
        </row>
        <row r="32">
          <cell r="G32">
            <v>0</v>
          </cell>
          <cell r="M32">
            <v>0</v>
          </cell>
          <cell r="Z32">
            <v>0</v>
          </cell>
          <cell r="AE32">
            <v>0</v>
          </cell>
        </row>
        <row r="33">
          <cell r="G33">
            <v>0</v>
          </cell>
          <cell r="M33">
            <v>0</v>
          </cell>
          <cell r="Z33">
            <v>0</v>
          </cell>
          <cell r="AE33">
            <v>0</v>
          </cell>
        </row>
        <row r="34">
          <cell r="G34">
            <v>0</v>
          </cell>
          <cell r="M34">
            <v>0</v>
          </cell>
          <cell r="Z34">
            <v>0</v>
          </cell>
          <cell r="AE34">
            <v>0</v>
          </cell>
        </row>
        <row r="35">
          <cell r="G35">
            <v>0</v>
          </cell>
          <cell r="M35">
            <v>0</v>
          </cell>
          <cell r="Z35">
            <v>0</v>
          </cell>
          <cell r="AE35">
            <v>0</v>
          </cell>
        </row>
        <row r="36">
          <cell r="G36">
            <v>4116</v>
          </cell>
          <cell r="M36">
            <v>20.168400000000084</v>
          </cell>
          <cell r="U36">
            <v>4136.1684000000005</v>
          </cell>
          <cell r="Z36">
            <v>4545</v>
          </cell>
          <cell r="AE36">
            <v>0</v>
          </cell>
          <cell r="AO36">
            <v>4545</v>
          </cell>
        </row>
        <row r="41">
          <cell r="G41">
            <v>3524</v>
          </cell>
          <cell r="O41" t="str">
            <v>1:00</v>
          </cell>
          <cell r="U41">
            <v>0</v>
          </cell>
          <cell r="AC41">
            <v>3524</v>
          </cell>
        </row>
        <row r="42">
          <cell r="G42">
            <v>782</v>
          </cell>
          <cell r="O42" t="str">
            <v>18:00</v>
          </cell>
          <cell r="U42">
            <v>0</v>
          </cell>
          <cell r="AC42">
            <v>782</v>
          </cell>
        </row>
        <row r="43">
          <cell r="G43">
            <v>350</v>
          </cell>
          <cell r="O43" t="str">
            <v>15:00</v>
          </cell>
          <cell r="U43">
            <v>0</v>
          </cell>
          <cell r="AC43">
            <v>350</v>
          </cell>
        </row>
        <row r="44">
          <cell r="G44">
            <v>0</v>
          </cell>
          <cell r="O44" t="str">
            <v>1:00</v>
          </cell>
          <cell r="U44">
            <v>0</v>
          </cell>
          <cell r="AC44">
            <v>0</v>
          </cell>
        </row>
        <row r="45">
          <cell r="G45">
            <v>0</v>
          </cell>
          <cell r="O45" t="str">
            <v>1:00</v>
          </cell>
          <cell r="U45">
            <v>0</v>
          </cell>
          <cell r="AC45">
            <v>0</v>
          </cell>
        </row>
        <row r="46">
          <cell r="G46">
            <v>0</v>
          </cell>
          <cell r="O46" t="str">
            <v>1:00</v>
          </cell>
          <cell r="U46">
            <v>0</v>
          </cell>
          <cell r="AC46">
            <v>0</v>
          </cell>
        </row>
        <row r="47">
          <cell r="G47">
            <v>0</v>
          </cell>
          <cell r="O47" t="str">
            <v>1:00</v>
          </cell>
          <cell r="U47">
            <v>0</v>
          </cell>
          <cell r="AC47">
            <v>0</v>
          </cell>
        </row>
        <row r="48">
          <cell r="G48">
            <v>0</v>
          </cell>
          <cell r="O48" t="str">
            <v>1:00</v>
          </cell>
          <cell r="U48">
            <v>0</v>
          </cell>
          <cell r="AC48">
            <v>0</v>
          </cell>
        </row>
        <row r="49">
          <cell r="G49">
            <v>4606</v>
          </cell>
          <cell r="O49" t="str">
            <v>1:00</v>
          </cell>
          <cell r="U49">
            <v>0</v>
          </cell>
          <cell r="AC49">
            <v>4606</v>
          </cell>
        </row>
        <row r="307">
          <cell r="J307">
            <v>191.57900000000001</v>
          </cell>
          <cell r="P307">
            <v>0</v>
          </cell>
          <cell r="T307">
            <v>0</v>
          </cell>
          <cell r="Y307">
            <v>178.33600000000001</v>
          </cell>
          <cell r="AD307">
            <v>0</v>
          </cell>
          <cell r="AK307">
            <v>0</v>
          </cell>
          <cell r="BA307">
            <v>2.6766802499999902</v>
          </cell>
          <cell r="BF307">
            <v>0</v>
          </cell>
        </row>
        <row r="308">
          <cell r="J308">
            <v>0</v>
          </cell>
          <cell r="P308">
            <v>8.8740000000000006</v>
          </cell>
          <cell r="T308">
            <v>0</v>
          </cell>
          <cell r="Y308">
            <v>0</v>
          </cell>
          <cell r="AD308">
            <v>0</v>
          </cell>
          <cell r="AK308">
            <v>0</v>
          </cell>
          <cell r="BA308">
            <v>0</v>
          </cell>
          <cell r="BF308">
            <v>0.91993800000000003</v>
          </cell>
        </row>
        <row r="309">
          <cell r="J309">
            <v>0</v>
          </cell>
          <cell r="P309">
            <v>49.3</v>
          </cell>
          <cell r="T309">
            <v>0</v>
          </cell>
          <cell r="Y309">
            <v>0</v>
          </cell>
          <cell r="AD309">
            <v>49.3</v>
          </cell>
          <cell r="AK309">
            <v>0</v>
          </cell>
          <cell r="BA309">
            <v>0</v>
          </cell>
          <cell r="BF309">
            <v>1.2226399999999999</v>
          </cell>
        </row>
        <row r="310">
          <cell r="J310">
            <v>239.19399999999999</v>
          </cell>
          <cell r="P310">
            <v>42.075499999999998</v>
          </cell>
          <cell r="T310">
            <v>0</v>
          </cell>
          <cell r="Y310">
            <v>239.19399999999999</v>
          </cell>
          <cell r="AD310">
            <v>0</v>
          </cell>
          <cell r="AK310">
            <v>0</v>
          </cell>
          <cell r="BA310">
            <v>5.7406559999999898</v>
          </cell>
          <cell r="BF310">
            <v>0.33660399999999902</v>
          </cell>
        </row>
        <row r="311">
          <cell r="J311">
            <v>29.58</v>
          </cell>
          <cell r="P311">
            <v>31.552</v>
          </cell>
          <cell r="T311">
            <v>0</v>
          </cell>
          <cell r="Y311">
            <v>29.58</v>
          </cell>
          <cell r="AD311">
            <v>104.51600000000001</v>
          </cell>
          <cell r="AK311">
            <v>0</v>
          </cell>
          <cell r="BA311">
            <v>0.709919999999999</v>
          </cell>
          <cell r="BF311">
            <v>0.76676897749999995</v>
          </cell>
        </row>
        <row r="312">
          <cell r="J312">
            <v>297.37099999999998</v>
          </cell>
          <cell r="P312">
            <v>2963.83</v>
          </cell>
          <cell r="T312">
            <v>0</v>
          </cell>
          <cell r="Y312">
            <v>46.548499999999997</v>
          </cell>
          <cell r="AD312">
            <v>1455.64</v>
          </cell>
          <cell r="AK312">
            <v>0</v>
          </cell>
          <cell r="BA312">
            <v>6.0770178999999898</v>
          </cell>
          <cell r="BF312">
            <v>59.860829999999901</v>
          </cell>
        </row>
        <row r="313">
          <cell r="J313">
            <v>-476.12700000000001</v>
          </cell>
          <cell r="P313">
            <v>-397.37599999999998</v>
          </cell>
          <cell r="T313">
            <v>0</v>
          </cell>
          <cell r="Y313">
            <v>-696.59100000000001</v>
          </cell>
          <cell r="AD313">
            <v>-477.18</v>
          </cell>
          <cell r="AK313">
            <v>0</v>
          </cell>
          <cell r="BA313">
            <v>-12.3702947499999</v>
          </cell>
          <cell r="BF313">
            <v>-13.47249624</v>
          </cell>
        </row>
        <row r="314">
          <cell r="J314">
            <v>-275.14699999999999</v>
          </cell>
          <cell r="P314">
            <v>328.73500000000001</v>
          </cell>
          <cell r="T314">
            <v>0</v>
          </cell>
          <cell r="Y314">
            <v>220.346</v>
          </cell>
          <cell r="AD314">
            <v>8.7535699999999999</v>
          </cell>
          <cell r="AK314">
            <v>0</v>
          </cell>
          <cell r="BA314">
            <v>4.1546405999999898</v>
          </cell>
          <cell r="BF314">
            <v>8.5999309875000005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D2">
            <v>5303.9886500000002</v>
          </cell>
        </row>
        <row r="3">
          <cell r="AD3">
            <v>4033.6119979999994</v>
          </cell>
        </row>
        <row r="4">
          <cell r="AD4">
            <v>1258.8172500000001</v>
          </cell>
        </row>
        <row r="5">
          <cell r="AD5">
            <v>5606.8208232500001</v>
          </cell>
        </row>
        <row r="6">
          <cell r="AD6">
            <v>313.52403874999993</v>
          </cell>
        </row>
        <row r="7">
          <cell r="AD7">
            <v>277.599042</v>
          </cell>
        </row>
        <row r="8">
          <cell r="AD8">
            <v>801.21160124999994</v>
          </cell>
        </row>
      </sheetData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X54"/>
  <sheetViews>
    <sheetView tabSelected="1" zoomScale="48" workbookViewId="0">
      <selection activeCell="D19" sqref="D19"/>
    </sheetView>
  </sheetViews>
  <sheetFormatPr defaultRowHeight="15"/>
  <cols>
    <col min="1" max="1" width="9.140625" style="1"/>
    <col min="2" max="2" width="8.42578125" style="1" customWidth="1"/>
    <col min="3" max="3" width="37.42578125" style="1" customWidth="1"/>
    <col min="4" max="4" width="16.7109375" style="1" customWidth="1"/>
    <col min="5" max="5" width="14.28515625" style="1" customWidth="1"/>
    <col min="6" max="6" width="16.28515625" style="1" bestFit="1" customWidth="1"/>
    <col min="7" max="8" width="17.85546875" style="1" customWidth="1"/>
    <col min="9" max="9" width="17.5703125" style="1" customWidth="1"/>
    <col min="10" max="10" width="15.42578125" style="1" customWidth="1"/>
    <col min="11" max="11" width="20.42578125" style="1" customWidth="1"/>
    <col min="12" max="257" width="9.140625" style="1"/>
    <col min="258" max="258" width="8.42578125" style="1" customWidth="1"/>
    <col min="259" max="259" width="37.42578125" style="1" customWidth="1"/>
    <col min="260" max="260" width="16.7109375" style="1" customWidth="1"/>
    <col min="261" max="261" width="14.28515625" style="1" customWidth="1"/>
    <col min="262" max="262" width="12.28515625" style="1" customWidth="1"/>
    <col min="263" max="264" width="17.85546875" style="1" customWidth="1"/>
    <col min="265" max="265" width="17.5703125" style="1" customWidth="1"/>
    <col min="266" max="266" width="15.42578125" style="1" customWidth="1"/>
    <col min="267" max="267" width="20.42578125" style="1" customWidth="1"/>
    <col min="268" max="513" width="9.140625" style="1"/>
    <col min="514" max="514" width="8.42578125" style="1" customWidth="1"/>
    <col min="515" max="515" width="37.42578125" style="1" customWidth="1"/>
    <col min="516" max="516" width="16.7109375" style="1" customWidth="1"/>
    <col min="517" max="517" width="14.28515625" style="1" customWidth="1"/>
    <col min="518" max="518" width="12.28515625" style="1" customWidth="1"/>
    <col min="519" max="520" width="17.85546875" style="1" customWidth="1"/>
    <col min="521" max="521" width="17.5703125" style="1" customWidth="1"/>
    <col min="522" max="522" width="15.42578125" style="1" customWidth="1"/>
    <col min="523" max="523" width="20.42578125" style="1" customWidth="1"/>
    <col min="524" max="769" width="9.140625" style="1"/>
    <col min="770" max="770" width="8.42578125" style="1" customWidth="1"/>
    <col min="771" max="771" width="37.42578125" style="1" customWidth="1"/>
    <col min="772" max="772" width="16.7109375" style="1" customWidth="1"/>
    <col min="773" max="773" width="14.28515625" style="1" customWidth="1"/>
    <col min="774" max="774" width="12.28515625" style="1" customWidth="1"/>
    <col min="775" max="776" width="17.85546875" style="1" customWidth="1"/>
    <col min="777" max="777" width="17.5703125" style="1" customWidth="1"/>
    <col min="778" max="778" width="15.42578125" style="1" customWidth="1"/>
    <col min="779" max="779" width="20.42578125" style="1" customWidth="1"/>
    <col min="780" max="1025" width="9.140625" style="1"/>
    <col min="1026" max="1026" width="8.42578125" style="1" customWidth="1"/>
    <col min="1027" max="1027" width="37.42578125" style="1" customWidth="1"/>
    <col min="1028" max="1028" width="16.7109375" style="1" customWidth="1"/>
    <col min="1029" max="1029" width="14.28515625" style="1" customWidth="1"/>
    <col min="1030" max="1030" width="12.28515625" style="1" customWidth="1"/>
    <col min="1031" max="1032" width="17.85546875" style="1" customWidth="1"/>
    <col min="1033" max="1033" width="17.5703125" style="1" customWidth="1"/>
    <col min="1034" max="1034" width="15.42578125" style="1" customWidth="1"/>
    <col min="1035" max="1035" width="20.42578125" style="1" customWidth="1"/>
    <col min="1036" max="1281" width="9.140625" style="1"/>
    <col min="1282" max="1282" width="8.42578125" style="1" customWidth="1"/>
    <col min="1283" max="1283" width="37.42578125" style="1" customWidth="1"/>
    <col min="1284" max="1284" width="16.7109375" style="1" customWidth="1"/>
    <col min="1285" max="1285" width="14.28515625" style="1" customWidth="1"/>
    <col min="1286" max="1286" width="12.28515625" style="1" customWidth="1"/>
    <col min="1287" max="1288" width="17.85546875" style="1" customWidth="1"/>
    <col min="1289" max="1289" width="17.5703125" style="1" customWidth="1"/>
    <col min="1290" max="1290" width="15.42578125" style="1" customWidth="1"/>
    <col min="1291" max="1291" width="20.42578125" style="1" customWidth="1"/>
    <col min="1292" max="1537" width="9.140625" style="1"/>
    <col min="1538" max="1538" width="8.42578125" style="1" customWidth="1"/>
    <col min="1539" max="1539" width="37.42578125" style="1" customWidth="1"/>
    <col min="1540" max="1540" width="16.7109375" style="1" customWidth="1"/>
    <col min="1541" max="1541" width="14.28515625" style="1" customWidth="1"/>
    <col min="1542" max="1542" width="12.28515625" style="1" customWidth="1"/>
    <col min="1543" max="1544" width="17.85546875" style="1" customWidth="1"/>
    <col min="1545" max="1545" width="17.5703125" style="1" customWidth="1"/>
    <col min="1546" max="1546" width="15.42578125" style="1" customWidth="1"/>
    <col min="1547" max="1547" width="20.42578125" style="1" customWidth="1"/>
    <col min="1548" max="1793" width="9.140625" style="1"/>
    <col min="1794" max="1794" width="8.42578125" style="1" customWidth="1"/>
    <col min="1795" max="1795" width="37.42578125" style="1" customWidth="1"/>
    <col min="1796" max="1796" width="16.7109375" style="1" customWidth="1"/>
    <col min="1797" max="1797" width="14.28515625" style="1" customWidth="1"/>
    <col min="1798" max="1798" width="12.28515625" style="1" customWidth="1"/>
    <col min="1799" max="1800" width="17.85546875" style="1" customWidth="1"/>
    <col min="1801" max="1801" width="17.5703125" style="1" customWidth="1"/>
    <col min="1802" max="1802" width="15.42578125" style="1" customWidth="1"/>
    <col min="1803" max="1803" width="20.42578125" style="1" customWidth="1"/>
    <col min="1804" max="2049" width="9.140625" style="1"/>
    <col min="2050" max="2050" width="8.42578125" style="1" customWidth="1"/>
    <col min="2051" max="2051" width="37.42578125" style="1" customWidth="1"/>
    <col min="2052" max="2052" width="16.7109375" style="1" customWidth="1"/>
    <col min="2053" max="2053" width="14.28515625" style="1" customWidth="1"/>
    <col min="2054" max="2054" width="12.28515625" style="1" customWidth="1"/>
    <col min="2055" max="2056" width="17.85546875" style="1" customWidth="1"/>
    <col min="2057" max="2057" width="17.5703125" style="1" customWidth="1"/>
    <col min="2058" max="2058" width="15.42578125" style="1" customWidth="1"/>
    <col min="2059" max="2059" width="20.42578125" style="1" customWidth="1"/>
    <col min="2060" max="2305" width="9.140625" style="1"/>
    <col min="2306" max="2306" width="8.42578125" style="1" customWidth="1"/>
    <col min="2307" max="2307" width="37.42578125" style="1" customWidth="1"/>
    <col min="2308" max="2308" width="16.7109375" style="1" customWidth="1"/>
    <col min="2309" max="2309" width="14.28515625" style="1" customWidth="1"/>
    <col min="2310" max="2310" width="12.28515625" style="1" customWidth="1"/>
    <col min="2311" max="2312" width="17.85546875" style="1" customWidth="1"/>
    <col min="2313" max="2313" width="17.5703125" style="1" customWidth="1"/>
    <col min="2314" max="2314" width="15.42578125" style="1" customWidth="1"/>
    <col min="2315" max="2315" width="20.42578125" style="1" customWidth="1"/>
    <col min="2316" max="2561" width="9.140625" style="1"/>
    <col min="2562" max="2562" width="8.42578125" style="1" customWidth="1"/>
    <col min="2563" max="2563" width="37.42578125" style="1" customWidth="1"/>
    <col min="2564" max="2564" width="16.7109375" style="1" customWidth="1"/>
    <col min="2565" max="2565" width="14.28515625" style="1" customWidth="1"/>
    <col min="2566" max="2566" width="12.28515625" style="1" customWidth="1"/>
    <col min="2567" max="2568" width="17.85546875" style="1" customWidth="1"/>
    <col min="2569" max="2569" width="17.5703125" style="1" customWidth="1"/>
    <col min="2570" max="2570" width="15.42578125" style="1" customWidth="1"/>
    <col min="2571" max="2571" width="20.42578125" style="1" customWidth="1"/>
    <col min="2572" max="2817" width="9.140625" style="1"/>
    <col min="2818" max="2818" width="8.42578125" style="1" customWidth="1"/>
    <col min="2819" max="2819" width="37.42578125" style="1" customWidth="1"/>
    <col min="2820" max="2820" width="16.7109375" style="1" customWidth="1"/>
    <col min="2821" max="2821" width="14.28515625" style="1" customWidth="1"/>
    <col min="2822" max="2822" width="12.28515625" style="1" customWidth="1"/>
    <col min="2823" max="2824" width="17.85546875" style="1" customWidth="1"/>
    <col min="2825" max="2825" width="17.5703125" style="1" customWidth="1"/>
    <col min="2826" max="2826" width="15.42578125" style="1" customWidth="1"/>
    <col min="2827" max="2827" width="20.42578125" style="1" customWidth="1"/>
    <col min="2828" max="3073" width="9.140625" style="1"/>
    <col min="3074" max="3074" width="8.42578125" style="1" customWidth="1"/>
    <col min="3075" max="3075" width="37.42578125" style="1" customWidth="1"/>
    <col min="3076" max="3076" width="16.7109375" style="1" customWidth="1"/>
    <col min="3077" max="3077" width="14.28515625" style="1" customWidth="1"/>
    <col min="3078" max="3078" width="12.28515625" style="1" customWidth="1"/>
    <col min="3079" max="3080" width="17.85546875" style="1" customWidth="1"/>
    <col min="3081" max="3081" width="17.5703125" style="1" customWidth="1"/>
    <col min="3082" max="3082" width="15.42578125" style="1" customWidth="1"/>
    <col min="3083" max="3083" width="20.42578125" style="1" customWidth="1"/>
    <col min="3084" max="3329" width="9.140625" style="1"/>
    <col min="3330" max="3330" width="8.42578125" style="1" customWidth="1"/>
    <col min="3331" max="3331" width="37.42578125" style="1" customWidth="1"/>
    <col min="3332" max="3332" width="16.7109375" style="1" customWidth="1"/>
    <col min="3333" max="3333" width="14.28515625" style="1" customWidth="1"/>
    <col min="3334" max="3334" width="12.28515625" style="1" customWidth="1"/>
    <col min="3335" max="3336" width="17.85546875" style="1" customWidth="1"/>
    <col min="3337" max="3337" width="17.5703125" style="1" customWidth="1"/>
    <col min="3338" max="3338" width="15.42578125" style="1" customWidth="1"/>
    <col min="3339" max="3339" width="20.42578125" style="1" customWidth="1"/>
    <col min="3340" max="3585" width="9.140625" style="1"/>
    <col min="3586" max="3586" width="8.42578125" style="1" customWidth="1"/>
    <col min="3587" max="3587" width="37.42578125" style="1" customWidth="1"/>
    <col min="3588" max="3588" width="16.7109375" style="1" customWidth="1"/>
    <col min="3589" max="3589" width="14.28515625" style="1" customWidth="1"/>
    <col min="3590" max="3590" width="12.28515625" style="1" customWidth="1"/>
    <col min="3591" max="3592" width="17.85546875" style="1" customWidth="1"/>
    <col min="3593" max="3593" width="17.5703125" style="1" customWidth="1"/>
    <col min="3594" max="3594" width="15.42578125" style="1" customWidth="1"/>
    <col min="3595" max="3595" width="20.42578125" style="1" customWidth="1"/>
    <col min="3596" max="3841" width="9.140625" style="1"/>
    <col min="3842" max="3842" width="8.42578125" style="1" customWidth="1"/>
    <col min="3843" max="3843" width="37.42578125" style="1" customWidth="1"/>
    <col min="3844" max="3844" width="16.7109375" style="1" customWidth="1"/>
    <col min="3845" max="3845" width="14.28515625" style="1" customWidth="1"/>
    <col min="3846" max="3846" width="12.28515625" style="1" customWidth="1"/>
    <col min="3847" max="3848" width="17.85546875" style="1" customWidth="1"/>
    <col min="3849" max="3849" width="17.5703125" style="1" customWidth="1"/>
    <col min="3850" max="3850" width="15.42578125" style="1" customWidth="1"/>
    <col min="3851" max="3851" width="20.42578125" style="1" customWidth="1"/>
    <col min="3852" max="4097" width="9.140625" style="1"/>
    <col min="4098" max="4098" width="8.42578125" style="1" customWidth="1"/>
    <col min="4099" max="4099" width="37.42578125" style="1" customWidth="1"/>
    <col min="4100" max="4100" width="16.7109375" style="1" customWidth="1"/>
    <col min="4101" max="4101" width="14.28515625" style="1" customWidth="1"/>
    <col min="4102" max="4102" width="12.28515625" style="1" customWidth="1"/>
    <col min="4103" max="4104" width="17.85546875" style="1" customWidth="1"/>
    <col min="4105" max="4105" width="17.5703125" style="1" customWidth="1"/>
    <col min="4106" max="4106" width="15.42578125" style="1" customWidth="1"/>
    <col min="4107" max="4107" width="20.42578125" style="1" customWidth="1"/>
    <col min="4108" max="4353" width="9.140625" style="1"/>
    <col min="4354" max="4354" width="8.42578125" style="1" customWidth="1"/>
    <col min="4355" max="4355" width="37.42578125" style="1" customWidth="1"/>
    <col min="4356" max="4356" width="16.7109375" style="1" customWidth="1"/>
    <col min="4357" max="4357" width="14.28515625" style="1" customWidth="1"/>
    <col min="4358" max="4358" width="12.28515625" style="1" customWidth="1"/>
    <col min="4359" max="4360" width="17.85546875" style="1" customWidth="1"/>
    <col min="4361" max="4361" width="17.5703125" style="1" customWidth="1"/>
    <col min="4362" max="4362" width="15.42578125" style="1" customWidth="1"/>
    <col min="4363" max="4363" width="20.42578125" style="1" customWidth="1"/>
    <col min="4364" max="4609" width="9.140625" style="1"/>
    <col min="4610" max="4610" width="8.42578125" style="1" customWidth="1"/>
    <col min="4611" max="4611" width="37.42578125" style="1" customWidth="1"/>
    <col min="4612" max="4612" width="16.7109375" style="1" customWidth="1"/>
    <col min="4613" max="4613" width="14.28515625" style="1" customWidth="1"/>
    <col min="4614" max="4614" width="12.28515625" style="1" customWidth="1"/>
    <col min="4615" max="4616" width="17.85546875" style="1" customWidth="1"/>
    <col min="4617" max="4617" width="17.5703125" style="1" customWidth="1"/>
    <col min="4618" max="4618" width="15.42578125" style="1" customWidth="1"/>
    <col min="4619" max="4619" width="20.42578125" style="1" customWidth="1"/>
    <col min="4620" max="4865" width="9.140625" style="1"/>
    <col min="4866" max="4866" width="8.42578125" style="1" customWidth="1"/>
    <col min="4867" max="4867" width="37.42578125" style="1" customWidth="1"/>
    <col min="4868" max="4868" width="16.7109375" style="1" customWidth="1"/>
    <col min="4869" max="4869" width="14.28515625" style="1" customWidth="1"/>
    <col min="4870" max="4870" width="12.28515625" style="1" customWidth="1"/>
    <col min="4871" max="4872" width="17.85546875" style="1" customWidth="1"/>
    <col min="4873" max="4873" width="17.5703125" style="1" customWidth="1"/>
    <col min="4874" max="4874" width="15.42578125" style="1" customWidth="1"/>
    <col min="4875" max="4875" width="20.42578125" style="1" customWidth="1"/>
    <col min="4876" max="5121" width="9.140625" style="1"/>
    <col min="5122" max="5122" width="8.42578125" style="1" customWidth="1"/>
    <col min="5123" max="5123" width="37.42578125" style="1" customWidth="1"/>
    <col min="5124" max="5124" width="16.7109375" style="1" customWidth="1"/>
    <col min="5125" max="5125" width="14.28515625" style="1" customWidth="1"/>
    <col min="5126" max="5126" width="12.28515625" style="1" customWidth="1"/>
    <col min="5127" max="5128" width="17.85546875" style="1" customWidth="1"/>
    <col min="5129" max="5129" width="17.5703125" style="1" customWidth="1"/>
    <col min="5130" max="5130" width="15.42578125" style="1" customWidth="1"/>
    <col min="5131" max="5131" width="20.42578125" style="1" customWidth="1"/>
    <col min="5132" max="5377" width="9.140625" style="1"/>
    <col min="5378" max="5378" width="8.42578125" style="1" customWidth="1"/>
    <col min="5379" max="5379" width="37.42578125" style="1" customWidth="1"/>
    <col min="5380" max="5380" width="16.7109375" style="1" customWidth="1"/>
    <col min="5381" max="5381" width="14.28515625" style="1" customWidth="1"/>
    <col min="5382" max="5382" width="12.28515625" style="1" customWidth="1"/>
    <col min="5383" max="5384" width="17.85546875" style="1" customWidth="1"/>
    <col min="5385" max="5385" width="17.5703125" style="1" customWidth="1"/>
    <col min="5386" max="5386" width="15.42578125" style="1" customWidth="1"/>
    <col min="5387" max="5387" width="20.42578125" style="1" customWidth="1"/>
    <col min="5388" max="5633" width="9.140625" style="1"/>
    <col min="5634" max="5634" width="8.42578125" style="1" customWidth="1"/>
    <col min="5635" max="5635" width="37.42578125" style="1" customWidth="1"/>
    <col min="5636" max="5636" width="16.7109375" style="1" customWidth="1"/>
    <col min="5637" max="5637" width="14.28515625" style="1" customWidth="1"/>
    <col min="5638" max="5638" width="12.28515625" style="1" customWidth="1"/>
    <col min="5639" max="5640" width="17.85546875" style="1" customWidth="1"/>
    <col min="5641" max="5641" width="17.5703125" style="1" customWidth="1"/>
    <col min="5642" max="5642" width="15.42578125" style="1" customWidth="1"/>
    <col min="5643" max="5643" width="20.42578125" style="1" customWidth="1"/>
    <col min="5644" max="5889" width="9.140625" style="1"/>
    <col min="5890" max="5890" width="8.42578125" style="1" customWidth="1"/>
    <col min="5891" max="5891" width="37.42578125" style="1" customWidth="1"/>
    <col min="5892" max="5892" width="16.7109375" style="1" customWidth="1"/>
    <col min="5893" max="5893" width="14.28515625" style="1" customWidth="1"/>
    <col min="5894" max="5894" width="12.28515625" style="1" customWidth="1"/>
    <col min="5895" max="5896" width="17.85546875" style="1" customWidth="1"/>
    <col min="5897" max="5897" width="17.5703125" style="1" customWidth="1"/>
    <col min="5898" max="5898" width="15.42578125" style="1" customWidth="1"/>
    <col min="5899" max="5899" width="20.42578125" style="1" customWidth="1"/>
    <col min="5900" max="6145" width="9.140625" style="1"/>
    <col min="6146" max="6146" width="8.42578125" style="1" customWidth="1"/>
    <col min="6147" max="6147" width="37.42578125" style="1" customWidth="1"/>
    <col min="6148" max="6148" width="16.7109375" style="1" customWidth="1"/>
    <col min="6149" max="6149" width="14.28515625" style="1" customWidth="1"/>
    <col min="6150" max="6150" width="12.28515625" style="1" customWidth="1"/>
    <col min="6151" max="6152" width="17.85546875" style="1" customWidth="1"/>
    <col min="6153" max="6153" width="17.5703125" style="1" customWidth="1"/>
    <col min="6154" max="6154" width="15.42578125" style="1" customWidth="1"/>
    <col min="6155" max="6155" width="20.42578125" style="1" customWidth="1"/>
    <col min="6156" max="6401" width="9.140625" style="1"/>
    <col min="6402" max="6402" width="8.42578125" style="1" customWidth="1"/>
    <col min="6403" max="6403" width="37.42578125" style="1" customWidth="1"/>
    <col min="6404" max="6404" width="16.7109375" style="1" customWidth="1"/>
    <col min="6405" max="6405" width="14.28515625" style="1" customWidth="1"/>
    <col min="6406" max="6406" width="12.28515625" style="1" customWidth="1"/>
    <col min="6407" max="6408" width="17.85546875" style="1" customWidth="1"/>
    <col min="6409" max="6409" width="17.5703125" style="1" customWidth="1"/>
    <col min="6410" max="6410" width="15.42578125" style="1" customWidth="1"/>
    <col min="6411" max="6411" width="20.42578125" style="1" customWidth="1"/>
    <col min="6412" max="6657" width="9.140625" style="1"/>
    <col min="6658" max="6658" width="8.42578125" style="1" customWidth="1"/>
    <col min="6659" max="6659" width="37.42578125" style="1" customWidth="1"/>
    <col min="6660" max="6660" width="16.7109375" style="1" customWidth="1"/>
    <col min="6661" max="6661" width="14.28515625" style="1" customWidth="1"/>
    <col min="6662" max="6662" width="12.28515625" style="1" customWidth="1"/>
    <col min="6663" max="6664" width="17.85546875" style="1" customWidth="1"/>
    <col min="6665" max="6665" width="17.5703125" style="1" customWidth="1"/>
    <col min="6666" max="6666" width="15.42578125" style="1" customWidth="1"/>
    <col min="6667" max="6667" width="20.42578125" style="1" customWidth="1"/>
    <col min="6668" max="6913" width="9.140625" style="1"/>
    <col min="6914" max="6914" width="8.42578125" style="1" customWidth="1"/>
    <col min="6915" max="6915" width="37.42578125" style="1" customWidth="1"/>
    <col min="6916" max="6916" width="16.7109375" style="1" customWidth="1"/>
    <col min="6917" max="6917" width="14.28515625" style="1" customWidth="1"/>
    <col min="6918" max="6918" width="12.28515625" style="1" customWidth="1"/>
    <col min="6919" max="6920" width="17.85546875" style="1" customWidth="1"/>
    <col min="6921" max="6921" width="17.5703125" style="1" customWidth="1"/>
    <col min="6922" max="6922" width="15.42578125" style="1" customWidth="1"/>
    <col min="6923" max="6923" width="20.42578125" style="1" customWidth="1"/>
    <col min="6924" max="7169" width="9.140625" style="1"/>
    <col min="7170" max="7170" width="8.42578125" style="1" customWidth="1"/>
    <col min="7171" max="7171" width="37.42578125" style="1" customWidth="1"/>
    <col min="7172" max="7172" width="16.7109375" style="1" customWidth="1"/>
    <col min="7173" max="7173" width="14.28515625" style="1" customWidth="1"/>
    <col min="7174" max="7174" width="12.28515625" style="1" customWidth="1"/>
    <col min="7175" max="7176" width="17.85546875" style="1" customWidth="1"/>
    <col min="7177" max="7177" width="17.5703125" style="1" customWidth="1"/>
    <col min="7178" max="7178" width="15.42578125" style="1" customWidth="1"/>
    <col min="7179" max="7179" width="20.42578125" style="1" customWidth="1"/>
    <col min="7180" max="7425" width="9.140625" style="1"/>
    <col min="7426" max="7426" width="8.42578125" style="1" customWidth="1"/>
    <col min="7427" max="7427" width="37.42578125" style="1" customWidth="1"/>
    <col min="7428" max="7428" width="16.7109375" style="1" customWidth="1"/>
    <col min="7429" max="7429" width="14.28515625" style="1" customWidth="1"/>
    <col min="7430" max="7430" width="12.28515625" style="1" customWidth="1"/>
    <col min="7431" max="7432" width="17.85546875" style="1" customWidth="1"/>
    <col min="7433" max="7433" width="17.5703125" style="1" customWidth="1"/>
    <col min="7434" max="7434" width="15.42578125" style="1" customWidth="1"/>
    <col min="7435" max="7435" width="20.42578125" style="1" customWidth="1"/>
    <col min="7436" max="7681" width="9.140625" style="1"/>
    <col min="7682" max="7682" width="8.42578125" style="1" customWidth="1"/>
    <col min="7683" max="7683" width="37.42578125" style="1" customWidth="1"/>
    <col min="7684" max="7684" width="16.7109375" style="1" customWidth="1"/>
    <col min="7685" max="7685" width="14.28515625" style="1" customWidth="1"/>
    <col min="7686" max="7686" width="12.28515625" style="1" customWidth="1"/>
    <col min="7687" max="7688" width="17.85546875" style="1" customWidth="1"/>
    <col min="7689" max="7689" width="17.5703125" style="1" customWidth="1"/>
    <col min="7690" max="7690" width="15.42578125" style="1" customWidth="1"/>
    <col min="7691" max="7691" width="20.42578125" style="1" customWidth="1"/>
    <col min="7692" max="7937" width="9.140625" style="1"/>
    <col min="7938" max="7938" width="8.42578125" style="1" customWidth="1"/>
    <col min="7939" max="7939" width="37.42578125" style="1" customWidth="1"/>
    <col min="7940" max="7940" width="16.7109375" style="1" customWidth="1"/>
    <col min="7941" max="7941" width="14.28515625" style="1" customWidth="1"/>
    <col min="7942" max="7942" width="12.28515625" style="1" customWidth="1"/>
    <col min="7943" max="7944" width="17.85546875" style="1" customWidth="1"/>
    <col min="7945" max="7945" width="17.5703125" style="1" customWidth="1"/>
    <col min="7946" max="7946" width="15.42578125" style="1" customWidth="1"/>
    <col min="7947" max="7947" width="20.42578125" style="1" customWidth="1"/>
    <col min="7948" max="8193" width="9.140625" style="1"/>
    <col min="8194" max="8194" width="8.42578125" style="1" customWidth="1"/>
    <col min="8195" max="8195" width="37.42578125" style="1" customWidth="1"/>
    <col min="8196" max="8196" width="16.7109375" style="1" customWidth="1"/>
    <col min="8197" max="8197" width="14.28515625" style="1" customWidth="1"/>
    <col min="8198" max="8198" width="12.28515625" style="1" customWidth="1"/>
    <col min="8199" max="8200" width="17.85546875" style="1" customWidth="1"/>
    <col min="8201" max="8201" width="17.5703125" style="1" customWidth="1"/>
    <col min="8202" max="8202" width="15.42578125" style="1" customWidth="1"/>
    <col min="8203" max="8203" width="20.42578125" style="1" customWidth="1"/>
    <col min="8204" max="8449" width="9.140625" style="1"/>
    <col min="8450" max="8450" width="8.42578125" style="1" customWidth="1"/>
    <col min="8451" max="8451" width="37.42578125" style="1" customWidth="1"/>
    <col min="8452" max="8452" width="16.7109375" style="1" customWidth="1"/>
    <col min="8453" max="8453" width="14.28515625" style="1" customWidth="1"/>
    <col min="8454" max="8454" width="12.28515625" style="1" customWidth="1"/>
    <col min="8455" max="8456" width="17.85546875" style="1" customWidth="1"/>
    <col min="8457" max="8457" width="17.5703125" style="1" customWidth="1"/>
    <col min="8458" max="8458" width="15.42578125" style="1" customWidth="1"/>
    <col min="8459" max="8459" width="20.42578125" style="1" customWidth="1"/>
    <col min="8460" max="8705" width="9.140625" style="1"/>
    <col min="8706" max="8706" width="8.42578125" style="1" customWidth="1"/>
    <col min="8707" max="8707" width="37.42578125" style="1" customWidth="1"/>
    <col min="8708" max="8708" width="16.7109375" style="1" customWidth="1"/>
    <col min="8709" max="8709" width="14.28515625" style="1" customWidth="1"/>
    <col min="8710" max="8710" width="12.28515625" style="1" customWidth="1"/>
    <col min="8711" max="8712" width="17.85546875" style="1" customWidth="1"/>
    <col min="8713" max="8713" width="17.5703125" style="1" customWidth="1"/>
    <col min="8714" max="8714" width="15.42578125" style="1" customWidth="1"/>
    <col min="8715" max="8715" width="20.42578125" style="1" customWidth="1"/>
    <col min="8716" max="8961" width="9.140625" style="1"/>
    <col min="8962" max="8962" width="8.42578125" style="1" customWidth="1"/>
    <col min="8963" max="8963" width="37.42578125" style="1" customWidth="1"/>
    <col min="8964" max="8964" width="16.7109375" style="1" customWidth="1"/>
    <col min="8965" max="8965" width="14.28515625" style="1" customWidth="1"/>
    <col min="8966" max="8966" width="12.28515625" style="1" customWidth="1"/>
    <col min="8967" max="8968" width="17.85546875" style="1" customWidth="1"/>
    <col min="8969" max="8969" width="17.5703125" style="1" customWidth="1"/>
    <col min="8970" max="8970" width="15.42578125" style="1" customWidth="1"/>
    <col min="8971" max="8971" width="20.42578125" style="1" customWidth="1"/>
    <col min="8972" max="9217" width="9.140625" style="1"/>
    <col min="9218" max="9218" width="8.42578125" style="1" customWidth="1"/>
    <col min="9219" max="9219" width="37.42578125" style="1" customWidth="1"/>
    <col min="9220" max="9220" width="16.7109375" style="1" customWidth="1"/>
    <col min="9221" max="9221" width="14.28515625" style="1" customWidth="1"/>
    <col min="9222" max="9222" width="12.28515625" style="1" customWidth="1"/>
    <col min="9223" max="9224" width="17.85546875" style="1" customWidth="1"/>
    <col min="9225" max="9225" width="17.5703125" style="1" customWidth="1"/>
    <col min="9226" max="9226" width="15.42578125" style="1" customWidth="1"/>
    <col min="9227" max="9227" width="20.42578125" style="1" customWidth="1"/>
    <col min="9228" max="9473" width="9.140625" style="1"/>
    <col min="9474" max="9474" width="8.42578125" style="1" customWidth="1"/>
    <col min="9475" max="9475" width="37.42578125" style="1" customWidth="1"/>
    <col min="9476" max="9476" width="16.7109375" style="1" customWidth="1"/>
    <col min="9477" max="9477" width="14.28515625" style="1" customWidth="1"/>
    <col min="9478" max="9478" width="12.28515625" style="1" customWidth="1"/>
    <col min="9479" max="9480" width="17.85546875" style="1" customWidth="1"/>
    <col min="9481" max="9481" width="17.5703125" style="1" customWidth="1"/>
    <col min="9482" max="9482" width="15.42578125" style="1" customWidth="1"/>
    <col min="9483" max="9483" width="20.42578125" style="1" customWidth="1"/>
    <col min="9484" max="9729" width="9.140625" style="1"/>
    <col min="9730" max="9730" width="8.42578125" style="1" customWidth="1"/>
    <col min="9731" max="9731" width="37.42578125" style="1" customWidth="1"/>
    <col min="9732" max="9732" width="16.7109375" style="1" customWidth="1"/>
    <col min="9733" max="9733" width="14.28515625" style="1" customWidth="1"/>
    <col min="9734" max="9734" width="12.28515625" style="1" customWidth="1"/>
    <col min="9735" max="9736" width="17.85546875" style="1" customWidth="1"/>
    <col min="9737" max="9737" width="17.5703125" style="1" customWidth="1"/>
    <col min="9738" max="9738" width="15.42578125" style="1" customWidth="1"/>
    <col min="9739" max="9739" width="20.42578125" style="1" customWidth="1"/>
    <col min="9740" max="9985" width="9.140625" style="1"/>
    <col min="9986" max="9986" width="8.42578125" style="1" customWidth="1"/>
    <col min="9987" max="9987" width="37.42578125" style="1" customWidth="1"/>
    <col min="9988" max="9988" width="16.7109375" style="1" customWidth="1"/>
    <col min="9989" max="9989" width="14.28515625" style="1" customWidth="1"/>
    <col min="9990" max="9990" width="12.28515625" style="1" customWidth="1"/>
    <col min="9991" max="9992" width="17.85546875" style="1" customWidth="1"/>
    <col min="9993" max="9993" width="17.5703125" style="1" customWidth="1"/>
    <col min="9994" max="9994" width="15.42578125" style="1" customWidth="1"/>
    <col min="9995" max="9995" width="20.42578125" style="1" customWidth="1"/>
    <col min="9996" max="10241" width="9.140625" style="1"/>
    <col min="10242" max="10242" width="8.42578125" style="1" customWidth="1"/>
    <col min="10243" max="10243" width="37.42578125" style="1" customWidth="1"/>
    <col min="10244" max="10244" width="16.7109375" style="1" customWidth="1"/>
    <col min="10245" max="10245" width="14.28515625" style="1" customWidth="1"/>
    <col min="10246" max="10246" width="12.28515625" style="1" customWidth="1"/>
    <col min="10247" max="10248" width="17.85546875" style="1" customWidth="1"/>
    <col min="10249" max="10249" width="17.5703125" style="1" customWidth="1"/>
    <col min="10250" max="10250" width="15.42578125" style="1" customWidth="1"/>
    <col min="10251" max="10251" width="20.42578125" style="1" customWidth="1"/>
    <col min="10252" max="10497" width="9.140625" style="1"/>
    <col min="10498" max="10498" width="8.42578125" style="1" customWidth="1"/>
    <col min="10499" max="10499" width="37.42578125" style="1" customWidth="1"/>
    <col min="10500" max="10500" width="16.7109375" style="1" customWidth="1"/>
    <col min="10501" max="10501" width="14.28515625" style="1" customWidth="1"/>
    <col min="10502" max="10502" width="12.28515625" style="1" customWidth="1"/>
    <col min="10503" max="10504" width="17.85546875" style="1" customWidth="1"/>
    <col min="10505" max="10505" width="17.5703125" style="1" customWidth="1"/>
    <col min="10506" max="10506" width="15.42578125" style="1" customWidth="1"/>
    <col min="10507" max="10507" width="20.42578125" style="1" customWidth="1"/>
    <col min="10508" max="10753" width="9.140625" style="1"/>
    <col min="10754" max="10754" width="8.42578125" style="1" customWidth="1"/>
    <col min="10755" max="10755" width="37.42578125" style="1" customWidth="1"/>
    <col min="10756" max="10756" width="16.7109375" style="1" customWidth="1"/>
    <col min="10757" max="10757" width="14.28515625" style="1" customWidth="1"/>
    <col min="10758" max="10758" width="12.28515625" style="1" customWidth="1"/>
    <col min="10759" max="10760" width="17.85546875" style="1" customWidth="1"/>
    <col min="10761" max="10761" width="17.5703125" style="1" customWidth="1"/>
    <col min="10762" max="10762" width="15.42578125" style="1" customWidth="1"/>
    <col min="10763" max="10763" width="20.42578125" style="1" customWidth="1"/>
    <col min="10764" max="11009" width="9.140625" style="1"/>
    <col min="11010" max="11010" width="8.42578125" style="1" customWidth="1"/>
    <col min="11011" max="11011" width="37.42578125" style="1" customWidth="1"/>
    <col min="11012" max="11012" width="16.7109375" style="1" customWidth="1"/>
    <col min="11013" max="11013" width="14.28515625" style="1" customWidth="1"/>
    <col min="11014" max="11014" width="12.28515625" style="1" customWidth="1"/>
    <col min="11015" max="11016" width="17.85546875" style="1" customWidth="1"/>
    <col min="11017" max="11017" width="17.5703125" style="1" customWidth="1"/>
    <col min="11018" max="11018" width="15.42578125" style="1" customWidth="1"/>
    <col min="11019" max="11019" width="20.42578125" style="1" customWidth="1"/>
    <col min="11020" max="11265" width="9.140625" style="1"/>
    <col min="11266" max="11266" width="8.42578125" style="1" customWidth="1"/>
    <col min="11267" max="11267" width="37.42578125" style="1" customWidth="1"/>
    <col min="11268" max="11268" width="16.7109375" style="1" customWidth="1"/>
    <col min="11269" max="11269" width="14.28515625" style="1" customWidth="1"/>
    <col min="11270" max="11270" width="12.28515625" style="1" customWidth="1"/>
    <col min="11271" max="11272" width="17.85546875" style="1" customWidth="1"/>
    <col min="11273" max="11273" width="17.5703125" style="1" customWidth="1"/>
    <col min="11274" max="11274" width="15.42578125" style="1" customWidth="1"/>
    <col min="11275" max="11275" width="20.42578125" style="1" customWidth="1"/>
    <col min="11276" max="11521" width="9.140625" style="1"/>
    <col min="11522" max="11522" width="8.42578125" style="1" customWidth="1"/>
    <col min="11523" max="11523" width="37.42578125" style="1" customWidth="1"/>
    <col min="11524" max="11524" width="16.7109375" style="1" customWidth="1"/>
    <col min="11525" max="11525" width="14.28515625" style="1" customWidth="1"/>
    <col min="11526" max="11526" width="12.28515625" style="1" customWidth="1"/>
    <col min="11527" max="11528" width="17.85546875" style="1" customWidth="1"/>
    <col min="11529" max="11529" width="17.5703125" style="1" customWidth="1"/>
    <col min="11530" max="11530" width="15.42578125" style="1" customWidth="1"/>
    <col min="11531" max="11531" width="20.42578125" style="1" customWidth="1"/>
    <col min="11532" max="11777" width="9.140625" style="1"/>
    <col min="11778" max="11778" width="8.42578125" style="1" customWidth="1"/>
    <col min="11779" max="11779" width="37.42578125" style="1" customWidth="1"/>
    <col min="11780" max="11780" width="16.7109375" style="1" customWidth="1"/>
    <col min="11781" max="11781" width="14.28515625" style="1" customWidth="1"/>
    <col min="11782" max="11782" width="12.28515625" style="1" customWidth="1"/>
    <col min="11783" max="11784" width="17.85546875" style="1" customWidth="1"/>
    <col min="11785" max="11785" width="17.5703125" style="1" customWidth="1"/>
    <col min="11786" max="11786" width="15.42578125" style="1" customWidth="1"/>
    <col min="11787" max="11787" width="20.42578125" style="1" customWidth="1"/>
    <col min="11788" max="12033" width="9.140625" style="1"/>
    <col min="12034" max="12034" width="8.42578125" style="1" customWidth="1"/>
    <col min="12035" max="12035" width="37.42578125" style="1" customWidth="1"/>
    <col min="12036" max="12036" width="16.7109375" style="1" customWidth="1"/>
    <col min="12037" max="12037" width="14.28515625" style="1" customWidth="1"/>
    <col min="12038" max="12038" width="12.28515625" style="1" customWidth="1"/>
    <col min="12039" max="12040" width="17.85546875" style="1" customWidth="1"/>
    <col min="12041" max="12041" width="17.5703125" style="1" customWidth="1"/>
    <col min="12042" max="12042" width="15.42578125" style="1" customWidth="1"/>
    <col min="12043" max="12043" width="20.42578125" style="1" customWidth="1"/>
    <col min="12044" max="12289" width="9.140625" style="1"/>
    <col min="12290" max="12290" width="8.42578125" style="1" customWidth="1"/>
    <col min="12291" max="12291" width="37.42578125" style="1" customWidth="1"/>
    <col min="12292" max="12292" width="16.7109375" style="1" customWidth="1"/>
    <col min="12293" max="12293" width="14.28515625" style="1" customWidth="1"/>
    <col min="12294" max="12294" width="12.28515625" style="1" customWidth="1"/>
    <col min="12295" max="12296" width="17.85546875" style="1" customWidth="1"/>
    <col min="12297" max="12297" width="17.5703125" style="1" customWidth="1"/>
    <col min="12298" max="12298" width="15.42578125" style="1" customWidth="1"/>
    <col min="12299" max="12299" width="20.42578125" style="1" customWidth="1"/>
    <col min="12300" max="12545" width="9.140625" style="1"/>
    <col min="12546" max="12546" width="8.42578125" style="1" customWidth="1"/>
    <col min="12547" max="12547" width="37.42578125" style="1" customWidth="1"/>
    <col min="12548" max="12548" width="16.7109375" style="1" customWidth="1"/>
    <col min="12549" max="12549" width="14.28515625" style="1" customWidth="1"/>
    <col min="12550" max="12550" width="12.28515625" style="1" customWidth="1"/>
    <col min="12551" max="12552" width="17.85546875" style="1" customWidth="1"/>
    <col min="12553" max="12553" width="17.5703125" style="1" customWidth="1"/>
    <col min="12554" max="12554" width="15.42578125" style="1" customWidth="1"/>
    <col min="12555" max="12555" width="20.42578125" style="1" customWidth="1"/>
    <col min="12556" max="12801" width="9.140625" style="1"/>
    <col min="12802" max="12802" width="8.42578125" style="1" customWidth="1"/>
    <col min="12803" max="12803" width="37.42578125" style="1" customWidth="1"/>
    <col min="12804" max="12804" width="16.7109375" style="1" customWidth="1"/>
    <col min="12805" max="12805" width="14.28515625" style="1" customWidth="1"/>
    <col min="12806" max="12806" width="12.28515625" style="1" customWidth="1"/>
    <col min="12807" max="12808" width="17.85546875" style="1" customWidth="1"/>
    <col min="12809" max="12809" width="17.5703125" style="1" customWidth="1"/>
    <col min="12810" max="12810" width="15.42578125" style="1" customWidth="1"/>
    <col min="12811" max="12811" width="20.42578125" style="1" customWidth="1"/>
    <col min="12812" max="13057" width="9.140625" style="1"/>
    <col min="13058" max="13058" width="8.42578125" style="1" customWidth="1"/>
    <col min="13059" max="13059" width="37.42578125" style="1" customWidth="1"/>
    <col min="13060" max="13060" width="16.7109375" style="1" customWidth="1"/>
    <col min="13061" max="13061" width="14.28515625" style="1" customWidth="1"/>
    <col min="13062" max="13062" width="12.28515625" style="1" customWidth="1"/>
    <col min="13063" max="13064" width="17.85546875" style="1" customWidth="1"/>
    <col min="13065" max="13065" width="17.5703125" style="1" customWidth="1"/>
    <col min="13066" max="13066" width="15.42578125" style="1" customWidth="1"/>
    <col min="13067" max="13067" width="20.42578125" style="1" customWidth="1"/>
    <col min="13068" max="13313" width="9.140625" style="1"/>
    <col min="13314" max="13314" width="8.42578125" style="1" customWidth="1"/>
    <col min="13315" max="13315" width="37.42578125" style="1" customWidth="1"/>
    <col min="13316" max="13316" width="16.7109375" style="1" customWidth="1"/>
    <col min="13317" max="13317" width="14.28515625" style="1" customWidth="1"/>
    <col min="13318" max="13318" width="12.28515625" style="1" customWidth="1"/>
    <col min="13319" max="13320" width="17.85546875" style="1" customWidth="1"/>
    <col min="13321" max="13321" width="17.5703125" style="1" customWidth="1"/>
    <col min="13322" max="13322" width="15.42578125" style="1" customWidth="1"/>
    <col min="13323" max="13323" width="20.42578125" style="1" customWidth="1"/>
    <col min="13324" max="13569" width="9.140625" style="1"/>
    <col min="13570" max="13570" width="8.42578125" style="1" customWidth="1"/>
    <col min="13571" max="13571" width="37.42578125" style="1" customWidth="1"/>
    <col min="13572" max="13572" width="16.7109375" style="1" customWidth="1"/>
    <col min="13573" max="13573" width="14.28515625" style="1" customWidth="1"/>
    <col min="13574" max="13574" width="12.28515625" style="1" customWidth="1"/>
    <col min="13575" max="13576" width="17.85546875" style="1" customWidth="1"/>
    <col min="13577" max="13577" width="17.5703125" style="1" customWidth="1"/>
    <col min="13578" max="13578" width="15.42578125" style="1" customWidth="1"/>
    <col min="13579" max="13579" width="20.42578125" style="1" customWidth="1"/>
    <col min="13580" max="13825" width="9.140625" style="1"/>
    <col min="13826" max="13826" width="8.42578125" style="1" customWidth="1"/>
    <col min="13827" max="13827" width="37.42578125" style="1" customWidth="1"/>
    <col min="13828" max="13828" width="16.7109375" style="1" customWidth="1"/>
    <col min="13829" max="13829" width="14.28515625" style="1" customWidth="1"/>
    <col min="13830" max="13830" width="12.28515625" style="1" customWidth="1"/>
    <col min="13831" max="13832" width="17.85546875" style="1" customWidth="1"/>
    <col min="13833" max="13833" width="17.5703125" style="1" customWidth="1"/>
    <col min="13834" max="13834" width="15.42578125" style="1" customWidth="1"/>
    <col min="13835" max="13835" width="20.42578125" style="1" customWidth="1"/>
    <col min="13836" max="14081" width="9.140625" style="1"/>
    <col min="14082" max="14082" width="8.42578125" style="1" customWidth="1"/>
    <col min="14083" max="14083" width="37.42578125" style="1" customWidth="1"/>
    <col min="14084" max="14084" width="16.7109375" style="1" customWidth="1"/>
    <col min="14085" max="14085" width="14.28515625" style="1" customWidth="1"/>
    <col min="14086" max="14086" width="12.28515625" style="1" customWidth="1"/>
    <col min="14087" max="14088" width="17.85546875" style="1" customWidth="1"/>
    <col min="14089" max="14089" width="17.5703125" style="1" customWidth="1"/>
    <col min="14090" max="14090" width="15.42578125" style="1" customWidth="1"/>
    <col min="14091" max="14091" width="20.42578125" style="1" customWidth="1"/>
    <col min="14092" max="14337" width="9.140625" style="1"/>
    <col min="14338" max="14338" width="8.42578125" style="1" customWidth="1"/>
    <col min="14339" max="14339" width="37.42578125" style="1" customWidth="1"/>
    <col min="14340" max="14340" width="16.7109375" style="1" customWidth="1"/>
    <col min="14341" max="14341" width="14.28515625" style="1" customWidth="1"/>
    <col min="14342" max="14342" width="12.28515625" style="1" customWidth="1"/>
    <col min="14343" max="14344" width="17.85546875" style="1" customWidth="1"/>
    <col min="14345" max="14345" width="17.5703125" style="1" customWidth="1"/>
    <col min="14346" max="14346" width="15.42578125" style="1" customWidth="1"/>
    <col min="14347" max="14347" width="20.42578125" style="1" customWidth="1"/>
    <col min="14348" max="14593" width="9.140625" style="1"/>
    <col min="14594" max="14594" width="8.42578125" style="1" customWidth="1"/>
    <col min="14595" max="14595" width="37.42578125" style="1" customWidth="1"/>
    <col min="14596" max="14596" width="16.7109375" style="1" customWidth="1"/>
    <col min="14597" max="14597" width="14.28515625" style="1" customWidth="1"/>
    <col min="14598" max="14598" width="12.28515625" style="1" customWidth="1"/>
    <col min="14599" max="14600" width="17.85546875" style="1" customWidth="1"/>
    <col min="14601" max="14601" width="17.5703125" style="1" customWidth="1"/>
    <col min="14602" max="14602" width="15.42578125" style="1" customWidth="1"/>
    <col min="14603" max="14603" width="20.42578125" style="1" customWidth="1"/>
    <col min="14604" max="14849" width="9.140625" style="1"/>
    <col min="14850" max="14850" width="8.42578125" style="1" customWidth="1"/>
    <col min="14851" max="14851" width="37.42578125" style="1" customWidth="1"/>
    <col min="14852" max="14852" width="16.7109375" style="1" customWidth="1"/>
    <col min="14853" max="14853" width="14.28515625" style="1" customWidth="1"/>
    <col min="14854" max="14854" width="12.28515625" style="1" customWidth="1"/>
    <col min="14855" max="14856" width="17.85546875" style="1" customWidth="1"/>
    <col min="14857" max="14857" width="17.5703125" style="1" customWidth="1"/>
    <col min="14858" max="14858" width="15.42578125" style="1" customWidth="1"/>
    <col min="14859" max="14859" width="20.42578125" style="1" customWidth="1"/>
    <col min="14860" max="15105" width="9.140625" style="1"/>
    <col min="15106" max="15106" width="8.42578125" style="1" customWidth="1"/>
    <col min="15107" max="15107" width="37.42578125" style="1" customWidth="1"/>
    <col min="15108" max="15108" width="16.7109375" style="1" customWidth="1"/>
    <col min="15109" max="15109" width="14.28515625" style="1" customWidth="1"/>
    <col min="15110" max="15110" width="12.28515625" style="1" customWidth="1"/>
    <col min="15111" max="15112" width="17.85546875" style="1" customWidth="1"/>
    <col min="15113" max="15113" width="17.5703125" style="1" customWidth="1"/>
    <col min="15114" max="15114" width="15.42578125" style="1" customWidth="1"/>
    <col min="15115" max="15115" width="20.42578125" style="1" customWidth="1"/>
    <col min="15116" max="15361" width="9.140625" style="1"/>
    <col min="15362" max="15362" width="8.42578125" style="1" customWidth="1"/>
    <col min="15363" max="15363" width="37.42578125" style="1" customWidth="1"/>
    <col min="15364" max="15364" width="16.7109375" style="1" customWidth="1"/>
    <col min="15365" max="15365" width="14.28515625" style="1" customWidth="1"/>
    <col min="15366" max="15366" width="12.28515625" style="1" customWidth="1"/>
    <col min="15367" max="15368" width="17.85546875" style="1" customWidth="1"/>
    <col min="15369" max="15369" width="17.5703125" style="1" customWidth="1"/>
    <col min="15370" max="15370" width="15.42578125" style="1" customWidth="1"/>
    <col min="15371" max="15371" width="20.42578125" style="1" customWidth="1"/>
    <col min="15372" max="15617" width="9.140625" style="1"/>
    <col min="15618" max="15618" width="8.42578125" style="1" customWidth="1"/>
    <col min="15619" max="15619" width="37.42578125" style="1" customWidth="1"/>
    <col min="15620" max="15620" width="16.7109375" style="1" customWidth="1"/>
    <col min="15621" max="15621" width="14.28515625" style="1" customWidth="1"/>
    <col min="15622" max="15622" width="12.28515625" style="1" customWidth="1"/>
    <col min="15623" max="15624" width="17.85546875" style="1" customWidth="1"/>
    <col min="15625" max="15625" width="17.5703125" style="1" customWidth="1"/>
    <col min="15626" max="15626" width="15.42578125" style="1" customWidth="1"/>
    <col min="15627" max="15627" width="20.42578125" style="1" customWidth="1"/>
    <col min="15628" max="15873" width="9.140625" style="1"/>
    <col min="15874" max="15874" width="8.42578125" style="1" customWidth="1"/>
    <col min="15875" max="15875" width="37.42578125" style="1" customWidth="1"/>
    <col min="15876" max="15876" width="16.7109375" style="1" customWidth="1"/>
    <col min="15877" max="15877" width="14.28515625" style="1" customWidth="1"/>
    <col min="15878" max="15878" width="12.28515625" style="1" customWidth="1"/>
    <col min="15879" max="15880" width="17.85546875" style="1" customWidth="1"/>
    <col min="15881" max="15881" width="17.5703125" style="1" customWidth="1"/>
    <col min="15882" max="15882" width="15.42578125" style="1" customWidth="1"/>
    <col min="15883" max="15883" width="20.42578125" style="1" customWidth="1"/>
    <col min="15884" max="16129" width="9.140625" style="1"/>
    <col min="16130" max="16130" width="8.42578125" style="1" customWidth="1"/>
    <col min="16131" max="16131" width="37.42578125" style="1" customWidth="1"/>
    <col min="16132" max="16132" width="16.7109375" style="1" customWidth="1"/>
    <col min="16133" max="16133" width="14.28515625" style="1" customWidth="1"/>
    <col min="16134" max="16134" width="12.28515625" style="1" customWidth="1"/>
    <col min="16135" max="16136" width="17.85546875" style="1" customWidth="1"/>
    <col min="16137" max="16137" width="17.5703125" style="1" customWidth="1"/>
    <col min="16138" max="16138" width="15.42578125" style="1" customWidth="1"/>
    <col min="16139" max="16139" width="20.42578125" style="1" customWidth="1"/>
    <col min="16140" max="16384" width="9.140625" style="1"/>
  </cols>
  <sheetData>
    <row r="1" spans="1:180" ht="15.75" thickBot="1"/>
    <row r="2" spans="1:180" ht="24.95" customHeight="1" thickBot="1">
      <c r="B2" s="269" t="s">
        <v>0</v>
      </c>
      <c r="C2" s="270"/>
      <c r="D2" s="270"/>
      <c r="E2" s="270"/>
      <c r="F2" s="270"/>
      <c r="G2" s="270"/>
      <c r="H2" s="270"/>
      <c r="I2" s="270"/>
      <c r="J2" s="270"/>
      <c r="K2" s="271"/>
    </row>
    <row r="3" spans="1:180" ht="42.75" customHeight="1" thickBot="1">
      <c r="B3" s="272" t="s">
        <v>1</v>
      </c>
      <c r="C3" s="273"/>
      <c r="D3" s="273"/>
      <c r="E3" s="273"/>
      <c r="F3" s="273"/>
      <c r="G3" s="273"/>
      <c r="H3" s="273"/>
      <c r="I3" s="273"/>
      <c r="J3" s="273"/>
      <c r="K3" s="274"/>
    </row>
    <row r="4" spans="1:180" ht="32.25" customHeight="1" thickBot="1">
      <c r="B4" s="275" t="s">
        <v>2</v>
      </c>
      <c r="C4" s="276"/>
      <c r="D4" s="276"/>
      <c r="E4" s="276"/>
      <c r="F4" s="276"/>
      <c r="G4" s="276"/>
      <c r="H4" s="276"/>
      <c r="I4" s="276"/>
      <c r="J4" s="276"/>
      <c r="K4" s="277"/>
    </row>
    <row r="5" spans="1:180" ht="32.25" customHeight="1" thickBot="1">
      <c r="B5" s="2" t="s">
        <v>3</v>
      </c>
      <c r="C5" s="255" t="s">
        <v>4</v>
      </c>
      <c r="D5" s="3">
        <v>42829</v>
      </c>
      <c r="E5" s="4"/>
      <c r="F5" s="4"/>
      <c r="G5" s="4"/>
      <c r="H5" s="278" t="s">
        <v>5</v>
      </c>
      <c r="I5" s="278"/>
      <c r="J5" s="3">
        <v>42830</v>
      </c>
      <c r="K5" s="5"/>
    </row>
    <row r="6" spans="1:180" ht="15.75" thickBot="1"/>
    <row r="7" spans="1:180" ht="30" customHeight="1" thickBot="1">
      <c r="B7" s="6">
        <v>1</v>
      </c>
      <c r="C7" s="279" t="s">
        <v>6</v>
      </c>
      <c r="D7" s="280"/>
      <c r="E7" s="280"/>
      <c r="F7" s="280"/>
      <c r="G7" s="280"/>
      <c r="H7" s="280"/>
      <c r="I7" s="280"/>
      <c r="J7" s="280"/>
      <c r="K7" s="281"/>
      <c r="M7" s="7"/>
    </row>
    <row r="8" spans="1:180" ht="24" customHeight="1">
      <c r="B8" s="8"/>
      <c r="C8" s="9"/>
      <c r="D8" s="256" t="s">
        <v>7</v>
      </c>
      <c r="E8" s="265" t="s">
        <v>8</v>
      </c>
      <c r="F8" s="266"/>
      <c r="G8" s="266"/>
      <c r="H8" s="267" t="s">
        <v>9</v>
      </c>
      <c r="I8" s="267"/>
      <c r="J8" s="267"/>
      <c r="K8" s="268"/>
      <c r="P8" s="10"/>
    </row>
    <row r="9" spans="1:180" ht="24" customHeight="1">
      <c r="B9" s="11">
        <v>1</v>
      </c>
      <c r="C9" s="12" t="s">
        <v>10</v>
      </c>
      <c r="D9" s="13" t="s">
        <v>11</v>
      </c>
      <c r="E9" s="283">
        <f>[1]PSP_DB!G36</f>
        <v>4116</v>
      </c>
      <c r="F9" s="284"/>
      <c r="G9" s="284"/>
      <c r="H9" s="283">
        <f>[1]PSP_DB!Z36</f>
        <v>4545</v>
      </c>
      <c r="I9" s="284"/>
      <c r="J9" s="284"/>
      <c r="K9" s="285"/>
      <c r="L9" s="14"/>
      <c r="M9" s="14"/>
      <c r="N9" s="14"/>
      <c r="O9" s="14"/>
    </row>
    <row r="10" spans="1:180" ht="24" customHeight="1">
      <c r="B10" s="11">
        <v>2</v>
      </c>
      <c r="C10" s="12" t="s">
        <v>12</v>
      </c>
      <c r="D10" s="13" t="s">
        <v>11</v>
      </c>
      <c r="E10" s="283">
        <f>[1]PSP_DB!U36</f>
        <v>4136.1684000000005</v>
      </c>
      <c r="F10" s="284"/>
      <c r="G10" s="284"/>
      <c r="H10" s="283">
        <f>[1]PSP_DB!AO36</f>
        <v>4545</v>
      </c>
      <c r="I10" s="284"/>
      <c r="J10" s="284"/>
      <c r="K10" s="28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180" ht="24" customHeight="1">
      <c r="B11" s="11">
        <v>3</v>
      </c>
      <c r="C11" s="12" t="s">
        <v>13</v>
      </c>
      <c r="D11" s="13" t="s">
        <v>11</v>
      </c>
      <c r="E11" s="283">
        <f>[1]PSP_DB!M36</f>
        <v>20.168400000000084</v>
      </c>
      <c r="F11" s="284"/>
      <c r="G11" s="284"/>
      <c r="H11" s="283">
        <f>[1]PSP_DB!AE36</f>
        <v>0</v>
      </c>
      <c r="I11" s="284"/>
      <c r="J11" s="284"/>
      <c r="K11" s="285"/>
      <c r="L11" s="14" t="s">
        <v>14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</row>
    <row r="12" spans="1:180" ht="24" customHeight="1" thickBot="1">
      <c r="B12" s="16">
        <v>4</v>
      </c>
      <c r="C12" s="17" t="s">
        <v>15</v>
      </c>
      <c r="D12" s="18" t="s">
        <v>16</v>
      </c>
      <c r="E12" s="286">
        <f>[1]PSP_DB!S9</f>
        <v>49.86</v>
      </c>
      <c r="F12" s="287"/>
      <c r="G12" s="287"/>
      <c r="H12" s="286">
        <f>[1]PSP_DB!AQ9</f>
        <v>50.02</v>
      </c>
      <c r="I12" s="287"/>
      <c r="J12" s="287"/>
      <c r="K12" s="28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</row>
    <row r="13" spans="1:180" s="19" customFormat="1" ht="15.75" thickBot="1">
      <c r="I13" s="20"/>
    </row>
    <row r="14" spans="1:180" ht="30" customHeight="1" thickBot="1">
      <c r="B14" s="21">
        <v>2</v>
      </c>
      <c r="C14" s="289" t="s">
        <v>17</v>
      </c>
      <c r="D14" s="289"/>
      <c r="E14" s="289"/>
      <c r="F14" s="289"/>
      <c r="G14" s="289"/>
      <c r="H14" s="289"/>
      <c r="I14" s="289"/>
      <c r="J14" s="289"/>
      <c r="K14" s="290"/>
      <c r="L14" s="15"/>
      <c r="M14" s="282"/>
      <c r="N14" s="282"/>
      <c r="O14" s="282"/>
      <c r="P14" s="282"/>
      <c r="Q14" s="282"/>
      <c r="R14" s="282"/>
      <c r="S14" s="282"/>
      <c r="T14" s="282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</row>
    <row r="15" spans="1:180" ht="24.75" customHeight="1" thickBot="1">
      <c r="B15" s="22"/>
      <c r="C15" s="291" t="s">
        <v>18</v>
      </c>
      <c r="D15" s="292"/>
      <c r="E15" s="292"/>
      <c r="F15" s="292"/>
      <c r="G15" s="292"/>
      <c r="H15" s="292"/>
      <c r="I15" s="292"/>
      <c r="J15" s="292"/>
      <c r="K15" s="293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180" s="264" customFormat="1" ht="71.25" customHeight="1" thickBot="1">
      <c r="A16" s="23"/>
      <c r="B16" s="24"/>
      <c r="C16" s="25" t="s">
        <v>19</v>
      </c>
      <c r="D16" s="26" t="s">
        <v>20</v>
      </c>
      <c r="E16" s="27" t="s">
        <v>21</v>
      </c>
      <c r="F16" s="28" t="s">
        <v>22</v>
      </c>
      <c r="G16" s="29" t="s">
        <v>23</v>
      </c>
      <c r="H16" s="30" t="s">
        <v>24</v>
      </c>
      <c r="I16" s="31" t="s">
        <v>25</v>
      </c>
      <c r="J16" s="32" t="s">
        <v>26</v>
      </c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5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</row>
    <row r="17" spans="2:137" ht="52.5" customHeight="1">
      <c r="B17" s="37">
        <v>1</v>
      </c>
      <c r="C17" s="38" t="s">
        <v>27</v>
      </c>
      <c r="D17" s="39">
        <f>[1]PSP_DB!BC15</f>
        <v>81.273707917525797</v>
      </c>
      <c r="E17" s="39">
        <f>[1]PSP_DB!AY15</f>
        <v>81.273707917525797</v>
      </c>
      <c r="F17" s="39">
        <f>D17-E17</f>
        <v>0</v>
      </c>
      <c r="G17" s="39">
        <f>[1]PSP_DB!AF15</f>
        <v>19.829465499999898</v>
      </c>
      <c r="H17" s="39">
        <f>[1]PSP_DB!AM15</f>
        <v>18.764506000000001</v>
      </c>
      <c r="I17" s="40">
        <f>H17-G17</f>
        <v>-1.0649594999998975</v>
      </c>
      <c r="J17" s="39">
        <f>[1]PSP_DB!BF307+[1]PSP_DB!BA307</f>
        <v>2.6766802499999902</v>
      </c>
      <c r="K17" s="41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2:137" ht="24.75" customHeight="1">
      <c r="B18" s="37">
        <v>2</v>
      </c>
      <c r="C18" s="38" t="s">
        <v>28</v>
      </c>
      <c r="D18" s="39">
        <f>[1]PSP_DB!BC20</f>
        <v>365.10700000000003</v>
      </c>
      <c r="E18" s="39">
        <f>[1]PSP_DB!AY20</f>
        <v>365.10700000000003</v>
      </c>
      <c r="F18" s="39">
        <f t="shared" ref="F18:F24" si="0">D18-E18</f>
        <v>0</v>
      </c>
      <c r="G18" s="39">
        <f>[1]PSP_DB!AF20</f>
        <v>152.69861750000001</v>
      </c>
      <c r="H18" s="39">
        <f>[1]PSP_DB!AM20</f>
        <v>156.964</v>
      </c>
      <c r="I18" s="40">
        <f t="shared" ref="I18:I24" si="1">H18-G18</f>
        <v>4.265382499999987</v>
      </c>
      <c r="J18" s="39">
        <f>[1]PSP_DB!BF312+[1]PSP_DB!BA312</f>
        <v>65.937847899999895</v>
      </c>
      <c r="K18" s="41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2:137" ht="24.75" customHeight="1">
      <c r="B19" s="37">
        <v>3</v>
      </c>
      <c r="C19" s="38" t="s">
        <v>29</v>
      </c>
      <c r="D19" s="39">
        <f>[1]PSP_DB!BC21</f>
        <v>183.24299999999999</v>
      </c>
      <c r="E19" s="39">
        <f>[1]PSP_DB!AY21</f>
        <v>183.24299999999999</v>
      </c>
      <c r="F19" s="39">
        <f t="shared" si="0"/>
        <v>0</v>
      </c>
      <c r="G19" s="39">
        <f>[1]PSP_DB!AF21</f>
        <v>84.671532499999898</v>
      </c>
      <c r="H19" s="39">
        <f>[1]PSP_DB!AM21</f>
        <v>79.748000000000005</v>
      </c>
      <c r="I19" s="40">
        <f t="shared" si="1"/>
        <v>-4.9235324999998937</v>
      </c>
      <c r="J19" s="39">
        <f>[1]PSP_DB!BF313+[1]PSP_DB!BA313</f>
        <v>-25.842790989999898</v>
      </c>
      <c r="K19" s="41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2:137" ht="24.75" customHeight="1">
      <c r="B20" s="37">
        <v>4</v>
      </c>
      <c r="C20" s="38" t="s">
        <v>30</v>
      </c>
      <c r="D20" s="39">
        <f>[1]PSP_DB!BC22</f>
        <v>459.13900000000001</v>
      </c>
      <c r="E20" s="39">
        <f>[1]PSP_DB!AY22</f>
        <v>459.13900000000001</v>
      </c>
      <c r="F20" s="39">
        <f t="shared" si="0"/>
        <v>0</v>
      </c>
      <c r="G20" s="39">
        <f>[1]PSP_DB!AF22</f>
        <v>132.13692750000001</v>
      </c>
      <c r="H20" s="39">
        <f>[1]PSP_DB!AM22</f>
        <v>132.387</v>
      </c>
      <c r="I20" s="40">
        <f t="shared" si="1"/>
        <v>0.25007249999998749</v>
      </c>
      <c r="J20" s="39">
        <f>[1]PSP_DB!BF314+[1]PSP_DB!BA314</f>
        <v>12.75457158749999</v>
      </c>
      <c r="K20" s="41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2:137" ht="24.75" customHeight="1">
      <c r="B21" s="37">
        <v>5</v>
      </c>
      <c r="C21" s="38" t="s">
        <v>31</v>
      </c>
      <c r="D21" s="39">
        <f>[1]PSP_DB!BC17</f>
        <v>7.90496</v>
      </c>
      <c r="E21" s="39">
        <f>[1]PSP_DB!AY17</f>
        <v>7.90496</v>
      </c>
      <c r="F21" s="39">
        <f t="shared" si="0"/>
        <v>0</v>
      </c>
      <c r="G21" s="39">
        <f>[1]PSP_DB!AF17</f>
        <v>7.3024697500000002</v>
      </c>
      <c r="H21" s="39">
        <f>[1]PSP_DB!AM17</f>
        <v>7.90496</v>
      </c>
      <c r="I21" s="40">
        <f t="shared" si="1"/>
        <v>0.60249024999999978</v>
      </c>
      <c r="J21" s="39">
        <f>[1]PSP_DB!BF309+[1]PSP_DB!BA309</f>
        <v>1.2226399999999999</v>
      </c>
      <c r="K21" s="41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2:137" ht="28.5" customHeight="1">
      <c r="B22" s="37">
        <v>6</v>
      </c>
      <c r="C22" s="38" t="s">
        <v>32</v>
      </c>
      <c r="D22" s="39">
        <f>[1]PSP_DB!BC16</f>
        <v>18.3476</v>
      </c>
      <c r="E22" s="39">
        <f>[1]PSP_DB!AY16</f>
        <v>18.3476</v>
      </c>
      <c r="F22" s="39">
        <f t="shared" si="0"/>
        <v>0</v>
      </c>
      <c r="G22" s="39">
        <f>[1]PSP_DB!AF16</f>
        <v>17.983344249999998</v>
      </c>
      <c r="H22" s="39">
        <f>[1]PSP_DB!AM16</f>
        <v>18.3476</v>
      </c>
      <c r="I22" s="40">
        <f t="shared" si="1"/>
        <v>0.36425575000000165</v>
      </c>
      <c r="J22" s="39">
        <f>[1]PSP_DB!BF311+[1]PSP_DB!BA311</f>
        <v>1.4766889774999989</v>
      </c>
      <c r="K22" s="41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2:137" ht="24.75" customHeight="1">
      <c r="B23" s="37">
        <v>7</v>
      </c>
      <c r="C23" s="42" t="s">
        <v>33</v>
      </c>
      <c r="D23" s="39">
        <f>[1]PSP_DB!BC19</f>
        <v>10.427579999999999</v>
      </c>
      <c r="E23" s="39">
        <f>[1]PSP_DB!AY19</f>
        <v>10.427579999999999</v>
      </c>
      <c r="F23" s="39">
        <f t="shared" si="0"/>
        <v>0</v>
      </c>
      <c r="G23" s="39">
        <f>[1]PSP_DB!AF19</f>
        <v>9.9242872499999901</v>
      </c>
      <c r="H23" s="39">
        <f>[1]PSP_DB!AM19</f>
        <v>9.6970799999999997</v>
      </c>
      <c r="I23" s="40">
        <f t="shared" si="1"/>
        <v>-0.22720724999999042</v>
      </c>
      <c r="J23" s="39">
        <f>[1]PSP_DB!BF313+[1]PSP_DB!BA313</f>
        <v>-25.842790989999898</v>
      </c>
      <c r="K23" s="41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2:137" ht="24.75" customHeight="1" thickBot="1">
      <c r="B24" s="43">
        <v>8</v>
      </c>
      <c r="C24" s="42" t="s">
        <v>34</v>
      </c>
      <c r="D24" s="39">
        <f>[1]PSP_DB!BC18</f>
        <v>0</v>
      </c>
      <c r="E24" s="39">
        <f>[1]PSP_DB!AY18</f>
        <v>0</v>
      </c>
      <c r="F24" s="39">
        <f t="shared" si="0"/>
        <v>0</v>
      </c>
      <c r="G24" s="39">
        <f>[1]PSP_DB!AF18</f>
        <v>6.0772639999999898</v>
      </c>
      <c r="H24" s="39">
        <f>[1]PSP_DB!AM18</f>
        <v>0</v>
      </c>
      <c r="I24" s="40">
        <f t="shared" si="1"/>
        <v>-6.0772639999999898</v>
      </c>
      <c r="J24" s="39">
        <f>[1]PSP_DB!BF314+[1]PSP_DB!BA314</f>
        <v>12.75457158749999</v>
      </c>
      <c r="K24" s="41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2:137" ht="24.75" customHeight="1" thickBot="1">
      <c r="B25" s="44"/>
      <c r="C25" s="45" t="s">
        <v>35</v>
      </c>
      <c r="D25" s="46">
        <f>SUM(D17:D24)</f>
        <v>1125.442847917526</v>
      </c>
      <c r="E25" s="46">
        <f t="shared" ref="E25:J25" si="2">SUM(E17:E24)</f>
        <v>1125.442847917526</v>
      </c>
      <c r="F25" s="46">
        <f t="shared" si="2"/>
        <v>0</v>
      </c>
      <c r="G25" s="46">
        <f t="shared" si="2"/>
        <v>430.62390824999983</v>
      </c>
      <c r="H25" s="46">
        <f t="shared" si="2"/>
        <v>423.81314600000007</v>
      </c>
      <c r="I25" s="46">
        <f t="shared" si="2"/>
        <v>-6.8107622499997955</v>
      </c>
      <c r="J25" s="46">
        <f t="shared" si="2"/>
        <v>45.137418322500061</v>
      </c>
      <c r="K25" s="33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2:137" ht="18.75" thickBot="1">
      <c r="B26" s="47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2:137" ht="30" customHeight="1" thickBot="1">
      <c r="B27" s="48">
        <v>3</v>
      </c>
      <c r="C27" s="279" t="s">
        <v>36</v>
      </c>
      <c r="D27" s="280"/>
      <c r="E27" s="280"/>
      <c r="F27" s="280"/>
      <c r="G27" s="280"/>
      <c r="H27" s="280"/>
      <c r="I27" s="280"/>
      <c r="J27" s="280"/>
      <c r="K27" s="281"/>
      <c r="L27" s="15"/>
      <c r="M27" s="282"/>
      <c r="N27" s="282"/>
      <c r="O27" s="282"/>
      <c r="P27" s="282"/>
      <c r="Q27" s="282"/>
      <c r="R27" s="282"/>
      <c r="S27" s="282"/>
      <c r="T27" s="282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</row>
    <row r="28" spans="2:137" ht="24.75" customHeight="1" thickBot="1">
      <c r="B28" s="22"/>
      <c r="C28" s="294" t="s">
        <v>18</v>
      </c>
      <c r="D28" s="295"/>
      <c r="E28" s="295"/>
      <c r="F28" s="295"/>
      <c r="G28" s="295"/>
      <c r="H28" s="295"/>
      <c r="I28" s="295"/>
      <c r="J28" s="295"/>
      <c r="K28" s="29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2:137" ht="24.75" customHeight="1" thickBot="1">
      <c r="B29" s="297"/>
      <c r="C29" s="299" t="s">
        <v>19</v>
      </c>
      <c r="D29" s="301" t="s">
        <v>37</v>
      </c>
      <c r="E29" s="302"/>
      <c r="F29" s="302"/>
      <c r="G29" s="303"/>
      <c r="H29" s="304" t="s">
        <v>38</v>
      </c>
      <c r="I29" s="305"/>
      <c r="J29" s="305"/>
      <c r="K29" s="306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2:137" ht="66.75" customHeight="1" thickBot="1">
      <c r="B30" s="298"/>
      <c r="C30" s="300"/>
      <c r="D30" s="49" t="s">
        <v>39</v>
      </c>
      <c r="E30" s="28" t="s">
        <v>40</v>
      </c>
      <c r="F30" s="50" t="s">
        <v>41</v>
      </c>
      <c r="G30" s="51" t="s">
        <v>42</v>
      </c>
      <c r="H30" s="52" t="s">
        <v>39</v>
      </c>
      <c r="I30" s="28" t="s">
        <v>40</v>
      </c>
      <c r="J30" s="53" t="s">
        <v>41</v>
      </c>
      <c r="K30" s="54" t="s">
        <v>42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2:137" ht="24" customHeight="1">
      <c r="B31" s="55">
        <v>1</v>
      </c>
      <c r="C31" s="56" t="s">
        <v>27</v>
      </c>
      <c r="D31" s="57">
        <f>[1]PSP_DB!G28</f>
        <v>3019</v>
      </c>
      <c r="E31" s="57">
        <f>[1]PSP_DB!M28</f>
        <v>14.793100000000061</v>
      </c>
      <c r="F31" s="57" t="e">
        <f ca="1">DbData("CSEB_UI","peak_blk_mw")</f>
        <v>#NAME?</v>
      </c>
      <c r="G31" s="57">
        <f>[1]PSP_DB!Y307+[1]PSP_DB!AD307+[1]PSP_DB!AK307</f>
        <v>178.33600000000001</v>
      </c>
      <c r="H31" s="57">
        <f>[1]PSP_DB!Z28</f>
        <v>3467</v>
      </c>
      <c r="I31" s="57">
        <f>[1]PSP_DB!AE28</f>
        <v>0</v>
      </c>
      <c r="J31" s="57" t="e">
        <f ca="1">DbData("CSEB_UI","off_peak_blk_mw")</f>
        <v>#NAME?</v>
      </c>
      <c r="K31" s="57">
        <f>[1]PSP_DB!J307+[1]PSP_DB!P307+[1]PSP_DB!T307</f>
        <v>191.57900000000001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2:137" ht="24" customHeight="1">
      <c r="B32" s="58">
        <v>2</v>
      </c>
      <c r="C32" s="56" t="s">
        <v>28</v>
      </c>
      <c r="D32" s="57">
        <f>[1]PSP_DB!G33</f>
        <v>0</v>
      </c>
      <c r="E32" s="57">
        <f>[1]PSP_DB!M33</f>
        <v>0</v>
      </c>
      <c r="F32" s="57" t="e">
        <f ca="1">DbData("GEB_UI_MW","peak_blk_mw")</f>
        <v>#NAME?</v>
      </c>
      <c r="G32" s="57">
        <f>[1]PSP_DB!Y312+[1]PSP_DB!AD312+[1]PSP_DB!AK312</f>
        <v>1502.1885000000002</v>
      </c>
      <c r="H32" s="57">
        <f>[1]PSP_DB!Z33</f>
        <v>0</v>
      </c>
      <c r="I32" s="57">
        <f>[1]PSP_DB!AE33</f>
        <v>0</v>
      </c>
      <c r="J32" s="57" t="e">
        <f ca="1">DbData("GEB_UI_MW","off_peak_blk_mw")</f>
        <v>#NAME?</v>
      </c>
      <c r="K32" s="57">
        <f>[1]PSP_DB!J312+[1]PSP_DB!P312+[1]PSP_DB!T312</f>
        <v>3261.201</v>
      </c>
      <c r="L32" s="59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2:25" ht="24" customHeight="1">
      <c r="B33" s="58">
        <v>3</v>
      </c>
      <c r="C33" s="56" t="s">
        <v>29</v>
      </c>
      <c r="D33" s="57">
        <f>[1]PSP_DB!G34</f>
        <v>0</v>
      </c>
      <c r="E33" s="57">
        <f>[1]PSP_DB!M34</f>
        <v>0</v>
      </c>
      <c r="F33" s="57" t="e">
        <f ca="1">DbData("MPSEB_UI","peak_blk_mw")</f>
        <v>#NAME?</v>
      </c>
      <c r="G33" s="57">
        <f>[1]PSP_DB!Y313+[1]PSP_DB!AD313+[1]PSP_DB!AK313</f>
        <v>-1173.771</v>
      </c>
      <c r="H33" s="57">
        <f>[1]PSP_DB!Z34</f>
        <v>0</v>
      </c>
      <c r="I33" s="57">
        <f>[1]PSP_DB!AE34</f>
        <v>0</v>
      </c>
      <c r="J33" s="57" t="e">
        <f ca="1">DbData("MPSEB_UI","off_peak_blk_mw")</f>
        <v>#NAME?</v>
      </c>
      <c r="K33" s="57">
        <f>[1]PSP_DB!J313+[1]PSP_DB!P313+[1]PSP_DB!T313</f>
        <v>-873.50299999999993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ht="24" customHeight="1">
      <c r="B34" s="58">
        <v>4</v>
      </c>
      <c r="C34" s="56" t="s">
        <v>30</v>
      </c>
      <c r="D34" s="57">
        <f>[1]PSP_DB!G35</f>
        <v>0</v>
      </c>
      <c r="E34" s="57">
        <f>[1]PSP_DB!M35</f>
        <v>0</v>
      </c>
      <c r="F34" s="57" t="e">
        <f ca="1">DbData("MSEB_UI","peak_blk_mw")</f>
        <v>#NAME?</v>
      </c>
      <c r="G34" s="57">
        <f>[1]PSP_DB!Y314+[1]PSP_DB!AD314+[1]PSP_DB!AK314</f>
        <v>229.09957</v>
      </c>
      <c r="H34" s="57">
        <f>[1]PSP_DB!Z35</f>
        <v>0</v>
      </c>
      <c r="I34" s="57">
        <f>[1]PSP_DB!AE35</f>
        <v>0</v>
      </c>
      <c r="J34" s="57" t="e">
        <f ca="1">DbData("MSEB_UI","off_peak_blk_mw")</f>
        <v>#NAME?</v>
      </c>
      <c r="K34" s="57">
        <f>[1]PSP_DB!J314+[1]PSP_DB!P314+[1]PSP_DB!T314</f>
        <v>53.588000000000022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2:25" ht="24" customHeight="1">
      <c r="B35" s="58">
        <v>5</v>
      </c>
      <c r="C35" s="56" t="s">
        <v>31</v>
      </c>
      <c r="D35" s="57">
        <f>[1]PSP_DB!G30</f>
        <v>318</v>
      </c>
      <c r="E35" s="57">
        <f>[1]PSP_DB!M30</f>
        <v>1.5582000000000065</v>
      </c>
      <c r="F35" s="57" t="e">
        <f ca="1">DbData("DD_UI","peak_blk_mw")</f>
        <v>#NAME?</v>
      </c>
      <c r="G35" s="57">
        <f>[1]PSP_DB!Y309+[1]PSP_DB!AD309+[1]PSP_DB!AK309</f>
        <v>49.3</v>
      </c>
      <c r="H35" s="57">
        <f>[1]PSP_DB!Z30</f>
        <v>316</v>
      </c>
      <c r="I35" s="57">
        <f>[1]PSP_DB!AE30</f>
        <v>0</v>
      </c>
      <c r="J35" s="57" t="e">
        <f ca="1">DbData("DD_UI","off_peak_blk_mw")</f>
        <v>#NAME?</v>
      </c>
      <c r="K35" s="57">
        <f>[1]PSP_DB!J309+[1]PSP_DB!P309+[1]PSP_DB!T309</f>
        <v>49.3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ht="24" customHeight="1">
      <c r="B36" s="58">
        <v>6</v>
      </c>
      <c r="C36" s="56" t="s">
        <v>32</v>
      </c>
      <c r="D36" s="57">
        <f>[1]PSP_DB!G29</f>
        <v>779</v>
      </c>
      <c r="E36" s="57">
        <f>[1]PSP_DB!M29</f>
        <v>3.8171000000000159</v>
      </c>
      <c r="F36" s="57" t="e">
        <f ca="1">DbData("DNH_UI","peak_blk_mw")</f>
        <v>#NAME?</v>
      </c>
      <c r="G36" s="57">
        <f>[1]PSP_DB!Y308+[1]PSP_DB!AD308+[1]PSP_DB!AK308</f>
        <v>0</v>
      </c>
      <c r="H36" s="57">
        <f>[1]PSP_DB!Z29</f>
        <v>762</v>
      </c>
      <c r="I36" s="57">
        <f>[1]PSP_DB!AE29</f>
        <v>0</v>
      </c>
      <c r="J36" s="57" t="e">
        <f ca="1">DbData("DNH_UI","off_peak_blk_mw")</f>
        <v>#NAME?</v>
      </c>
      <c r="K36" s="57">
        <f>[1]PSP_DB!J308+[1]PSP_DB!P308+[1]PSP_DB!T308</f>
        <v>8.8740000000000006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2:25" ht="24" customHeight="1">
      <c r="B37" s="58">
        <v>7</v>
      </c>
      <c r="C37" s="60" t="s">
        <v>33</v>
      </c>
      <c r="D37" s="57">
        <f>[1]PSP_DB!G32</f>
        <v>0</v>
      </c>
      <c r="E37" s="57">
        <f>[1]PSP_DB!M32</f>
        <v>0</v>
      </c>
      <c r="F37" s="57" t="e">
        <f ca="1">DbData("GOA_UI","peak_blk_mw")</f>
        <v>#NAME?</v>
      </c>
      <c r="G37" s="57">
        <f>[1]PSP_DB!Y311+[1]PSP_DB!AD311+[1]PSP_DB!AK311</f>
        <v>134.096</v>
      </c>
      <c r="H37" s="57">
        <f>[1]PSP_DB!Z32</f>
        <v>0</v>
      </c>
      <c r="I37" s="57">
        <f>[1]PSP_DB!AE32</f>
        <v>0</v>
      </c>
      <c r="J37" s="57" t="e">
        <f ca="1">DbData("GOA_UI","off_peak_blk_mw")</f>
        <v>#NAME?</v>
      </c>
      <c r="K37" s="57">
        <f>[1]PSP_DB!J311+[1]PSP_DB!P311+[1]PSP_DB!T311</f>
        <v>61.131999999999998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ht="24" customHeight="1" thickBot="1">
      <c r="B38" s="61">
        <v>8</v>
      </c>
      <c r="C38" s="62" t="s">
        <v>34</v>
      </c>
      <c r="D38" s="57">
        <f>[1]PSP_DB!G31</f>
        <v>0</v>
      </c>
      <c r="E38" s="57">
        <f>[1]PSP_DB!M31</f>
        <v>0</v>
      </c>
      <c r="F38" s="57" t="e">
        <f ca="1">DbData("ESIL_UI","peak_blk_mw")</f>
        <v>#NAME?</v>
      </c>
      <c r="G38" s="57">
        <f>[1]PSP_DB!Y310+[1]PSP_DB!AD310+[1]PSP_DB!AK310</f>
        <v>239.19399999999999</v>
      </c>
      <c r="H38" s="57">
        <f>[1]PSP_DB!Z31</f>
        <v>0</v>
      </c>
      <c r="I38" s="57">
        <f>[1]PSP_DB!AE31</f>
        <v>0</v>
      </c>
      <c r="J38" s="57" t="e">
        <f ca="1">DbData("ESIL_UI","off_peak_blk_mw")</f>
        <v>#NAME?</v>
      </c>
      <c r="K38" s="57">
        <f>[1]PSP_DB!J310+[1]PSP_DB!P310+[1]PSP_DB!T310</f>
        <v>281.26949999999999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2:25" ht="24.75" customHeight="1" thickBot="1">
      <c r="B39" s="44"/>
      <c r="C39" s="63" t="s">
        <v>35</v>
      </c>
      <c r="D39" s="64">
        <f>SUM(D31:D38)</f>
        <v>4116</v>
      </c>
      <c r="E39" s="64">
        <f t="shared" ref="E39:K39" si="3">SUM(E31:E38)</f>
        <v>20.168400000000084</v>
      </c>
      <c r="F39" s="64" t="e">
        <f t="shared" ca="1" si="3"/>
        <v>#NAME?</v>
      </c>
      <c r="G39" s="64">
        <f t="shared" si="3"/>
        <v>1158.4430700000003</v>
      </c>
      <c r="H39" s="64">
        <f t="shared" si="3"/>
        <v>4545</v>
      </c>
      <c r="I39" s="64">
        <f t="shared" si="3"/>
        <v>0</v>
      </c>
      <c r="J39" s="64" t="e">
        <f t="shared" ca="1" si="3"/>
        <v>#NAME?</v>
      </c>
      <c r="K39" s="64">
        <f t="shared" si="3"/>
        <v>3033.4405000000002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ht="16.5" thickBot="1">
      <c r="C40" s="65"/>
      <c r="D40" s="6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2:25" ht="30" customHeight="1" thickBot="1">
      <c r="B41" s="6">
        <v>4</v>
      </c>
      <c r="C41" s="320" t="s">
        <v>43</v>
      </c>
      <c r="D41" s="320"/>
      <c r="E41" s="320"/>
      <c r="F41" s="320"/>
      <c r="G41" s="320"/>
      <c r="H41" s="320"/>
      <c r="I41" s="320"/>
      <c r="J41" s="320"/>
      <c r="K41" s="321"/>
      <c r="L41" s="15"/>
      <c r="M41" s="15"/>
      <c r="N41" s="15"/>
      <c r="O41" s="307"/>
      <c r="P41" s="307"/>
      <c r="Q41" s="307"/>
      <c r="R41" s="307"/>
      <c r="S41" s="307"/>
      <c r="T41" s="307"/>
      <c r="U41" s="307"/>
      <c r="V41" s="307"/>
      <c r="W41" s="15"/>
      <c r="X41" s="15"/>
      <c r="Y41" s="15"/>
    </row>
    <row r="42" spans="2:25" ht="75" customHeight="1" thickBot="1">
      <c r="B42" s="67"/>
      <c r="C42" s="68" t="s">
        <v>19</v>
      </c>
      <c r="D42" s="69" t="s">
        <v>44</v>
      </c>
      <c r="E42" s="308" t="s">
        <v>45</v>
      </c>
      <c r="F42" s="309"/>
      <c r="G42" s="309" t="s">
        <v>46</v>
      </c>
      <c r="H42" s="310"/>
      <c r="I42" s="311" t="s">
        <v>47</v>
      </c>
      <c r="J42" s="312"/>
      <c r="K42" s="313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2:25" ht="24" customHeight="1">
      <c r="B43" s="58"/>
      <c r="C43" s="70"/>
      <c r="D43" s="71"/>
      <c r="E43" s="314"/>
      <c r="F43" s="315"/>
      <c r="G43" s="316"/>
      <c r="H43" s="315"/>
      <c r="I43" s="317"/>
      <c r="J43" s="318"/>
      <c r="K43" s="319"/>
    </row>
    <row r="44" spans="2:25" ht="24" customHeight="1">
      <c r="B44" s="58">
        <v>1</v>
      </c>
      <c r="C44" s="72" t="s">
        <v>27</v>
      </c>
      <c r="D44" s="73">
        <f>[1]PSP_DB!AC41</f>
        <v>3524</v>
      </c>
      <c r="E44" s="322" t="str">
        <f>[1]PSP_DB!O41</f>
        <v>1:00</v>
      </c>
      <c r="F44" s="323"/>
      <c r="G44" s="322">
        <f>[1]PSP_DB!G41</f>
        <v>3524</v>
      </c>
      <c r="H44" s="323"/>
      <c r="I44" s="324">
        <f>[1]PSP_DB!U41</f>
        <v>0</v>
      </c>
      <c r="J44" s="325"/>
      <c r="K44" s="326"/>
    </row>
    <row r="45" spans="2:25" ht="24" customHeight="1">
      <c r="B45" s="58">
        <v>2</v>
      </c>
      <c r="C45" s="72" t="s">
        <v>28</v>
      </c>
      <c r="D45" s="73">
        <f>[1]PSP_DB!AC46</f>
        <v>0</v>
      </c>
      <c r="E45" s="322" t="str">
        <f>[1]PSP_DB!O46</f>
        <v>1:00</v>
      </c>
      <c r="F45" s="323"/>
      <c r="G45" s="322">
        <f>[1]PSP_DB!G46</f>
        <v>0</v>
      </c>
      <c r="H45" s="323"/>
      <c r="I45" s="324">
        <f>[1]PSP_DB!U46</f>
        <v>0</v>
      </c>
      <c r="J45" s="325"/>
      <c r="K45" s="326"/>
    </row>
    <row r="46" spans="2:25" ht="24" customHeight="1">
      <c r="B46" s="58">
        <v>3</v>
      </c>
      <c r="C46" s="72" t="s">
        <v>29</v>
      </c>
      <c r="D46" s="73">
        <f>[1]PSP_DB!AC47</f>
        <v>0</v>
      </c>
      <c r="E46" s="322" t="str">
        <f>[1]PSP_DB!O47</f>
        <v>1:00</v>
      </c>
      <c r="F46" s="323"/>
      <c r="G46" s="322">
        <f>[1]PSP_DB!G47</f>
        <v>0</v>
      </c>
      <c r="H46" s="323"/>
      <c r="I46" s="324">
        <f>[1]PSP_DB!U47</f>
        <v>0</v>
      </c>
      <c r="J46" s="325"/>
      <c r="K46" s="326"/>
    </row>
    <row r="47" spans="2:25" ht="24" customHeight="1">
      <c r="B47" s="58">
        <v>4</v>
      </c>
      <c r="C47" s="72" t="s">
        <v>30</v>
      </c>
      <c r="D47" s="73">
        <f>[1]PSP_DB!AC48</f>
        <v>0</v>
      </c>
      <c r="E47" s="322" t="str">
        <f>[1]PSP_DB!O48</f>
        <v>1:00</v>
      </c>
      <c r="F47" s="323"/>
      <c r="G47" s="322">
        <f>[1]PSP_DB!G48</f>
        <v>0</v>
      </c>
      <c r="H47" s="323"/>
      <c r="I47" s="324">
        <f>[1]PSP_DB!U48</f>
        <v>0</v>
      </c>
      <c r="J47" s="325"/>
      <c r="K47" s="326"/>
    </row>
    <row r="48" spans="2:25" ht="24" customHeight="1">
      <c r="B48" s="58">
        <v>5</v>
      </c>
      <c r="C48" s="72" t="s">
        <v>31</v>
      </c>
      <c r="D48" s="73">
        <f>[1]PSP_DB!AC42</f>
        <v>782</v>
      </c>
      <c r="E48" s="322" t="str">
        <f>[1]PSP_DB!O42</f>
        <v>18:00</v>
      </c>
      <c r="F48" s="323"/>
      <c r="G48" s="322">
        <f>[1]PSP_DB!G42</f>
        <v>782</v>
      </c>
      <c r="H48" s="323"/>
      <c r="I48" s="324">
        <f>[1]PSP_DB!U42</f>
        <v>0</v>
      </c>
      <c r="J48" s="325"/>
      <c r="K48" s="326"/>
    </row>
    <row r="49" spans="2:11" ht="24" customHeight="1" thickBot="1">
      <c r="B49" s="58">
        <v>6</v>
      </c>
      <c r="C49" s="74" t="s">
        <v>32</v>
      </c>
      <c r="D49" s="73">
        <f>[1]PSP_DB!AC43</f>
        <v>350</v>
      </c>
      <c r="E49" s="322" t="str">
        <f>[1]PSP_DB!O43</f>
        <v>15:00</v>
      </c>
      <c r="F49" s="323"/>
      <c r="G49" s="322">
        <f>[1]PSP_DB!G43</f>
        <v>350</v>
      </c>
      <c r="H49" s="323"/>
      <c r="I49" s="324">
        <f>[1]PSP_DB!U43</f>
        <v>0</v>
      </c>
      <c r="J49" s="325"/>
      <c r="K49" s="326"/>
    </row>
    <row r="50" spans="2:11" ht="24" customHeight="1" thickBot="1">
      <c r="B50" s="75">
        <v>7</v>
      </c>
      <c r="C50" s="76" t="s">
        <v>33</v>
      </c>
      <c r="D50" s="73">
        <f>[1]PSP_DB!AC45</f>
        <v>0</v>
      </c>
      <c r="E50" s="322" t="str">
        <f>[1]PSP_DB!O45</f>
        <v>1:00</v>
      </c>
      <c r="F50" s="323"/>
      <c r="G50" s="322">
        <f>[1]PSP_DB!G45</f>
        <v>0</v>
      </c>
      <c r="H50" s="323"/>
      <c r="I50" s="324">
        <f>[1]PSP_DB!U45</f>
        <v>0</v>
      </c>
      <c r="J50" s="325"/>
      <c r="K50" s="326"/>
    </row>
    <row r="51" spans="2:11" ht="21.95" customHeight="1" thickBot="1">
      <c r="B51" s="77">
        <v>8</v>
      </c>
      <c r="C51" s="78" t="s">
        <v>34</v>
      </c>
      <c r="D51" s="73">
        <f>[1]PSP_DB!AC44</f>
        <v>0</v>
      </c>
      <c r="E51" s="322" t="str">
        <f>[1]PSP_DB!O44</f>
        <v>1:00</v>
      </c>
      <c r="F51" s="323"/>
      <c r="G51" s="322">
        <f>[1]PSP_DB!G44</f>
        <v>0</v>
      </c>
      <c r="H51" s="323"/>
      <c r="I51" s="324">
        <f>[1]PSP_DB!U44</f>
        <v>0</v>
      </c>
      <c r="J51" s="325"/>
      <c r="K51" s="326"/>
    </row>
    <row r="52" spans="2:11" ht="16.5" thickBot="1">
      <c r="C52" s="79" t="s">
        <v>48</v>
      </c>
      <c r="D52" s="80">
        <f>[1]PSP_DB!AC49</f>
        <v>4606</v>
      </c>
      <c r="E52" s="327" t="str">
        <f>[1]PSP_DB!O49</f>
        <v>1:00</v>
      </c>
      <c r="F52" s="328"/>
      <c r="G52" s="329">
        <f>[1]PSP_DB!G49</f>
        <v>4606</v>
      </c>
      <c r="H52" s="330"/>
      <c r="I52" s="331">
        <f>[1]PSP_DB!U49</f>
        <v>0</v>
      </c>
      <c r="J52" s="332"/>
      <c r="K52" s="333"/>
    </row>
    <row r="53" spans="2:11" ht="18.75" customHeight="1">
      <c r="B53" s="334" t="s">
        <v>49</v>
      </c>
      <c r="C53" s="334"/>
      <c r="D53" s="334"/>
      <c r="E53" s="334"/>
      <c r="F53" s="334"/>
      <c r="G53" s="334"/>
      <c r="H53" s="334"/>
      <c r="I53" s="334"/>
      <c r="J53" s="334"/>
    </row>
    <row r="54" spans="2:11" ht="20.25">
      <c r="C54" s="81" t="s">
        <v>50</v>
      </c>
      <c r="D54" s="82">
        <v>2096.9</v>
      </c>
      <c r="E54" s="83"/>
      <c r="F54" s="84">
        <v>42829</v>
      </c>
    </row>
  </sheetData>
  <mergeCells count="61">
    <mergeCell ref="E52:F52"/>
    <mergeCell ref="G52:H52"/>
    <mergeCell ref="I52:K52"/>
    <mergeCell ref="B53:J53"/>
    <mergeCell ref="E50:F50"/>
    <mergeCell ref="G50:H50"/>
    <mergeCell ref="I50:K50"/>
    <mergeCell ref="E51:F51"/>
    <mergeCell ref="G51:H51"/>
    <mergeCell ref="I51:K51"/>
    <mergeCell ref="E48:F48"/>
    <mergeCell ref="G48:H48"/>
    <mergeCell ref="I48:K48"/>
    <mergeCell ref="E49:F49"/>
    <mergeCell ref="G49:H49"/>
    <mergeCell ref="I49:K49"/>
    <mergeCell ref="E46:F46"/>
    <mergeCell ref="G46:H46"/>
    <mergeCell ref="I46:K46"/>
    <mergeCell ref="E47:F47"/>
    <mergeCell ref="G47:H47"/>
    <mergeCell ref="I47:K47"/>
    <mergeCell ref="E44:F44"/>
    <mergeCell ref="G44:H44"/>
    <mergeCell ref="I44:K44"/>
    <mergeCell ref="E45:F45"/>
    <mergeCell ref="G45:H45"/>
    <mergeCell ref="I45:K45"/>
    <mergeCell ref="O41:V41"/>
    <mergeCell ref="E42:F42"/>
    <mergeCell ref="G42:H42"/>
    <mergeCell ref="I42:K42"/>
    <mergeCell ref="E43:F43"/>
    <mergeCell ref="G43:H43"/>
    <mergeCell ref="I43:K43"/>
    <mergeCell ref="C41:K41"/>
    <mergeCell ref="C28:K28"/>
    <mergeCell ref="B29:B30"/>
    <mergeCell ref="C29:C30"/>
    <mergeCell ref="D29:G29"/>
    <mergeCell ref="H29:K29"/>
    <mergeCell ref="C27:K27"/>
    <mergeCell ref="M27:T27"/>
    <mergeCell ref="E9:G9"/>
    <mergeCell ref="H9:K9"/>
    <mergeCell ref="E10:G10"/>
    <mergeCell ref="H10:K10"/>
    <mergeCell ref="E11:G11"/>
    <mergeCell ref="H11:K11"/>
    <mergeCell ref="E12:G12"/>
    <mergeCell ref="H12:K12"/>
    <mergeCell ref="C14:K14"/>
    <mergeCell ref="M14:T14"/>
    <mergeCell ref="C15:K15"/>
    <mergeCell ref="E8:G8"/>
    <mergeCell ref="H8:K8"/>
    <mergeCell ref="B2:K2"/>
    <mergeCell ref="B3:K3"/>
    <mergeCell ref="B4:K4"/>
    <mergeCell ref="H5:I5"/>
    <mergeCell ref="C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K54"/>
  <sheetViews>
    <sheetView zoomScale="16" zoomScaleNormal="10" workbookViewId="0">
      <selection activeCell="P23" sqref="P23"/>
    </sheetView>
  </sheetViews>
  <sheetFormatPr defaultRowHeight="15"/>
  <cols>
    <col min="1" max="1" width="21.5703125" style="263" customWidth="1"/>
    <col min="2" max="2" width="64.42578125" style="263" customWidth="1"/>
    <col min="3" max="3" width="39" style="263" customWidth="1"/>
    <col min="4" max="6" width="33.28515625" style="263" customWidth="1"/>
    <col min="7" max="7" width="40.42578125" style="263" customWidth="1"/>
    <col min="8" max="14" width="33.28515625" style="263" customWidth="1"/>
    <col min="15" max="18" width="39.7109375" style="263" customWidth="1"/>
    <col min="19" max="19" width="96.85546875" style="263" customWidth="1"/>
    <col min="20" max="20" width="64.85546875" style="263" customWidth="1"/>
    <col min="21" max="21" width="64.140625" style="263" customWidth="1"/>
    <col min="22" max="24" width="39.7109375" style="263" customWidth="1"/>
    <col min="25" max="25" width="43.7109375" style="263" customWidth="1"/>
    <col min="26" max="27" width="27.85546875" style="263" customWidth="1"/>
    <col min="28" max="249" width="9.140625" style="263"/>
    <col min="250" max="250" width="21.5703125" style="263" customWidth="1"/>
    <col min="251" max="251" width="64.42578125" style="263" customWidth="1"/>
    <col min="252" max="252" width="39" style="263" customWidth="1"/>
    <col min="253" max="255" width="33.28515625" style="263" customWidth="1"/>
    <col min="256" max="256" width="40.42578125" style="263" customWidth="1"/>
    <col min="257" max="263" width="33.28515625" style="263" customWidth="1"/>
    <col min="264" max="267" width="39.7109375" style="263" customWidth="1"/>
    <col min="268" max="268" width="96.85546875" style="263" customWidth="1"/>
    <col min="269" max="269" width="64.85546875" style="263" customWidth="1"/>
    <col min="270" max="270" width="64.140625" style="263" customWidth="1"/>
    <col min="271" max="274" width="39.7109375" style="263" customWidth="1"/>
    <col min="275" max="276" width="27.85546875" style="263" customWidth="1"/>
    <col min="277" max="335" width="9.140625" style="263"/>
    <col min="336" max="342" width="41.28515625" style="263" customWidth="1"/>
    <col min="343" max="505" width="9.140625" style="263"/>
    <col min="506" max="506" width="21.5703125" style="263" customWidth="1"/>
    <col min="507" max="507" width="64.42578125" style="263" customWidth="1"/>
    <col min="508" max="508" width="39" style="263" customWidth="1"/>
    <col min="509" max="511" width="33.28515625" style="263" customWidth="1"/>
    <col min="512" max="512" width="40.42578125" style="263" customWidth="1"/>
    <col min="513" max="519" width="33.28515625" style="263" customWidth="1"/>
    <col min="520" max="523" width="39.7109375" style="263" customWidth="1"/>
    <col min="524" max="524" width="96.85546875" style="263" customWidth="1"/>
    <col min="525" max="525" width="64.85546875" style="263" customWidth="1"/>
    <col min="526" max="526" width="64.140625" style="263" customWidth="1"/>
    <col min="527" max="530" width="39.7109375" style="263" customWidth="1"/>
    <col min="531" max="532" width="27.85546875" style="263" customWidth="1"/>
    <col min="533" max="591" width="9.140625" style="263"/>
    <col min="592" max="598" width="41.28515625" style="263" customWidth="1"/>
    <col min="599" max="761" width="9.140625" style="263"/>
    <col min="762" max="762" width="21.5703125" style="263" customWidth="1"/>
    <col min="763" max="763" width="64.42578125" style="263" customWidth="1"/>
    <col min="764" max="764" width="39" style="263" customWidth="1"/>
    <col min="765" max="767" width="33.28515625" style="263" customWidth="1"/>
    <col min="768" max="768" width="40.42578125" style="263" customWidth="1"/>
    <col min="769" max="775" width="33.28515625" style="263" customWidth="1"/>
    <col min="776" max="779" width="39.7109375" style="263" customWidth="1"/>
    <col min="780" max="780" width="96.85546875" style="263" customWidth="1"/>
    <col min="781" max="781" width="64.85546875" style="263" customWidth="1"/>
    <col min="782" max="782" width="64.140625" style="263" customWidth="1"/>
    <col min="783" max="786" width="39.7109375" style="263" customWidth="1"/>
    <col min="787" max="788" width="27.85546875" style="263" customWidth="1"/>
    <col min="789" max="847" width="9.140625" style="263"/>
    <col min="848" max="854" width="41.28515625" style="263" customWidth="1"/>
    <col min="855" max="1017" width="9.140625" style="263"/>
    <col min="1018" max="1018" width="21.5703125" style="263" customWidth="1"/>
    <col min="1019" max="1019" width="64.42578125" style="263" customWidth="1"/>
    <col min="1020" max="1020" width="39" style="263" customWidth="1"/>
    <col min="1021" max="1023" width="33.28515625" style="263" customWidth="1"/>
    <col min="1024" max="1024" width="40.42578125" style="263" customWidth="1"/>
    <col min="1025" max="1031" width="33.28515625" style="263" customWidth="1"/>
    <col min="1032" max="1035" width="39.7109375" style="263" customWidth="1"/>
    <col min="1036" max="1036" width="96.85546875" style="263" customWidth="1"/>
    <col min="1037" max="1037" width="64.85546875" style="263" customWidth="1"/>
    <col min="1038" max="1038" width="64.140625" style="263" customWidth="1"/>
    <col min="1039" max="1042" width="39.7109375" style="263" customWidth="1"/>
    <col min="1043" max="1044" width="27.85546875" style="263" customWidth="1"/>
    <col min="1045" max="1103" width="9.140625" style="263"/>
    <col min="1104" max="1110" width="41.28515625" style="263" customWidth="1"/>
    <col min="1111" max="1273" width="9.140625" style="263"/>
    <col min="1274" max="1274" width="21.5703125" style="263" customWidth="1"/>
    <col min="1275" max="1275" width="64.42578125" style="263" customWidth="1"/>
    <col min="1276" max="1276" width="39" style="263" customWidth="1"/>
    <col min="1277" max="1279" width="33.28515625" style="263" customWidth="1"/>
    <col min="1280" max="1280" width="40.42578125" style="263" customWidth="1"/>
    <col min="1281" max="1287" width="33.28515625" style="263" customWidth="1"/>
    <col min="1288" max="1291" width="39.7109375" style="263" customWidth="1"/>
    <col min="1292" max="1292" width="96.85546875" style="263" customWidth="1"/>
    <col min="1293" max="1293" width="64.85546875" style="263" customWidth="1"/>
    <col min="1294" max="1294" width="64.140625" style="263" customWidth="1"/>
    <col min="1295" max="1298" width="39.7109375" style="263" customWidth="1"/>
    <col min="1299" max="1300" width="27.85546875" style="263" customWidth="1"/>
    <col min="1301" max="1359" width="9.140625" style="263"/>
    <col min="1360" max="1366" width="41.28515625" style="263" customWidth="1"/>
    <col min="1367" max="1529" width="9.140625" style="263"/>
    <col min="1530" max="1530" width="21.5703125" style="263" customWidth="1"/>
    <col min="1531" max="1531" width="64.42578125" style="263" customWidth="1"/>
    <col min="1532" max="1532" width="39" style="263" customWidth="1"/>
    <col min="1533" max="1535" width="33.28515625" style="263" customWidth="1"/>
    <col min="1536" max="1536" width="40.42578125" style="263" customWidth="1"/>
    <col min="1537" max="1543" width="33.28515625" style="263" customWidth="1"/>
    <col min="1544" max="1547" width="39.7109375" style="263" customWidth="1"/>
    <col min="1548" max="1548" width="96.85546875" style="263" customWidth="1"/>
    <col min="1549" max="1549" width="64.85546875" style="263" customWidth="1"/>
    <col min="1550" max="1550" width="64.140625" style="263" customWidth="1"/>
    <col min="1551" max="1554" width="39.7109375" style="263" customWidth="1"/>
    <col min="1555" max="1556" width="27.85546875" style="263" customWidth="1"/>
    <col min="1557" max="1615" width="9.140625" style="263"/>
    <col min="1616" max="1622" width="41.28515625" style="263" customWidth="1"/>
    <col min="1623" max="1785" width="9.140625" style="263"/>
    <col min="1786" max="1786" width="21.5703125" style="263" customWidth="1"/>
    <col min="1787" max="1787" width="64.42578125" style="263" customWidth="1"/>
    <col min="1788" max="1788" width="39" style="263" customWidth="1"/>
    <col min="1789" max="1791" width="33.28515625" style="263" customWidth="1"/>
    <col min="1792" max="1792" width="40.42578125" style="263" customWidth="1"/>
    <col min="1793" max="1799" width="33.28515625" style="263" customWidth="1"/>
    <col min="1800" max="1803" width="39.7109375" style="263" customWidth="1"/>
    <col min="1804" max="1804" width="96.85546875" style="263" customWidth="1"/>
    <col min="1805" max="1805" width="64.85546875" style="263" customWidth="1"/>
    <col min="1806" max="1806" width="64.140625" style="263" customWidth="1"/>
    <col min="1807" max="1810" width="39.7109375" style="263" customWidth="1"/>
    <col min="1811" max="1812" width="27.85546875" style="263" customWidth="1"/>
    <col min="1813" max="1871" width="9.140625" style="263"/>
    <col min="1872" max="1878" width="41.28515625" style="263" customWidth="1"/>
    <col min="1879" max="2041" width="9.140625" style="263"/>
    <col min="2042" max="2042" width="21.5703125" style="263" customWidth="1"/>
    <col min="2043" max="2043" width="64.42578125" style="263" customWidth="1"/>
    <col min="2044" max="2044" width="39" style="263" customWidth="1"/>
    <col min="2045" max="2047" width="33.28515625" style="263" customWidth="1"/>
    <col min="2048" max="2048" width="40.42578125" style="263" customWidth="1"/>
    <col min="2049" max="2055" width="33.28515625" style="263" customWidth="1"/>
    <col min="2056" max="2059" width="39.7109375" style="263" customWidth="1"/>
    <col min="2060" max="2060" width="96.85546875" style="263" customWidth="1"/>
    <col min="2061" max="2061" width="64.85546875" style="263" customWidth="1"/>
    <col min="2062" max="2062" width="64.140625" style="263" customWidth="1"/>
    <col min="2063" max="2066" width="39.7109375" style="263" customWidth="1"/>
    <col min="2067" max="2068" width="27.85546875" style="263" customWidth="1"/>
    <col min="2069" max="2127" width="9.140625" style="263"/>
    <col min="2128" max="2134" width="41.28515625" style="263" customWidth="1"/>
    <col min="2135" max="2297" width="9.140625" style="263"/>
    <col min="2298" max="2298" width="21.5703125" style="263" customWidth="1"/>
    <col min="2299" max="2299" width="64.42578125" style="263" customWidth="1"/>
    <col min="2300" max="2300" width="39" style="263" customWidth="1"/>
    <col min="2301" max="2303" width="33.28515625" style="263" customWidth="1"/>
    <col min="2304" max="2304" width="40.42578125" style="263" customWidth="1"/>
    <col min="2305" max="2311" width="33.28515625" style="263" customWidth="1"/>
    <col min="2312" max="2315" width="39.7109375" style="263" customWidth="1"/>
    <col min="2316" max="2316" width="96.85546875" style="263" customWidth="1"/>
    <col min="2317" max="2317" width="64.85546875" style="263" customWidth="1"/>
    <col min="2318" max="2318" width="64.140625" style="263" customWidth="1"/>
    <col min="2319" max="2322" width="39.7109375" style="263" customWidth="1"/>
    <col min="2323" max="2324" width="27.85546875" style="263" customWidth="1"/>
    <col min="2325" max="2383" width="9.140625" style="263"/>
    <col min="2384" max="2390" width="41.28515625" style="263" customWidth="1"/>
    <col min="2391" max="2553" width="9.140625" style="263"/>
    <col min="2554" max="2554" width="21.5703125" style="263" customWidth="1"/>
    <col min="2555" max="2555" width="64.42578125" style="263" customWidth="1"/>
    <col min="2556" max="2556" width="39" style="263" customWidth="1"/>
    <col min="2557" max="2559" width="33.28515625" style="263" customWidth="1"/>
    <col min="2560" max="2560" width="40.42578125" style="263" customWidth="1"/>
    <col min="2561" max="2567" width="33.28515625" style="263" customWidth="1"/>
    <col min="2568" max="2571" width="39.7109375" style="263" customWidth="1"/>
    <col min="2572" max="2572" width="96.85546875" style="263" customWidth="1"/>
    <col min="2573" max="2573" width="64.85546875" style="263" customWidth="1"/>
    <col min="2574" max="2574" width="64.140625" style="263" customWidth="1"/>
    <col min="2575" max="2578" width="39.7109375" style="263" customWidth="1"/>
    <col min="2579" max="2580" width="27.85546875" style="263" customWidth="1"/>
    <col min="2581" max="2639" width="9.140625" style="263"/>
    <col min="2640" max="2646" width="41.28515625" style="263" customWidth="1"/>
    <col min="2647" max="2809" width="9.140625" style="263"/>
    <col min="2810" max="2810" width="21.5703125" style="263" customWidth="1"/>
    <col min="2811" max="2811" width="64.42578125" style="263" customWidth="1"/>
    <col min="2812" max="2812" width="39" style="263" customWidth="1"/>
    <col min="2813" max="2815" width="33.28515625" style="263" customWidth="1"/>
    <col min="2816" max="2816" width="40.42578125" style="263" customWidth="1"/>
    <col min="2817" max="2823" width="33.28515625" style="263" customWidth="1"/>
    <col min="2824" max="2827" width="39.7109375" style="263" customWidth="1"/>
    <col min="2828" max="2828" width="96.85546875" style="263" customWidth="1"/>
    <col min="2829" max="2829" width="64.85546875" style="263" customWidth="1"/>
    <col min="2830" max="2830" width="64.140625" style="263" customWidth="1"/>
    <col min="2831" max="2834" width="39.7109375" style="263" customWidth="1"/>
    <col min="2835" max="2836" width="27.85546875" style="263" customWidth="1"/>
    <col min="2837" max="2895" width="9.140625" style="263"/>
    <col min="2896" max="2902" width="41.28515625" style="263" customWidth="1"/>
    <col min="2903" max="3065" width="9.140625" style="263"/>
    <col min="3066" max="3066" width="21.5703125" style="263" customWidth="1"/>
    <col min="3067" max="3067" width="64.42578125" style="263" customWidth="1"/>
    <col min="3068" max="3068" width="39" style="263" customWidth="1"/>
    <col min="3069" max="3071" width="33.28515625" style="263" customWidth="1"/>
    <col min="3072" max="3072" width="40.42578125" style="263" customWidth="1"/>
    <col min="3073" max="3079" width="33.28515625" style="263" customWidth="1"/>
    <col min="3080" max="3083" width="39.7109375" style="263" customWidth="1"/>
    <col min="3084" max="3084" width="96.85546875" style="263" customWidth="1"/>
    <col min="3085" max="3085" width="64.85546875" style="263" customWidth="1"/>
    <col min="3086" max="3086" width="64.140625" style="263" customWidth="1"/>
    <col min="3087" max="3090" width="39.7109375" style="263" customWidth="1"/>
    <col min="3091" max="3092" width="27.85546875" style="263" customWidth="1"/>
    <col min="3093" max="3151" width="9.140625" style="263"/>
    <col min="3152" max="3158" width="41.28515625" style="263" customWidth="1"/>
    <col min="3159" max="3321" width="9.140625" style="263"/>
    <col min="3322" max="3322" width="21.5703125" style="263" customWidth="1"/>
    <col min="3323" max="3323" width="64.42578125" style="263" customWidth="1"/>
    <col min="3324" max="3324" width="39" style="263" customWidth="1"/>
    <col min="3325" max="3327" width="33.28515625" style="263" customWidth="1"/>
    <col min="3328" max="3328" width="40.42578125" style="263" customWidth="1"/>
    <col min="3329" max="3335" width="33.28515625" style="263" customWidth="1"/>
    <col min="3336" max="3339" width="39.7109375" style="263" customWidth="1"/>
    <col min="3340" max="3340" width="96.85546875" style="263" customWidth="1"/>
    <col min="3341" max="3341" width="64.85546875" style="263" customWidth="1"/>
    <col min="3342" max="3342" width="64.140625" style="263" customWidth="1"/>
    <col min="3343" max="3346" width="39.7109375" style="263" customWidth="1"/>
    <col min="3347" max="3348" width="27.85546875" style="263" customWidth="1"/>
    <col min="3349" max="3407" width="9.140625" style="263"/>
    <col min="3408" max="3414" width="41.28515625" style="263" customWidth="1"/>
    <col min="3415" max="3577" width="9.140625" style="263"/>
    <col min="3578" max="3578" width="21.5703125" style="263" customWidth="1"/>
    <col min="3579" max="3579" width="64.42578125" style="263" customWidth="1"/>
    <col min="3580" max="3580" width="39" style="263" customWidth="1"/>
    <col min="3581" max="3583" width="33.28515625" style="263" customWidth="1"/>
    <col min="3584" max="3584" width="40.42578125" style="263" customWidth="1"/>
    <col min="3585" max="3591" width="33.28515625" style="263" customWidth="1"/>
    <col min="3592" max="3595" width="39.7109375" style="263" customWidth="1"/>
    <col min="3596" max="3596" width="96.85546875" style="263" customWidth="1"/>
    <col min="3597" max="3597" width="64.85546875" style="263" customWidth="1"/>
    <col min="3598" max="3598" width="64.140625" style="263" customWidth="1"/>
    <col min="3599" max="3602" width="39.7109375" style="263" customWidth="1"/>
    <col min="3603" max="3604" width="27.85546875" style="263" customWidth="1"/>
    <col min="3605" max="3663" width="9.140625" style="263"/>
    <col min="3664" max="3670" width="41.28515625" style="263" customWidth="1"/>
    <col min="3671" max="3833" width="9.140625" style="263"/>
    <col min="3834" max="3834" width="21.5703125" style="263" customWidth="1"/>
    <col min="3835" max="3835" width="64.42578125" style="263" customWidth="1"/>
    <col min="3836" max="3836" width="39" style="263" customWidth="1"/>
    <col min="3837" max="3839" width="33.28515625" style="263" customWidth="1"/>
    <col min="3840" max="3840" width="40.42578125" style="263" customWidth="1"/>
    <col min="3841" max="3847" width="33.28515625" style="263" customWidth="1"/>
    <col min="3848" max="3851" width="39.7109375" style="263" customWidth="1"/>
    <col min="3852" max="3852" width="96.85546875" style="263" customWidth="1"/>
    <col min="3853" max="3853" width="64.85546875" style="263" customWidth="1"/>
    <col min="3854" max="3854" width="64.140625" style="263" customWidth="1"/>
    <col min="3855" max="3858" width="39.7109375" style="263" customWidth="1"/>
    <col min="3859" max="3860" width="27.85546875" style="263" customWidth="1"/>
    <col min="3861" max="3919" width="9.140625" style="263"/>
    <col min="3920" max="3926" width="41.28515625" style="263" customWidth="1"/>
    <col min="3927" max="4089" width="9.140625" style="263"/>
    <col min="4090" max="4090" width="21.5703125" style="263" customWidth="1"/>
    <col min="4091" max="4091" width="64.42578125" style="263" customWidth="1"/>
    <col min="4092" max="4092" width="39" style="263" customWidth="1"/>
    <col min="4093" max="4095" width="33.28515625" style="263" customWidth="1"/>
    <col min="4096" max="4096" width="40.42578125" style="263" customWidth="1"/>
    <col min="4097" max="4103" width="33.28515625" style="263" customWidth="1"/>
    <col min="4104" max="4107" width="39.7109375" style="263" customWidth="1"/>
    <col min="4108" max="4108" width="96.85546875" style="263" customWidth="1"/>
    <col min="4109" max="4109" width="64.85546875" style="263" customWidth="1"/>
    <col min="4110" max="4110" width="64.140625" style="263" customWidth="1"/>
    <col min="4111" max="4114" width="39.7109375" style="263" customWidth="1"/>
    <col min="4115" max="4116" width="27.85546875" style="263" customWidth="1"/>
    <col min="4117" max="4175" width="9.140625" style="263"/>
    <col min="4176" max="4182" width="41.28515625" style="263" customWidth="1"/>
    <col min="4183" max="4345" width="9.140625" style="263"/>
    <col min="4346" max="4346" width="21.5703125" style="263" customWidth="1"/>
    <col min="4347" max="4347" width="64.42578125" style="263" customWidth="1"/>
    <col min="4348" max="4348" width="39" style="263" customWidth="1"/>
    <col min="4349" max="4351" width="33.28515625" style="263" customWidth="1"/>
    <col min="4352" max="4352" width="40.42578125" style="263" customWidth="1"/>
    <col min="4353" max="4359" width="33.28515625" style="263" customWidth="1"/>
    <col min="4360" max="4363" width="39.7109375" style="263" customWidth="1"/>
    <col min="4364" max="4364" width="96.85546875" style="263" customWidth="1"/>
    <col min="4365" max="4365" width="64.85546875" style="263" customWidth="1"/>
    <col min="4366" max="4366" width="64.140625" style="263" customWidth="1"/>
    <col min="4367" max="4370" width="39.7109375" style="263" customWidth="1"/>
    <col min="4371" max="4372" width="27.85546875" style="263" customWidth="1"/>
    <col min="4373" max="4431" width="9.140625" style="263"/>
    <col min="4432" max="4438" width="41.28515625" style="263" customWidth="1"/>
    <col min="4439" max="4601" width="9.140625" style="263"/>
    <col min="4602" max="4602" width="21.5703125" style="263" customWidth="1"/>
    <col min="4603" max="4603" width="64.42578125" style="263" customWidth="1"/>
    <col min="4604" max="4604" width="39" style="263" customWidth="1"/>
    <col min="4605" max="4607" width="33.28515625" style="263" customWidth="1"/>
    <col min="4608" max="4608" width="40.42578125" style="263" customWidth="1"/>
    <col min="4609" max="4615" width="33.28515625" style="263" customWidth="1"/>
    <col min="4616" max="4619" width="39.7109375" style="263" customWidth="1"/>
    <col min="4620" max="4620" width="96.85546875" style="263" customWidth="1"/>
    <col min="4621" max="4621" width="64.85546875" style="263" customWidth="1"/>
    <col min="4622" max="4622" width="64.140625" style="263" customWidth="1"/>
    <col min="4623" max="4626" width="39.7109375" style="263" customWidth="1"/>
    <col min="4627" max="4628" width="27.85546875" style="263" customWidth="1"/>
    <col min="4629" max="4687" width="9.140625" style="263"/>
    <col min="4688" max="4694" width="41.28515625" style="263" customWidth="1"/>
    <col min="4695" max="4857" width="9.140625" style="263"/>
    <col min="4858" max="4858" width="21.5703125" style="263" customWidth="1"/>
    <col min="4859" max="4859" width="64.42578125" style="263" customWidth="1"/>
    <col min="4860" max="4860" width="39" style="263" customWidth="1"/>
    <col min="4861" max="4863" width="33.28515625" style="263" customWidth="1"/>
    <col min="4864" max="4864" width="40.42578125" style="263" customWidth="1"/>
    <col min="4865" max="4871" width="33.28515625" style="263" customWidth="1"/>
    <col min="4872" max="4875" width="39.7109375" style="263" customWidth="1"/>
    <col min="4876" max="4876" width="96.85546875" style="263" customWidth="1"/>
    <col min="4877" max="4877" width="64.85546875" style="263" customWidth="1"/>
    <col min="4878" max="4878" width="64.140625" style="263" customWidth="1"/>
    <col min="4879" max="4882" width="39.7109375" style="263" customWidth="1"/>
    <col min="4883" max="4884" width="27.85546875" style="263" customWidth="1"/>
    <col min="4885" max="4943" width="9.140625" style="263"/>
    <col min="4944" max="4950" width="41.28515625" style="263" customWidth="1"/>
    <col min="4951" max="5113" width="9.140625" style="263"/>
    <col min="5114" max="5114" width="21.5703125" style="263" customWidth="1"/>
    <col min="5115" max="5115" width="64.42578125" style="263" customWidth="1"/>
    <col min="5116" max="5116" width="39" style="263" customWidth="1"/>
    <col min="5117" max="5119" width="33.28515625" style="263" customWidth="1"/>
    <col min="5120" max="5120" width="40.42578125" style="263" customWidth="1"/>
    <col min="5121" max="5127" width="33.28515625" style="263" customWidth="1"/>
    <col min="5128" max="5131" width="39.7109375" style="263" customWidth="1"/>
    <col min="5132" max="5132" width="96.85546875" style="263" customWidth="1"/>
    <col min="5133" max="5133" width="64.85546875" style="263" customWidth="1"/>
    <col min="5134" max="5134" width="64.140625" style="263" customWidth="1"/>
    <col min="5135" max="5138" width="39.7109375" style="263" customWidth="1"/>
    <col min="5139" max="5140" width="27.85546875" style="263" customWidth="1"/>
    <col min="5141" max="5199" width="9.140625" style="263"/>
    <col min="5200" max="5206" width="41.28515625" style="263" customWidth="1"/>
    <col min="5207" max="5369" width="9.140625" style="263"/>
    <col min="5370" max="5370" width="21.5703125" style="263" customWidth="1"/>
    <col min="5371" max="5371" width="64.42578125" style="263" customWidth="1"/>
    <col min="5372" max="5372" width="39" style="263" customWidth="1"/>
    <col min="5373" max="5375" width="33.28515625" style="263" customWidth="1"/>
    <col min="5376" max="5376" width="40.42578125" style="263" customWidth="1"/>
    <col min="5377" max="5383" width="33.28515625" style="263" customWidth="1"/>
    <col min="5384" max="5387" width="39.7109375" style="263" customWidth="1"/>
    <col min="5388" max="5388" width="96.85546875" style="263" customWidth="1"/>
    <col min="5389" max="5389" width="64.85546875" style="263" customWidth="1"/>
    <col min="5390" max="5390" width="64.140625" style="263" customWidth="1"/>
    <col min="5391" max="5394" width="39.7109375" style="263" customWidth="1"/>
    <col min="5395" max="5396" width="27.85546875" style="263" customWidth="1"/>
    <col min="5397" max="5455" width="9.140625" style="263"/>
    <col min="5456" max="5462" width="41.28515625" style="263" customWidth="1"/>
    <col min="5463" max="5625" width="9.140625" style="263"/>
    <col min="5626" max="5626" width="21.5703125" style="263" customWidth="1"/>
    <col min="5627" max="5627" width="64.42578125" style="263" customWidth="1"/>
    <col min="5628" max="5628" width="39" style="263" customWidth="1"/>
    <col min="5629" max="5631" width="33.28515625" style="263" customWidth="1"/>
    <col min="5632" max="5632" width="40.42578125" style="263" customWidth="1"/>
    <col min="5633" max="5639" width="33.28515625" style="263" customWidth="1"/>
    <col min="5640" max="5643" width="39.7109375" style="263" customWidth="1"/>
    <col min="5644" max="5644" width="96.85546875" style="263" customWidth="1"/>
    <col min="5645" max="5645" width="64.85546875" style="263" customWidth="1"/>
    <col min="5646" max="5646" width="64.140625" style="263" customWidth="1"/>
    <col min="5647" max="5650" width="39.7109375" style="263" customWidth="1"/>
    <col min="5651" max="5652" width="27.85546875" style="263" customWidth="1"/>
    <col min="5653" max="5711" width="9.140625" style="263"/>
    <col min="5712" max="5718" width="41.28515625" style="263" customWidth="1"/>
    <col min="5719" max="5881" width="9.140625" style="263"/>
    <col min="5882" max="5882" width="21.5703125" style="263" customWidth="1"/>
    <col min="5883" max="5883" width="64.42578125" style="263" customWidth="1"/>
    <col min="5884" max="5884" width="39" style="263" customWidth="1"/>
    <col min="5885" max="5887" width="33.28515625" style="263" customWidth="1"/>
    <col min="5888" max="5888" width="40.42578125" style="263" customWidth="1"/>
    <col min="5889" max="5895" width="33.28515625" style="263" customWidth="1"/>
    <col min="5896" max="5899" width="39.7109375" style="263" customWidth="1"/>
    <col min="5900" max="5900" width="96.85546875" style="263" customWidth="1"/>
    <col min="5901" max="5901" width="64.85546875" style="263" customWidth="1"/>
    <col min="5902" max="5902" width="64.140625" style="263" customWidth="1"/>
    <col min="5903" max="5906" width="39.7109375" style="263" customWidth="1"/>
    <col min="5907" max="5908" width="27.85546875" style="263" customWidth="1"/>
    <col min="5909" max="5967" width="9.140625" style="263"/>
    <col min="5968" max="5974" width="41.28515625" style="263" customWidth="1"/>
    <col min="5975" max="6137" width="9.140625" style="263"/>
    <col min="6138" max="6138" width="21.5703125" style="263" customWidth="1"/>
    <col min="6139" max="6139" width="64.42578125" style="263" customWidth="1"/>
    <col min="6140" max="6140" width="39" style="263" customWidth="1"/>
    <col min="6141" max="6143" width="33.28515625" style="263" customWidth="1"/>
    <col min="6144" max="6144" width="40.42578125" style="263" customWidth="1"/>
    <col min="6145" max="6151" width="33.28515625" style="263" customWidth="1"/>
    <col min="6152" max="6155" width="39.7109375" style="263" customWidth="1"/>
    <col min="6156" max="6156" width="96.85546875" style="263" customWidth="1"/>
    <col min="6157" max="6157" width="64.85546875" style="263" customWidth="1"/>
    <col min="6158" max="6158" width="64.140625" style="263" customWidth="1"/>
    <col min="6159" max="6162" width="39.7109375" style="263" customWidth="1"/>
    <col min="6163" max="6164" width="27.85546875" style="263" customWidth="1"/>
    <col min="6165" max="6223" width="9.140625" style="263"/>
    <col min="6224" max="6230" width="41.28515625" style="263" customWidth="1"/>
    <col min="6231" max="6393" width="9.140625" style="263"/>
    <col min="6394" max="6394" width="21.5703125" style="263" customWidth="1"/>
    <col min="6395" max="6395" width="64.42578125" style="263" customWidth="1"/>
    <col min="6396" max="6396" width="39" style="263" customWidth="1"/>
    <col min="6397" max="6399" width="33.28515625" style="263" customWidth="1"/>
    <col min="6400" max="6400" width="40.42578125" style="263" customWidth="1"/>
    <col min="6401" max="6407" width="33.28515625" style="263" customWidth="1"/>
    <col min="6408" max="6411" width="39.7109375" style="263" customWidth="1"/>
    <col min="6412" max="6412" width="96.85546875" style="263" customWidth="1"/>
    <col min="6413" max="6413" width="64.85546875" style="263" customWidth="1"/>
    <col min="6414" max="6414" width="64.140625" style="263" customWidth="1"/>
    <col min="6415" max="6418" width="39.7109375" style="263" customWidth="1"/>
    <col min="6419" max="6420" width="27.85546875" style="263" customWidth="1"/>
    <col min="6421" max="6479" width="9.140625" style="263"/>
    <col min="6480" max="6486" width="41.28515625" style="263" customWidth="1"/>
    <col min="6487" max="6649" width="9.140625" style="263"/>
    <col min="6650" max="6650" width="21.5703125" style="263" customWidth="1"/>
    <col min="6651" max="6651" width="64.42578125" style="263" customWidth="1"/>
    <col min="6652" max="6652" width="39" style="263" customWidth="1"/>
    <col min="6653" max="6655" width="33.28515625" style="263" customWidth="1"/>
    <col min="6656" max="6656" width="40.42578125" style="263" customWidth="1"/>
    <col min="6657" max="6663" width="33.28515625" style="263" customWidth="1"/>
    <col min="6664" max="6667" width="39.7109375" style="263" customWidth="1"/>
    <col min="6668" max="6668" width="96.85546875" style="263" customWidth="1"/>
    <col min="6669" max="6669" width="64.85546875" style="263" customWidth="1"/>
    <col min="6670" max="6670" width="64.140625" style="263" customWidth="1"/>
    <col min="6671" max="6674" width="39.7109375" style="263" customWidth="1"/>
    <col min="6675" max="6676" width="27.85546875" style="263" customWidth="1"/>
    <col min="6677" max="6735" width="9.140625" style="263"/>
    <col min="6736" max="6742" width="41.28515625" style="263" customWidth="1"/>
    <col min="6743" max="6905" width="9.140625" style="263"/>
    <col min="6906" max="6906" width="21.5703125" style="263" customWidth="1"/>
    <col min="6907" max="6907" width="64.42578125" style="263" customWidth="1"/>
    <col min="6908" max="6908" width="39" style="263" customWidth="1"/>
    <col min="6909" max="6911" width="33.28515625" style="263" customWidth="1"/>
    <col min="6912" max="6912" width="40.42578125" style="263" customWidth="1"/>
    <col min="6913" max="6919" width="33.28515625" style="263" customWidth="1"/>
    <col min="6920" max="6923" width="39.7109375" style="263" customWidth="1"/>
    <col min="6924" max="6924" width="96.85546875" style="263" customWidth="1"/>
    <col min="6925" max="6925" width="64.85546875" style="263" customWidth="1"/>
    <col min="6926" max="6926" width="64.140625" style="263" customWidth="1"/>
    <col min="6927" max="6930" width="39.7109375" style="263" customWidth="1"/>
    <col min="6931" max="6932" width="27.85546875" style="263" customWidth="1"/>
    <col min="6933" max="6991" width="9.140625" style="263"/>
    <col min="6992" max="6998" width="41.28515625" style="263" customWidth="1"/>
    <col min="6999" max="7161" width="9.140625" style="263"/>
    <col min="7162" max="7162" width="21.5703125" style="263" customWidth="1"/>
    <col min="7163" max="7163" width="64.42578125" style="263" customWidth="1"/>
    <col min="7164" max="7164" width="39" style="263" customWidth="1"/>
    <col min="7165" max="7167" width="33.28515625" style="263" customWidth="1"/>
    <col min="7168" max="7168" width="40.42578125" style="263" customWidth="1"/>
    <col min="7169" max="7175" width="33.28515625" style="263" customWidth="1"/>
    <col min="7176" max="7179" width="39.7109375" style="263" customWidth="1"/>
    <col min="7180" max="7180" width="96.85546875" style="263" customWidth="1"/>
    <col min="7181" max="7181" width="64.85546875" style="263" customWidth="1"/>
    <col min="7182" max="7182" width="64.140625" style="263" customWidth="1"/>
    <col min="7183" max="7186" width="39.7109375" style="263" customWidth="1"/>
    <col min="7187" max="7188" width="27.85546875" style="263" customWidth="1"/>
    <col min="7189" max="7247" width="9.140625" style="263"/>
    <col min="7248" max="7254" width="41.28515625" style="263" customWidth="1"/>
    <col min="7255" max="7417" width="9.140625" style="263"/>
    <col min="7418" max="7418" width="21.5703125" style="263" customWidth="1"/>
    <col min="7419" max="7419" width="64.42578125" style="263" customWidth="1"/>
    <col min="7420" max="7420" width="39" style="263" customWidth="1"/>
    <col min="7421" max="7423" width="33.28515625" style="263" customWidth="1"/>
    <col min="7424" max="7424" width="40.42578125" style="263" customWidth="1"/>
    <col min="7425" max="7431" width="33.28515625" style="263" customWidth="1"/>
    <col min="7432" max="7435" width="39.7109375" style="263" customWidth="1"/>
    <col min="7436" max="7436" width="96.85546875" style="263" customWidth="1"/>
    <col min="7437" max="7437" width="64.85546875" style="263" customWidth="1"/>
    <col min="7438" max="7438" width="64.140625" style="263" customWidth="1"/>
    <col min="7439" max="7442" width="39.7109375" style="263" customWidth="1"/>
    <col min="7443" max="7444" width="27.85546875" style="263" customWidth="1"/>
    <col min="7445" max="7503" width="9.140625" style="263"/>
    <col min="7504" max="7510" width="41.28515625" style="263" customWidth="1"/>
    <col min="7511" max="7673" width="9.140625" style="263"/>
    <col min="7674" max="7674" width="21.5703125" style="263" customWidth="1"/>
    <col min="7675" max="7675" width="64.42578125" style="263" customWidth="1"/>
    <col min="7676" max="7676" width="39" style="263" customWidth="1"/>
    <col min="7677" max="7679" width="33.28515625" style="263" customWidth="1"/>
    <col min="7680" max="7680" width="40.42578125" style="263" customWidth="1"/>
    <col min="7681" max="7687" width="33.28515625" style="263" customWidth="1"/>
    <col min="7688" max="7691" width="39.7109375" style="263" customWidth="1"/>
    <col min="7692" max="7692" width="96.85546875" style="263" customWidth="1"/>
    <col min="7693" max="7693" width="64.85546875" style="263" customWidth="1"/>
    <col min="7694" max="7694" width="64.140625" style="263" customWidth="1"/>
    <col min="7695" max="7698" width="39.7109375" style="263" customWidth="1"/>
    <col min="7699" max="7700" width="27.85546875" style="263" customWidth="1"/>
    <col min="7701" max="7759" width="9.140625" style="263"/>
    <col min="7760" max="7766" width="41.28515625" style="263" customWidth="1"/>
    <col min="7767" max="7929" width="9.140625" style="263"/>
    <col min="7930" max="7930" width="21.5703125" style="263" customWidth="1"/>
    <col min="7931" max="7931" width="64.42578125" style="263" customWidth="1"/>
    <col min="7932" max="7932" width="39" style="263" customWidth="1"/>
    <col min="7933" max="7935" width="33.28515625" style="263" customWidth="1"/>
    <col min="7936" max="7936" width="40.42578125" style="263" customWidth="1"/>
    <col min="7937" max="7943" width="33.28515625" style="263" customWidth="1"/>
    <col min="7944" max="7947" width="39.7109375" style="263" customWidth="1"/>
    <col min="7948" max="7948" width="96.85546875" style="263" customWidth="1"/>
    <col min="7949" max="7949" width="64.85546875" style="263" customWidth="1"/>
    <col min="7950" max="7950" width="64.140625" style="263" customWidth="1"/>
    <col min="7951" max="7954" width="39.7109375" style="263" customWidth="1"/>
    <col min="7955" max="7956" width="27.85546875" style="263" customWidth="1"/>
    <col min="7957" max="8015" width="9.140625" style="263"/>
    <col min="8016" max="8022" width="41.28515625" style="263" customWidth="1"/>
    <col min="8023" max="8185" width="9.140625" style="263"/>
    <col min="8186" max="8186" width="21.5703125" style="263" customWidth="1"/>
    <col min="8187" max="8187" width="64.42578125" style="263" customWidth="1"/>
    <col min="8188" max="8188" width="39" style="263" customWidth="1"/>
    <col min="8189" max="8191" width="33.28515625" style="263" customWidth="1"/>
    <col min="8192" max="8192" width="40.42578125" style="263" customWidth="1"/>
    <col min="8193" max="8199" width="33.28515625" style="263" customWidth="1"/>
    <col min="8200" max="8203" width="39.7109375" style="263" customWidth="1"/>
    <col min="8204" max="8204" width="96.85546875" style="263" customWidth="1"/>
    <col min="8205" max="8205" width="64.85546875" style="263" customWidth="1"/>
    <col min="8206" max="8206" width="64.140625" style="263" customWidth="1"/>
    <col min="8207" max="8210" width="39.7109375" style="263" customWidth="1"/>
    <col min="8211" max="8212" width="27.85546875" style="263" customWidth="1"/>
    <col min="8213" max="8271" width="9.140625" style="263"/>
    <col min="8272" max="8278" width="41.28515625" style="263" customWidth="1"/>
    <col min="8279" max="8441" width="9.140625" style="263"/>
    <col min="8442" max="8442" width="21.5703125" style="263" customWidth="1"/>
    <col min="8443" max="8443" width="64.42578125" style="263" customWidth="1"/>
    <col min="8444" max="8444" width="39" style="263" customWidth="1"/>
    <col min="8445" max="8447" width="33.28515625" style="263" customWidth="1"/>
    <col min="8448" max="8448" width="40.42578125" style="263" customWidth="1"/>
    <col min="8449" max="8455" width="33.28515625" style="263" customWidth="1"/>
    <col min="8456" max="8459" width="39.7109375" style="263" customWidth="1"/>
    <col min="8460" max="8460" width="96.85546875" style="263" customWidth="1"/>
    <col min="8461" max="8461" width="64.85546875" style="263" customWidth="1"/>
    <col min="8462" max="8462" width="64.140625" style="263" customWidth="1"/>
    <col min="8463" max="8466" width="39.7109375" style="263" customWidth="1"/>
    <col min="8467" max="8468" width="27.85546875" style="263" customWidth="1"/>
    <col min="8469" max="8527" width="9.140625" style="263"/>
    <col min="8528" max="8534" width="41.28515625" style="263" customWidth="1"/>
    <col min="8535" max="8697" width="9.140625" style="263"/>
    <col min="8698" max="8698" width="21.5703125" style="263" customWidth="1"/>
    <col min="8699" max="8699" width="64.42578125" style="263" customWidth="1"/>
    <col min="8700" max="8700" width="39" style="263" customWidth="1"/>
    <col min="8701" max="8703" width="33.28515625" style="263" customWidth="1"/>
    <col min="8704" max="8704" width="40.42578125" style="263" customWidth="1"/>
    <col min="8705" max="8711" width="33.28515625" style="263" customWidth="1"/>
    <col min="8712" max="8715" width="39.7109375" style="263" customWidth="1"/>
    <col min="8716" max="8716" width="96.85546875" style="263" customWidth="1"/>
    <col min="8717" max="8717" width="64.85546875" style="263" customWidth="1"/>
    <col min="8718" max="8718" width="64.140625" style="263" customWidth="1"/>
    <col min="8719" max="8722" width="39.7109375" style="263" customWidth="1"/>
    <col min="8723" max="8724" width="27.85546875" style="263" customWidth="1"/>
    <col min="8725" max="8783" width="9.140625" style="263"/>
    <col min="8784" max="8790" width="41.28515625" style="263" customWidth="1"/>
    <col min="8791" max="8953" width="9.140625" style="263"/>
    <col min="8954" max="8954" width="21.5703125" style="263" customWidth="1"/>
    <col min="8955" max="8955" width="64.42578125" style="263" customWidth="1"/>
    <col min="8956" max="8956" width="39" style="263" customWidth="1"/>
    <col min="8957" max="8959" width="33.28515625" style="263" customWidth="1"/>
    <col min="8960" max="8960" width="40.42578125" style="263" customWidth="1"/>
    <col min="8961" max="8967" width="33.28515625" style="263" customWidth="1"/>
    <col min="8968" max="8971" width="39.7109375" style="263" customWidth="1"/>
    <col min="8972" max="8972" width="96.85546875" style="263" customWidth="1"/>
    <col min="8973" max="8973" width="64.85546875" style="263" customWidth="1"/>
    <col min="8974" max="8974" width="64.140625" style="263" customWidth="1"/>
    <col min="8975" max="8978" width="39.7109375" style="263" customWidth="1"/>
    <col min="8979" max="8980" width="27.85546875" style="263" customWidth="1"/>
    <col min="8981" max="9039" width="9.140625" style="263"/>
    <col min="9040" max="9046" width="41.28515625" style="263" customWidth="1"/>
    <col min="9047" max="9209" width="9.140625" style="263"/>
    <col min="9210" max="9210" width="21.5703125" style="263" customWidth="1"/>
    <col min="9211" max="9211" width="64.42578125" style="263" customWidth="1"/>
    <col min="9212" max="9212" width="39" style="263" customWidth="1"/>
    <col min="9213" max="9215" width="33.28515625" style="263" customWidth="1"/>
    <col min="9216" max="9216" width="40.42578125" style="263" customWidth="1"/>
    <col min="9217" max="9223" width="33.28515625" style="263" customWidth="1"/>
    <col min="9224" max="9227" width="39.7109375" style="263" customWidth="1"/>
    <col min="9228" max="9228" width="96.85546875" style="263" customWidth="1"/>
    <col min="9229" max="9229" width="64.85546875" style="263" customWidth="1"/>
    <col min="9230" max="9230" width="64.140625" style="263" customWidth="1"/>
    <col min="9231" max="9234" width="39.7109375" style="263" customWidth="1"/>
    <col min="9235" max="9236" width="27.85546875" style="263" customWidth="1"/>
    <col min="9237" max="9295" width="9.140625" style="263"/>
    <col min="9296" max="9302" width="41.28515625" style="263" customWidth="1"/>
    <col min="9303" max="9465" width="9.140625" style="263"/>
    <col min="9466" max="9466" width="21.5703125" style="263" customWidth="1"/>
    <col min="9467" max="9467" width="64.42578125" style="263" customWidth="1"/>
    <col min="9468" max="9468" width="39" style="263" customWidth="1"/>
    <col min="9469" max="9471" width="33.28515625" style="263" customWidth="1"/>
    <col min="9472" max="9472" width="40.42578125" style="263" customWidth="1"/>
    <col min="9473" max="9479" width="33.28515625" style="263" customWidth="1"/>
    <col min="9480" max="9483" width="39.7109375" style="263" customWidth="1"/>
    <col min="9484" max="9484" width="96.85546875" style="263" customWidth="1"/>
    <col min="9485" max="9485" width="64.85546875" style="263" customWidth="1"/>
    <col min="9486" max="9486" width="64.140625" style="263" customWidth="1"/>
    <col min="9487" max="9490" width="39.7109375" style="263" customWidth="1"/>
    <col min="9491" max="9492" width="27.85546875" style="263" customWidth="1"/>
    <col min="9493" max="9551" width="9.140625" style="263"/>
    <col min="9552" max="9558" width="41.28515625" style="263" customWidth="1"/>
    <col min="9559" max="9721" width="9.140625" style="263"/>
    <col min="9722" max="9722" width="21.5703125" style="263" customWidth="1"/>
    <col min="9723" max="9723" width="64.42578125" style="263" customWidth="1"/>
    <col min="9724" max="9724" width="39" style="263" customWidth="1"/>
    <col min="9725" max="9727" width="33.28515625" style="263" customWidth="1"/>
    <col min="9728" max="9728" width="40.42578125" style="263" customWidth="1"/>
    <col min="9729" max="9735" width="33.28515625" style="263" customWidth="1"/>
    <col min="9736" max="9739" width="39.7109375" style="263" customWidth="1"/>
    <col min="9740" max="9740" width="96.85546875" style="263" customWidth="1"/>
    <col min="9741" max="9741" width="64.85546875" style="263" customWidth="1"/>
    <col min="9742" max="9742" width="64.140625" style="263" customWidth="1"/>
    <col min="9743" max="9746" width="39.7109375" style="263" customWidth="1"/>
    <col min="9747" max="9748" width="27.85546875" style="263" customWidth="1"/>
    <col min="9749" max="9807" width="9.140625" style="263"/>
    <col min="9808" max="9814" width="41.28515625" style="263" customWidth="1"/>
    <col min="9815" max="9977" width="9.140625" style="263"/>
    <col min="9978" max="9978" width="21.5703125" style="263" customWidth="1"/>
    <col min="9979" max="9979" width="64.42578125" style="263" customWidth="1"/>
    <col min="9980" max="9980" width="39" style="263" customWidth="1"/>
    <col min="9981" max="9983" width="33.28515625" style="263" customWidth="1"/>
    <col min="9984" max="9984" width="40.42578125" style="263" customWidth="1"/>
    <col min="9985" max="9991" width="33.28515625" style="263" customWidth="1"/>
    <col min="9992" max="9995" width="39.7109375" style="263" customWidth="1"/>
    <col min="9996" max="9996" width="96.85546875" style="263" customWidth="1"/>
    <col min="9997" max="9997" width="64.85546875" style="263" customWidth="1"/>
    <col min="9998" max="9998" width="64.140625" style="263" customWidth="1"/>
    <col min="9999" max="10002" width="39.7109375" style="263" customWidth="1"/>
    <col min="10003" max="10004" width="27.85546875" style="263" customWidth="1"/>
    <col min="10005" max="10063" width="9.140625" style="263"/>
    <col min="10064" max="10070" width="41.28515625" style="263" customWidth="1"/>
    <col min="10071" max="10233" width="9.140625" style="263"/>
    <col min="10234" max="10234" width="21.5703125" style="263" customWidth="1"/>
    <col min="10235" max="10235" width="64.42578125" style="263" customWidth="1"/>
    <col min="10236" max="10236" width="39" style="263" customWidth="1"/>
    <col min="10237" max="10239" width="33.28515625" style="263" customWidth="1"/>
    <col min="10240" max="10240" width="40.42578125" style="263" customWidth="1"/>
    <col min="10241" max="10247" width="33.28515625" style="263" customWidth="1"/>
    <col min="10248" max="10251" width="39.7109375" style="263" customWidth="1"/>
    <col min="10252" max="10252" width="96.85546875" style="263" customWidth="1"/>
    <col min="10253" max="10253" width="64.85546875" style="263" customWidth="1"/>
    <col min="10254" max="10254" width="64.140625" style="263" customWidth="1"/>
    <col min="10255" max="10258" width="39.7109375" style="263" customWidth="1"/>
    <col min="10259" max="10260" width="27.85546875" style="263" customWidth="1"/>
    <col min="10261" max="10319" width="9.140625" style="263"/>
    <col min="10320" max="10326" width="41.28515625" style="263" customWidth="1"/>
    <col min="10327" max="10489" width="9.140625" style="263"/>
    <col min="10490" max="10490" width="21.5703125" style="263" customWidth="1"/>
    <col min="10491" max="10491" width="64.42578125" style="263" customWidth="1"/>
    <col min="10492" max="10492" width="39" style="263" customWidth="1"/>
    <col min="10493" max="10495" width="33.28515625" style="263" customWidth="1"/>
    <col min="10496" max="10496" width="40.42578125" style="263" customWidth="1"/>
    <col min="10497" max="10503" width="33.28515625" style="263" customWidth="1"/>
    <col min="10504" max="10507" width="39.7109375" style="263" customWidth="1"/>
    <col min="10508" max="10508" width="96.85546875" style="263" customWidth="1"/>
    <col min="10509" max="10509" width="64.85546875" style="263" customWidth="1"/>
    <col min="10510" max="10510" width="64.140625" style="263" customWidth="1"/>
    <col min="10511" max="10514" width="39.7109375" style="263" customWidth="1"/>
    <col min="10515" max="10516" width="27.85546875" style="263" customWidth="1"/>
    <col min="10517" max="10575" width="9.140625" style="263"/>
    <col min="10576" max="10582" width="41.28515625" style="263" customWidth="1"/>
    <col min="10583" max="10745" width="9.140625" style="263"/>
    <col min="10746" max="10746" width="21.5703125" style="263" customWidth="1"/>
    <col min="10747" max="10747" width="64.42578125" style="263" customWidth="1"/>
    <col min="10748" max="10748" width="39" style="263" customWidth="1"/>
    <col min="10749" max="10751" width="33.28515625" style="263" customWidth="1"/>
    <col min="10752" max="10752" width="40.42578125" style="263" customWidth="1"/>
    <col min="10753" max="10759" width="33.28515625" style="263" customWidth="1"/>
    <col min="10760" max="10763" width="39.7109375" style="263" customWidth="1"/>
    <col min="10764" max="10764" width="96.85546875" style="263" customWidth="1"/>
    <col min="10765" max="10765" width="64.85546875" style="263" customWidth="1"/>
    <col min="10766" max="10766" width="64.140625" style="263" customWidth="1"/>
    <col min="10767" max="10770" width="39.7109375" style="263" customWidth="1"/>
    <col min="10771" max="10772" width="27.85546875" style="263" customWidth="1"/>
    <col min="10773" max="10831" width="9.140625" style="263"/>
    <col min="10832" max="10838" width="41.28515625" style="263" customWidth="1"/>
    <col min="10839" max="11001" width="9.140625" style="263"/>
    <col min="11002" max="11002" width="21.5703125" style="263" customWidth="1"/>
    <col min="11003" max="11003" width="64.42578125" style="263" customWidth="1"/>
    <col min="11004" max="11004" width="39" style="263" customWidth="1"/>
    <col min="11005" max="11007" width="33.28515625" style="263" customWidth="1"/>
    <col min="11008" max="11008" width="40.42578125" style="263" customWidth="1"/>
    <col min="11009" max="11015" width="33.28515625" style="263" customWidth="1"/>
    <col min="11016" max="11019" width="39.7109375" style="263" customWidth="1"/>
    <col min="11020" max="11020" width="96.85546875" style="263" customWidth="1"/>
    <col min="11021" max="11021" width="64.85546875" style="263" customWidth="1"/>
    <col min="11022" max="11022" width="64.140625" style="263" customWidth="1"/>
    <col min="11023" max="11026" width="39.7109375" style="263" customWidth="1"/>
    <col min="11027" max="11028" width="27.85546875" style="263" customWidth="1"/>
    <col min="11029" max="11087" width="9.140625" style="263"/>
    <col min="11088" max="11094" width="41.28515625" style="263" customWidth="1"/>
    <col min="11095" max="11257" width="9.140625" style="263"/>
    <col min="11258" max="11258" width="21.5703125" style="263" customWidth="1"/>
    <col min="11259" max="11259" width="64.42578125" style="263" customWidth="1"/>
    <col min="11260" max="11260" width="39" style="263" customWidth="1"/>
    <col min="11261" max="11263" width="33.28515625" style="263" customWidth="1"/>
    <col min="11264" max="11264" width="40.42578125" style="263" customWidth="1"/>
    <col min="11265" max="11271" width="33.28515625" style="263" customWidth="1"/>
    <col min="11272" max="11275" width="39.7109375" style="263" customWidth="1"/>
    <col min="11276" max="11276" width="96.85546875" style="263" customWidth="1"/>
    <col min="11277" max="11277" width="64.85546875" style="263" customWidth="1"/>
    <col min="11278" max="11278" width="64.140625" style="263" customWidth="1"/>
    <col min="11279" max="11282" width="39.7109375" style="263" customWidth="1"/>
    <col min="11283" max="11284" width="27.85546875" style="263" customWidth="1"/>
    <col min="11285" max="11343" width="9.140625" style="263"/>
    <col min="11344" max="11350" width="41.28515625" style="263" customWidth="1"/>
    <col min="11351" max="11513" width="9.140625" style="263"/>
    <col min="11514" max="11514" width="21.5703125" style="263" customWidth="1"/>
    <col min="11515" max="11515" width="64.42578125" style="263" customWidth="1"/>
    <col min="11516" max="11516" width="39" style="263" customWidth="1"/>
    <col min="11517" max="11519" width="33.28515625" style="263" customWidth="1"/>
    <col min="11520" max="11520" width="40.42578125" style="263" customWidth="1"/>
    <col min="11521" max="11527" width="33.28515625" style="263" customWidth="1"/>
    <col min="11528" max="11531" width="39.7109375" style="263" customWidth="1"/>
    <col min="11532" max="11532" width="96.85546875" style="263" customWidth="1"/>
    <col min="11533" max="11533" width="64.85546875" style="263" customWidth="1"/>
    <col min="11534" max="11534" width="64.140625" style="263" customWidth="1"/>
    <col min="11535" max="11538" width="39.7109375" style="263" customWidth="1"/>
    <col min="11539" max="11540" width="27.85546875" style="263" customWidth="1"/>
    <col min="11541" max="11599" width="9.140625" style="263"/>
    <col min="11600" max="11606" width="41.28515625" style="263" customWidth="1"/>
    <col min="11607" max="11769" width="9.140625" style="263"/>
    <col min="11770" max="11770" width="21.5703125" style="263" customWidth="1"/>
    <col min="11771" max="11771" width="64.42578125" style="263" customWidth="1"/>
    <col min="11772" max="11772" width="39" style="263" customWidth="1"/>
    <col min="11773" max="11775" width="33.28515625" style="263" customWidth="1"/>
    <col min="11776" max="11776" width="40.42578125" style="263" customWidth="1"/>
    <col min="11777" max="11783" width="33.28515625" style="263" customWidth="1"/>
    <col min="11784" max="11787" width="39.7109375" style="263" customWidth="1"/>
    <col min="11788" max="11788" width="96.85546875" style="263" customWidth="1"/>
    <col min="11789" max="11789" width="64.85546875" style="263" customWidth="1"/>
    <col min="11790" max="11790" width="64.140625" style="263" customWidth="1"/>
    <col min="11791" max="11794" width="39.7109375" style="263" customWidth="1"/>
    <col min="11795" max="11796" width="27.85546875" style="263" customWidth="1"/>
    <col min="11797" max="11855" width="9.140625" style="263"/>
    <col min="11856" max="11862" width="41.28515625" style="263" customWidth="1"/>
    <col min="11863" max="12025" width="9.140625" style="263"/>
    <col min="12026" max="12026" width="21.5703125" style="263" customWidth="1"/>
    <col min="12027" max="12027" width="64.42578125" style="263" customWidth="1"/>
    <col min="12028" max="12028" width="39" style="263" customWidth="1"/>
    <col min="12029" max="12031" width="33.28515625" style="263" customWidth="1"/>
    <col min="12032" max="12032" width="40.42578125" style="263" customWidth="1"/>
    <col min="12033" max="12039" width="33.28515625" style="263" customWidth="1"/>
    <col min="12040" max="12043" width="39.7109375" style="263" customWidth="1"/>
    <col min="12044" max="12044" width="96.85546875" style="263" customWidth="1"/>
    <col min="12045" max="12045" width="64.85546875" style="263" customWidth="1"/>
    <col min="12046" max="12046" width="64.140625" style="263" customWidth="1"/>
    <col min="12047" max="12050" width="39.7109375" style="263" customWidth="1"/>
    <col min="12051" max="12052" width="27.85546875" style="263" customWidth="1"/>
    <col min="12053" max="12111" width="9.140625" style="263"/>
    <col min="12112" max="12118" width="41.28515625" style="263" customWidth="1"/>
    <col min="12119" max="12281" width="9.140625" style="263"/>
    <col min="12282" max="12282" width="21.5703125" style="263" customWidth="1"/>
    <col min="12283" max="12283" width="64.42578125" style="263" customWidth="1"/>
    <col min="12284" max="12284" width="39" style="263" customWidth="1"/>
    <col min="12285" max="12287" width="33.28515625" style="263" customWidth="1"/>
    <col min="12288" max="12288" width="40.42578125" style="263" customWidth="1"/>
    <col min="12289" max="12295" width="33.28515625" style="263" customWidth="1"/>
    <col min="12296" max="12299" width="39.7109375" style="263" customWidth="1"/>
    <col min="12300" max="12300" width="96.85546875" style="263" customWidth="1"/>
    <col min="12301" max="12301" width="64.85546875" style="263" customWidth="1"/>
    <col min="12302" max="12302" width="64.140625" style="263" customWidth="1"/>
    <col min="12303" max="12306" width="39.7109375" style="263" customWidth="1"/>
    <col min="12307" max="12308" width="27.85546875" style="263" customWidth="1"/>
    <col min="12309" max="12367" width="9.140625" style="263"/>
    <col min="12368" max="12374" width="41.28515625" style="263" customWidth="1"/>
    <col min="12375" max="12537" width="9.140625" style="263"/>
    <col min="12538" max="12538" width="21.5703125" style="263" customWidth="1"/>
    <col min="12539" max="12539" width="64.42578125" style="263" customWidth="1"/>
    <col min="12540" max="12540" width="39" style="263" customWidth="1"/>
    <col min="12541" max="12543" width="33.28515625" style="263" customWidth="1"/>
    <col min="12544" max="12544" width="40.42578125" style="263" customWidth="1"/>
    <col min="12545" max="12551" width="33.28515625" style="263" customWidth="1"/>
    <col min="12552" max="12555" width="39.7109375" style="263" customWidth="1"/>
    <col min="12556" max="12556" width="96.85546875" style="263" customWidth="1"/>
    <col min="12557" max="12557" width="64.85546875" style="263" customWidth="1"/>
    <col min="12558" max="12558" width="64.140625" style="263" customWidth="1"/>
    <col min="12559" max="12562" width="39.7109375" style="263" customWidth="1"/>
    <col min="12563" max="12564" width="27.85546875" style="263" customWidth="1"/>
    <col min="12565" max="12623" width="9.140625" style="263"/>
    <col min="12624" max="12630" width="41.28515625" style="263" customWidth="1"/>
    <col min="12631" max="12793" width="9.140625" style="263"/>
    <col min="12794" max="12794" width="21.5703125" style="263" customWidth="1"/>
    <col min="12795" max="12795" width="64.42578125" style="263" customWidth="1"/>
    <col min="12796" max="12796" width="39" style="263" customWidth="1"/>
    <col min="12797" max="12799" width="33.28515625" style="263" customWidth="1"/>
    <col min="12800" max="12800" width="40.42578125" style="263" customWidth="1"/>
    <col min="12801" max="12807" width="33.28515625" style="263" customWidth="1"/>
    <col min="12808" max="12811" width="39.7109375" style="263" customWidth="1"/>
    <col min="12812" max="12812" width="96.85546875" style="263" customWidth="1"/>
    <col min="12813" max="12813" width="64.85546875" style="263" customWidth="1"/>
    <col min="12814" max="12814" width="64.140625" style="263" customWidth="1"/>
    <col min="12815" max="12818" width="39.7109375" style="263" customWidth="1"/>
    <col min="12819" max="12820" width="27.85546875" style="263" customWidth="1"/>
    <col min="12821" max="12879" width="9.140625" style="263"/>
    <col min="12880" max="12886" width="41.28515625" style="263" customWidth="1"/>
    <col min="12887" max="13049" width="9.140625" style="263"/>
    <col min="13050" max="13050" width="21.5703125" style="263" customWidth="1"/>
    <col min="13051" max="13051" width="64.42578125" style="263" customWidth="1"/>
    <col min="13052" max="13052" width="39" style="263" customWidth="1"/>
    <col min="13053" max="13055" width="33.28515625" style="263" customWidth="1"/>
    <col min="13056" max="13056" width="40.42578125" style="263" customWidth="1"/>
    <col min="13057" max="13063" width="33.28515625" style="263" customWidth="1"/>
    <col min="13064" max="13067" width="39.7109375" style="263" customWidth="1"/>
    <col min="13068" max="13068" width="96.85546875" style="263" customWidth="1"/>
    <col min="13069" max="13069" width="64.85546875" style="263" customWidth="1"/>
    <col min="13070" max="13070" width="64.140625" style="263" customWidth="1"/>
    <col min="13071" max="13074" width="39.7109375" style="263" customWidth="1"/>
    <col min="13075" max="13076" width="27.85546875" style="263" customWidth="1"/>
    <col min="13077" max="13135" width="9.140625" style="263"/>
    <col min="13136" max="13142" width="41.28515625" style="263" customWidth="1"/>
    <col min="13143" max="13305" width="9.140625" style="263"/>
    <col min="13306" max="13306" width="21.5703125" style="263" customWidth="1"/>
    <col min="13307" max="13307" width="64.42578125" style="263" customWidth="1"/>
    <col min="13308" max="13308" width="39" style="263" customWidth="1"/>
    <col min="13309" max="13311" width="33.28515625" style="263" customWidth="1"/>
    <col min="13312" max="13312" width="40.42578125" style="263" customWidth="1"/>
    <col min="13313" max="13319" width="33.28515625" style="263" customWidth="1"/>
    <col min="13320" max="13323" width="39.7109375" style="263" customWidth="1"/>
    <col min="13324" max="13324" width="96.85546875" style="263" customWidth="1"/>
    <col min="13325" max="13325" width="64.85546875" style="263" customWidth="1"/>
    <col min="13326" max="13326" width="64.140625" style="263" customWidth="1"/>
    <col min="13327" max="13330" width="39.7109375" style="263" customWidth="1"/>
    <col min="13331" max="13332" width="27.85546875" style="263" customWidth="1"/>
    <col min="13333" max="13391" width="9.140625" style="263"/>
    <col min="13392" max="13398" width="41.28515625" style="263" customWidth="1"/>
    <col min="13399" max="13561" width="9.140625" style="263"/>
    <col min="13562" max="13562" width="21.5703125" style="263" customWidth="1"/>
    <col min="13563" max="13563" width="64.42578125" style="263" customWidth="1"/>
    <col min="13564" max="13564" width="39" style="263" customWidth="1"/>
    <col min="13565" max="13567" width="33.28515625" style="263" customWidth="1"/>
    <col min="13568" max="13568" width="40.42578125" style="263" customWidth="1"/>
    <col min="13569" max="13575" width="33.28515625" style="263" customWidth="1"/>
    <col min="13576" max="13579" width="39.7109375" style="263" customWidth="1"/>
    <col min="13580" max="13580" width="96.85546875" style="263" customWidth="1"/>
    <col min="13581" max="13581" width="64.85546875" style="263" customWidth="1"/>
    <col min="13582" max="13582" width="64.140625" style="263" customWidth="1"/>
    <col min="13583" max="13586" width="39.7109375" style="263" customWidth="1"/>
    <col min="13587" max="13588" width="27.85546875" style="263" customWidth="1"/>
    <col min="13589" max="13647" width="9.140625" style="263"/>
    <col min="13648" max="13654" width="41.28515625" style="263" customWidth="1"/>
    <col min="13655" max="13817" width="9.140625" style="263"/>
    <col min="13818" max="13818" width="21.5703125" style="263" customWidth="1"/>
    <col min="13819" max="13819" width="64.42578125" style="263" customWidth="1"/>
    <col min="13820" max="13820" width="39" style="263" customWidth="1"/>
    <col min="13821" max="13823" width="33.28515625" style="263" customWidth="1"/>
    <col min="13824" max="13824" width="40.42578125" style="263" customWidth="1"/>
    <col min="13825" max="13831" width="33.28515625" style="263" customWidth="1"/>
    <col min="13832" max="13835" width="39.7109375" style="263" customWidth="1"/>
    <col min="13836" max="13836" width="96.85546875" style="263" customWidth="1"/>
    <col min="13837" max="13837" width="64.85546875" style="263" customWidth="1"/>
    <col min="13838" max="13838" width="64.140625" style="263" customWidth="1"/>
    <col min="13839" max="13842" width="39.7109375" style="263" customWidth="1"/>
    <col min="13843" max="13844" width="27.85546875" style="263" customWidth="1"/>
    <col min="13845" max="13903" width="9.140625" style="263"/>
    <col min="13904" max="13910" width="41.28515625" style="263" customWidth="1"/>
    <col min="13911" max="14073" width="9.140625" style="263"/>
    <col min="14074" max="14074" width="21.5703125" style="263" customWidth="1"/>
    <col min="14075" max="14075" width="64.42578125" style="263" customWidth="1"/>
    <col min="14076" max="14076" width="39" style="263" customWidth="1"/>
    <col min="14077" max="14079" width="33.28515625" style="263" customWidth="1"/>
    <col min="14080" max="14080" width="40.42578125" style="263" customWidth="1"/>
    <col min="14081" max="14087" width="33.28515625" style="263" customWidth="1"/>
    <col min="14088" max="14091" width="39.7109375" style="263" customWidth="1"/>
    <col min="14092" max="14092" width="96.85546875" style="263" customWidth="1"/>
    <col min="14093" max="14093" width="64.85546875" style="263" customWidth="1"/>
    <col min="14094" max="14094" width="64.140625" style="263" customWidth="1"/>
    <col min="14095" max="14098" width="39.7109375" style="263" customWidth="1"/>
    <col min="14099" max="14100" width="27.85546875" style="263" customWidth="1"/>
    <col min="14101" max="14159" width="9.140625" style="263"/>
    <col min="14160" max="14166" width="41.28515625" style="263" customWidth="1"/>
    <col min="14167" max="14329" width="9.140625" style="263"/>
    <col min="14330" max="14330" width="21.5703125" style="263" customWidth="1"/>
    <col min="14331" max="14331" width="64.42578125" style="263" customWidth="1"/>
    <col min="14332" max="14332" width="39" style="263" customWidth="1"/>
    <col min="14333" max="14335" width="33.28515625" style="263" customWidth="1"/>
    <col min="14336" max="14336" width="40.42578125" style="263" customWidth="1"/>
    <col min="14337" max="14343" width="33.28515625" style="263" customWidth="1"/>
    <col min="14344" max="14347" width="39.7109375" style="263" customWidth="1"/>
    <col min="14348" max="14348" width="96.85546875" style="263" customWidth="1"/>
    <col min="14349" max="14349" width="64.85546875" style="263" customWidth="1"/>
    <col min="14350" max="14350" width="64.140625" style="263" customWidth="1"/>
    <col min="14351" max="14354" width="39.7109375" style="263" customWidth="1"/>
    <col min="14355" max="14356" width="27.85546875" style="263" customWidth="1"/>
    <col min="14357" max="14415" width="9.140625" style="263"/>
    <col min="14416" max="14422" width="41.28515625" style="263" customWidth="1"/>
    <col min="14423" max="14585" width="9.140625" style="263"/>
    <col min="14586" max="14586" width="21.5703125" style="263" customWidth="1"/>
    <col min="14587" max="14587" width="64.42578125" style="263" customWidth="1"/>
    <col min="14588" max="14588" width="39" style="263" customWidth="1"/>
    <col min="14589" max="14591" width="33.28515625" style="263" customWidth="1"/>
    <col min="14592" max="14592" width="40.42578125" style="263" customWidth="1"/>
    <col min="14593" max="14599" width="33.28515625" style="263" customWidth="1"/>
    <col min="14600" max="14603" width="39.7109375" style="263" customWidth="1"/>
    <col min="14604" max="14604" width="96.85546875" style="263" customWidth="1"/>
    <col min="14605" max="14605" width="64.85546875" style="263" customWidth="1"/>
    <col min="14606" max="14606" width="64.140625" style="263" customWidth="1"/>
    <col min="14607" max="14610" width="39.7109375" style="263" customWidth="1"/>
    <col min="14611" max="14612" width="27.85546875" style="263" customWidth="1"/>
    <col min="14613" max="14671" width="9.140625" style="263"/>
    <col min="14672" max="14678" width="41.28515625" style="263" customWidth="1"/>
    <col min="14679" max="14841" width="9.140625" style="263"/>
    <col min="14842" max="14842" width="21.5703125" style="263" customWidth="1"/>
    <col min="14843" max="14843" width="64.42578125" style="263" customWidth="1"/>
    <col min="14844" max="14844" width="39" style="263" customWidth="1"/>
    <col min="14845" max="14847" width="33.28515625" style="263" customWidth="1"/>
    <col min="14848" max="14848" width="40.42578125" style="263" customWidth="1"/>
    <col min="14849" max="14855" width="33.28515625" style="263" customWidth="1"/>
    <col min="14856" max="14859" width="39.7109375" style="263" customWidth="1"/>
    <col min="14860" max="14860" width="96.85546875" style="263" customWidth="1"/>
    <col min="14861" max="14861" width="64.85546875" style="263" customWidth="1"/>
    <col min="14862" max="14862" width="64.140625" style="263" customWidth="1"/>
    <col min="14863" max="14866" width="39.7109375" style="263" customWidth="1"/>
    <col min="14867" max="14868" width="27.85546875" style="263" customWidth="1"/>
    <col min="14869" max="14927" width="9.140625" style="263"/>
    <col min="14928" max="14934" width="41.28515625" style="263" customWidth="1"/>
    <col min="14935" max="15097" width="9.140625" style="263"/>
    <col min="15098" max="15098" width="21.5703125" style="263" customWidth="1"/>
    <col min="15099" max="15099" width="64.42578125" style="263" customWidth="1"/>
    <col min="15100" max="15100" width="39" style="263" customWidth="1"/>
    <col min="15101" max="15103" width="33.28515625" style="263" customWidth="1"/>
    <col min="15104" max="15104" width="40.42578125" style="263" customWidth="1"/>
    <col min="15105" max="15111" width="33.28515625" style="263" customWidth="1"/>
    <col min="15112" max="15115" width="39.7109375" style="263" customWidth="1"/>
    <col min="15116" max="15116" width="96.85546875" style="263" customWidth="1"/>
    <col min="15117" max="15117" width="64.85546875" style="263" customWidth="1"/>
    <col min="15118" max="15118" width="64.140625" style="263" customWidth="1"/>
    <col min="15119" max="15122" width="39.7109375" style="263" customWidth="1"/>
    <col min="15123" max="15124" width="27.85546875" style="263" customWidth="1"/>
    <col min="15125" max="15183" width="9.140625" style="263"/>
    <col min="15184" max="15190" width="41.28515625" style="263" customWidth="1"/>
    <col min="15191" max="15353" width="9.140625" style="263"/>
    <col min="15354" max="15354" width="21.5703125" style="263" customWidth="1"/>
    <col min="15355" max="15355" width="64.42578125" style="263" customWidth="1"/>
    <col min="15356" max="15356" width="39" style="263" customWidth="1"/>
    <col min="15357" max="15359" width="33.28515625" style="263" customWidth="1"/>
    <col min="15360" max="15360" width="40.42578125" style="263" customWidth="1"/>
    <col min="15361" max="15367" width="33.28515625" style="263" customWidth="1"/>
    <col min="15368" max="15371" width="39.7109375" style="263" customWidth="1"/>
    <col min="15372" max="15372" width="96.85546875" style="263" customWidth="1"/>
    <col min="15373" max="15373" width="64.85546875" style="263" customWidth="1"/>
    <col min="15374" max="15374" width="64.140625" style="263" customWidth="1"/>
    <col min="15375" max="15378" width="39.7109375" style="263" customWidth="1"/>
    <col min="15379" max="15380" width="27.85546875" style="263" customWidth="1"/>
    <col min="15381" max="15439" width="9.140625" style="263"/>
    <col min="15440" max="15446" width="41.28515625" style="263" customWidth="1"/>
    <col min="15447" max="15609" width="9.140625" style="263"/>
    <col min="15610" max="15610" width="21.5703125" style="263" customWidth="1"/>
    <col min="15611" max="15611" width="64.42578125" style="263" customWidth="1"/>
    <col min="15612" max="15612" width="39" style="263" customWidth="1"/>
    <col min="15613" max="15615" width="33.28515625" style="263" customWidth="1"/>
    <col min="15616" max="15616" width="40.42578125" style="263" customWidth="1"/>
    <col min="15617" max="15623" width="33.28515625" style="263" customWidth="1"/>
    <col min="15624" max="15627" width="39.7109375" style="263" customWidth="1"/>
    <col min="15628" max="15628" width="96.85546875" style="263" customWidth="1"/>
    <col min="15629" max="15629" width="64.85546875" style="263" customWidth="1"/>
    <col min="15630" max="15630" width="64.140625" style="263" customWidth="1"/>
    <col min="15631" max="15634" width="39.7109375" style="263" customWidth="1"/>
    <col min="15635" max="15636" width="27.85546875" style="263" customWidth="1"/>
    <col min="15637" max="15695" width="9.140625" style="263"/>
    <col min="15696" max="15702" width="41.28515625" style="263" customWidth="1"/>
    <col min="15703" max="15865" width="9.140625" style="263"/>
    <col min="15866" max="15866" width="21.5703125" style="263" customWidth="1"/>
    <col min="15867" max="15867" width="64.42578125" style="263" customWidth="1"/>
    <col min="15868" max="15868" width="39" style="263" customWidth="1"/>
    <col min="15869" max="15871" width="33.28515625" style="263" customWidth="1"/>
    <col min="15872" max="15872" width="40.42578125" style="263" customWidth="1"/>
    <col min="15873" max="15879" width="33.28515625" style="263" customWidth="1"/>
    <col min="15880" max="15883" width="39.7109375" style="263" customWidth="1"/>
    <col min="15884" max="15884" width="96.85546875" style="263" customWidth="1"/>
    <col min="15885" max="15885" width="64.85546875" style="263" customWidth="1"/>
    <col min="15886" max="15886" width="64.140625" style="263" customWidth="1"/>
    <col min="15887" max="15890" width="39.7109375" style="263" customWidth="1"/>
    <col min="15891" max="15892" width="27.85546875" style="263" customWidth="1"/>
    <col min="15893" max="15951" width="9.140625" style="263"/>
    <col min="15952" max="15958" width="41.28515625" style="263" customWidth="1"/>
    <col min="15959" max="16121" width="9.140625" style="263"/>
    <col min="16122" max="16122" width="21.5703125" style="263" customWidth="1"/>
    <col min="16123" max="16123" width="64.42578125" style="263" customWidth="1"/>
    <col min="16124" max="16124" width="39" style="263" customWidth="1"/>
    <col min="16125" max="16127" width="33.28515625" style="263" customWidth="1"/>
    <col min="16128" max="16128" width="40.42578125" style="263" customWidth="1"/>
    <col min="16129" max="16135" width="33.28515625" style="263" customWidth="1"/>
    <col min="16136" max="16139" width="39.7109375" style="263" customWidth="1"/>
    <col min="16140" max="16140" width="96.85546875" style="263" customWidth="1"/>
    <col min="16141" max="16141" width="64.85546875" style="263" customWidth="1"/>
    <col min="16142" max="16142" width="64.140625" style="263" customWidth="1"/>
    <col min="16143" max="16146" width="39.7109375" style="263" customWidth="1"/>
    <col min="16147" max="16148" width="27.85546875" style="263" customWidth="1"/>
    <col min="16149" max="16207" width="9.140625" style="263"/>
    <col min="16208" max="16214" width="41.28515625" style="263" customWidth="1"/>
    <col min="16215" max="16384" width="9.140625" style="263"/>
  </cols>
  <sheetData>
    <row r="1" spans="1:63" ht="44.25">
      <c r="B1" s="335"/>
      <c r="C1" s="335"/>
      <c r="D1" s="335"/>
      <c r="E1" s="335"/>
      <c r="F1" s="335"/>
    </row>
    <row r="2" spans="1:63" ht="87.75" customHeight="1">
      <c r="B2" s="336" t="s">
        <v>51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</row>
    <row r="3" spans="1:63" ht="30.75" customHeight="1">
      <c r="B3" s="262" t="s">
        <v>52</v>
      </c>
      <c r="C3" s="85"/>
      <c r="D3" s="86"/>
      <c r="E3" s="337" t="s">
        <v>53</v>
      </c>
      <c r="F3" s="338"/>
      <c r="G3" s="87"/>
    </row>
    <row r="4" spans="1:63" ht="30.75" customHeight="1">
      <c r="B4" s="262" t="s">
        <v>54</v>
      </c>
      <c r="C4" s="85"/>
      <c r="D4" s="86"/>
      <c r="E4" s="262" t="s">
        <v>54</v>
      </c>
      <c r="F4" s="88"/>
      <c r="G4" s="87"/>
    </row>
    <row r="5" spans="1:63" ht="45.75" thickBot="1">
      <c r="B5" s="89"/>
      <c r="C5" s="90"/>
      <c r="D5" s="90"/>
      <c r="E5" s="91"/>
      <c r="F5" s="91"/>
    </row>
    <row r="6" spans="1:63" ht="87" hidden="1" customHeight="1" thickTop="1" thickBot="1">
      <c r="A6" s="92"/>
      <c r="B6" s="93"/>
      <c r="C6" s="339" t="s">
        <v>55</v>
      </c>
      <c r="D6" s="340"/>
      <c r="E6" s="340"/>
      <c r="F6" s="341"/>
      <c r="G6" s="339" t="s">
        <v>56</v>
      </c>
      <c r="H6" s="340"/>
      <c r="I6" s="340"/>
      <c r="J6" s="341"/>
      <c r="K6" s="339" t="s">
        <v>57</v>
      </c>
      <c r="L6" s="340"/>
      <c r="M6" s="340"/>
      <c r="N6" s="342"/>
      <c r="O6" s="94"/>
      <c r="P6" s="94"/>
      <c r="Q6" s="94"/>
      <c r="R6" s="343" t="s">
        <v>58</v>
      </c>
      <c r="S6" s="344"/>
      <c r="T6" s="345"/>
      <c r="U6" s="345"/>
      <c r="V6" s="345"/>
      <c r="W6" s="345"/>
      <c r="X6" s="345"/>
      <c r="Y6" s="94"/>
    </row>
    <row r="7" spans="1:63" ht="36.75" customHeight="1" thickTop="1" thickBot="1">
      <c r="A7" s="350" t="s">
        <v>59</v>
      </c>
      <c r="B7" s="352" t="s">
        <v>113</v>
      </c>
      <c r="C7" s="354" t="s">
        <v>60</v>
      </c>
      <c r="D7" s="346" t="s">
        <v>61</v>
      </c>
      <c r="E7" s="346" t="s">
        <v>62</v>
      </c>
      <c r="F7" s="347"/>
      <c r="G7" s="356" t="s">
        <v>63</v>
      </c>
      <c r="H7" s="358" t="s">
        <v>64</v>
      </c>
      <c r="I7" s="358" t="s">
        <v>65</v>
      </c>
      <c r="J7" s="347" t="s">
        <v>66</v>
      </c>
      <c r="K7" s="360" t="s">
        <v>57</v>
      </c>
      <c r="L7" s="362" t="s">
        <v>67</v>
      </c>
      <c r="M7" s="346" t="s">
        <v>62</v>
      </c>
      <c r="N7" s="347"/>
      <c r="O7" s="368" t="s">
        <v>68</v>
      </c>
      <c r="P7" s="370" t="s">
        <v>69</v>
      </c>
      <c r="Q7" s="371"/>
      <c r="R7" s="371"/>
      <c r="S7" s="372" t="s">
        <v>70</v>
      </c>
      <c r="T7" s="374" t="s">
        <v>71</v>
      </c>
      <c r="U7" s="375"/>
      <c r="V7" s="376" t="s">
        <v>72</v>
      </c>
      <c r="W7" s="375"/>
      <c r="X7" s="377" t="s">
        <v>73</v>
      </c>
      <c r="Y7" s="364" t="s">
        <v>74</v>
      </c>
    </row>
    <row r="8" spans="1:63" ht="36" customHeight="1" thickBot="1">
      <c r="A8" s="351"/>
      <c r="B8" s="353"/>
      <c r="C8" s="355"/>
      <c r="D8" s="348"/>
      <c r="E8" s="348"/>
      <c r="F8" s="349"/>
      <c r="G8" s="357"/>
      <c r="H8" s="359"/>
      <c r="I8" s="359"/>
      <c r="J8" s="349"/>
      <c r="K8" s="361"/>
      <c r="L8" s="363"/>
      <c r="M8" s="348"/>
      <c r="N8" s="349"/>
      <c r="O8" s="369"/>
      <c r="P8" s="95" t="s">
        <v>75</v>
      </c>
      <c r="Q8" s="95" t="s">
        <v>76</v>
      </c>
      <c r="R8" s="96" t="s">
        <v>77</v>
      </c>
      <c r="S8" s="373"/>
      <c r="T8" s="97" t="s">
        <v>78</v>
      </c>
      <c r="U8" s="98" t="s">
        <v>79</v>
      </c>
      <c r="V8" s="99" t="s">
        <v>80</v>
      </c>
      <c r="W8" s="100" t="s">
        <v>81</v>
      </c>
      <c r="X8" s="378"/>
      <c r="Y8" s="365"/>
    </row>
    <row r="9" spans="1:63" ht="35.25" customHeight="1">
      <c r="A9" s="351"/>
      <c r="B9" s="353"/>
      <c r="C9" s="261" t="s">
        <v>82</v>
      </c>
      <c r="D9" s="259" t="s">
        <v>82</v>
      </c>
      <c r="E9" s="259" t="s">
        <v>82</v>
      </c>
      <c r="F9" s="258" t="s">
        <v>83</v>
      </c>
      <c r="G9" s="260" t="s">
        <v>84</v>
      </c>
      <c r="H9" s="101" t="s">
        <v>84</v>
      </c>
      <c r="I9" s="259" t="s">
        <v>82</v>
      </c>
      <c r="J9" s="102" t="s">
        <v>85</v>
      </c>
      <c r="K9" s="260" t="s">
        <v>84</v>
      </c>
      <c r="L9" s="101" t="s">
        <v>84</v>
      </c>
      <c r="M9" s="101" t="s">
        <v>84</v>
      </c>
      <c r="N9" s="102" t="s">
        <v>85</v>
      </c>
      <c r="O9" s="103" t="s">
        <v>84</v>
      </c>
      <c r="P9" s="104" t="s">
        <v>84</v>
      </c>
      <c r="Q9" s="104" t="s">
        <v>84</v>
      </c>
      <c r="R9" s="104" t="s">
        <v>84</v>
      </c>
      <c r="S9" s="366" t="s">
        <v>82</v>
      </c>
      <c r="T9" s="105" t="s">
        <v>82</v>
      </c>
      <c r="U9" s="106" t="s">
        <v>82</v>
      </c>
      <c r="V9" s="107" t="s">
        <v>86</v>
      </c>
      <c r="W9" s="108" t="s">
        <v>82</v>
      </c>
      <c r="X9" s="109" t="s">
        <v>82</v>
      </c>
      <c r="Y9" s="110" t="s">
        <v>84</v>
      </c>
      <c r="Z9" s="111"/>
    </row>
    <row r="10" spans="1:63" ht="36" customHeight="1" thickBot="1">
      <c r="A10" s="112">
        <v>1</v>
      </c>
      <c r="B10" s="113">
        <v>2</v>
      </c>
      <c r="C10" s="114">
        <v>3</v>
      </c>
      <c r="D10" s="115">
        <v>4</v>
      </c>
      <c r="E10" s="115">
        <v>5</v>
      </c>
      <c r="F10" s="116">
        <v>6</v>
      </c>
      <c r="G10" s="117">
        <v>7</v>
      </c>
      <c r="H10" s="118">
        <v>8</v>
      </c>
      <c r="I10" s="118">
        <v>9</v>
      </c>
      <c r="J10" s="119">
        <v>10</v>
      </c>
      <c r="K10" s="117">
        <v>11</v>
      </c>
      <c r="L10" s="118">
        <v>12</v>
      </c>
      <c r="M10" s="118">
        <v>13</v>
      </c>
      <c r="N10" s="120">
        <v>14</v>
      </c>
      <c r="O10" s="121">
        <v>15</v>
      </c>
      <c r="P10" s="257">
        <v>16</v>
      </c>
      <c r="Q10" s="122">
        <v>17</v>
      </c>
      <c r="R10" s="122">
        <v>18</v>
      </c>
      <c r="S10" s="367"/>
      <c r="T10" s="123">
        <v>20</v>
      </c>
      <c r="U10" s="124">
        <v>21</v>
      </c>
      <c r="V10" s="125">
        <v>22</v>
      </c>
      <c r="W10" s="126">
        <v>23</v>
      </c>
      <c r="X10" s="257" t="s">
        <v>87</v>
      </c>
      <c r="Y10" s="122">
        <v>25</v>
      </c>
    </row>
    <row r="11" spans="1:63" ht="45.75" thickTop="1">
      <c r="A11" s="127">
        <v>1</v>
      </c>
      <c r="B11" s="128" t="s">
        <v>114</v>
      </c>
      <c r="C11" s="127"/>
      <c r="D11" s="129"/>
      <c r="E11" s="129"/>
      <c r="F11" s="130"/>
      <c r="G11" s="131"/>
      <c r="H11" s="132"/>
      <c r="I11" s="133"/>
      <c r="J11" s="134"/>
      <c r="K11" s="131"/>
      <c r="L11" s="132"/>
      <c r="M11" s="132"/>
      <c r="N11" s="135"/>
      <c r="O11" s="136"/>
      <c r="P11" s="137"/>
      <c r="Q11" s="138"/>
      <c r="R11" s="139"/>
      <c r="S11" s="138"/>
      <c r="T11" s="140"/>
      <c r="U11" s="138"/>
      <c r="V11" s="141">
        <v>100</v>
      </c>
      <c r="W11" s="142">
        <v>136</v>
      </c>
      <c r="X11" s="143"/>
      <c r="Y11" s="144"/>
    </row>
    <row r="12" spans="1:63" ht="45">
      <c r="A12" s="145">
        <v>2</v>
      </c>
      <c r="B12" s="146" t="s">
        <v>115</v>
      </c>
      <c r="C12" s="145"/>
      <c r="D12" s="147"/>
      <c r="E12" s="147"/>
      <c r="F12" s="148"/>
      <c r="G12" s="149"/>
      <c r="H12" s="150"/>
      <c r="I12" s="151"/>
      <c r="J12" s="152"/>
      <c r="K12" s="149"/>
      <c r="L12" s="153"/>
      <c r="M12" s="153"/>
      <c r="N12" s="154"/>
      <c r="O12" s="155"/>
      <c r="P12" s="156"/>
      <c r="Q12" s="157"/>
      <c r="R12" s="158"/>
      <c r="S12" s="157"/>
      <c r="T12" s="159"/>
      <c r="U12" s="157"/>
      <c r="V12" s="160">
        <v>4136</v>
      </c>
      <c r="W12" s="161">
        <v>30</v>
      </c>
      <c r="X12" s="162"/>
      <c r="Y12" s="163"/>
    </row>
    <row r="13" spans="1:63" ht="45">
      <c r="A13" s="145">
        <v>3</v>
      </c>
      <c r="B13" s="146" t="s">
        <v>88</v>
      </c>
      <c r="C13" s="145"/>
      <c r="D13" s="147"/>
      <c r="E13" s="147"/>
      <c r="F13" s="148"/>
      <c r="G13" s="149"/>
      <c r="H13" s="150"/>
      <c r="I13" s="151"/>
      <c r="J13" s="152"/>
      <c r="K13" s="149"/>
      <c r="L13" s="153"/>
      <c r="M13" s="153"/>
      <c r="N13" s="154"/>
      <c r="O13" s="155"/>
      <c r="P13" s="164"/>
      <c r="Q13" s="157"/>
      <c r="R13" s="158"/>
      <c r="S13" s="157"/>
      <c r="T13" s="159"/>
      <c r="U13" s="157"/>
      <c r="V13" s="160">
        <v>2060</v>
      </c>
      <c r="W13" s="160">
        <v>326</v>
      </c>
      <c r="X13" s="162"/>
      <c r="Y13" s="163"/>
      <c r="BK13" s="263" t="s">
        <v>3</v>
      </c>
    </row>
    <row r="14" spans="1:63" ht="24" customHeight="1">
      <c r="A14" s="145">
        <v>4</v>
      </c>
      <c r="B14" s="146" t="s">
        <v>116</v>
      </c>
      <c r="C14" s="145"/>
      <c r="D14" s="147"/>
      <c r="E14" s="147"/>
      <c r="F14" s="148"/>
      <c r="G14" s="149"/>
      <c r="H14" s="150"/>
      <c r="I14" s="151"/>
      <c r="J14" s="152"/>
      <c r="K14" s="149"/>
      <c r="L14" s="153"/>
      <c r="M14" s="153"/>
      <c r="N14" s="154"/>
      <c r="O14" s="155"/>
      <c r="P14" s="162"/>
      <c r="Q14" s="157"/>
      <c r="R14" s="158"/>
      <c r="S14" s="157"/>
      <c r="T14" s="159"/>
      <c r="U14" s="157"/>
      <c r="V14" s="160">
        <v>1014</v>
      </c>
      <c r="W14" s="160">
        <v>0</v>
      </c>
      <c r="X14" s="162"/>
      <c r="Y14" s="163"/>
    </row>
    <row r="15" spans="1:63" ht="45">
      <c r="A15" s="145">
        <v>5</v>
      </c>
      <c r="B15" s="146" t="s">
        <v>89</v>
      </c>
      <c r="C15" s="145"/>
      <c r="D15" s="147"/>
      <c r="E15" s="147"/>
      <c r="F15" s="148"/>
      <c r="G15" s="149"/>
      <c r="H15" s="150"/>
      <c r="I15" s="151"/>
      <c r="J15" s="152"/>
      <c r="K15" s="149"/>
      <c r="L15" s="153"/>
      <c r="M15" s="153"/>
      <c r="N15" s="154"/>
      <c r="O15" s="155"/>
      <c r="P15" s="162"/>
      <c r="Q15" s="157"/>
      <c r="R15" s="158"/>
      <c r="S15" s="157"/>
      <c r="T15" s="159"/>
      <c r="U15" s="157"/>
      <c r="V15" s="160">
        <v>1321</v>
      </c>
      <c r="W15" s="160">
        <v>194</v>
      </c>
      <c r="X15" s="162"/>
      <c r="Y15" s="163"/>
    </row>
    <row r="16" spans="1:63" ht="45">
      <c r="A16" s="145">
        <v>6</v>
      </c>
      <c r="B16" s="146" t="s">
        <v>90</v>
      </c>
      <c r="C16" s="145"/>
      <c r="D16" s="147"/>
      <c r="E16" s="147"/>
      <c r="F16" s="148"/>
      <c r="G16" s="149"/>
      <c r="H16" s="150"/>
      <c r="I16" s="151"/>
      <c r="J16" s="152"/>
      <c r="K16" s="149"/>
      <c r="L16" s="153"/>
      <c r="M16" s="153"/>
      <c r="N16" s="154"/>
      <c r="O16" s="155"/>
      <c r="P16" s="162"/>
      <c r="Q16" s="157"/>
      <c r="R16" s="158"/>
      <c r="S16" s="157"/>
      <c r="T16" s="159"/>
      <c r="U16" s="157"/>
      <c r="V16" s="160">
        <v>1986</v>
      </c>
      <c r="W16" s="160">
        <v>343</v>
      </c>
      <c r="X16" s="162"/>
      <c r="Y16" s="163"/>
    </row>
    <row r="17" spans="1:38" ht="45">
      <c r="A17" s="145">
        <v>7</v>
      </c>
      <c r="B17" s="146" t="s">
        <v>91</v>
      </c>
      <c r="C17" s="145"/>
      <c r="D17" s="147"/>
      <c r="E17" s="147"/>
      <c r="F17" s="148"/>
      <c r="G17" s="149"/>
      <c r="H17" s="150"/>
      <c r="I17" s="151"/>
      <c r="J17" s="152"/>
      <c r="K17" s="149"/>
      <c r="L17" s="153"/>
      <c r="M17" s="153"/>
      <c r="N17" s="154"/>
      <c r="O17" s="155"/>
      <c r="P17" s="162"/>
      <c r="Q17" s="157"/>
      <c r="R17" s="158"/>
      <c r="S17" s="157"/>
      <c r="T17" s="159"/>
      <c r="U17" s="157"/>
      <c r="V17" s="160">
        <v>2050</v>
      </c>
      <c r="W17" s="160">
        <v>282</v>
      </c>
      <c r="X17" s="162"/>
      <c r="Y17" s="163"/>
    </row>
    <row r="18" spans="1:38" ht="45">
      <c r="A18" s="145">
        <v>8</v>
      </c>
      <c r="B18" s="146" t="s">
        <v>117</v>
      </c>
      <c r="C18" s="145"/>
      <c r="D18" s="147"/>
      <c r="E18" s="147"/>
      <c r="F18" s="148"/>
      <c r="G18" s="149"/>
      <c r="H18" s="150"/>
      <c r="I18" s="151"/>
      <c r="J18" s="152"/>
      <c r="K18" s="149"/>
      <c r="L18" s="153"/>
      <c r="M18" s="153"/>
      <c r="N18" s="154"/>
      <c r="O18" s="155"/>
      <c r="P18" s="162"/>
      <c r="Q18" s="157"/>
      <c r="R18" s="158"/>
      <c r="S18" s="157"/>
      <c r="T18" s="159"/>
      <c r="U18" s="157"/>
      <c r="V18" s="160">
        <v>4986</v>
      </c>
      <c r="W18" s="160">
        <v>635</v>
      </c>
      <c r="X18" s="162"/>
      <c r="Y18" s="163"/>
    </row>
    <row r="19" spans="1:38" ht="45.75" thickBot="1">
      <c r="A19" s="165">
        <v>9</v>
      </c>
      <c r="B19" s="166" t="s">
        <v>118</v>
      </c>
      <c r="C19" s="165"/>
      <c r="D19" s="167"/>
      <c r="E19" s="167"/>
      <c r="F19" s="168"/>
      <c r="G19" s="169"/>
      <c r="H19" s="170"/>
      <c r="I19" s="171"/>
      <c r="J19" s="172"/>
      <c r="K19" s="169"/>
      <c r="L19" s="173"/>
      <c r="M19" s="173"/>
      <c r="N19" s="174"/>
      <c r="O19" s="175"/>
      <c r="P19" s="176"/>
      <c r="Q19" s="177"/>
      <c r="R19" s="178"/>
      <c r="S19" s="177"/>
      <c r="T19" s="179"/>
      <c r="U19" s="177"/>
      <c r="V19" s="160">
        <v>703</v>
      </c>
      <c r="W19" s="160">
        <v>68</v>
      </c>
      <c r="X19" s="176"/>
      <c r="Y19" s="180"/>
    </row>
    <row r="20" spans="1:38" ht="46.5" customHeight="1" thickTop="1" thickBot="1">
      <c r="A20" s="181"/>
      <c r="B20" s="182" t="s">
        <v>119</v>
      </c>
      <c r="C20" s="183"/>
      <c r="D20" s="184"/>
      <c r="E20" s="184"/>
      <c r="F20" s="185"/>
      <c r="G20" s="186"/>
      <c r="H20" s="187"/>
      <c r="I20" s="188"/>
      <c r="J20" s="189"/>
      <c r="K20" s="190"/>
      <c r="L20" s="187"/>
      <c r="M20" s="187"/>
      <c r="N20" s="189"/>
      <c r="O20" s="191"/>
      <c r="P20" s="192"/>
      <c r="Q20" s="193"/>
      <c r="R20" s="194"/>
      <c r="S20" s="193"/>
      <c r="T20" s="195"/>
      <c r="U20" s="190"/>
      <c r="V20" s="196">
        <f>SUM(V11:V19)</f>
        <v>18356</v>
      </c>
      <c r="W20" s="190">
        <f>SUM(W11:W19)</f>
        <v>2014</v>
      </c>
      <c r="X20" s="192"/>
      <c r="Y20" s="197"/>
    </row>
    <row r="21" spans="1:38" ht="45.75" thickTop="1">
      <c r="A21" s="198">
        <v>10</v>
      </c>
      <c r="B21" s="199" t="s">
        <v>120</v>
      </c>
      <c r="C21" s="198"/>
      <c r="D21" s="200"/>
      <c r="E21" s="200"/>
      <c r="F21" s="201"/>
      <c r="G21" s="202"/>
      <c r="H21" s="150"/>
      <c r="I21" s="203"/>
      <c r="J21" s="204"/>
      <c r="K21" s="202"/>
      <c r="L21" s="150"/>
      <c r="M21" s="150"/>
      <c r="N21" s="205"/>
      <c r="O21" s="206">
        <f>[1]PSP_DB!AA15</f>
        <v>62.5092019175258</v>
      </c>
      <c r="P21" s="206">
        <f>IF([1]PSP_DB!BA307 &gt;0,[1]PSP_DB!BA307, 0)</f>
        <v>2.6766802499999902</v>
      </c>
      <c r="Q21" s="206">
        <f>IF([1]PSP_DB!BA307 &lt;0,[1]PSP_DB!BA307, 0)</f>
        <v>0</v>
      </c>
      <c r="R21" s="206">
        <f t="shared" ref="R21:R28" si="0">P21+Q21</f>
        <v>2.6766802499999902</v>
      </c>
      <c r="S21" s="207" t="e">
        <f ca="1">DbData("gen_out_summ", "cseb")</f>
        <v>#NAME?</v>
      </c>
      <c r="T21" s="208">
        <v>4149</v>
      </c>
      <c r="U21" s="207" t="e">
        <f ca="1">T21-S21</f>
        <v>#NAME?</v>
      </c>
      <c r="V21" s="209">
        <f>[1]ENT_PEAK!AD4-W21</f>
        <v>1258.8172500000001</v>
      </c>
      <c r="W21" s="209">
        <v>0</v>
      </c>
      <c r="X21" s="210" t="e">
        <f ca="1">U21+V21+W21</f>
        <v>#NAME?</v>
      </c>
      <c r="Y21" s="211">
        <f>[1]PSP_DB!BF307</f>
        <v>0</v>
      </c>
      <c r="AE21" s="212"/>
      <c r="AF21" s="212"/>
      <c r="AG21" s="212"/>
      <c r="AH21" s="212"/>
      <c r="AI21" s="212"/>
      <c r="AJ21" s="212"/>
      <c r="AK21" s="212"/>
      <c r="AL21" s="212"/>
    </row>
    <row r="22" spans="1:38" ht="45">
      <c r="A22" s="145">
        <v>11</v>
      </c>
      <c r="B22" s="146" t="s">
        <v>92</v>
      </c>
      <c r="C22" s="145"/>
      <c r="D22" s="147"/>
      <c r="E22" s="147"/>
      <c r="F22" s="201"/>
      <c r="G22" s="149"/>
      <c r="H22" s="150"/>
      <c r="I22" s="203"/>
      <c r="J22" s="204"/>
      <c r="K22" s="149"/>
      <c r="L22" s="153"/>
      <c r="M22" s="150"/>
      <c r="N22" s="205"/>
      <c r="O22" s="206">
        <f>[1]PSP_DB!AA20</f>
        <v>208.14300000000003</v>
      </c>
      <c r="P22" s="206">
        <f>IF([1]PSP_DB!BA312 &gt;0,[1]PSP_DB!BA312, 0)</f>
        <v>6.0770178999999898</v>
      </c>
      <c r="Q22" s="206">
        <f>IF([1]PSP_DB!BA312 &lt;0,[1]PSP_DB!BA312, 0)</f>
        <v>0</v>
      </c>
      <c r="R22" s="206">
        <f t="shared" si="0"/>
        <v>6.0770178999999898</v>
      </c>
      <c r="S22" s="207" t="e">
        <f ca="1">DbData("gen_out_summ", "geb")</f>
        <v>#NAME?</v>
      </c>
      <c r="T22" s="213">
        <v>20496</v>
      </c>
      <c r="U22" s="207" t="e">
        <f t="shared" ref="U22:U28" ca="1" si="1">T22-S22</f>
        <v>#NAME?</v>
      </c>
      <c r="V22" s="209">
        <f>[1]ENT_PEAK!AD2-W22</f>
        <v>5303.9886500000002</v>
      </c>
      <c r="W22" s="209">
        <v>0</v>
      </c>
      <c r="X22" s="210" t="e">
        <f t="shared" ref="X22:X28" ca="1" si="2">U22+V22+W22</f>
        <v>#NAME?</v>
      </c>
      <c r="Y22" s="211">
        <f>[1]PSP_DB!BF312</f>
        <v>59.860829999999901</v>
      </c>
    </row>
    <row r="23" spans="1:38" ht="45">
      <c r="A23" s="145">
        <v>12</v>
      </c>
      <c r="B23" s="146" t="s">
        <v>93</v>
      </c>
      <c r="C23" s="145"/>
      <c r="D23" s="147"/>
      <c r="E23" s="147"/>
      <c r="F23" s="201"/>
      <c r="G23" s="149"/>
      <c r="H23" s="150"/>
      <c r="I23" s="203"/>
      <c r="J23" s="204"/>
      <c r="K23" s="149"/>
      <c r="L23" s="153"/>
      <c r="M23" s="150"/>
      <c r="N23" s="205"/>
      <c r="O23" s="206">
        <f>[1]PSP_DB!AA21</f>
        <v>103.49499999999999</v>
      </c>
      <c r="P23" s="206">
        <f>IF([1]PSP_DB!BA313 &gt;0,[1]PSP_DB!BA313, 0)</f>
        <v>0</v>
      </c>
      <c r="Q23" s="206">
        <f>IF([1]PSP_DB!BA313 &lt;0,[1]PSP_DB!BA313, 0)</f>
        <v>-12.3702947499999</v>
      </c>
      <c r="R23" s="206">
        <f t="shared" si="0"/>
        <v>-12.3702947499999</v>
      </c>
      <c r="S23" s="207" t="e">
        <f ca="1">DbData("gen_out_summ", "mp")</f>
        <v>#NAME?</v>
      </c>
      <c r="T23" s="213">
        <v>5188</v>
      </c>
      <c r="U23" s="207" t="e">
        <f ca="1">T23-S23</f>
        <v>#NAME?</v>
      </c>
      <c r="V23" s="209" t="e">
        <f ca="1">[1]ENT_PEAK!AD3-W23</f>
        <v>#NAME?</v>
      </c>
      <c r="W23" s="209" t="e">
        <f ca="1">0.01228606*DbData("KSTPS I&amp;II", "wbes_dc_peak_hr_mw") + 0.0243663*DbData("KSTPS7", "wbes_dc_peak_hr_mw") + 0.0182737*DbData("VSTPS I", "wbes_dc_peak_hr_mw") + 0.017399088*DbData("VSTPS II", "wbes_dc_peak_hr_mw") + 0.017399088*DbData("VSTPS III", "wbes_dc_peak_hr_mw") + 0.024368022*DbData("VSTPS IV", "wbes_dc_peak_hr_mw") + 0.0243663*DbData("VSTPS V", "wbes_dc_peak_hr_mw") + 0.0246166928571429*DbData("SIPAT I", "wbes_dc_peak_hr_mw") + 0.016538088*DbData("SIPAT II", "wbes_dc_peak_hr_mw") + 0.024368022*DbData("MOUDA", "wbes_dc_peak_hr_mw") + 0.0198508333333333*DbData("TAPS-II", "wbes_dc_peak_hr_mw") + 0.0198773590909091*DbData("KAPS", "wbes_dc_peak_hr_mw")</f>
        <v>#NAME?</v>
      </c>
      <c r="X23" s="210" t="e">
        <f t="shared" ca="1" si="2"/>
        <v>#NAME?</v>
      </c>
      <c r="Y23" s="211">
        <f>[1]PSP_DB!BF313</f>
        <v>-13.47249624</v>
      </c>
    </row>
    <row r="24" spans="1:38" ht="45">
      <c r="A24" s="198">
        <v>13</v>
      </c>
      <c r="B24" s="146" t="s">
        <v>94</v>
      </c>
      <c r="C24" s="145"/>
      <c r="D24" s="147"/>
      <c r="E24" s="147"/>
      <c r="F24" s="201"/>
      <c r="G24" s="149"/>
      <c r="H24" s="150"/>
      <c r="I24" s="203"/>
      <c r="J24" s="204"/>
      <c r="K24" s="149"/>
      <c r="L24" s="153"/>
      <c r="M24" s="150"/>
      <c r="N24" s="205"/>
      <c r="O24" s="206">
        <f>[1]PSP_DB!AA22</f>
        <v>326.75200000000001</v>
      </c>
      <c r="P24" s="206">
        <f>IF([1]PSP_DB!BA314 &gt;0,[1]PSP_DB!BA314, 0)</f>
        <v>4.1546405999999898</v>
      </c>
      <c r="Q24" s="206">
        <f>IF([1]PSP_DB!BA314 &lt;0,[1]PSP_DB!BA314, 0)</f>
        <v>0</v>
      </c>
      <c r="R24" s="206">
        <f t="shared" si="0"/>
        <v>4.1546405999999898</v>
      </c>
      <c r="S24" s="207" t="e">
        <f ca="1">DbData("gen_out_summ", "mseb")</f>
        <v>#NAME?</v>
      </c>
      <c r="T24" s="214">
        <v>22004</v>
      </c>
      <c r="U24" s="207" t="e">
        <f t="shared" ca="1" si="1"/>
        <v>#NAME?</v>
      </c>
      <c r="V24" s="209" t="e">
        <f ca="1">[1]ENT_PEAK!AD5-W24</f>
        <v>#NAME?</v>
      </c>
      <c r="W24" s="209" t="e">
        <f ca="1">0.0265698533333333*DbData("KSTPS I&amp;II", "wbes_dc_peak_hr_mw") + 0.0526946*DbData("KSTPS7", "wbes_dc_peak_hr_mw") + 0.0395187333333333*DbData("VSTPS I", "wbes_dc_peak_hr_mw") + 0.037627296*DbData("VSTPS II", "wbes_dc_peak_hr_mw") + 0.037627296*DbData("VSTPS III", "wbes_dc_peak_hr_mw") + 0.052698324*DbData("VSTPS IV", "wbes_dc_peak_hr_mw") + 0.0526946*DbData("VSTPS V", "wbes_dc_peak_hr_mw") + 0.0532361*DbData("SIPAT I", "wbes_dc_peak_hr_mw") + 0.035765296*DbData("SIPAT II", "wbes_dc_peak_hr_mw") + 0.052698324*DbData("MOUDA", "wbes_dc_peak_hr_mw") + 0.0429294444444445*DbData("TAPS-II", "wbes_dc_peak_hr_mw") + 0.0429868090909091*DbData("KAPS", "wbes_dc_peak_hr_mw")</f>
        <v>#NAME?</v>
      </c>
      <c r="X24" s="210" t="e">
        <f t="shared" ca="1" si="2"/>
        <v>#NAME?</v>
      </c>
      <c r="Y24" s="211">
        <f>[1]PSP_DB!BF314</f>
        <v>8.5999309875000005</v>
      </c>
    </row>
    <row r="25" spans="1:38" ht="45">
      <c r="A25" s="145">
        <v>14</v>
      </c>
      <c r="B25" s="146" t="s">
        <v>95</v>
      </c>
      <c r="C25" s="145"/>
      <c r="D25" s="147"/>
      <c r="E25" s="147"/>
      <c r="F25" s="201"/>
      <c r="G25" s="149"/>
      <c r="H25" s="150"/>
      <c r="I25" s="203"/>
      <c r="J25" s="204"/>
      <c r="K25" s="149"/>
      <c r="L25" s="153"/>
      <c r="M25" s="150"/>
      <c r="N25" s="205"/>
      <c r="O25" s="206">
        <f>[1]PSP_DB!AA17</f>
        <v>0</v>
      </c>
      <c r="P25" s="206">
        <f>IF([1]PSP_DB!BA309 &gt;0,[1]PSP_DB!BA309, 0)</f>
        <v>0</v>
      </c>
      <c r="Q25" s="206">
        <f>IF([1]PSP_DB!BA309 &lt;0,[1]PSP_DB!BA309, 0)</f>
        <v>0</v>
      </c>
      <c r="R25" s="206">
        <f t="shared" si="0"/>
        <v>0</v>
      </c>
      <c r="S25" s="214">
        <v>0</v>
      </c>
      <c r="T25" s="214">
        <v>0</v>
      </c>
      <c r="U25" s="207">
        <f t="shared" si="1"/>
        <v>0</v>
      </c>
      <c r="V25" s="209" t="e">
        <f ca="1">[1]ENT_PEAK!AD7-W25</f>
        <v>#NAME?</v>
      </c>
      <c r="W25" s="209" t="e">
        <f ca="1">0.00181222952380952*DbData("KSTPS I&amp;II", "wbes_dc_peak_hr_mw") + 0.0035941*DbData("KSTPS7", "wbes_dc_peak_hr_mw") + 0.00269542380952381*DbData("VSTPS I", "wbes_dc_peak_hr_mw") + 0.002566416*DbData("VSTPS II", "wbes_dc_peak_hr_mw") + 0.002566416*DbData("VSTPS III", "wbes_dc_peak_hr_mw") + 0.003594354*DbData("VSTPS IV", "wbes_dc_peak_hr_mw") + 0.0035941*DbData("VSTPS V", "wbes_dc_peak_hr_mw") + 0.00363103367346939*DbData("SIPAT I", "wbes_dc_peak_hr_mw") + 0.002439416*DbData("SIPAT II", "wbes_dc_peak_hr_mw") + 0.003594354*DbData("MOUDA", "wbes_dc_peak_hr_mw") + 0.00292805555555556*DbData("TAPS-II", "wbes_dc_peak_hr_mw") + 0.00293196818181818*DbData("KAPS", "wbes_dc_peak_hr_mw")</f>
        <v>#NAME?</v>
      </c>
      <c r="X25" s="210" t="e">
        <f t="shared" ca="1" si="2"/>
        <v>#NAME?</v>
      </c>
      <c r="Y25" s="211">
        <f>[1]PSP_DB!BF309</f>
        <v>1.2226399999999999</v>
      </c>
    </row>
    <row r="26" spans="1:38" ht="45">
      <c r="A26" s="145">
        <v>15</v>
      </c>
      <c r="B26" s="146" t="s">
        <v>121</v>
      </c>
      <c r="C26" s="145"/>
      <c r="D26" s="147"/>
      <c r="E26" s="147"/>
      <c r="F26" s="201"/>
      <c r="G26" s="149"/>
      <c r="H26" s="150"/>
      <c r="I26" s="203"/>
      <c r="J26" s="204"/>
      <c r="K26" s="149"/>
      <c r="L26" s="153"/>
      <c r="M26" s="150"/>
      <c r="N26" s="205"/>
      <c r="O26" s="206">
        <f>[1]PSP_DB!AA16</f>
        <v>0</v>
      </c>
      <c r="P26" s="206">
        <f>IF([1]PSP_DB!BA308 &gt;0,[1]PSP_DB!BA308, 0)</f>
        <v>0</v>
      </c>
      <c r="Q26" s="206">
        <f>IF([1]PSP_DB!BA308 &lt;0,[1]PSP_DB!BA308, 0)</f>
        <v>0</v>
      </c>
      <c r="R26" s="206">
        <f t="shared" si="0"/>
        <v>0</v>
      </c>
      <c r="S26" s="214">
        <v>0</v>
      </c>
      <c r="T26" s="214">
        <v>0</v>
      </c>
      <c r="U26" s="207">
        <f t="shared" si="1"/>
        <v>0</v>
      </c>
      <c r="V26" s="209" t="e">
        <f ca="1">[1]ENT_PEAK!AD8-W26</f>
        <v>#NAME?</v>
      </c>
      <c r="W26" s="209" t="e">
        <f ca="1">0.0255424476190476*DbData("KSTPS I&amp;II", "wbes_dc_peak_hr_mw") + 0.050657*DbData("KSTPS7", "wbes_dc_peak_hr_mw") + 0.0379906190476191*DbData("VSTPS I", "wbes_dc_peak_hr_mw") + 0.03617232*DbData("VSTPS II", "wbes_dc_peak_hr_mw") + 0.03617232*DbData("VSTPS III", "wbes_dc_peak_hr_mw") + 0.05066058*DbData("VSTPS IV", "wbes_dc_peak_hr_mw") + 0.050657*DbData("VSTPS V", "wbes_dc_peak_hr_mw") + 0.0511775612244898*DbData("SIPAT I", "wbes_dc_peak_hr_mw") + 0.03438232*DbData("SIPAT II", "wbes_dc_peak_hr_mw") + 0.05066058*DbData("MOUDA", "wbes_dc_peak_hr_mw") + 0.0412694444444444*DbData("TAPS-II", "wbes_dc_peak_hr_mw") + 0.0413245909090909*DbData("KAPS", "wbes_dc_peak_hr_mw")</f>
        <v>#NAME?</v>
      </c>
      <c r="X26" s="210" t="e">
        <f t="shared" ca="1" si="2"/>
        <v>#NAME?</v>
      </c>
      <c r="Y26" s="211">
        <f>[1]PSP_DB!BF308</f>
        <v>0.91993800000000003</v>
      </c>
    </row>
    <row r="27" spans="1:38" ht="45">
      <c r="A27" s="198">
        <v>16</v>
      </c>
      <c r="B27" s="146" t="s">
        <v>122</v>
      </c>
      <c r="C27" s="145"/>
      <c r="D27" s="147"/>
      <c r="E27" s="147"/>
      <c r="F27" s="201"/>
      <c r="G27" s="149"/>
      <c r="H27" s="150"/>
      <c r="I27" s="203"/>
      <c r="J27" s="204"/>
      <c r="K27" s="149"/>
      <c r="L27" s="153"/>
      <c r="M27" s="150"/>
      <c r="N27" s="205"/>
      <c r="O27" s="206">
        <f>[1]PSP_DB!AA19</f>
        <v>0.73049999999999904</v>
      </c>
      <c r="P27" s="206">
        <f>IF([1]PSP_DB!BA311 &gt;0,[1]PSP_DB!BA311, 0)</f>
        <v>0.709919999999999</v>
      </c>
      <c r="Q27" s="206">
        <f>IF([1]PSP_DB!BA311 &lt;0,[1]PSP_DB!BA311, 0)</f>
        <v>0</v>
      </c>
      <c r="R27" s="206">
        <f t="shared" si="0"/>
        <v>0.709919999999999</v>
      </c>
      <c r="S27" s="214">
        <v>0</v>
      </c>
      <c r="T27" s="214">
        <v>78</v>
      </c>
      <c r="U27" s="207">
        <f t="shared" si="1"/>
        <v>78</v>
      </c>
      <c r="V27" s="209" t="e">
        <f ca="1">[1]ENT_PEAK!AD6-W27</f>
        <v>#NAME?</v>
      </c>
      <c r="W27" s="209" t="e">
        <f ca="1">0.000263986190476191*DbData("KSTPS I&amp;II", "wbes_dc_peak_hr_mw") + 0.00052355*DbData("KSTPS7", "wbes_dc_peak_hr_mw") + 0.000392640476190476*DbData("VSTPS I", "wbes_dc_peak_hr_mw") + 0.000373848*DbData("VSTPS II", "wbes_dc_peak_hr_mw") + 0.000373848*DbData("VSTPS III", "wbes_dc_peak_hr_mw") + 0.000523587*DbData("VSTPS IV", "wbes_dc_peak_hr_mw") + 0.00052355*DbData("VSTPS V", "wbes_dc_peak_hr_mw") + 0.000528930102040816*DbData("SIPAT I", "wbes_dc_peak_hr_mw") + 0.000355348*DbData("SIPAT II", "wbes_dc_peak_hr_mw") + 0.000523587*DbData("MOUDA", "wbes_dc_peak_hr_mw") + 0.000426527777777778*DbData("TAPS-II", "wbes_dc_peak_hr_mw") + 0.000427097727272727*DbData("KAPS", "wbes_dc_peak_hr_mw")</f>
        <v>#NAME?</v>
      </c>
      <c r="X27" s="210" t="e">
        <f t="shared" ca="1" si="2"/>
        <v>#NAME?</v>
      </c>
      <c r="Y27" s="211">
        <f>[1]PSP_DB!BF311</f>
        <v>0.76676897749999995</v>
      </c>
    </row>
    <row r="28" spans="1:38" ht="45.75" thickBot="1">
      <c r="A28" s="145">
        <v>17</v>
      </c>
      <c r="B28" s="215" t="s">
        <v>34</v>
      </c>
      <c r="C28" s="216"/>
      <c r="D28" s="217"/>
      <c r="E28" s="217"/>
      <c r="F28" s="218"/>
      <c r="G28" s="219"/>
      <c r="H28" s="170"/>
      <c r="I28" s="220"/>
      <c r="J28" s="221"/>
      <c r="K28" s="219"/>
      <c r="L28" s="170"/>
      <c r="M28" s="170"/>
      <c r="N28" s="222"/>
      <c r="O28" s="206">
        <f>[1]PSP_DB!AA18</f>
        <v>0</v>
      </c>
      <c r="P28" s="206">
        <f>IF([1]PSP_DB!BA310 &gt;0,[1]PSP_DB!BA310, 0)</f>
        <v>5.7406559999999898</v>
      </c>
      <c r="Q28" s="206">
        <f>IF([1]PSP_DB!BA310 &lt;0,[1]PSP_DB!BA310, 0)</f>
        <v>0</v>
      </c>
      <c r="R28" s="206">
        <f t="shared" si="0"/>
        <v>5.7406559999999898</v>
      </c>
      <c r="S28" s="214">
        <v>0</v>
      </c>
      <c r="T28" s="223">
        <v>0</v>
      </c>
      <c r="U28" s="224">
        <f t="shared" si="1"/>
        <v>0</v>
      </c>
      <c r="V28" s="225">
        <v>0</v>
      </c>
      <c r="W28" s="226">
        <v>0</v>
      </c>
      <c r="X28" s="210">
        <f t="shared" si="2"/>
        <v>0</v>
      </c>
      <c r="Y28" s="211">
        <f>[1]PSP_DB!BF310</f>
        <v>0.33660399999999902</v>
      </c>
    </row>
    <row r="29" spans="1:38" ht="46.5" customHeight="1" thickTop="1" thickBot="1">
      <c r="A29" s="181"/>
      <c r="B29" s="182" t="s">
        <v>96</v>
      </c>
      <c r="C29" s="183"/>
      <c r="D29" s="184"/>
      <c r="E29" s="184"/>
      <c r="F29" s="185"/>
      <c r="G29" s="186"/>
      <c r="H29" s="187"/>
      <c r="I29" s="188"/>
      <c r="J29" s="189"/>
      <c r="K29" s="186"/>
      <c r="L29" s="187"/>
      <c r="M29" s="187"/>
      <c r="N29" s="227"/>
      <c r="O29" s="192"/>
      <c r="P29" s="193"/>
      <c r="Q29" s="195"/>
      <c r="R29" s="194"/>
      <c r="S29" s="192"/>
      <c r="T29" s="193"/>
      <c r="U29" s="195"/>
      <c r="V29" s="196" t="e">
        <f ca="1">SUM(V21:V27)</f>
        <v>#NAME?</v>
      </c>
      <c r="W29" s="228" t="e">
        <f ca="1">SUM(W21:W27)</f>
        <v>#NAME?</v>
      </c>
      <c r="X29" s="192"/>
      <c r="Y29" s="197"/>
    </row>
    <row r="30" spans="1:38" ht="79.5" customHeight="1" thickTop="1">
      <c r="A30" s="198">
        <v>18</v>
      </c>
      <c r="B30" s="199" t="s">
        <v>97</v>
      </c>
      <c r="C30" s="198"/>
      <c r="D30" s="200"/>
      <c r="E30" s="200"/>
      <c r="F30" s="201"/>
      <c r="G30" s="202"/>
      <c r="H30" s="150"/>
      <c r="I30" s="203"/>
      <c r="J30" s="204"/>
      <c r="K30" s="202"/>
      <c r="L30" s="150"/>
      <c r="M30" s="150"/>
      <c r="N30" s="205"/>
      <c r="O30" s="229"/>
      <c r="P30" s="230"/>
      <c r="Q30" s="140"/>
      <c r="R30" s="231"/>
      <c r="S30" s="157"/>
      <c r="T30" s="159"/>
      <c r="U30" s="157"/>
      <c r="V30" s="160">
        <v>2978</v>
      </c>
      <c r="W30" s="160">
        <v>226</v>
      </c>
      <c r="X30" s="229"/>
      <c r="Y30" s="232"/>
    </row>
    <row r="31" spans="1:38" ht="45">
      <c r="A31" s="145">
        <v>19</v>
      </c>
      <c r="B31" s="146" t="s">
        <v>98</v>
      </c>
      <c r="C31" s="145"/>
      <c r="D31" s="147"/>
      <c r="E31" s="147"/>
      <c r="F31" s="148"/>
      <c r="G31" s="149"/>
      <c r="H31" s="150"/>
      <c r="I31" s="151"/>
      <c r="J31" s="152"/>
      <c r="K31" s="149"/>
      <c r="L31" s="153"/>
      <c r="M31" s="153"/>
      <c r="N31" s="154"/>
      <c r="O31" s="155"/>
      <c r="P31" s="233"/>
      <c r="Q31" s="234"/>
      <c r="R31" s="158"/>
      <c r="S31" s="157"/>
      <c r="T31" s="159"/>
      <c r="U31" s="157"/>
      <c r="V31" s="160">
        <v>1416</v>
      </c>
      <c r="W31" s="160">
        <v>258</v>
      </c>
      <c r="X31" s="162"/>
      <c r="Y31" s="163"/>
    </row>
    <row r="32" spans="1:38" ht="45">
      <c r="A32" s="198">
        <v>20</v>
      </c>
      <c r="B32" s="146" t="s">
        <v>99</v>
      </c>
      <c r="C32" s="145"/>
      <c r="D32" s="147"/>
      <c r="E32" s="147"/>
      <c r="F32" s="148"/>
      <c r="G32" s="149"/>
      <c r="H32" s="150"/>
      <c r="I32" s="151"/>
      <c r="J32" s="152"/>
      <c r="K32" s="149"/>
      <c r="L32" s="153"/>
      <c r="M32" s="153"/>
      <c r="N32" s="154"/>
      <c r="O32" s="155"/>
      <c r="P32" s="229"/>
      <c r="Q32" s="157"/>
      <c r="R32" s="158"/>
      <c r="S32" s="157"/>
      <c r="T32" s="159"/>
      <c r="U32" s="157"/>
      <c r="V32" s="160">
        <v>1360</v>
      </c>
      <c r="W32" s="160">
        <v>364</v>
      </c>
      <c r="X32" s="162"/>
      <c r="Y32" s="163"/>
    </row>
    <row r="33" spans="1:25" ht="45">
      <c r="A33" s="145">
        <v>21</v>
      </c>
      <c r="B33" s="146" t="s">
        <v>100</v>
      </c>
      <c r="C33" s="145"/>
      <c r="D33" s="147"/>
      <c r="E33" s="147"/>
      <c r="F33" s="148"/>
      <c r="G33" s="149"/>
      <c r="H33" s="150"/>
      <c r="I33" s="151"/>
      <c r="J33" s="152"/>
      <c r="K33" s="149"/>
      <c r="L33" s="153"/>
      <c r="M33" s="153"/>
      <c r="N33" s="154"/>
      <c r="O33" s="155"/>
      <c r="P33" s="162"/>
      <c r="Q33" s="157"/>
      <c r="R33" s="158"/>
      <c r="S33" s="157"/>
      <c r="T33" s="159"/>
      <c r="U33" s="157"/>
      <c r="V33" s="160">
        <v>2958</v>
      </c>
      <c r="W33" s="160">
        <v>326</v>
      </c>
      <c r="X33" s="162"/>
      <c r="Y33" s="163"/>
    </row>
    <row r="34" spans="1:25" ht="45">
      <c r="A34" s="198">
        <v>22</v>
      </c>
      <c r="B34" s="146" t="s">
        <v>101</v>
      </c>
      <c r="C34" s="145"/>
      <c r="D34" s="147"/>
      <c r="E34" s="147"/>
      <c r="F34" s="148"/>
      <c r="G34" s="149"/>
      <c r="H34" s="150"/>
      <c r="I34" s="151"/>
      <c r="J34" s="152"/>
      <c r="K34" s="149"/>
      <c r="L34" s="153"/>
      <c r="M34" s="153"/>
      <c r="N34" s="154"/>
      <c r="O34" s="155"/>
      <c r="P34" s="162"/>
      <c r="Q34" s="157"/>
      <c r="R34" s="158"/>
      <c r="S34" s="157"/>
      <c r="T34" s="159"/>
      <c r="U34" s="157"/>
      <c r="V34" s="160">
        <v>231</v>
      </c>
      <c r="W34" s="160">
        <v>163</v>
      </c>
      <c r="X34" s="162"/>
      <c r="Y34" s="163"/>
    </row>
    <row r="35" spans="1:25" ht="45.75" thickBot="1">
      <c r="A35" s="145">
        <v>23</v>
      </c>
      <c r="B35" s="166" t="s">
        <v>102</v>
      </c>
      <c r="C35" s="165"/>
      <c r="D35" s="167"/>
      <c r="E35" s="167"/>
      <c r="F35" s="168"/>
      <c r="G35" s="169"/>
      <c r="H35" s="170"/>
      <c r="I35" s="171"/>
      <c r="J35" s="172"/>
      <c r="K35" s="169"/>
      <c r="L35" s="173"/>
      <c r="M35" s="173"/>
      <c r="N35" s="174"/>
      <c r="O35" s="155"/>
      <c r="P35" s="162"/>
      <c r="Q35" s="157"/>
      <c r="R35" s="177"/>
      <c r="S35" s="179"/>
      <c r="T35" s="159"/>
      <c r="U35" s="157"/>
      <c r="V35" s="160">
        <v>0</v>
      </c>
      <c r="W35" s="160">
        <v>0</v>
      </c>
      <c r="X35" s="176"/>
      <c r="Y35" s="180"/>
    </row>
    <row r="36" spans="1:25" ht="46.5" customHeight="1" thickTop="1" thickBot="1">
      <c r="A36" s="181"/>
      <c r="B36" s="182" t="s">
        <v>123</v>
      </c>
      <c r="C36" s="183"/>
      <c r="D36" s="184"/>
      <c r="E36" s="184"/>
      <c r="F36" s="185"/>
      <c r="G36" s="186"/>
      <c r="H36" s="187"/>
      <c r="I36" s="188"/>
      <c r="J36" s="189"/>
      <c r="K36" s="186"/>
      <c r="L36" s="187"/>
      <c r="M36" s="187"/>
      <c r="N36" s="227"/>
      <c r="O36" s="193"/>
      <c r="P36" s="195"/>
      <c r="Q36" s="193"/>
      <c r="R36" s="193"/>
      <c r="S36" s="193"/>
      <c r="T36" s="195"/>
      <c r="U36" s="193"/>
      <c r="V36" s="196">
        <f>SUM(V30:V35)</f>
        <v>8943</v>
      </c>
      <c r="W36" s="228">
        <f>SUM(W30:W35)</f>
        <v>1337</v>
      </c>
      <c r="X36" s="193"/>
      <c r="Y36" s="197"/>
    </row>
    <row r="37" spans="1:25" ht="24" customHeight="1" thickTop="1">
      <c r="A37" s="198">
        <v>24</v>
      </c>
      <c r="B37" s="199" t="s">
        <v>103</v>
      </c>
      <c r="C37" s="198"/>
      <c r="D37" s="200"/>
      <c r="E37" s="200"/>
      <c r="F37" s="201"/>
      <c r="G37" s="202"/>
      <c r="H37" s="150"/>
      <c r="I37" s="203"/>
      <c r="J37" s="204"/>
      <c r="K37" s="202"/>
      <c r="L37" s="150"/>
      <c r="M37" s="150"/>
      <c r="N37" s="205"/>
      <c r="O37" s="229"/>
      <c r="P37" s="235"/>
      <c r="Q37" s="140"/>
      <c r="R37" s="231"/>
      <c r="S37" s="157"/>
      <c r="T37" s="229"/>
      <c r="U37" s="236"/>
      <c r="V37" s="160">
        <v>1537</v>
      </c>
      <c r="W37" s="160">
        <v>267</v>
      </c>
      <c r="X37" s="229"/>
      <c r="Y37" s="232"/>
    </row>
    <row r="38" spans="1:25" ht="45">
      <c r="A38" s="145">
        <v>25</v>
      </c>
      <c r="B38" s="146" t="s">
        <v>124</v>
      </c>
      <c r="C38" s="145"/>
      <c r="D38" s="147"/>
      <c r="E38" s="147"/>
      <c r="F38" s="148"/>
      <c r="G38" s="149"/>
      <c r="H38" s="150"/>
      <c r="I38" s="151"/>
      <c r="J38" s="152"/>
      <c r="K38" s="149"/>
      <c r="L38" s="153"/>
      <c r="M38" s="153"/>
      <c r="N38" s="154"/>
      <c r="O38" s="155"/>
      <c r="P38" s="162"/>
      <c r="Q38" s="157"/>
      <c r="R38" s="158"/>
      <c r="S38" s="157"/>
      <c r="T38" s="155"/>
      <c r="U38" s="157"/>
      <c r="V38" s="160">
        <v>200</v>
      </c>
      <c r="W38" s="160">
        <v>7</v>
      </c>
      <c r="X38" s="162"/>
      <c r="Y38" s="163"/>
    </row>
    <row r="39" spans="1:25" ht="45">
      <c r="A39" s="198">
        <v>26</v>
      </c>
      <c r="B39" s="146" t="s">
        <v>104</v>
      </c>
      <c r="C39" s="145"/>
      <c r="D39" s="147"/>
      <c r="E39" s="147"/>
      <c r="F39" s="148"/>
      <c r="G39" s="149"/>
      <c r="H39" s="150"/>
      <c r="I39" s="151"/>
      <c r="J39" s="152"/>
      <c r="K39" s="149"/>
      <c r="L39" s="153"/>
      <c r="M39" s="153"/>
      <c r="N39" s="154"/>
      <c r="O39" s="155"/>
      <c r="P39" s="162"/>
      <c r="Q39" s="157"/>
      <c r="R39" s="158"/>
      <c r="S39" s="157"/>
      <c r="T39" s="155"/>
      <c r="U39" s="157"/>
      <c r="V39" s="160">
        <v>419</v>
      </c>
      <c r="W39" s="160">
        <v>147</v>
      </c>
      <c r="X39" s="162"/>
      <c r="Y39" s="163"/>
    </row>
    <row r="40" spans="1:25" ht="45">
      <c r="A40" s="145">
        <v>27</v>
      </c>
      <c r="B40" s="146" t="s">
        <v>105</v>
      </c>
      <c r="C40" s="145"/>
      <c r="D40" s="147"/>
      <c r="E40" s="147"/>
      <c r="F40" s="148"/>
      <c r="G40" s="149"/>
      <c r="H40" s="150"/>
      <c r="I40" s="151"/>
      <c r="J40" s="152"/>
      <c r="K40" s="149"/>
      <c r="L40" s="153"/>
      <c r="M40" s="153"/>
      <c r="N40" s="154"/>
      <c r="O40" s="155"/>
      <c r="P40" s="162"/>
      <c r="Q40" s="157"/>
      <c r="R40" s="158"/>
      <c r="S40" s="157"/>
      <c r="T40" s="155"/>
      <c r="U40" s="157"/>
      <c r="V40" s="160">
        <v>1627</v>
      </c>
      <c r="W40" s="160">
        <v>23</v>
      </c>
      <c r="X40" s="162"/>
      <c r="Y40" s="163"/>
    </row>
    <row r="41" spans="1:25" ht="45">
      <c r="A41" s="198">
        <v>28</v>
      </c>
      <c r="B41" s="237" t="s">
        <v>106</v>
      </c>
      <c r="C41" s="145"/>
      <c r="D41" s="147"/>
      <c r="E41" s="147"/>
      <c r="F41" s="148"/>
      <c r="G41" s="149"/>
      <c r="H41" s="150"/>
      <c r="I41" s="151"/>
      <c r="J41" s="152"/>
      <c r="K41" s="149"/>
      <c r="L41" s="153"/>
      <c r="M41" s="153"/>
      <c r="N41" s="154"/>
      <c r="O41" s="155"/>
      <c r="P41" s="162"/>
      <c r="Q41" s="157"/>
      <c r="R41" s="158"/>
      <c r="S41" s="157"/>
      <c r="T41" s="155"/>
      <c r="U41" s="157"/>
      <c r="V41" s="160">
        <v>1372</v>
      </c>
      <c r="W41" s="160">
        <v>31</v>
      </c>
      <c r="X41" s="162"/>
      <c r="Y41" s="163"/>
    </row>
    <row r="42" spans="1:25" ht="79.5" customHeight="1">
      <c r="A42" s="145">
        <v>29</v>
      </c>
      <c r="B42" s="237" t="s">
        <v>107</v>
      </c>
      <c r="C42" s="145"/>
      <c r="D42" s="147"/>
      <c r="E42" s="147"/>
      <c r="F42" s="148"/>
      <c r="G42" s="149"/>
      <c r="H42" s="150"/>
      <c r="I42" s="151"/>
      <c r="J42" s="152"/>
      <c r="K42" s="149"/>
      <c r="L42" s="153"/>
      <c r="M42" s="153"/>
      <c r="N42" s="154"/>
      <c r="O42" s="229"/>
      <c r="P42" s="235"/>
      <c r="Q42" s="140"/>
      <c r="R42" s="231"/>
      <c r="S42" s="157"/>
      <c r="T42" s="229"/>
      <c r="U42" s="157"/>
      <c r="V42" s="160">
        <v>154</v>
      </c>
      <c r="W42" s="160">
        <v>1</v>
      </c>
      <c r="X42" s="162"/>
      <c r="Y42" s="163"/>
    </row>
    <row r="43" spans="1:25" ht="90" thickBot="1">
      <c r="A43" s="198">
        <v>30</v>
      </c>
      <c r="B43" s="238" t="s">
        <v>125</v>
      </c>
      <c r="C43" s="165"/>
      <c r="D43" s="167"/>
      <c r="E43" s="167"/>
      <c r="F43" s="168"/>
      <c r="G43" s="169"/>
      <c r="H43" s="170"/>
      <c r="I43" s="171"/>
      <c r="J43" s="172"/>
      <c r="K43" s="169"/>
      <c r="L43" s="173"/>
      <c r="M43" s="173"/>
      <c r="N43" s="174"/>
      <c r="O43" s="155"/>
      <c r="P43" s="162"/>
      <c r="Q43" s="157"/>
      <c r="R43" s="178"/>
      <c r="S43" s="157"/>
      <c r="T43" s="159"/>
      <c r="U43" s="157"/>
      <c r="V43" s="160">
        <v>0</v>
      </c>
      <c r="W43" s="160">
        <v>0</v>
      </c>
      <c r="X43" s="176"/>
      <c r="Y43" s="180"/>
    </row>
    <row r="44" spans="1:25" ht="46.5" thickTop="1" thickBot="1">
      <c r="A44" s="181"/>
      <c r="B44" s="182" t="s">
        <v>126</v>
      </c>
      <c r="C44" s="183"/>
      <c r="D44" s="184"/>
      <c r="E44" s="184"/>
      <c r="F44" s="185"/>
      <c r="G44" s="186"/>
      <c r="H44" s="187"/>
      <c r="I44" s="188"/>
      <c r="J44" s="189"/>
      <c r="K44" s="186"/>
      <c r="L44" s="187"/>
      <c r="M44" s="187"/>
      <c r="N44" s="227"/>
      <c r="O44" s="195"/>
      <c r="P44" s="193"/>
      <c r="Q44" s="195"/>
      <c r="R44" s="192"/>
      <c r="S44" s="195"/>
      <c r="T44" s="193"/>
      <c r="U44" s="195"/>
      <c r="V44" s="196">
        <f>SUM(V37:V43)</f>
        <v>5309</v>
      </c>
      <c r="W44" s="228">
        <f>SUM(W37:W43)</f>
        <v>476</v>
      </c>
      <c r="X44" s="192"/>
      <c r="Y44" s="197"/>
    </row>
    <row r="45" spans="1:25" ht="89.25" thickTop="1">
      <c r="A45" s="198">
        <v>31</v>
      </c>
      <c r="B45" s="239" t="s">
        <v>108</v>
      </c>
      <c r="C45" s="198"/>
      <c r="D45" s="200"/>
      <c r="E45" s="200"/>
      <c r="F45" s="201"/>
      <c r="G45" s="202"/>
      <c r="H45" s="150"/>
      <c r="I45" s="203"/>
      <c r="J45" s="204"/>
      <c r="K45" s="202"/>
      <c r="L45" s="150"/>
      <c r="M45" s="150"/>
      <c r="N45" s="204"/>
      <c r="O45" s="175"/>
      <c r="P45" s="176"/>
      <c r="Q45" s="177"/>
      <c r="R45" s="231"/>
      <c r="S45" s="157"/>
      <c r="T45" s="159"/>
      <c r="U45" s="157"/>
      <c r="V45" s="160">
        <v>119</v>
      </c>
      <c r="W45" s="160">
        <v>15</v>
      </c>
      <c r="X45" s="229"/>
      <c r="Y45" s="232"/>
    </row>
    <row r="46" spans="1:25" ht="45">
      <c r="A46" s="145">
        <v>32</v>
      </c>
      <c r="B46" s="146" t="s">
        <v>127</v>
      </c>
      <c r="C46" s="145"/>
      <c r="D46" s="147"/>
      <c r="E46" s="147"/>
      <c r="F46" s="148"/>
      <c r="G46" s="149"/>
      <c r="H46" s="150"/>
      <c r="I46" s="151"/>
      <c r="J46" s="152"/>
      <c r="K46" s="149"/>
      <c r="L46" s="153"/>
      <c r="M46" s="153"/>
      <c r="N46" s="152"/>
      <c r="O46" s="157"/>
      <c r="P46" s="159"/>
      <c r="Q46" s="157"/>
      <c r="R46" s="158"/>
      <c r="S46" s="157"/>
      <c r="T46" s="159"/>
      <c r="U46" s="157"/>
      <c r="V46" s="160">
        <v>528</v>
      </c>
      <c r="W46" s="160">
        <v>193</v>
      </c>
      <c r="X46" s="162"/>
      <c r="Y46" s="163"/>
    </row>
    <row r="47" spans="1:25" ht="45">
      <c r="A47" s="198">
        <v>33</v>
      </c>
      <c r="B47" s="146" t="s">
        <v>109</v>
      </c>
      <c r="C47" s="145"/>
      <c r="D47" s="147"/>
      <c r="E47" s="147"/>
      <c r="F47" s="148"/>
      <c r="G47" s="149"/>
      <c r="H47" s="150"/>
      <c r="I47" s="151"/>
      <c r="J47" s="152"/>
      <c r="K47" s="149"/>
      <c r="L47" s="153"/>
      <c r="M47" s="153"/>
      <c r="N47" s="152"/>
      <c r="O47" s="155"/>
      <c r="P47" s="162"/>
      <c r="Q47" s="157"/>
      <c r="R47" s="158"/>
      <c r="S47" s="157"/>
      <c r="T47" s="159"/>
      <c r="U47" s="157"/>
      <c r="V47" s="160">
        <v>107</v>
      </c>
      <c r="W47" s="160">
        <v>16</v>
      </c>
      <c r="X47" s="162"/>
      <c r="Y47" s="163"/>
    </row>
    <row r="48" spans="1:25" ht="45">
      <c r="A48" s="145">
        <v>34</v>
      </c>
      <c r="B48" s="146" t="s">
        <v>128</v>
      </c>
      <c r="C48" s="145"/>
      <c r="D48" s="147"/>
      <c r="E48" s="147"/>
      <c r="F48" s="148"/>
      <c r="G48" s="149"/>
      <c r="H48" s="150"/>
      <c r="I48" s="151"/>
      <c r="J48" s="152"/>
      <c r="K48" s="149"/>
      <c r="L48" s="153"/>
      <c r="M48" s="153"/>
      <c r="N48" s="152"/>
      <c r="O48" s="155"/>
      <c r="P48" s="162"/>
      <c r="Q48" s="157"/>
      <c r="R48" s="158"/>
      <c r="S48" s="157"/>
      <c r="T48" s="159"/>
      <c r="U48" s="157"/>
      <c r="V48" s="160">
        <v>101</v>
      </c>
      <c r="W48" s="160">
        <v>111</v>
      </c>
      <c r="X48" s="162"/>
      <c r="Y48" s="163"/>
    </row>
    <row r="49" spans="1:25" ht="45">
      <c r="A49" s="198">
        <v>35</v>
      </c>
      <c r="B49" s="146" t="s">
        <v>129</v>
      </c>
      <c r="C49" s="145"/>
      <c r="D49" s="147"/>
      <c r="E49" s="147"/>
      <c r="F49" s="148"/>
      <c r="G49" s="149"/>
      <c r="H49" s="150"/>
      <c r="I49" s="151"/>
      <c r="J49" s="152"/>
      <c r="K49" s="149"/>
      <c r="L49" s="153"/>
      <c r="M49" s="153"/>
      <c r="N49" s="152"/>
      <c r="O49" s="155"/>
      <c r="P49" s="162"/>
      <c r="Q49" s="157"/>
      <c r="R49" s="158"/>
      <c r="S49" s="157"/>
      <c r="T49" s="159"/>
      <c r="U49" s="157"/>
      <c r="V49" s="160">
        <v>50</v>
      </c>
      <c r="W49" s="160">
        <v>24</v>
      </c>
      <c r="X49" s="162"/>
      <c r="Y49" s="163"/>
    </row>
    <row r="50" spans="1:25" ht="45">
      <c r="A50" s="145">
        <v>36</v>
      </c>
      <c r="B50" s="146" t="s">
        <v>130</v>
      </c>
      <c r="C50" s="145"/>
      <c r="D50" s="147"/>
      <c r="E50" s="147"/>
      <c r="F50" s="148"/>
      <c r="G50" s="149"/>
      <c r="H50" s="150"/>
      <c r="I50" s="151"/>
      <c r="J50" s="152"/>
      <c r="K50" s="149"/>
      <c r="L50" s="153"/>
      <c r="M50" s="153"/>
      <c r="N50" s="152"/>
      <c r="O50" s="155"/>
      <c r="P50" s="162"/>
      <c r="Q50" s="157"/>
      <c r="R50" s="158"/>
      <c r="S50" s="157"/>
      <c r="T50" s="159"/>
      <c r="U50" s="157"/>
      <c r="V50" s="160">
        <v>72</v>
      </c>
      <c r="W50" s="160">
        <v>8</v>
      </c>
      <c r="X50" s="162"/>
      <c r="Y50" s="163"/>
    </row>
    <row r="51" spans="1:25" ht="45.75" thickBot="1">
      <c r="A51" s="198">
        <v>37</v>
      </c>
      <c r="B51" s="166" t="s">
        <v>131</v>
      </c>
      <c r="C51" s="165"/>
      <c r="D51" s="167"/>
      <c r="E51" s="167"/>
      <c r="F51" s="168"/>
      <c r="G51" s="169"/>
      <c r="H51" s="170"/>
      <c r="I51" s="171"/>
      <c r="J51" s="172"/>
      <c r="K51" s="169"/>
      <c r="L51" s="173"/>
      <c r="M51" s="173"/>
      <c r="N51" s="172"/>
      <c r="O51" s="155"/>
      <c r="P51" s="162"/>
      <c r="Q51" s="157"/>
      <c r="R51" s="178"/>
      <c r="S51" s="157"/>
      <c r="T51" s="159"/>
      <c r="U51" s="157"/>
      <c r="V51" s="160">
        <v>95</v>
      </c>
      <c r="W51" s="160">
        <v>10</v>
      </c>
      <c r="X51" s="176"/>
      <c r="Y51" s="180"/>
    </row>
    <row r="52" spans="1:25" ht="90" thickTop="1" thickBot="1">
      <c r="A52" s="181"/>
      <c r="B52" s="182" t="s">
        <v>110</v>
      </c>
      <c r="C52" s="183"/>
      <c r="D52" s="184"/>
      <c r="E52" s="184"/>
      <c r="F52" s="185"/>
      <c r="G52" s="186"/>
      <c r="H52" s="187"/>
      <c r="I52" s="240"/>
      <c r="J52" s="189"/>
      <c r="K52" s="186"/>
      <c r="L52" s="187"/>
      <c r="M52" s="187"/>
      <c r="N52" s="227"/>
      <c r="O52" s="155"/>
      <c r="P52" s="162"/>
      <c r="Q52" s="157"/>
      <c r="R52" s="194"/>
      <c r="S52" s="177"/>
      <c r="T52" s="179"/>
      <c r="U52" s="177"/>
      <c r="V52" s="160">
        <f>SUM(V45:V51)</f>
        <v>1072</v>
      </c>
      <c r="W52" s="160">
        <f>SUM(W45:W51)</f>
        <v>377</v>
      </c>
      <c r="X52" s="192"/>
      <c r="Y52" s="197"/>
    </row>
    <row r="53" spans="1:25" ht="46.5" thickTop="1" thickBot="1">
      <c r="A53" s="241"/>
      <c r="B53" s="242" t="s">
        <v>111</v>
      </c>
      <c r="C53" s="243"/>
      <c r="D53" s="244"/>
      <c r="E53" s="244"/>
      <c r="F53" s="245"/>
      <c r="G53" s="246"/>
      <c r="H53" s="247"/>
      <c r="I53" s="248"/>
      <c r="J53" s="249"/>
      <c r="K53" s="246"/>
      <c r="L53" s="247"/>
      <c r="M53" s="247"/>
      <c r="N53" s="250"/>
      <c r="O53" s="155"/>
      <c r="P53" s="162"/>
      <c r="Q53" s="157"/>
      <c r="R53" s="251"/>
      <c r="S53" s="193"/>
      <c r="T53" s="195"/>
      <c r="U53" s="193"/>
      <c r="V53" s="196" t="e">
        <f ca="1">SUM(V52,V44,V36,V29,V20)</f>
        <v>#NAME?</v>
      </c>
      <c r="W53" s="228" t="e">
        <f ca="1">SUM(W52,W44,W36,W29,W20)</f>
        <v>#NAME?</v>
      </c>
      <c r="X53" s="252"/>
      <c r="Y53" s="253"/>
    </row>
    <row r="54" spans="1:25" ht="24" thickTop="1">
      <c r="A54" s="92"/>
      <c r="B54" s="254" t="s">
        <v>112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</sheetData>
  <mergeCells count="27">
    <mergeCell ref="Y7:Y8"/>
    <mergeCell ref="S9:S10"/>
    <mergeCell ref="O7:O8"/>
    <mergeCell ref="P7:R7"/>
    <mergeCell ref="S7:S8"/>
    <mergeCell ref="T7:U7"/>
    <mergeCell ref="V7:W7"/>
    <mergeCell ref="X7:X8"/>
    <mergeCell ref="M7:N8"/>
    <mergeCell ref="A7:A9"/>
    <mergeCell ref="B7:B9"/>
    <mergeCell ref="C7:C8"/>
    <mergeCell ref="D7:D8"/>
    <mergeCell ref="E7:F8"/>
    <mergeCell ref="G7:G8"/>
    <mergeCell ref="H7:H8"/>
    <mergeCell ref="I7:I8"/>
    <mergeCell ref="J7:J8"/>
    <mergeCell ref="K7:K8"/>
    <mergeCell ref="L7:L8"/>
    <mergeCell ref="B1:F1"/>
    <mergeCell ref="B2:Y2"/>
    <mergeCell ref="E3:F3"/>
    <mergeCell ref="C6:F6"/>
    <mergeCell ref="G6:J6"/>
    <mergeCell ref="K6:N6"/>
    <mergeCell ref="R6:X6"/>
  </mergeCells>
  <conditionalFormatting sqref="N45:N51">
    <cfRule type="cellIs" dxfId="0" priority="1" stopIfTrue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2018-06-07T10:19:37Z</dcterms:created>
  <dcterms:modified xsi:type="dcterms:W3CDTF">2018-06-07T10:58:02Z</dcterms:modified>
</cp:coreProperties>
</file>