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730" windowHeight="11760" activeTab="3"/>
  </bookViews>
  <sheets>
    <sheet name="Sec. O2" sheetId="1" r:id="rId1"/>
    <sheet name="Datos finales Sec adecuados" sheetId="13" r:id="rId2"/>
    <sheet name="MPI O2" sheetId="8" r:id="rId3"/>
    <sheet name="Datos finales MPI Adecuados" sheetId="12" r:id="rId4"/>
    <sheet name="PROGRESO" sheetId="9" r:id="rId5"/>
    <sheet name="Hoja1" sheetId="14" r:id="rId6"/>
  </sheets>
  <calcPr calcId="145621"/>
</workbook>
</file>

<file path=xl/calcChain.xml><?xml version="1.0" encoding="utf-8"?>
<calcChain xmlns="http://schemas.openxmlformats.org/spreadsheetml/2006/main">
  <c r="AL12" i="12" l="1"/>
  <c r="E86" i="12" l="1"/>
  <c r="F86" i="12"/>
  <c r="G86" i="12"/>
  <c r="H86" i="12"/>
  <c r="D86" i="12"/>
  <c r="H84" i="12"/>
  <c r="G84" i="12"/>
  <c r="F84" i="12"/>
  <c r="E84" i="12"/>
  <c r="D84" i="12"/>
  <c r="H85" i="12" s="1"/>
  <c r="U3" i="12"/>
  <c r="T4" i="12"/>
  <c r="U4" i="12"/>
  <c r="U5" i="12"/>
  <c r="AK20" i="8"/>
  <c r="M9" i="12"/>
  <c r="O9" i="12"/>
  <c r="P9" i="12"/>
  <c r="Q9" i="12"/>
  <c r="R9" i="12"/>
  <c r="S9" i="12"/>
  <c r="T9" i="12"/>
  <c r="U9" i="12"/>
  <c r="N9" i="12"/>
  <c r="U10" i="12"/>
  <c r="U14" i="12"/>
  <c r="U11" i="12"/>
  <c r="U13" i="12"/>
  <c r="O10" i="12"/>
  <c r="P10" i="12"/>
  <c r="Q10" i="12"/>
  <c r="R10" i="12"/>
  <c r="S10" i="12"/>
  <c r="T10" i="12"/>
  <c r="N10" i="12"/>
  <c r="AH21" i="8"/>
  <c r="F5" i="12" s="1"/>
  <c r="P5" i="12" s="1"/>
  <c r="AK21" i="8"/>
  <c r="I5" i="12" s="1"/>
  <c r="S5" i="12" s="1"/>
  <c r="AH20" i="8"/>
  <c r="N3" i="12"/>
  <c r="O3" i="12"/>
  <c r="P3" i="12"/>
  <c r="Q3" i="12"/>
  <c r="R3" i="12"/>
  <c r="S3" i="12"/>
  <c r="N4" i="12"/>
  <c r="N5" i="12"/>
  <c r="N6" i="12"/>
  <c r="O6" i="12"/>
  <c r="P6" i="12"/>
  <c r="Q6" i="12"/>
  <c r="R6" i="12"/>
  <c r="S6" i="12"/>
  <c r="N7" i="12"/>
  <c r="O7" i="12"/>
  <c r="P7" i="12"/>
  <c r="Q7" i="12"/>
  <c r="R7" i="12"/>
  <c r="S7" i="12"/>
  <c r="O2" i="12"/>
  <c r="P2" i="12"/>
  <c r="Q2" i="12"/>
  <c r="R2" i="12"/>
  <c r="S2" i="12"/>
  <c r="N2" i="12"/>
  <c r="E1" i="12"/>
  <c r="F1" i="12"/>
  <c r="G1" i="12"/>
  <c r="H1" i="12"/>
  <c r="I1" i="12"/>
  <c r="J1" i="12"/>
  <c r="K1" i="12"/>
  <c r="D1" i="12"/>
  <c r="C3" i="12"/>
  <c r="C4" i="12"/>
  <c r="C5" i="12"/>
  <c r="C6" i="12"/>
  <c r="C2" i="12"/>
  <c r="D3" i="12"/>
  <c r="E3" i="12"/>
  <c r="F3" i="12"/>
  <c r="G3" i="12"/>
  <c r="H3" i="12"/>
  <c r="I3" i="12"/>
  <c r="K3" i="12"/>
  <c r="D4" i="12"/>
  <c r="K4" i="12"/>
  <c r="D5" i="12"/>
  <c r="K5" i="12"/>
  <c r="D6" i="12"/>
  <c r="E6" i="12"/>
  <c r="F6" i="12"/>
  <c r="G6" i="12"/>
  <c r="H6" i="12"/>
  <c r="I6" i="12"/>
  <c r="E2" i="12"/>
  <c r="F2" i="12"/>
  <c r="G2" i="12"/>
  <c r="H2" i="12"/>
  <c r="I2" i="12"/>
  <c r="J2" i="12"/>
  <c r="K2" i="12"/>
  <c r="D2" i="12"/>
  <c r="L49" i="12"/>
  <c r="L58" i="12"/>
  <c r="K57" i="12"/>
  <c r="M18" i="8"/>
  <c r="N18" i="8"/>
  <c r="O18" i="8"/>
  <c r="P18" i="8"/>
  <c r="Q18" i="8"/>
  <c r="R18" i="8"/>
  <c r="S18" i="8"/>
  <c r="M19" i="8"/>
  <c r="N19" i="8"/>
  <c r="O19" i="8"/>
  <c r="P19" i="8"/>
  <c r="Q19" i="8"/>
  <c r="R19" i="8"/>
  <c r="R25" i="8" s="1"/>
  <c r="S19" i="8"/>
  <c r="M20" i="8"/>
  <c r="N20" i="8"/>
  <c r="O20" i="8"/>
  <c r="P20" i="8"/>
  <c r="Q20" i="8"/>
  <c r="R20" i="8"/>
  <c r="S20" i="8"/>
  <c r="M21" i="8"/>
  <c r="N21" i="8"/>
  <c r="O21" i="8"/>
  <c r="P21" i="8"/>
  <c r="Q21" i="8"/>
  <c r="R21" i="8"/>
  <c r="S21" i="8"/>
  <c r="M22" i="8"/>
  <c r="N22" i="8"/>
  <c r="O22" i="8"/>
  <c r="P22" i="8"/>
  <c r="Q22" i="8"/>
  <c r="R22" i="8"/>
  <c r="S22" i="8"/>
  <c r="L19" i="8"/>
  <c r="L20" i="8"/>
  <c r="L21" i="8"/>
  <c r="L22" i="8"/>
  <c r="L18" i="8"/>
  <c r="J14" i="12"/>
  <c r="R26" i="8"/>
  <c r="E49" i="12"/>
  <c r="I49" i="12"/>
  <c r="S24" i="8"/>
  <c r="S29" i="8" s="1"/>
  <c r="J19" i="8"/>
  <c r="J12" i="8"/>
  <c r="J5" i="8"/>
  <c r="T5" i="8"/>
  <c r="T12" i="8"/>
  <c r="T19" i="8"/>
  <c r="Y4" i="8"/>
  <c r="E9" i="12"/>
  <c r="F9" i="12"/>
  <c r="F49" i="12" s="1"/>
  <c r="G9" i="12"/>
  <c r="G49" i="12" s="1"/>
  <c r="H9" i="12"/>
  <c r="H49" i="12" s="1"/>
  <c r="I9" i="12"/>
  <c r="J9" i="12"/>
  <c r="J49" i="12" s="1"/>
  <c r="K9" i="12"/>
  <c r="K49" i="12" s="1"/>
  <c r="K56" i="12" s="1"/>
  <c r="D9" i="12"/>
  <c r="D49" i="12" s="1"/>
  <c r="D48" i="12" s="1"/>
  <c r="P27" i="8"/>
  <c r="S26" i="8"/>
  <c r="L25" i="8"/>
  <c r="M25" i="8"/>
  <c r="N25" i="8"/>
  <c r="O25" i="8"/>
  <c r="P25" i="8"/>
  <c r="Q25" i="8"/>
  <c r="L26" i="8"/>
  <c r="M26" i="8"/>
  <c r="N26" i="8"/>
  <c r="Q26" i="8"/>
  <c r="L27" i="8"/>
  <c r="M27" i="8"/>
  <c r="N27" i="8"/>
  <c r="Q27" i="8"/>
  <c r="S25" i="8"/>
  <c r="AG4" i="8"/>
  <c r="AH4" i="8"/>
  <c r="AI4" i="8"/>
  <c r="AJ4" i="8"/>
  <c r="AK4" i="8"/>
  <c r="AL4" i="8"/>
  <c r="AM4" i="8"/>
  <c r="AG11" i="8"/>
  <c r="AH11" i="8"/>
  <c r="AI11" i="8"/>
  <c r="AJ11" i="8"/>
  <c r="AK11" i="8"/>
  <c r="AL11" i="8"/>
  <c r="AM11" i="8"/>
  <c r="AF11" i="8"/>
  <c r="AF4" i="8"/>
  <c r="W18" i="8"/>
  <c r="X18" i="8"/>
  <c r="Y18" i="8"/>
  <c r="Z18" i="8"/>
  <c r="AA18" i="8"/>
  <c r="AB18" i="8"/>
  <c r="AC18" i="8"/>
  <c r="W11" i="8"/>
  <c r="X11" i="8"/>
  <c r="Y11" i="8"/>
  <c r="Z11" i="8"/>
  <c r="AA11" i="8"/>
  <c r="AB11" i="8"/>
  <c r="AC11" i="8"/>
  <c r="V11" i="8"/>
  <c r="W4" i="8"/>
  <c r="X4" i="8"/>
  <c r="AH18" i="8" s="1"/>
  <c r="Z4" i="8"/>
  <c r="AJ18" i="8" s="1"/>
  <c r="AA4" i="8"/>
  <c r="AB4" i="8"/>
  <c r="AC4" i="8"/>
  <c r="V4" i="8"/>
  <c r="AM22" i="8"/>
  <c r="K6" i="12" s="1"/>
  <c r="AL22" i="8"/>
  <c r="J6" i="12" s="1"/>
  <c r="AK22" i="8"/>
  <c r="AJ22" i="8"/>
  <c r="AI22" i="8"/>
  <c r="AH22" i="8"/>
  <c r="AG22" i="8"/>
  <c r="AF22" i="8"/>
  <c r="AM21" i="8"/>
  <c r="AL21" i="8"/>
  <c r="J5" i="12" s="1"/>
  <c r="AJ21" i="8"/>
  <c r="H5" i="12" s="1"/>
  <c r="R5" i="12" s="1"/>
  <c r="AI21" i="8"/>
  <c r="G5" i="12" s="1"/>
  <c r="Q5" i="12" s="1"/>
  <c r="AG21" i="8"/>
  <c r="E5" i="12" s="1"/>
  <c r="O5" i="12" s="1"/>
  <c r="AF21" i="8"/>
  <c r="AM20" i="8"/>
  <c r="AL20" i="8"/>
  <c r="J4" i="12" s="1"/>
  <c r="I4" i="12"/>
  <c r="S4" i="12" s="1"/>
  <c r="AJ20" i="8"/>
  <c r="H4" i="12" s="1"/>
  <c r="R4" i="12" s="1"/>
  <c r="AI20" i="8"/>
  <c r="G4" i="12" s="1"/>
  <c r="Q4" i="12" s="1"/>
  <c r="F4" i="12"/>
  <c r="P4" i="12" s="1"/>
  <c r="AG20" i="8"/>
  <c r="E4" i="12" s="1"/>
  <c r="O4" i="12" s="1"/>
  <c r="AF20" i="8"/>
  <c r="AM19" i="8"/>
  <c r="AL19" i="8"/>
  <c r="J3" i="12" s="1"/>
  <c r="AK19" i="8"/>
  <c r="AJ19" i="8"/>
  <c r="AI19" i="8"/>
  <c r="AH19" i="8"/>
  <c r="AG19" i="8"/>
  <c r="AF19" i="8"/>
  <c r="AK17" i="8"/>
  <c r="E85" i="12" l="1"/>
  <c r="G85" i="12"/>
  <c r="F85" i="12"/>
  <c r="T3" i="12"/>
  <c r="T5" i="12"/>
  <c r="T6" i="12"/>
  <c r="U12" i="12"/>
  <c r="U6" i="12"/>
  <c r="L52" i="12"/>
  <c r="L60" i="12"/>
  <c r="L51" i="12"/>
  <c r="L53" i="12"/>
  <c r="L57" i="12"/>
  <c r="L61" i="12"/>
  <c r="L55" i="12"/>
  <c r="L59" i="12"/>
  <c r="L50" i="12"/>
  <c r="L54" i="12"/>
  <c r="L62" i="12"/>
  <c r="L56" i="12"/>
  <c r="R27" i="8"/>
  <c r="AL18" i="8"/>
  <c r="U26" i="8"/>
  <c r="O27" i="8"/>
  <c r="O26" i="8"/>
  <c r="P26" i="8"/>
  <c r="S27" i="8"/>
  <c r="S28" i="8"/>
  <c r="AK18" i="8"/>
  <c r="AG18" i="8"/>
  <c r="AM18" i="8"/>
  <c r="AI18" i="8"/>
  <c r="V18" i="8"/>
  <c r="AF18" i="8" s="1"/>
  <c r="C12" i="12"/>
  <c r="C13" i="12"/>
  <c r="C14" i="12"/>
  <c r="C15" i="12"/>
  <c r="C11" i="12"/>
  <c r="C10" i="12"/>
  <c r="C56" i="12" l="1"/>
  <c r="AR1" i="12"/>
  <c r="AR9" i="12" s="1"/>
  <c r="AS1" i="12"/>
  <c r="AS9" i="12" s="1"/>
  <c r="AT1" i="12"/>
  <c r="AT9" i="12" s="1"/>
  <c r="AU1" i="12"/>
  <c r="AU9" i="12" s="1"/>
  <c r="AV1" i="12"/>
  <c r="AV9" i="12" s="1"/>
  <c r="AW1" i="12"/>
  <c r="AW9" i="12" s="1"/>
  <c r="AX1" i="12"/>
  <c r="AX9" i="12" s="1"/>
  <c r="AQ1" i="12"/>
  <c r="AQ9" i="12" s="1"/>
  <c r="AG9" i="12"/>
  <c r="AH9" i="12"/>
  <c r="AI9" i="12"/>
  <c r="AJ9" i="12"/>
  <c r="AK9" i="12"/>
  <c r="AL9" i="12"/>
  <c r="AM9" i="12"/>
  <c r="AF9" i="12"/>
  <c r="E2" i="13"/>
  <c r="F2" i="13"/>
  <c r="G2" i="13"/>
  <c r="H2" i="13"/>
  <c r="I2" i="13"/>
  <c r="J2" i="13"/>
  <c r="K2" i="13"/>
  <c r="D2" i="13"/>
  <c r="C4" i="14"/>
  <c r="C5" i="14"/>
  <c r="C6" i="14"/>
  <c r="D6" i="14" s="1"/>
  <c r="C7" i="14"/>
  <c r="D7" i="14" s="1"/>
  <c r="C8" i="14"/>
  <c r="C9" i="14"/>
  <c r="C10" i="14"/>
  <c r="C3" i="14"/>
  <c r="D3" i="14" s="1"/>
  <c r="E3" i="14" s="1"/>
  <c r="F3" i="14" s="1"/>
  <c r="D4" i="14"/>
  <c r="E4" i="14" s="1"/>
  <c r="D5" i="14"/>
  <c r="F5" i="14" s="1"/>
  <c r="D8" i="14"/>
  <c r="F8" i="14" s="1"/>
  <c r="D9" i="14"/>
  <c r="E9" i="14" s="1"/>
  <c r="D10" i="14"/>
  <c r="F10" i="14" s="1"/>
  <c r="V36" i="13"/>
  <c r="T36" i="13"/>
  <c r="V31" i="13"/>
  <c r="V32" i="13"/>
  <c r="K3" i="13" s="1"/>
  <c r="K9" i="13" s="1"/>
  <c r="T31" i="13"/>
  <c r="T32" i="13" s="1"/>
  <c r="I3" i="13" s="1"/>
  <c r="I9" i="13" s="1"/>
  <c r="J7" i="13"/>
  <c r="H7" i="13"/>
  <c r="G7" i="13"/>
  <c r="F7" i="13"/>
  <c r="E7" i="13"/>
  <c r="D7" i="13"/>
  <c r="C8" i="13"/>
  <c r="N37" i="13" s="1"/>
  <c r="J1" i="13"/>
  <c r="U36" i="13" s="1"/>
  <c r="H1" i="13"/>
  <c r="S36" i="13"/>
  <c r="G1" i="13"/>
  <c r="R36" i="13" s="1"/>
  <c r="F1" i="13"/>
  <c r="Q36" i="13" s="1"/>
  <c r="E1" i="13"/>
  <c r="P36" i="13" s="1"/>
  <c r="D1" i="13"/>
  <c r="O36" i="13"/>
  <c r="I56" i="12"/>
  <c r="S57" i="12"/>
  <c r="S65" i="12" s="1"/>
  <c r="R57" i="12"/>
  <c r="Q57" i="12"/>
  <c r="Q65" i="12"/>
  <c r="P57" i="12"/>
  <c r="P65" i="12"/>
  <c r="O57" i="12"/>
  <c r="O65" i="12" s="1"/>
  <c r="N57" i="12"/>
  <c r="U49" i="12"/>
  <c r="S49" i="12"/>
  <c r="S15" i="12"/>
  <c r="R15" i="12"/>
  <c r="Q15" i="12"/>
  <c r="P15" i="12"/>
  <c r="O15" i="12"/>
  <c r="P68" i="12"/>
  <c r="K7" i="12"/>
  <c r="J7" i="12"/>
  <c r="I7" i="12"/>
  <c r="AA7" i="12" s="1"/>
  <c r="H7" i="12"/>
  <c r="Z7" i="12" s="1"/>
  <c r="G7" i="12"/>
  <c r="F7" i="12"/>
  <c r="E7" i="12"/>
  <c r="W7" i="12" s="1"/>
  <c r="D7" i="12"/>
  <c r="C7" i="12"/>
  <c r="M7" i="12" s="1"/>
  <c r="AB6" i="12"/>
  <c r="AI6" i="12"/>
  <c r="AT6" i="12" s="1"/>
  <c r="X6" i="12"/>
  <c r="C54" i="12"/>
  <c r="AA5" i="12"/>
  <c r="Y5" i="12"/>
  <c r="AH5" i="12"/>
  <c r="AS5" i="12" s="1"/>
  <c r="C53" i="12"/>
  <c r="AK4" i="12"/>
  <c r="AV4" i="12" s="1"/>
  <c r="X4" i="12"/>
  <c r="W4" i="12"/>
  <c r="C52" i="12"/>
  <c r="Z3" i="12"/>
  <c r="W3" i="12"/>
  <c r="V3" i="12"/>
  <c r="M3" i="12"/>
  <c r="P62" i="12"/>
  <c r="AM5" i="12"/>
  <c r="AX5" i="12" s="1"/>
  <c r="AL2" i="12"/>
  <c r="AW2" i="12" s="1"/>
  <c r="AJ3" i="12"/>
  <c r="AU3" i="12" s="1"/>
  <c r="AI5" i="12"/>
  <c r="AT5" i="12" s="1"/>
  <c r="AG7" i="12"/>
  <c r="AR7" i="12" s="1"/>
  <c r="AF7" i="12"/>
  <c r="AQ7" i="12" s="1"/>
  <c r="M2" i="12"/>
  <c r="AC1" i="12"/>
  <c r="AA1" i="12"/>
  <c r="U1" i="12"/>
  <c r="Y1" i="12"/>
  <c r="X1" i="12"/>
  <c r="V1" i="12"/>
  <c r="Q31" i="13"/>
  <c r="Q32" i="13"/>
  <c r="F3" i="13" s="1"/>
  <c r="F9" i="13" s="1"/>
  <c r="R31" i="13"/>
  <c r="R32" i="13" s="1"/>
  <c r="G3" i="13" s="1"/>
  <c r="G9" i="13" s="1"/>
  <c r="O31" i="13"/>
  <c r="O32" i="13"/>
  <c r="D3" i="13" s="1"/>
  <c r="D9" i="13" s="1"/>
  <c r="S31" i="13"/>
  <c r="S32" i="13" s="1"/>
  <c r="H3" i="13" s="1"/>
  <c r="H9" i="13" s="1"/>
  <c r="AB1" i="12"/>
  <c r="N63" i="12"/>
  <c r="P63" i="12"/>
  <c r="Q62" i="12"/>
  <c r="AA2" i="12"/>
  <c r="AK2" i="12"/>
  <c r="AV2" i="12" s="1"/>
  <c r="Y4" i="12"/>
  <c r="AC4" i="12"/>
  <c r="AB5" i="12"/>
  <c r="W6" i="12"/>
  <c r="AA6" i="12"/>
  <c r="AG6" i="12"/>
  <c r="AR6" i="12" s="1"/>
  <c r="V7" i="12"/>
  <c r="R49" i="12"/>
  <c r="AL7" i="12"/>
  <c r="AW7" i="12" s="1"/>
  <c r="AB2" i="12"/>
  <c r="M4" i="12"/>
  <c r="M60" i="12" s="1"/>
  <c r="V4" i="12"/>
  <c r="Z4" i="12"/>
  <c r="AC5" i="12"/>
  <c r="Y7" i="12"/>
  <c r="E56" i="12"/>
  <c r="Q49" i="12"/>
  <c r="Z1" i="12"/>
  <c r="U2" i="12"/>
  <c r="Y2" i="12"/>
  <c r="AI2" i="12"/>
  <c r="AT2" i="12" s="1"/>
  <c r="X3" i="12"/>
  <c r="AB3" i="12"/>
  <c r="AL3" i="12"/>
  <c r="AW3" i="12" s="1"/>
  <c r="V5" i="12"/>
  <c r="Z5" i="12"/>
  <c r="C61" i="12"/>
  <c r="AC6" i="12"/>
  <c r="AK6" i="12"/>
  <c r="AV6" i="12" s="1"/>
  <c r="R66" i="12"/>
  <c r="W1" i="12"/>
  <c r="Z2" i="12"/>
  <c r="C51" i="12"/>
  <c r="C58" i="12"/>
  <c r="Y3" i="12"/>
  <c r="AC3" i="12"/>
  <c r="AI3" i="12"/>
  <c r="AT3" i="12" s="1"/>
  <c r="AM3" i="12"/>
  <c r="AX3" i="12" s="1"/>
  <c r="AB4" i="12"/>
  <c r="AL4" i="12"/>
  <c r="AW4" i="12" s="1"/>
  <c r="W5" i="12"/>
  <c r="AK5" i="12"/>
  <c r="AV5" i="12" s="1"/>
  <c r="V6" i="12"/>
  <c r="Z6" i="12"/>
  <c r="U7" i="12"/>
  <c r="AC7" i="12"/>
  <c r="C59" i="12"/>
  <c r="X7" i="12"/>
  <c r="AB7" i="12"/>
  <c r="N65" i="12"/>
  <c r="R65" i="12"/>
  <c r="K13" i="1"/>
  <c r="L13" i="1"/>
  <c r="M13" i="1"/>
  <c r="N13" i="1"/>
  <c r="O13" i="1"/>
  <c r="P13" i="1"/>
  <c r="Q13" i="1"/>
  <c r="J13" i="1"/>
  <c r="M51" i="12"/>
  <c r="M52" i="12"/>
  <c r="Q17" i="8"/>
  <c r="C10" i="9"/>
  <c r="C21" i="9"/>
  <c r="C9" i="9"/>
  <c r="C23" i="9"/>
  <c r="C19" i="9"/>
  <c r="C18" i="9" s="1"/>
  <c r="C17" i="9" s="1"/>
  <c r="C29" i="9"/>
  <c r="C28" i="9"/>
  <c r="C27" i="9"/>
  <c r="C26" i="9"/>
  <c r="C25" i="9"/>
  <c r="C16" i="9"/>
  <c r="C12" i="9"/>
  <c r="C11" i="9" s="1"/>
  <c r="C14" i="9"/>
  <c r="C15" i="9"/>
  <c r="C13" i="9"/>
  <c r="C8" i="9"/>
  <c r="C20" i="9"/>
  <c r="C22" i="9"/>
  <c r="C6" i="9"/>
  <c r="K15" i="12"/>
  <c r="J15" i="12"/>
  <c r="I15" i="12"/>
  <c r="H15" i="12"/>
  <c r="G15" i="12"/>
  <c r="F15" i="12"/>
  <c r="E15" i="12"/>
  <c r="D15" i="12"/>
  <c r="K14" i="12"/>
  <c r="I14" i="12"/>
  <c r="H14" i="12"/>
  <c r="G14" i="12"/>
  <c r="F14" i="12"/>
  <c r="E14" i="12"/>
  <c r="D14" i="12"/>
  <c r="K13" i="12"/>
  <c r="J13" i="12"/>
  <c r="I13" i="12"/>
  <c r="H13" i="12"/>
  <c r="G13" i="12"/>
  <c r="E13" i="12"/>
  <c r="D13" i="12"/>
  <c r="K12" i="12"/>
  <c r="J12" i="12"/>
  <c r="I12" i="12"/>
  <c r="H12" i="12"/>
  <c r="G12" i="12"/>
  <c r="F12" i="12"/>
  <c r="E12" i="12"/>
  <c r="D12" i="12"/>
  <c r="K11" i="12"/>
  <c r="J11" i="12"/>
  <c r="I11" i="12"/>
  <c r="H11" i="12"/>
  <c r="G11" i="12"/>
  <c r="F11" i="12"/>
  <c r="E11" i="12"/>
  <c r="D11" i="12"/>
  <c r="K10" i="12"/>
  <c r="Q14" i="1"/>
  <c r="Q16" i="1" s="1"/>
  <c r="J15" i="1"/>
  <c r="J17" i="1" s="1"/>
  <c r="Q8" i="1"/>
  <c r="L15" i="1"/>
  <c r="L17" i="1" s="1"/>
  <c r="M15" i="1"/>
  <c r="N15" i="1"/>
  <c r="O15" i="1"/>
  <c r="P15" i="1"/>
  <c r="P17" i="1" s="1"/>
  <c r="K15" i="1"/>
  <c r="P8" i="1"/>
  <c r="P14" i="1"/>
  <c r="P16" i="1"/>
  <c r="N8" i="1"/>
  <c r="N14" i="1" s="1"/>
  <c r="N16" i="1" s="1"/>
  <c r="L8" i="1"/>
  <c r="L14" i="1"/>
  <c r="L16" i="1"/>
  <c r="K8" i="1"/>
  <c r="K14" i="1" s="1"/>
  <c r="K16" i="1" s="1"/>
  <c r="K17" i="1" s="1"/>
  <c r="M8" i="1"/>
  <c r="M14" i="1" s="1"/>
  <c r="M16" i="1" s="1"/>
  <c r="M17" i="1" s="1"/>
  <c r="Q15" i="1"/>
  <c r="Q17" i="1" s="1"/>
  <c r="O8" i="1"/>
  <c r="O14" i="1"/>
  <c r="O16" i="1" s="1"/>
  <c r="O17" i="1" s="1"/>
  <c r="J8" i="1"/>
  <c r="J14" i="1" s="1"/>
  <c r="J16" i="1" s="1"/>
  <c r="N15" i="12"/>
  <c r="N71" i="12" s="1"/>
  <c r="C24" i="9"/>
  <c r="F8" i="13" l="1"/>
  <c r="N24" i="8"/>
  <c r="I8" i="13"/>
  <c r="T37" i="13" s="1"/>
  <c r="Q24" i="8"/>
  <c r="D8" i="13"/>
  <c r="O34" i="13" s="1"/>
  <c r="D10" i="13" s="1"/>
  <c r="L24" i="8"/>
  <c r="E8" i="13"/>
  <c r="P37" i="13" s="1"/>
  <c r="M24" i="8"/>
  <c r="H8" i="13"/>
  <c r="P24" i="8"/>
  <c r="J8" i="13"/>
  <c r="R24" i="8"/>
  <c r="G10" i="12"/>
  <c r="Q50" i="12" s="1"/>
  <c r="O24" i="8"/>
  <c r="S69" i="12"/>
  <c r="F13" i="12"/>
  <c r="Q71" i="12"/>
  <c r="O68" i="12"/>
  <c r="P66" i="12"/>
  <c r="O67" i="12"/>
  <c r="S67" i="12"/>
  <c r="R68" i="12"/>
  <c r="Q69" i="12"/>
  <c r="P70" i="12"/>
  <c r="O71" i="12"/>
  <c r="S71" i="12"/>
  <c r="N69" i="12"/>
  <c r="N67" i="12"/>
  <c r="N70" i="12"/>
  <c r="N66" i="12"/>
  <c r="O69" i="12"/>
  <c r="Q66" i="12"/>
  <c r="P67" i="12"/>
  <c r="S68" i="12"/>
  <c r="R69" i="12"/>
  <c r="Q70" i="12"/>
  <c r="P71" i="12"/>
  <c r="N68" i="12"/>
  <c r="Q67" i="12"/>
  <c r="R70" i="12"/>
  <c r="O66" i="12"/>
  <c r="S66" i="12"/>
  <c r="R67" i="12"/>
  <c r="Q68" i="12"/>
  <c r="P69" i="12"/>
  <c r="O70" i="12"/>
  <c r="S70" i="12"/>
  <c r="R71" i="12"/>
  <c r="N17" i="1"/>
  <c r="F7" i="14"/>
  <c r="E7" i="14"/>
  <c r="F6" i="14"/>
  <c r="E6" i="14"/>
  <c r="T33" i="13"/>
  <c r="I4" i="13" s="1"/>
  <c r="V2" i="12"/>
  <c r="P49" i="12"/>
  <c r="N58" i="12"/>
  <c r="P59" i="12"/>
  <c r="R63" i="12"/>
  <c r="S63" i="12"/>
  <c r="I48" i="12"/>
  <c r="I62" i="12" s="1"/>
  <c r="H56" i="12"/>
  <c r="E8" i="14"/>
  <c r="F9" i="14"/>
  <c r="F4" i="14"/>
  <c r="AF5" i="12"/>
  <c r="AQ5" i="12" s="1"/>
  <c r="R58" i="12"/>
  <c r="Q60" i="12"/>
  <c r="V33" i="13"/>
  <c r="K4" i="13" s="1"/>
  <c r="C50" i="12"/>
  <c r="S59" i="12"/>
  <c r="N61" i="12"/>
  <c r="AI7" i="12"/>
  <c r="AT7" i="12" s="1"/>
  <c r="R59" i="12"/>
  <c r="S60" i="12"/>
  <c r="K48" i="12"/>
  <c r="C7" i="9"/>
  <c r="C5" i="9" s="1"/>
  <c r="C4" i="9" s="1"/>
  <c r="C3" i="9" s="1"/>
  <c r="E3" i="9" s="1"/>
  <c r="Q33" i="13"/>
  <c r="F4" i="13" s="1"/>
  <c r="Q59" i="12"/>
  <c r="P60" i="12"/>
  <c r="R61" i="12"/>
  <c r="E5" i="14"/>
  <c r="M11" i="12"/>
  <c r="AH4" i="12"/>
  <c r="AS4" i="12" s="1"/>
  <c r="M5" i="12"/>
  <c r="AF4" i="12"/>
  <c r="AQ4" i="12" s="1"/>
  <c r="AI4" i="12"/>
  <c r="AT4" i="12" s="1"/>
  <c r="P58" i="12"/>
  <c r="Q61" i="12"/>
  <c r="O62" i="12"/>
  <c r="O63" i="12"/>
  <c r="Q58" i="12"/>
  <c r="N62" i="12"/>
  <c r="N60" i="12"/>
  <c r="C57" i="12"/>
  <c r="E10" i="14"/>
  <c r="AF6" i="12"/>
  <c r="AQ6" i="12" s="1"/>
  <c r="AF2" i="12"/>
  <c r="AQ2" i="12" s="1"/>
  <c r="G48" i="12"/>
  <c r="G60" i="12" s="1"/>
  <c r="P61" i="12"/>
  <c r="R62" i="12"/>
  <c r="R60" i="12"/>
  <c r="N59" i="12"/>
  <c r="O60" i="12"/>
  <c r="T49" i="12"/>
  <c r="J48" i="12"/>
  <c r="M53" i="12"/>
  <c r="Y6" i="12"/>
  <c r="AJ5" i="12"/>
  <c r="AU5" i="12" s="1"/>
  <c r="X5" i="12"/>
  <c r="AF3" i="12"/>
  <c r="AQ3" i="12" s="1"/>
  <c r="W2" i="12"/>
  <c r="AH7" i="12"/>
  <c r="AS7" i="12" s="1"/>
  <c r="O59" i="12"/>
  <c r="M6" i="12"/>
  <c r="M54" i="12"/>
  <c r="G54" i="12"/>
  <c r="C55" i="12"/>
  <c r="AC2" i="12"/>
  <c r="AM6" i="12"/>
  <c r="AX6" i="12" s="1"/>
  <c r="AK7" i="12"/>
  <c r="AV7" i="12" s="1"/>
  <c r="AM4" i="12"/>
  <c r="AX4" i="12" s="1"/>
  <c r="U31" i="13"/>
  <c r="U32" i="13" s="1"/>
  <c r="P31" i="13"/>
  <c r="P32" i="13" s="1"/>
  <c r="E3" i="13" s="1"/>
  <c r="E9" i="13" s="1"/>
  <c r="AL5" i="12"/>
  <c r="AW5" i="12" s="1"/>
  <c r="O58" i="12"/>
  <c r="S58" i="12"/>
  <c r="AM7" i="12"/>
  <c r="AX7" i="12" s="1"/>
  <c r="Q63" i="12"/>
  <c r="AM2" i="12"/>
  <c r="AX2" i="12" s="1"/>
  <c r="AG2" i="12"/>
  <c r="AR2" i="12" s="1"/>
  <c r="AG5" i="12"/>
  <c r="AR5" i="12" s="1"/>
  <c r="O61" i="12"/>
  <c r="S61" i="12"/>
  <c r="S62" i="12"/>
  <c r="H48" i="12"/>
  <c r="H51" i="12" s="1"/>
  <c r="D54" i="12"/>
  <c r="D51" i="12"/>
  <c r="D52" i="12"/>
  <c r="D50" i="12"/>
  <c r="D55" i="12"/>
  <c r="D53" i="12"/>
  <c r="M58" i="12"/>
  <c r="M10" i="12"/>
  <c r="M66" i="12" s="1"/>
  <c r="M63" i="12"/>
  <c r="M15" i="12"/>
  <c r="M71" i="12" s="1"/>
  <c r="M59" i="12"/>
  <c r="M14" i="12"/>
  <c r="M67" i="12" s="1"/>
  <c r="D56" i="12"/>
  <c r="O49" i="12"/>
  <c r="O33" i="13"/>
  <c r="D4" i="13" s="1"/>
  <c r="S33" i="13"/>
  <c r="H4" i="13" s="1"/>
  <c r="AJ2" i="12"/>
  <c r="AU2" i="12" s="1"/>
  <c r="AG4" i="12"/>
  <c r="AR4" i="12" s="1"/>
  <c r="AJ6" i="12"/>
  <c r="AU6" i="12" s="1"/>
  <c r="AG3" i="12"/>
  <c r="AR3" i="12" s="1"/>
  <c r="X2" i="12"/>
  <c r="AL6" i="12"/>
  <c r="AW6" i="12" s="1"/>
  <c r="AH6" i="12"/>
  <c r="AS6" i="12" s="1"/>
  <c r="G56" i="12"/>
  <c r="N49" i="12"/>
  <c r="AJ7" i="12"/>
  <c r="AU7" i="12" s="1"/>
  <c r="AA4" i="12"/>
  <c r="AJ4" i="12"/>
  <c r="AU4" i="12" s="1"/>
  <c r="AA3" i="12"/>
  <c r="AK3" i="12"/>
  <c r="AV3" i="12" s="1"/>
  <c r="J56" i="12"/>
  <c r="F56" i="12"/>
  <c r="R33" i="13"/>
  <c r="G4" i="13" s="1"/>
  <c r="AH3" i="12"/>
  <c r="AS3" i="12" s="1"/>
  <c r="F48" i="12"/>
  <c r="F58" i="12" s="1"/>
  <c r="E48" i="12"/>
  <c r="E60" i="12" s="1"/>
  <c r="AH2" i="12"/>
  <c r="AS2" i="12" s="1"/>
  <c r="U37" i="13"/>
  <c r="Q34" i="13"/>
  <c r="F10" i="13" s="1"/>
  <c r="Q37" i="13"/>
  <c r="AM10" i="12"/>
  <c r="AX10" i="12" s="1"/>
  <c r="U50" i="12"/>
  <c r="AI10" i="12"/>
  <c r="AT10" i="12" s="1"/>
  <c r="O37" i="13"/>
  <c r="S34" i="13"/>
  <c r="H10" i="13" s="1"/>
  <c r="S37" i="13"/>
  <c r="D10" i="12"/>
  <c r="AF14" i="12" s="1"/>
  <c r="AQ14" i="12" s="1"/>
  <c r="H10" i="12"/>
  <c r="AJ13" i="12" s="1"/>
  <c r="AU13" i="12" s="1"/>
  <c r="E10" i="12"/>
  <c r="AG14" i="12" s="1"/>
  <c r="AR14" i="12" s="1"/>
  <c r="I10" i="12"/>
  <c r="AK13" i="12" s="1"/>
  <c r="AV13" i="12" s="1"/>
  <c r="K8" i="13"/>
  <c r="G8" i="13"/>
  <c r="F10" i="12"/>
  <c r="AH15" i="12" s="1"/>
  <c r="AS15" i="12" s="1"/>
  <c r="J10" i="12"/>
  <c r="AL13" i="12" s="1"/>
  <c r="AW13" i="12" s="1"/>
  <c r="P51" i="12"/>
  <c r="T51" i="12"/>
  <c r="D59" i="12"/>
  <c r="N52" i="12"/>
  <c r="R52" i="12"/>
  <c r="P53" i="12"/>
  <c r="T53" i="12"/>
  <c r="N54" i="12"/>
  <c r="D61" i="12"/>
  <c r="R54" i="12"/>
  <c r="H61" i="12"/>
  <c r="P55" i="12"/>
  <c r="T55" i="12"/>
  <c r="Q51" i="12"/>
  <c r="G58" i="12"/>
  <c r="U51" i="12"/>
  <c r="AM11" i="12"/>
  <c r="AX11" i="12" s="1"/>
  <c r="O52" i="12"/>
  <c r="S52" i="12"/>
  <c r="AI13" i="12"/>
  <c r="AT13" i="12" s="1"/>
  <c r="Q53" i="12"/>
  <c r="U53" i="12"/>
  <c r="AM13" i="12"/>
  <c r="AX13" i="12" s="1"/>
  <c r="O54" i="12"/>
  <c r="S54" i="12"/>
  <c r="Q55" i="12"/>
  <c r="AI15" i="12"/>
  <c r="AT15" i="12" s="1"/>
  <c r="G62" i="12"/>
  <c r="AM15" i="12"/>
  <c r="AX15" i="12" s="1"/>
  <c r="U55" i="12"/>
  <c r="N51" i="12"/>
  <c r="D58" i="12"/>
  <c r="R51" i="12"/>
  <c r="P52" i="12"/>
  <c r="T52" i="12"/>
  <c r="D60" i="12"/>
  <c r="N53" i="12"/>
  <c r="R53" i="12"/>
  <c r="P54" i="12"/>
  <c r="T54" i="12"/>
  <c r="D62" i="12"/>
  <c r="N55" i="12"/>
  <c r="R55" i="12"/>
  <c r="O51" i="12"/>
  <c r="S51" i="12"/>
  <c r="AI12" i="12"/>
  <c r="AT12" i="12" s="1"/>
  <c r="Q52" i="12"/>
  <c r="G59" i="12"/>
  <c r="K59" i="12"/>
  <c r="U52" i="12"/>
  <c r="AM12" i="12"/>
  <c r="AX12" i="12" s="1"/>
  <c r="O53" i="12"/>
  <c r="S53" i="12"/>
  <c r="AI14" i="12"/>
  <c r="AT14" i="12" s="1"/>
  <c r="Q54" i="12"/>
  <c r="G61" i="12"/>
  <c r="U54" i="12"/>
  <c r="AM14" i="12"/>
  <c r="AX14" i="12" s="1"/>
  <c r="O55" i="12"/>
  <c r="E62" i="12"/>
  <c r="S55" i="12"/>
  <c r="J62" i="12" l="1"/>
  <c r="J61" i="12"/>
  <c r="E58" i="12"/>
  <c r="T34" i="13"/>
  <c r="I10" i="13" s="1"/>
  <c r="P34" i="13"/>
  <c r="E10" i="13" s="1"/>
  <c r="H62" i="12"/>
  <c r="H58" i="12"/>
  <c r="H53" i="12"/>
  <c r="H55" i="12"/>
  <c r="H60" i="12"/>
  <c r="H59" i="12"/>
  <c r="AI11" i="12"/>
  <c r="AT11" i="12" s="1"/>
  <c r="G57" i="12"/>
  <c r="AJ15" i="12"/>
  <c r="AU15" i="12" s="1"/>
  <c r="AJ14" i="12"/>
  <c r="AU14" i="12" s="1"/>
  <c r="AG13" i="12"/>
  <c r="AR13" i="12" s="1"/>
  <c r="AF15" i="12"/>
  <c r="AQ15" i="12" s="1"/>
  <c r="AG11" i="12"/>
  <c r="AR11" i="12" s="1"/>
  <c r="AW12" i="12"/>
  <c r="AG12" i="12"/>
  <c r="AR12" i="12" s="1"/>
  <c r="AK14" i="12"/>
  <c r="AV14" i="12" s="1"/>
  <c r="AF12" i="12"/>
  <c r="AQ12" i="12" s="1"/>
  <c r="M50" i="12"/>
  <c r="K53" i="12"/>
  <c r="K51" i="12"/>
  <c r="K54" i="12"/>
  <c r="K52" i="12"/>
  <c r="I55" i="12"/>
  <c r="I54" i="12"/>
  <c r="I50" i="12"/>
  <c r="E61" i="12"/>
  <c r="E59" i="12"/>
  <c r="J60" i="12"/>
  <c r="J58" i="12"/>
  <c r="K55" i="12"/>
  <c r="I58" i="12"/>
  <c r="AL14" i="12"/>
  <c r="AW14" i="12" s="1"/>
  <c r="J59" i="12"/>
  <c r="AF11" i="12"/>
  <c r="AQ11" i="12" s="1"/>
  <c r="I51" i="12"/>
  <c r="K58" i="12"/>
  <c r="I53" i="12"/>
  <c r="AL11" i="12"/>
  <c r="AW11" i="12" s="1"/>
  <c r="K61" i="12"/>
  <c r="I60" i="12"/>
  <c r="AF13" i="12"/>
  <c r="AQ13" i="12" s="1"/>
  <c r="K62" i="12"/>
  <c r="I61" i="12"/>
  <c r="I59" i="12"/>
  <c r="AL15" i="12"/>
  <c r="AW15" i="12" s="1"/>
  <c r="AH11" i="12"/>
  <c r="AS11" i="12" s="1"/>
  <c r="C60" i="12"/>
  <c r="I52" i="12"/>
  <c r="K60" i="12"/>
  <c r="K50" i="12"/>
  <c r="M61" i="12"/>
  <c r="M13" i="12"/>
  <c r="M69" i="12" s="1"/>
  <c r="G55" i="12"/>
  <c r="G53" i="12"/>
  <c r="G51" i="12"/>
  <c r="G52" i="12"/>
  <c r="G50" i="12"/>
  <c r="F61" i="12"/>
  <c r="F62" i="12"/>
  <c r="F60" i="12"/>
  <c r="J3" i="13"/>
  <c r="J9" i="13" s="1"/>
  <c r="U33" i="13"/>
  <c r="J4" i="13" s="1"/>
  <c r="U34" i="13"/>
  <c r="J10" i="13" s="1"/>
  <c r="P33" i="13"/>
  <c r="E4" i="13" s="1"/>
  <c r="J53" i="12"/>
  <c r="J52" i="12"/>
  <c r="J54" i="12"/>
  <c r="J51" i="12"/>
  <c r="J50" i="12"/>
  <c r="J55" i="12"/>
  <c r="F59" i="12"/>
  <c r="H50" i="12"/>
  <c r="H54" i="12"/>
  <c r="H52" i="12"/>
  <c r="M12" i="12"/>
  <c r="M70" i="12" s="1"/>
  <c r="M62" i="12"/>
  <c r="C62" i="12"/>
  <c r="M55" i="12"/>
  <c r="F54" i="12"/>
  <c r="F55" i="12"/>
  <c r="F52" i="12"/>
  <c r="F51" i="12"/>
  <c r="F53" i="12"/>
  <c r="F50" i="12"/>
  <c r="E54" i="12"/>
  <c r="E51" i="12"/>
  <c r="E52" i="12"/>
  <c r="E53" i="12"/>
  <c r="E50" i="12"/>
  <c r="E55" i="12"/>
  <c r="O50" i="12"/>
  <c r="AG10" i="12"/>
  <c r="AR10" i="12" s="1"/>
  <c r="E57" i="12"/>
  <c r="AG15" i="12"/>
  <c r="AR15" i="12" s="1"/>
  <c r="R37" i="13"/>
  <c r="R34" i="13"/>
  <c r="G10" i="13" s="1"/>
  <c r="R50" i="12"/>
  <c r="AJ10" i="12"/>
  <c r="AU10" i="12" s="1"/>
  <c r="H57" i="12"/>
  <c r="AH10" i="12"/>
  <c r="AS10" i="12" s="1"/>
  <c r="P50" i="12"/>
  <c r="F57" i="12"/>
  <c r="AK10" i="12"/>
  <c r="AV10" i="12" s="1"/>
  <c r="S50" i="12"/>
  <c r="I57" i="12"/>
  <c r="AK11" i="12"/>
  <c r="AV11" i="12" s="1"/>
  <c r="AK12" i="12"/>
  <c r="AV12" i="12" s="1"/>
  <c r="AK15" i="12"/>
  <c r="AV15" i="12" s="1"/>
  <c r="AH14" i="12"/>
  <c r="AS14" i="12" s="1"/>
  <c r="AH12" i="12"/>
  <c r="AS12" i="12" s="1"/>
  <c r="AJ11" i="12"/>
  <c r="AU11" i="12" s="1"/>
  <c r="AH13" i="12"/>
  <c r="AS13" i="12" s="1"/>
  <c r="AJ12" i="12"/>
  <c r="AU12" i="12" s="1"/>
  <c r="T50" i="12"/>
  <c r="AL10" i="12"/>
  <c r="AW10" i="12" s="1"/>
  <c r="J57" i="12"/>
  <c r="V37" i="13"/>
  <c r="V34" i="13"/>
  <c r="K10" i="13" s="1"/>
  <c r="N50" i="12"/>
  <c r="D57" i="12"/>
  <c r="AF10" i="12"/>
  <c r="AQ10" i="12" s="1"/>
  <c r="M68" i="12" l="1"/>
</calcChain>
</file>

<file path=xl/sharedStrings.xml><?xml version="1.0" encoding="utf-8"?>
<sst xmlns="http://schemas.openxmlformats.org/spreadsheetml/2006/main" count="104" uniqueCount="52">
  <si>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</si>
  <si>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</si>
  <si>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</si>
  <si>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</si>
  <si>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</si>
  <si>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</si>
  <si>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</si>
  <si>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</si>
  <si>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</si>
  <si>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</si>
  <si>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</si>
  <si>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</si>
  <si>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</si>
  <si>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</si>
  <si>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</si>
  <si>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</si>
  <si>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</si>
  <si>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</si>
  <si>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Proc vs Sobrecarga (Sin optimizar)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</si>
  <si>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</si>
  <si>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</si>
  <si>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</si>
  <si>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</si>
  <si>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</si>
  <si>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</si>
  <si>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</si>
  <si>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</si>
  <si>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</si>
  <si>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</si>
  <si>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</si>
  <si>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MOPS O0</t>
  </si>
  <si>
    <t>MOPS O1</t>
  </si>
  <si>
    <t>Argumento</t>
  </si>
  <si>
    <t>Num. Celdas</t>
  </si>
  <si>
    <t>Bytes</t>
  </si>
  <si>
    <t>MB</t>
  </si>
  <si>
    <t>GB</t>
  </si>
  <si>
    <t>Cache</t>
  </si>
  <si>
    <t>Tipo de memoria</t>
  </si>
  <si>
    <t>Principal</t>
  </si>
  <si>
    <t>Secundaria</t>
  </si>
  <si>
    <t>Talla:</t>
  </si>
  <si>
    <t>Configuracion 1: Todo en BOE</t>
  </si>
  <si>
    <t>Configuracion 2: Rondo</t>
  </si>
  <si>
    <t>-hostfile</t>
  </si>
  <si>
    <t>maquines</t>
  </si>
  <si>
    <t>rondo</t>
  </si>
  <si>
    <t>Rondo</t>
  </si>
  <si>
    <t>Maquines</t>
  </si>
  <si>
    <t>Escalabilidad</t>
  </si>
  <si>
    <t>Procesadores</t>
  </si>
  <si>
    <t xml:space="preserve">Tamaño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</si>
</sst>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2" fontId="0" fillId="0" borderId="1" xfId="0" applyNumberForma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1" fontId="2" fillId="0" borderId="5" xfId="0" applyNumberFormat="1" applyFont="1" applyBorder="1" applyAlignment="1">
      <alignment horizontal="right" vertical="center"/>
    </xf>
    <xf numFmtId="0" fontId="0" fillId="0" borderId="6" xfId="0" applyBorder="1"/>
    <xf numFmtId="3" fontId="0" fillId="0" borderId="1" xfId="0" applyNumberFormat="1" applyBorder="1"/>
    <xf numFmtId="0" fontId="0" fillId="0" borderId="0" xfId="0" quotePrefix="1"/>
    <xf numFmtId="0" fontId="0" fillId="0" borderId="7" xfId="0" applyFill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adecuados'!$D$2:$I$2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C1-42EF-8241-E28794BA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15072"/>
        <c:axId val="245765248"/>
      </c:scatterChart>
      <c:valAx>
        <c:axId val="2857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765248"/>
        <c:crosses val="autoZero"/>
        <c:crossBetween val="midCat"/>
      </c:valAx>
      <c:valAx>
        <c:axId val="24576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(microsegundos)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71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Escalabilidad</a:t>
            </a:r>
            <a:endParaRPr lang="es-E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'Datos finales MPI Adecuados'!$C$86</c:f>
              <c:strCache>
                <c:ptCount val="1"/>
                <c:pt idx="0">
                  <c:v>Eficiencia</c:v>
                </c:pt>
              </c:strCache>
            </c:strRef>
          </c:tx>
          <c:xVal>
            <c:numRef>
              <c:f>'Datos finales MPI Adecuados'!$D$82:$H$82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MPI Adecuados'!$D$86:$H$86</c:f>
              <c:numCache>
                <c:formatCode>General</c:formatCode>
                <c:ptCount val="5"/>
                <c:pt idx="0">
                  <c:v>1</c:v>
                </c:pt>
                <c:pt idx="1">
                  <c:v>0.2475976713193519</c:v>
                </c:pt>
                <c:pt idx="2">
                  <c:v>6.7084758646902318E-2</c:v>
                </c:pt>
                <c:pt idx="3">
                  <c:v>1.5685682038338828E-2</c:v>
                </c:pt>
                <c:pt idx="4">
                  <c:v>7.3803901152950753E-3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AF-4036-93A8-434ECAFA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05536"/>
        <c:axId val="328707456"/>
      </c:scatterChart>
      <c:valAx>
        <c:axId val="3287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Procesadores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707456"/>
        <c:crosses val="autoZero"/>
        <c:crossBetween val="midCat"/>
      </c:valAx>
      <c:valAx>
        <c:axId val="32870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705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437319444444446"/>
          <c:y val="0.28990694444444443"/>
          <c:w val="0.12047402777777778"/>
          <c:h val="6.379250000000000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-Planif 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88763888888888"/>
          <c:y val="0.14983952924840918"/>
          <c:w val="0.8328518055555556"/>
          <c:h val="0.68543891260106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finales MPI Adecuados'!$C$10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Adecuados'!$N$9:$T$9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Adecuados'!$N$10:$T$10</c:f>
              <c:numCache>
                <c:formatCode>General</c:formatCode>
                <c:ptCount val="7"/>
                <c:pt idx="0">
                  <c:v>78.2</c:v>
                </c:pt>
                <c:pt idx="1">
                  <c:v>975.2</c:v>
                </c:pt>
                <c:pt idx="2">
                  <c:v>5422.6</c:v>
                </c:pt>
                <c:pt idx="3">
                  <c:v>12261.2</c:v>
                </c:pt>
                <c:pt idx="4">
                  <c:v>58308.4</c:v>
                </c:pt>
                <c:pt idx="5">
                  <c:v>159190.39999999999</c:v>
                </c:pt>
                <c:pt idx="6">
                  <c:v>875842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FF-4BF3-8C60-E8CAD2C025DC}"/>
            </c:ext>
          </c:extLst>
        </c:ser>
        <c:ser>
          <c:idx val="1"/>
          <c:order val="1"/>
          <c:tx>
            <c:strRef>
              <c:f>'Datos finales MPI Adecuados'!$C$11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Adecuados'!$N$9:$T$9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Adecuados'!$N$11:$T$11</c:f>
              <c:numCache>
                <c:formatCode>General</c:formatCode>
                <c:ptCount val="7"/>
                <c:pt idx="0">
                  <c:v>2479.8000000000002</c:v>
                </c:pt>
                <c:pt idx="1">
                  <c:v>5707</c:v>
                </c:pt>
                <c:pt idx="2">
                  <c:v>10820.2</c:v>
                </c:pt>
                <c:pt idx="3">
                  <c:v>20104</c:v>
                </c:pt>
                <c:pt idx="4">
                  <c:v>53992.6</c:v>
                </c:pt>
                <c:pt idx="5">
                  <c:v>157838.39999999999</c:v>
                </c:pt>
                <c:pt idx="6">
                  <c:v>1218749.3999999999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Adecuados'!$C$12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Adecuados'!$N$9:$T$9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Adecuados'!$N$12:$T$12</c:f>
              <c:numCache>
                <c:formatCode>General</c:formatCode>
                <c:ptCount val="7"/>
                <c:pt idx="0">
                  <c:v>5139.6000000000004</c:v>
                </c:pt>
                <c:pt idx="1">
                  <c:v>8418.7999999999993</c:v>
                </c:pt>
                <c:pt idx="2">
                  <c:v>15719.6</c:v>
                </c:pt>
                <c:pt idx="3">
                  <c:v>24938.2</c:v>
                </c:pt>
                <c:pt idx="4">
                  <c:v>69144.399999999994</c:v>
                </c:pt>
                <c:pt idx="5">
                  <c:v>207471.6</c:v>
                </c:pt>
                <c:pt idx="6">
                  <c:v>2039959.4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Adecuados'!$C$13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Adecuados'!$N$9:$T$9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Adecuados'!$N$13:$T$13</c:f>
              <c:numCache>
                <c:formatCode>General</c:formatCode>
                <c:ptCount val="7"/>
                <c:pt idx="0">
                  <c:v>5338</c:v>
                </c:pt>
                <c:pt idx="1">
                  <c:v>9461.7999999999993</c:v>
                </c:pt>
                <c:pt idx="2">
                  <c:v>16214.6</c:v>
                </c:pt>
                <c:pt idx="3">
                  <c:v>44033.8</c:v>
                </c:pt>
                <c:pt idx="4">
                  <c:v>93337.2</c:v>
                </c:pt>
                <c:pt idx="5">
                  <c:v>493193.8</c:v>
                </c:pt>
                <c:pt idx="6">
                  <c:v>2723696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Adecuados'!$C$14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Adecuados'!$N$9:$T$9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Adecuados'!$N$14:$T$14</c:f>
              <c:numCache>
                <c:formatCode>General</c:formatCode>
                <c:ptCount val="7"/>
                <c:pt idx="0">
                  <c:v>761</c:v>
                </c:pt>
                <c:pt idx="1">
                  <c:v>4974.6000000000004</c:v>
                </c:pt>
                <c:pt idx="2">
                  <c:v>21763</c:v>
                </c:pt>
                <c:pt idx="3">
                  <c:v>60294.8</c:v>
                </c:pt>
                <c:pt idx="4">
                  <c:v>127082</c:v>
                </c:pt>
                <c:pt idx="5">
                  <c:v>546683.6</c:v>
                </c:pt>
                <c:pt idx="6">
                  <c:v>3616072.6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70144"/>
        <c:axId val="330896896"/>
      </c:scatterChart>
      <c:valAx>
        <c:axId val="3308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896896"/>
        <c:crosses val="autoZero"/>
        <c:crossBetween val="midCat"/>
      </c:valAx>
      <c:valAx>
        <c:axId val="33089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87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75027777777778"/>
          <c:y val="0.19474918839316707"/>
          <c:w val="0.17148583333333334"/>
          <c:h val="0.3219691552951983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adecuados'!$D$8:$I$8</c:f>
              <c:numCache>
                <c:formatCode>General</c:formatCode>
                <c:ptCount val="6"/>
                <c:pt idx="0">
                  <c:v>78.2</c:v>
                </c:pt>
                <c:pt idx="1">
                  <c:v>975.2</c:v>
                </c:pt>
                <c:pt idx="2">
                  <c:v>5422.6</c:v>
                </c:pt>
                <c:pt idx="3">
                  <c:v>12261.2</c:v>
                </c:pt>
                <c:pt idx="4">
                  <c:v>58308.4</c:v>
                </c:pt>
                <c:pt idx="5">
                  <c:v>159190.39999999999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C5-4216-BC48-3F743078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62464"/>
        <c:axId val="246074752"/>
      </c:scatterChart>
      <c:valAx>
        <c:axId val="2460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 b="1" i="0" baseline="0">
                    <a:effectLst/>
                  </a:rPr>
                  <a:t>Talla</a:t>
                </a:r>
                <a:endParaRPr lang="es-E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074752"/>
        <c:crosses val="autoZero"/>
        <c:crossBetween val="midCat"/>
      </c:valAx>
      <c:valAx>
        <c:axId val="24607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 i="0" baseline="0">
                    <a:effectLst/>
                  </a:rPr>
                  <a:t>Tiempo (microsegundos)</a:t>
                </a:r>
                <a:endParaRPr lang="es-ES" sz="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06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Sec adecuados'!$O$33:$U$33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AF-49BB-89CB-7AA5102E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15264"/>
        <c:axId val="286523392"/>
      </c:scatterChart>
      <c:valAx>
        <c:axId val="2863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523392"/>
        <c:crosses val="autoZero"/>
        <c:crossBetween val="midCat"/>
      </c:valAx>
      <c:valAx>
        <c:axId val="28652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31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Sec adecuados'!$O$34:$U$34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3104.3957424568321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18-4883-B963-1980279F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70208"/>
        <c:axId val="328302976"/>
      </c:scatterChart>
      <c:valAx>
        <c:axId val="3282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02976"/>
        <c:crosses val="autoZero"/>
        <c:crossBetween val="midCat"/>
      </c:valAx>
      <c:valAx>
        <c:axId val="32830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27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adecuados'!$N$37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5100</c:v>
                </c:pt>
                <c:pt idx="6">
                  <c:v>0</c:v>
                </c:pt>
              </c:numCache>
            </c:numRef>
          </c:xVal>
          <c:yVal>
            <c:numRef>
              <c:f>'Datos finales Sec adecuados'!$O$37:$U$37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86-41D0-B332-D1283187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6944"/>
        <c:axId val="328628864"/>
      </c:scatterChart>
      <c:valAx>
        <c:axId val="3286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628864"/>
        <c:crosses val="autoZero"/>
        <c:crossBetween val="midCat"/>
      </c:valAx>
      <c:valAx>
        <c:axId val="32862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62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-Planif 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88763888888888"/>
          <c:y val="0.14983952924840918"/>
          <c:w val="0.8328518055555556"/>
          <c:h val="0.68543891260106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finales MPI Adecuados'!$C$10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MPI Adecuados'!$D$9:$J$9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Adecuados'!$D$10:$J$10</c:f>
              <c:numCache>
                <c:formatCode>General</c:formatCode>
                <c:ptCount val="7"/>
                <c:pt idx="0">
                  <c:v>78.2</c:v>
                </c:pt>
                <c:pt idx="1">
                  <c:v>975.2</c:v>
                </c:pt>
                <c:pt idx="2">
                  <c:v>5422.6</c:v>
                </c:pt>
                <c:pt idx="3">
                  <c:v>12261.2</c:v>
                </c:pt>
                <c:pt idx="4">
                  <c:v>58308.4</c:v>
                </c:pt>
                <c:pt idx="5">
                  <c:v>159190.39999999999</c:v>
                </c:pt>
                <c:pt idx="6">
                  <c:v>875842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FF-4BF3-8C60-E8CAD2C025DC}"/>
            </c:ext>
          </c:extLst>
        </c:ser>
        <c:ser>
          <c:idx val="1"/>
          <c:order val="1"/>
          <c:tx>
            <c:strRef>
              <c:f>'Datos finales MPI Adecuados'!$C$11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Adecuados'!$D$9:$J$9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Adecuados'!$D$11:$J$11</c:f>
              <c:numCache>
                <c:formatCode>General</c:formatCode>
                <c:ptCount val="7"/>
                <c:pt idx="0">
                  <c:v>589.20000000000005</c:v>
                </c:pt>
                <c:pt idx="1">
                  <c:v>2102.6</c:v>
                </c:pt>
                <c:pt idx="2">
                  <c:v>5852.6</c:v>
                </c:pt>
                <c:pt idx="3">
                  <c:v>10207.200000000001</c:v>
                </c:pt>
                <c:pt idx="4">
                  <c:v>41304.199999999997</c:v>
                </c:pt>
                <c:pt idx="5">
                  <c:v>108187.2</c:v>
                </c:pt>
                <c:pt idx="6">
                  <c:v>650708.80000000005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FF-4BF3-8C60-E8CAD2C025DC}"/>
            </c:ext>
          </c:extLst>
        </c:ser>
        <c:ser>
          <c:idx val="2"/>
          <c:order val="2"/>
          <c:tx>
            <c:strRef>
              <c:f>'Datos finales MPI Adecuados'!$C$12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Adecuados'!$D$9:$J$9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Adecuados'!$D$12:$J$12</c:f>
              <c:numCache>
                <c:formatCode>General</c:formatCode>
                <c:ptCount val="7"/>
                <c:pt idx="0">
                  <c:v>880.4</c:v>
                </c:pt>
                <c:pt idx="1">
                  <c:v>2695.2</c:v>
                </c:pt>
                <c:pt idx="2">
                  <c:v>6719</c:v>
                </c:pt>
                <c:pt idx="3">
                  <c:v>11157.4</c:v>
                </c:pt>
                <c:pt idx="4">
                  <c:v>43993</c:v>
                </c:pt>
                <c:pt idx="5">
                  <c:v>91207.2</c:v>
                </c:pt>
                <c:pt idx="6">
                  <c:v>538812.6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FF-4BF3-8C60-E8CAD2C025DC}"/>
            </c:ext>
          </c:extLst>
        </c:ser>
        <c:ser>
          <c:idx val="3"/>
          <c:order val="3"/>
          <c:tx>
            <c:strRef>
              <c:f>'Datos finales MPI Adecuados'!$C$13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Adecuados'!$D$9:$J$9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Adecuados'!$D$13:$J$13</c:f>
              <c:numCache>
                <c:formatCode>General</c:formatCode>
                <c:ptCount val="7"/>
                <c:pt idx="0">
                  <c:v>902.6</c:v>
                </c:pt>
                <c:pt idx="1">
                  <c:v>2766</c:v>
                </c:pt>
                <c:pt idx="2">
                  <c:v>8186.2</c:v>
                </c:pt>
                <c:pt idx="3">
                  <c:v>15775.4</c:v>
                </c:pt>
                <c:pt idx="4">
                  <c:v>51894.2</c:v>
                </c:pt>
                <c:pt idx="5">
                  <c:v>106281.60000000001</c:v>
                </c:pt>
                <c:pt idx="6">
                  <c:v>487537.2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MPI Adecuados'!$C$14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Adecuados'!$D$9:$J$9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Adecuados'!$D$14:$J$14</c:f>
              <c:numCache>
                <c:formatCode>General</c:formatCode>
                <c:ptCount val="7"/>
                <c:pt idx="0">
                  <c:v>916.6</c:v>
                </c:pt>
                <c:pt idx="1">
                  <c:v>3781.6</c:v>
                </c:pt>
                <c:pt idx="2">
                  <c:v>9402.7999999999993</c:v>
                </c:pt>
                <c:pt idx="3">
                  <c:v>14248</c:v>
                </c:pt>
                <c:pt idx="4">
                  <c:v>50115.8</c:v>
                </c:pt>
                <c:pt idx="5">
                  <c:v>130704.6</c:v>
                </c:pt>
                <c:pt idx="6">
                  <c:v>529899.80000000005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42848"/>
        <c:axId val="332435840"/>
      </c:scatterChart>
      <c:valAx>
        <c:axId val="3321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435840"/>
        <c:crosses val="autoZero"/>
        <c:crossBetween val="midCat"/>
      </c:valAx>
      <c:valAx>
        <c:axId val="33243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14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75027777777778"/>
          <c:y val="0.19474918839316707"/>
          <c:w val="0.17148583333333334"/>
          <c:h val="0.3219691552951983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569861111111105E-2"/>
          <c:y val="0.14844027777777777"/>
          <c:w val="0.86322597222222219"/>
          <c:h val="0.688376388888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finales MPI Adecuados'!$AE$11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Adecuados'!$AF$11:$AL$11</c:f>
              <c:numCache>
                <c:formatCode>General</c:formatCode>
                <c:ptCount val="7"/>
                <c:pt idx="0">
                  <c:v>0.1327223353699932</c:v>
                </c:pt>
                <c:pt idx="1">
                  <c:v>0.46380671549510133</c:v>
                </c:pt>
                <c:pt idx="2">
                  <c:v>0.92652838054881592</c:v>
                </c:pt>
                <c:pt idx="3">
                  <c:v>1.2012305039579905</c:v>
                </c:pt>
                <c:pt idx="4">
                  <c:v>1.4116821049675337</c:v>
                </c:pt>
                <c:pt idx="5">
                  <c:v>1.4714346983746691</c:v>
                </c:pt>
                <c:pt idx="6">
                  <c:v>1.3459814897232063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43-4492-95FE-D44755426F9F}"/>
            </c:ext>
          </c:extLst>
        </c:ser>
        <c:ser>
          <c:idx val="1"/>
          <c:order val="1"/>
          <c:tx>
            <c:strRef>
              <c:f>'Datos finales MPI Adecuados'!$AE$12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Adecuados'!$AF$12:$AL$12</c:f>
              <c:numCache>
                <c:formatCode>General</c:formatCode>
                <c:ptCount val="7"/>
                <c:pt idx="0">
                  <c:v>8.8823262153566562E-2</c:v>
                </c:pt>
                <c:pt idx="1">
                  <c:v>0.36182843573760765</c:v>
                </c:pt>
                <c:pt idx="2">
                  <c:v>0.80705462122339644</c:v>
                </c:pt>
                <c:pt idx="3">
                  <c:v>1.0989298582106943</c:v>
                </c:pt>
                <c:pt idx="4">
                  <c:v>1.3254017684631647</c:v>
                </c:pt>
                <c:pt idx="5">
                  <c:v>1.7453709794840757</c:v>
                </c:pt>
                <c:pt idx="6">
                  <c:v>1.6255039321649123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MPI Adecuados'!$AE$13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Adecuados'!$AF$13:$AL$13</c:f>
              <c:numCache>
                <c:formatCode>General</c:formatCode>
                <c:ptCount val="7"/>
                <c:pt idx="0">
                  <c:v>8.6638599601152222E-2</c:v>
                </c:pt>
                <c:pt idx="1">
                  <c:v>0.35256688358640637</c:v>
                </c:pt>
                <c:pt idx="2">
                  <c:v>0.66240746622364477</c:v>
                </c:pt>
                <c:pt idx="3">
                  <c:v>0.77723544252443688</c:v>
                </c:pt>
                <c:pt idx="4">
                  <c:v>1.123601481475772</c:v>
                </c:pt>
                <c:pt idx="5">
                  <c:v>1.4978171198024868</c:v>
                </c:pt>
                <c:pt idx="6">
                  <c:v>1.7964618904977918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MPI Adecuados'!$AE$14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Adecuados'!$AF$14:$AL$14</c:f>
              <c:numCache>
                <c:formatCode>General</c:formatCode>
                <c:ptCount val="7"/>
                <c:pt idx="0">
                  <c:v>8.5315295657866025E-2</c:v>
                </c:pt>
                <c:pt idx="1">
                  <c:v>0.25788026232282635</c:v>
                </c:pt>
                <c:pt idx="2">
                  <c:v>0.57670055728081004</c:v>
                </c:pt>
                <c:pt idx="3">
                  <c:v>0.8605558674901741</c:v>
                </c:pt>
                <c:pt idx="4">
                  <c:v>1.1634733956157539</c:v>
                </c:pt>
                <c:pt idx="5">
                  <c:v>1.2179403020245652</c:v>
                </c:pt>
                <c:pt idx="6">
                  <c:v>1.652844556650144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92768"/>
        <c:axId val="328194688"/>
      </c:scatterChart>
      <c:valAx>
        <c:axId val="3281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194688"/>
        <c:crosses val="autoZero"/>
        <c:crossBetween val="midCat"/>
      </c:valAx>
      <c:valAx>
        <c:axId val="32819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19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693083333333332"/>
          <c:y val="0.49760694444444453"/>
          <c:w val="0.17148583333333334"/>
          <c:h val="0.255170000000000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569861111111105E-2"/>
          <c:y val="0.14983952924840918"/>
          <c:w val="0.85440652777777781"/>
          <c:h val="0.68543891260106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finales MPI Adecuados'!$AP$11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Adecuados'!$AQ$11:$AW$11</c:f>
              <c:numCache>
                <c:formatCode>General</c:formatCode>
                <c:ptCount val="7"/>
                <c:pt idx="0">
                  <c:v>6.63611676849966E-2</c:v>
                </c:pt>
                <c:pt idx="1">
                  <c:v>0.23190335774755066</c:v>
                </c:pt>
                <c:pt idx="2">
                  <c:v>0.46326419027440796</c:v>
                </c:pt>
                <c:pt idx="3">
                  <c:v>0.60061525197899523</c:v>
                </c:pt>
                <c:pt idx="4">
                  <c:v>0.70584105248376683</c:v>
                </c:pt>
                <c:pt idx="5">
                  <c:v>0.73571734918733456</c:v>
                </c:pt>
                <c:pt idx="6">
                  <c:v>0.67299074486160315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F-44EF-A9B4-423CE58D6653}"/>
            </c:ext>
          </c:extLst>
        </c:ser>
        <c:ser>
          <c:idx val="1"/>
          <c:order val="1"/>
          <c:tx>
            <c:strRef>
              <c:f>'Datos finales MPI Adecuados'!$AP$12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Adecuados'!$AQ$12:$AW$12</c:f>
              <c:numCache>
                <c:formatCode>General</c:formatCode>
                <c:ptCount val="7"/>
                <c:pt idx="0">
                  <c:v>2.2205815538391641E-2</c:v>
                </c:pt>
                <c:pt idx="1">
                  <c:v>9.0457108934401911E-2</c:v>
                </c:pt>
                <c:pt idx="2">
                  <c:v>0.20176365530584911</c:v>
                </c:pt>
                <c:pt idx="3">
                  <c:v>0.27473246455267358</c:v>
                </c:pt>
                <c:pt idx="4">
                  <c:v>0.33135044211579118</c:v>
                </c:pt>
                <c:pt idx="5">
                  <c:v>0.43634274487101893</c:v>
                </c:pt>
                <c:pt idx="6">
                  <c:v>0.40637598304122807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F-44EF-A9B4-423CE58D6653}"/>
            </c:ext>
          </c:extLst>
        </c:ser>
        <c:ser>
          <c:idx val="2"/>
          <c:order val="2"/>
          <c:tx>
            <c:strRef>
              <c:f>'Datos finales MPI Adecuados'!$AP$13</c:f>
              <c:strCache>
                <c:ptCount val="1"/>
                <c:pt idx="0">
                  <c:v>8 procesadores</c:v>
                </c:pt>
              </c:strCache>
            </c:strRef>
          </c:tx>
          <c:marker>
            <c:spPr>
              <a:solidFill>
                <a:schemeClr val="bg1"/>
              </a:solidFill>
            </c:spPr>
          </c:marker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Adecuados'!$AQ$13:$AW$13</c:f>
              <c:numCache>
                <c:formatCode>General</c:formatCode>
                <c:ptCount val="7"/>
                <c:pt idx="0">
                  <c:v>1.0829824950144028E-2</c:v>
                </c:pt>
                <c:pt idx="1">
                  <c:v>4.4070860448300796E-2</c:v>
                </c:pt>
                <c:pt idx="2">
                  <c:v>8.2800933277955596E-2</c:v>
                </c:pt>
                <c:pt idx="3">
                  <c:v>9.715443031555461E-2</c:v>
                </c:pt>
                <c:pt idx="4">
                  <c:v>0.1404501851844715</c:v>
                </c:pt>
                <c:pt idx="5">
                  <c:v>0.18722713997531085</c:v>
                </c:pt>
                <c:pt idx="6">
                  <c:v>0.22455773631222398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7F-44EF-A9B4-423CE58D6653}"/>
            </c:ext>
          </c:extLst>
        </c:ser>
        <c:ser>
          <c:idx val="3"/>
          <c:order val="3"/>
          <c:tx>
            <c:strRef>
              <c:f>'Datos finales MPI Adecuados'!$AP$14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MPI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Adecuados'!$AQ$14:$AW$14</c:f>
              <c:numCache>
                <c:formatCode>General</c:formatCode>
                <c:ptCount val="7"/>
                <c:pt idx="0">
                  <c:v>7.1096079714888351E-3</c:v>
                </c:pt>
                <c:pt idx="1">
                  <c:v>2.149002186023553E-2</c:v>
                </c:pt>
                <c:pt idx="2">
                  <c:v>4.8058379773400835E-2</c:v>
                </c:pt>
                <c:pt idx="3">
                  <c:v>7.1712988957514504E-2</c:v>
                </c:pt>
                <c:pt idx="4">
                  <c:v>9.6956116301312831E-2</c:v>
                </c:pt>
                <c:pt idx="5">
                  <c:v>0.10149502516871377</c:v>
                </c:pt>
                <c:pt idx="6">
                  <c:v>0.137737046387512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7F-44EF-A9B4-423CE58D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227840"/>
        <c:axId val="328287360"/>
      </c:scatterChart>
      <c:valAx>
        <c:axId val="3282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287360"/>
        <c:crosses val="autoZero"/>
        <c:crossBetween val="midCat"/>
      </c:valAx>
      <c:valAx>
        <c:axId val="32828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22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570861111111112"/>
          <c:y val="0.16640842175627849"/>
          <c:w val="0.17148583333333334"/>
          <c:h val="0.2575753242361586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00180555555556"/>
          <c:y val="0.14844027777777777"/>
          <c:w val="0.86180597222222222"/>
          <c:h val="0.688376388888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finales MPI Adecuados'!$C$57</c:f>
              <c:strCache>
                <c:ptCount val="1"/>
                <c:pt idx="0">
                  <c:v>MOPS 1 procesador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Adecuados'!$D$57:$J$57</c:f>
              <c:numCache>
                <c:formatCode>General</c:formatCode>
                <c:ptCount val="7"/>
                <c:pt idx="0">
                  <c:v>2429.6675191815857</c:v>
                </c:pt>
                <c:pt idx="1">
                  <c:v>3117.3092698933547</c:v>
                </c:pt>
                <c:pt idx="2">
                  <c:v>2838.12193412754</c:v>
                </c:pt>
                <c:pt idx="3">
                  <c:v>3037.2231102991555</c:v>
                </c:pt>
                <c:pt idx="4">
                  <c:v>3336.7405039411128</c:v>
                </c:pt>
                <c:pt idx="5">
                  <c:v>3104.3957424568321</c:v>
                </c:pt>
                <c:pt idx="6">
                  <c:v>3335.5787916085319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A4-4034-AEBF-9EF389B6FA6D}"/>
            </c:ext>
          </c:extLst>
        </c:ser>
        <c:ser>
          <c:idx val="1"/>
          <c:order val="1"/>
          <c:tx>
            <c:strRef>
              <c:f>'Datos finales MPI Adecuados'!$C$58</c:f>
              <c:strCache>
                <c:ptCount val="1"/>
                <c:pt idx="0">
                  <c:v>MOPS 2 procesadores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Adecuados'!$D$58:$J$58</c:f>
              <c:numCache>
                <c:formatCode>General</c:formatCode>
                <c:ptCount val="7"/>
                <c:pt idx="0">
                  <c:v>322.47114731839781</c:v>
                </c:pt>
                <c:pt idx="1">
                  <c:v>1445.8289736516692</c:v>
                </c:pt>
                <c:pt idx="2">
                  <c:v>2629.600519427263</c:v>
                </c:pt>
                <c:pt idx="3">
                  <c:v>3648.4050474175087</c:v>
                </c:pt>
                <c:pt idx="4">
                  <c:v>4710.4168583340197</c:v>
                </c:pt>
                <c:pt idx="5">
                  <c:v>4567.9156129375751</c:v>
                </c:pt>
                <c:pt idx="6">
                  <c:v>4489.6273110183838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A4-4034-AEBF-9EF389B6FA6D}"/>
            </c:ext>
          </c:extLst>
        </c:ser>
        <c:ser>
          <c:idx val="2"/>
          <c:order val="2"/>
          <c:tx>
            <c:strRef>
              <c:f>'Datos finales MPI Adecuados'!$C$59</c:f>
              <c:strCache>
                <c:ptCount val="1"/>
                <c:pt idx="0">
                  <c:v>MOPS 4 procesadores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Adecuados'!$D$59:$J$59</c:f>
              <c:numCache>
                <c:formatCode>General</c:formatCode>
                <c:ptCount val="7"/>
                <c:pt idx="0">
                  <c:v>215.81099500227171</c:v>
                </c:pt>
                <c:pt idx="1">
                  <c:v>1127.9311368358565</c:v>
                </c:pt>
                <c:pt idx="2">
                  <c:v>2290.5194225331147</c:v>
                </c:pt>
                <c:pt idx="3">
                  <c:v>3337.6951619552942</c:v>
                </c:pt>
                <c:pt idx="4">
                  <c:v>4422.5217648262224</c:v>
                </c:pt>
                <c:pt idx="5">
                  <c:v>5418.3222377180746</c:v>
                </c:pt>
                <c:pt idx="6">
                  <c:v>5421.9964418055552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A4-4034-AEBF-9EF389B6FA6D}"/>
            </c:ext>
          </c:extLst>
        </c:ser>
        <c:ser>
          <c:idx val="3"/>
          <c:order val="3"/>
          <c:tx>
            <c:strRef>
              <c:f>'Datos finales MPI Adecuados'!$C$60</c:f>
              <c:strCache>
                <c:ptCount val="1"/>
                <c:pt idx="0">
                  <c:v>MOPS 8 procesadores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Adecuados'!$D$60:$J$60</c:f>
              <c:numCache>
                <c:formatCode>General</c:formatCode>
                <c:ptCount val="7"/>
                <c:pt idx="0">
                  <c:v>210.50299135829823</c:v>
                </c:pt>
                <c:pt idx="1">
                  <c:v>1099.0600144613161</c:v>
                </c:pt>
                <c:pt idx="2">
                  <c:v>1879.993159219174</c:v>
                </c:pt>
                <c:pt idx="3">
                  <c:v>2360.6374481788102</c:v>
                </c:pt>
                <c:pt idx="4">
                  <c:v>3749.1665735284487</c:v>
                </c:pt>
                <c:pt idx="5">
                  <c:v>4649.8170896937945</c:v>
                </c:pt>
                <c:pt idx="6">
                  <c:v>5992.2401818774033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1A4-4034-AEBF-9EF389B6FA6D}"/>
            </c:ext>
          </c:extLst>
        </c:ser>
        <c:ser>
          <c:idx val="4"/>
          <c:order val="4"/>
          <c:tx>
            <c:strRef>
              <c:f>'Datos finales MPI Adecuados'!$C$61</c:f>
              <c:strCache>
                <c:ptCount val="1"/>
                <c:pt idx="0">
                  <c:v>MOPS 12 procesadores</c:v>
                </c:pt>
              </c:strCache>
            </c:strRef>
          </c:tx>
          <c:xVal>
            <c:numRef>
              <c:f>'Datos finales MPI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3200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MPI Adecuados'!$D$61:$J$61</c:f>
              <c:numCache>
                <c:formatCode>General</c:formatCode>
                <c:ptCount val="7"/>
                <c:pt idx="0">
                  <c:v>207.28780274929085</c:v>
                </c:pt>
                <c:pt idx="1">
                  <c:v>803.89253226147662</c:v>
                </c:pt>
                <c:pt idx="2">
                  <c:v>1636.7465010422427</c:v>
                </c:pt>
                <c:pt idx="3">
                  <c:v>2613.7001684446941</c:v>
                </c:pt>
                <c:pt idx="4">
                  <c:v>3882.2088044089883</c:v>
                </c:pt>
                <c:pt idx="5">
                  <c:v>3780.968688171648</c:v>
                </c:pt>
                <c:pt idx="6">
                  <c:v>5513.1932489878272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1A4-4034-AEBF-9EF389B6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55136"/>
        <c:axId val="328573696"/>
      </c:scatterChart>
      <c:valAx>
        <c:axId val="3285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573696"/>
        <c:crosses val="autoZero"/>
        <c:crossBetween val="midCat"/>
      </c:valAx>
      <c:valAx>
        <c:axId val="32857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55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83166666666662"/>
          <c:y val="0.59976638888888889"/>
          <c:w val="0.21944611111111112"/>
          <c:h val="0.3189624999999999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23</xdr:row>
      <xdr:rowOff>32657</xdr:rowOff>
    </xdr:from>
    <xdr:to>
      <xdr:col>7</xdr:col>
      <xdr:colOff>457199</xdr:colOff>
      <xdr:row>37</xdr:row>
      <xdr:rowOff>108857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1813832</xdr:colOff>
      <xdr:row>8</xdr:row>
      <xdr:rowOff>178254</xdr:rowOff>
    </xdr:from>
    <xdr:to>
      <xdr:col>18</xdr:col>
      <xdr:colOff>156482</xdr:colOff>
      <xdr:row>23</xdr:row>
      <xdr:rowOff>63954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76201</xdr:colOff>
      <xdr:row>53</xdr:row>
      <xdr:rowOff>66675</xdr:rowOff>
    </xdr:from>
    <xdr:to>
      <xdr:col>7</xdr:col>
      <xdr:colOff>495301</xdr:colOff>
      <xdr:row>67</xdr:row>
      <xdr:rowOff>142875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38</xdr:row>
      <xdr:rowOff>28575</xdr:rowOff>
    </xdr:from>
    <xdr:to>
      <xdr:col>7</xdr:col>
      <xdr:colOff>485775</xdr:colOff>
      <xdr:row>52</xdr:row>
      <xdr:rowOff>104775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11</xdr:row>
      <xdr:rowOff>28575</xdr:rowOff>
    </xdr:from>
    <xdr:to>
      <xdr:col>12</xdr:col>
      <xdr:colOff>1752600</xdr:colOff>
      <xdr:row>25</xdr:row>
      <xdr:rowOff>104775</xdr:rowOff>
    </xdr:to>
    <xdr:graphicFrame macro="">
      <xdr:nvGraphicFramePr>
        <xdr:cNvPr id="6" name="5 Gráfico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954901</xdr:colOff>
      <xdr:row>15</xdr:row>
      <xdr:rowOff>181053</xdr:rowOff>
    </xdr:from>
    <xdr:to>
      <xdr:col>10</xdr:col>
      <xdr:colOff>859872</xdr:colOff>
      <xdr:row>34</xdr:row>
      <xdr:rowOff>127935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205628</xdr:colOff>
      <xdr:row>15</xdr:row>
      <xdr:rowOff>151839</xdr:rowOff>
    </xdr:from>
    <xdr:to>
      <xdr:col>40</xdr:col>
      <xdr:colOff>547628</xdr:colOff>
      <xdr:row>34</xdr:row>
      <xdr:rowOff>132339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642656</xdr:colOff>
      <xdr:row>15</xdr:row>
      <xdr:rowOff>183776</xdr:rowOff>
    </xdr:from>
    <xdr:to>
      <xdr:col>49</xdr:col>
      <xdr:colOff>726921</xdr:colOff>
      <xdr:row>34</xdr:row>
      <xdr:rowOff>130658</xdr:rowOff>
    </xdr:to>
    <xdr:graphicFrame macro="">
      <xdr:nvGraphicFramePr>
        <xdr:cNvPr id="9" name="8 Gráfico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35297</xdr:colOff>
      <xdr:row>15</xdr:row>
      <xdr:rowOff>161363</xdr:rowOff>
    </xdr:from>
    <xdr:to>
      <xdr:col>19</xdr:col>
      <xdr:colOff>455738</xdr:colOff>
      <xdr:row>34</xdr:row>
      <xdr:rowOff>141863</xdr:rowOff>
    </xdr:to>
    <xdr:graphicFrame macro="">
      <xdr:nvGraphicFramePr>
        <xdr:cNvPr id="11" name="10 Gráfico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93647</xdr:colOff>
      <xdr:row>72</xdr:row>
      <xdr:rowOff>180416</xdr:rowOff>
    </xdr:from>
    <xdr:to>
      <xdr:col>16</xdr:col>
      <xdr:colOff>514088</xdr:colOff>
      <xdr:row>93</xdr:row>
      <xdr:rowOff>22412</xdr:rowOff>
    </xdr:to>
    <xdr:graphicFrame macro="">
      <xdr:nvGraphicFramePr>
        <xdr:cNvPr id="18" name="17 Gráfico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324971</xdr:colOff>
      <xdr:row>16</xdr:row>
      <xdr:rowOff>100852</xdr:rowOff>
    </xdr:from>
    <xdr:to>
      <xdr:col>29</xdr:col>
      <xdr:colOff>666971</xdr:colOff>
      <xdr:row>35</xdr:row>
      <xdr:rowOff>47734</xdr:rowOff>
    </xdr:to>
    <xdr:graphicFrame macro="">
      <xdr:nvGraphicFramePr>
        <xdr:cNvPr id="16" name="15 Gráfico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D24" sqref="D24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3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3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3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3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3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3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3">
      <c r="I13" s="2" t="s">
        <v>5</v>
      </c>
      <c r="J13" s="2">
        <f>J1*100</f>
        <v>100</v>
      </c>
      <c r="K13" s="2">
        <f t="shared" ref="K13:Q13" si="1">K1*100</f>
        <v>400</v>
      </c>
      <c r="L13" s="2">
        <f t="shared" si="1"/>
        <v>900</v>
      </c>
      <c r="M13" s="2">
        <f t="shared" si="1"/>
        <v>1400</v>
      </c>
      <c r="N13" s="2">
        <f t="shared" si="1"/>
        <v>2300</v>
      </c>
      <c r="O13" s="2">
        <f t="shared" si="1"/>
        <v>3200</v>
      </c>
      <c r="P13" s="2">
        <f t="shared" si="1"/>
        <v>12400</v>
      </c>
      <c r="Q13" s="2">
        <f t="shared" si="1"/>
        <v>90000</v>
      </c>
    </row>
    <row r="14" spans="1:17" x14ac:dyDescent="0.3">
      <c r="I14" s="2" t="s">
        <v>3</v>
      </c>
      <c r="J14" s="2">
        <f t="shared" ref="J14:Q14" si="2">J8</f>
        <v>185.4</v>
      </c>
      <c r="K14" s="2">
        <f t="shared" si="2"/>
        <v>2301.4</v>
      </c>
      <c r="L14" s="2">
        <f t="shared" si="2"/>
        <v>9889</v>
      </c>
      <c r="M14" s="2">
        <f t="shared" si="2"/>
        <v>30167.4</v>
      </c>
      <c r="N14" s="2">
        <f t="shared" si="2"/>
        <v>68609.600000000006</v>
      </c>
      <c r="O14" s="2">
        <f t="shared" si="2"/>
        <v>164137.60000000001</v>
      </c>
      <c r="P14" s="2">
        <f t="shared" si="2"/>
        <v>2151090.4</v>
      </c>
      <c r="Q14" s="2">
        <f t="shared" si="2"/>
        <v>108709251.33333333</v>
      </c>
    </row>
    <row r="15" spans="1:17" x14ac:dyDescent="0.3">
      <c r="I15" s="2" t="s">
        <v>0</v>
      </c>
      <c r="J15" s="2">
        <f t="shared" ref="J15:Q15" si="3">19*J1*100^2</f>
        <v>190000</v>
      </c>
      <c r="K15" s="2">
        <f t="shared" si="3"/>
        <v>760000</v>
      </c>
      <c r="L15" s="2">
        <f t="shared" si="3"/>
        <v>1710000</v>
      </c>
      <c r="M15" s="2">
        <f t="shared" si="3"/>
        <v>2660000</v>
      </c>
      <c r="N15" s="2">
        <f t="shared" si="3"/>
        <v>4370000</v>
      </c>
      <c r="O15" s="2">
        <f t="shared" si="3"/>
        <v>6080000</v>
      </c>
      <c r="P15" s="2">
        <f t="shared" si="3"/>
        <v>23560000</v>
      </c>
      <c r="Q15" s="2">
        <f t="shared" si="3"/>
        <v>171000000</v>
      </c>
    </row>
    <row r="16" spans="1:17" x14ac:dyDescent="0.3">
      <c r="I16" s="2" t="s">
        <v>2</v>
      </c>
      <c r="J16" s="2">
        <f>J14/1000000</f>
        <v>1.8540000000000001E-4</v>
      </c>
      <c r="K16" s="2">
        <f t="shared" ref="K16:Q16" si="4">K14/1000000</f>
        <v>2.3013999999999999E-3</v>
      </c>
      <c r="L16" s="2">
        <f t="shared" ref="L16:P16" si="5">L14/1000000</f>
        <v>9.8890000000000002E-3</v>
      </c>
      <c r="M16" s="2">
        <f t="shared" si="5"/>
        <v>3.01674E-2</v>
      </c>
      <c r="N16" s="2">
        <f t="shared" si="5"/>
        <v>6.8609600000000007E-2</v>
      </c>
      <c r="O16" s="2">
        <f t="shared" si="5"/>
        <v>0.16413759999999999</v>
      </c>
      <c r="P16" s="2">
        <f t="shared" si="5"/>
        <v>2.1510903999999997</v>
      </c>
      <c r="Q16" s="2">
        <f t="shared" si="4"/>
        <v>108.70925133333333</v>
      </c>
    </row>
    <row r="17" spans="9:17" x14ac:dyDescent="0.3">
      <c r="I17" s="2" t="s">
        <v>1</v>
      </c>
      <c r="J17" s="3">
        <f>(J15/J16)/10^6</f>
        <v>1024.8112189859762</v>
      </c>
      <c r="K17" s="3">
        <f t="shared" ref="K17:Q17" si="6">(K15/K16)/10^6</f>
        <v>330.23377074824026</v>
      </c>
      <c r="L17" s="3">
        <f t="shared" si="6"/>
        <v>172.91940539993934</v>
      </c>
      <c r="M17" s="3">
        <f t="shared" si="6"/>
        <v>88.174652107904549</v>
      </c>
      <c r="N17" s="3">
        <f t="shared" si="6"/>
        <v>63.693710501154349</v>
      </c>
      <c r="O17" s="3">
        <f t="shared" si="6"/>
        <v>37.042091513461884</v>
      </c>
      <c r="P17" s="3">
        <f t="shared" si="6"/>
        <v>10.952584791415555</v>
      </c>
      <c r="Q17" s="3">
        <f t="shared" si="6"/>
        <v>1.5730031980044239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7" zoomScaleNormal="100" workbookViewId="0">
      <selection activeCell="J38" sqref="J38"/>
    </sheetView>
  </sheetViews>
  <sheetFormatPr baseColWidth="10" defaultRowHeight="15" x14ac:dyDescent="0.25"/>
  <cols>
    <col min="3" max="3" width="12.140625" bestFit="1" customWidth="1"/>
    <col min="4" max="4" width="7.5703125" bestFit="1" customWidth="1"/>
    <col min="5" max="5" width="8" bestFit="1" customWidth="1"/>
    <col min="6" max="7" width="9" bestFit="1" customWidth="1"/>
    <col min="8" max="9" width="10" bestFit="1" customWidth="1"/>
    <col min="10" max="10" width="11" bestFit="1" customWidth="1"/>
    <col min="11" max="11" width="12" bestFit="1" customWidth="1"/>
    <col min="13" max="13" width="31.140625" bestFit="1" customWidth="1"/>
  </cols>
  <sheetData>
    <row r="1" spans="1:11" ht="14.45" x14ac:dyDescent="0.3">
      <c r="A1" t="s">
        <v>26</v>
      </c>
      <c r="C1" s="1" t="s">
        <v>27</v>
      </c>
      <c r="D1" s="1" t="e">
        <f>#REF!</f>
        <v>#REF!</v>
      </c>
      <c r="E1" s="1" t="e">
        <f>#REF!</f>
        <v>#REF!</v>
      </c>
      <c r="F1" s="1" t="e">
        <f>#REF!</f>
        <v>#REF!</v>
      </c>
      <c r="G1" s="1" t="e">
        <f>#REF!</f>
        <v>#REF!</v>
      </c>
      <c r="H1" s="1" t="e">
        <f>#REF!</f>
        <v>#REF!</v>
      </c>
      <c r="I1" s="1">
        <v>51</v>
      </c>
      <c r="J1" s="1" t="e">
        <f>#REF!</f>
        <v>#REF!</v>
      </c>
      <c r="K1" s="1">
        <v>888</v>
      </c>
    </row>
    <row r="2" spans="1:11" ht="14.45" x14ac:dyDescent="0.3">
      <c r="C2" s="1" t="s">
        <v>3</v>
      </c>
      <c r="D2" s="1" t="e">
        <f>#REF!</f>
        <v>#REF!</v>
      </c>
      <c r="E2" s="1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 t="e">
        <f>#REF!</f>
        <v>#REF!</v>
      </c>
      <c r="K2" s="1" t="e">
        <f>#REF!</f>
        <v>#REF!</v>
      </c>
    </row>
    <row r="3" spans="1:11" ht="14.45" x14ac:dyDescent="0.3">
      <c r="C3" s="1" t="s">
        <v>0</v>
      </c>
      <c r="D3" s="1" t="e">
        <f t="shared" ref="D3:K4" si="0">O32</f>
        <v>#REF!</v>
      </c>
      <c r="E3" s="1" t="e">
        <f t="shared" si="0"/>
        <v>#REF!</v>
      </c>
      <c r="F3" s="1" t="e">
        <f t="shared" si="0"/>
        <v>#REF!</v>
      </c>
      <c r="G3" s="1" t="e">
        <f t="shared" si="0"/>
        <v>#REF!</v>
      </c>
      <c r="H3" s="1" t="e">
        <f t="shared" si="0"/>
        <v>#REF!</v>
      </c>
      <c r="I3" s="1">
        <f t="shared" si="0"/>
        <v>494190000</v>
      </c>
      <c r="J3" s="1" t="e">
        <f t="shared" si="0"/>
        <v>#REF!</v>
      </c>
      <c r="K3" s="1">
        <f t="shared" si="0"/>
        <v>149823360000</v>
      </c>
    </row>
    <row r="4" spans="1:11" ht="14.45" x14ac:dyDescent="0.3">
      <c r="C4" s="1" t="s">
        <v>1</v>
      </c>
      <c r="D4" s="5" t="e">
        <f t="shared" si="0"/>
        <v>#REF!</v>
      </c>
      <c r="E4" s="5" t="e">
        <f t="shared" si="0"/>
        <v>#REF!</v>
      </c>
      <c r="F4" s="5" t="e">
        <f t="shared" si="0"/>
        <v>#REF!</v>
      </c>
      <c r="G4" s="5" t="e">
        <f t="shared" si="0"/>
        <v>#REF!</v>
      </c>
      <c r="H4" s="5" t="e">
        <f t="shared" si="0"/>
        <v>#REF!</v>
      </c>
      <c r="I4" s="5" t="e">
        <f t="shared" si="0"/>
        <v>#REF!</v>
      </c>
      <c r="J4" s="5" t="e">
        <f t="shared" si="0"/>
        <v>#REF!</v>
      </c>
      <c r="K4" s="5" t="e">
        <f t="shared" si="0"/>
        <v>#REF!</v>
      </c>
    </row>
    <row r="5" spans="1:11" ht="14.45" x14ac:dyDescent="0.3">
      <c r="C5" s="4"/>
      <c r="D5" s="4">
        <v>252.99600532623168</v>
      </c>
      <c r="E5" s="4">
        <v>393.92525786554711</v>
      </c>
      <c r="F5" s="4">
        <v>510.94938978234018</v>
      </c>
      <c r="G5" s="4">
        <v>427.9131763705517</v>
      </c>
      <c r="H5" s="4">
        <v>489.63537728863491</v>
      </c>
      <c r="I5" s="4">
        <v>460.29352455802263</v>
      </c>
      <c r="J5" s="4">
        <v>522.12013688675188</v>
      </c>
      <c r="K5" s="4">
        <v>556.27993883042086</v>
      </c>
    </row>
    <row r="7" spans="1:11" ht="14.45" x14ac:dyDescent="0.3">
      <c r="C7" s="1" t="s">
        <v>27</v>
      </c>
      <c r="D7" s="1">
        <f>'MPI O2'!L17</f>
        <v>1</v>
      </c>
      <c r="E7" s="1">
        <f>'MPI O2'!M17</f>
        <v>4</v>
      </c>
      <c r="F7" s="1">
        <f>'MPI O2'!N17</f>
        <v>9</v>
      </c>
      <c r="G7" s="1">
        <f>'MPI O2'!O17</f>
        <v>14</v>
      </c>
      <c r="H7" s="1">
        <f>'MPI O2'!P17</f>
        <v>32</v>
      </c>
      <c r="I7" s="1">
        <v>51</v>
      </c>
      <c r="J7" s="1">
        <f>'MPI O2'!R17</f>
        <v>124</v>
      </c>
      <c r="K7" s="1">
        <v>888</v>
      </c>
    </row>
    <row r="8" spans="1:11" ht="14.45" x14ac:dyDescent="0.3">
      <c r="C8" s="1" t="str">
        <f>C2</f>
        <v>Tiempo</v>
      </c>
      <c r="D8" s="1">
        <f>'MPI O2'!L18</f>
        <v>78.2</v>
      </c>
      <c r="E8" s="1">
        <f>'MPI O2'!M18</f>
        <v>975.2</v>
      </c>
      <c r="F8" s="1">
        <f>'MPI O2'!N18</f>
        <v>5422.6</v>
      </c>
      <c r="G8" s="1">
        <f>'MPI O2'!O18</f>
        <v>12261.2</v>
      </c>
      <c r="H8" s="1">
        <f>'MPI O2'!P18</f>
        <v>58308.4</v>
      </c>
      <c r="I8" s="1">
        <f>'MPI O2'!Q18</f>
        <v>159190.39999999999</v>
      </c>
      <c r="J8" s="1">
        <f>'MPI O2'!R18</f>
        <v>875842</v>
      </c>
      <c r="K8" s="1">
        <f>'MPI O2'!S18</f>
        <v>41688373.399999999</v>
      </c>
    </row>
    <row r="9" spans="1:11" ht="14.45" x14ac:dyDescent="0.3">
      <c r="C9" s="1" t="s">
        <v>0</v>
      </c>
      <c r="D9" s="1" t="e">
        <f>D3</f>
        <v>#REF!</v>
      </c>
      <c r="E9" s="1" t="e">
        <f t="shared" ref="E9:K9" si="1">E3</f>
        <v>#REF!</v>
      </c>
      <c r="F9" s="1" t="e">
        <f t="shared" si="1"/>
        <v>#REF!</v>
      </c>
      <c r="G9" s="1" t="e">
        <f t="shared" si="1"/>
        <v>#REF!</v>
      </c>
      <c r="H9" s="1" t="e">
        <f t="shared" si="1"/>
        <v>#REF!</v>
      </c>
      <c r="I9" s="1">
        <f t="shared" si="1"/>
        <v>494190000</v>
      </c>
      <c r="J9" s="1" t="e">
        <f t="shared" si="1"/>
        <v>#REF!</v>
      </c>
      <c r="K9" s="1">
        <f t="shared" si="1"/>
        <v>149823360000</v>
      </c>
    </row>
    <row r="10" spans="1:11" ht="14.45" x14ac:dyDescent="0.3">
      <c r="C10" s="1" t="s">
        <v>1</v>
      </c>
      <c r="D10" s="5" t="e">
        <f t="shared" ref="D10:K10" si="2">O34</f>
        <v>#REF!</v>
      </c>
      <c r="E10" s="5" t="e">
        <f t="shared" si="2"/>
        <v>#REF!</v>
      </c>
      <c r="F10" s="5" t="e">
        <f t="shared" si="2"/>
        <v>#REF!</v>
      </c>
      <c r="G10" s="5" t="e">
        <f t="shared" si="2"/>
        <v>#REF!</v>
      </c>
      <c r="H10" s="5" t="e">
        <f t="shared" si="2"/>
        <v>#REF!</v>
      </c>
      <c r="I10" s="5">
        <f t="shared" si="2"/>
        <v>3104.3957424568321</v>
      </c>
      <c r="J10" s="5" t="e">
        <f t="shared" si="2"/>
        <v>#REF!</v>
      </c>
      <c r="K10" s="5">
        <f t="shared" si="2"/>
        <v>3593.8883621686236</v>
      </c>
    </row>
    <row r="11" spans="1:11" ht="14.45" x14ac:dyDescent="0.3">
      <c r="C11" s="4"/>
      <c r="D11" s="4"/>
      <c r="E11" s="4"/>
      <c r="F11" s="4"/>
      <c r="G11" s="4"/>
      <c r="H11" s="4"/>
      <c r="I11" s="4"/>
      <c r="J11" s="4"/>
      <c r="K11" s="4"/>
    </row>
    <row r="31" spans="14:22" ht="14.45" x14ac:dyDescent="0.3">
      <c r="N31" t="s">
        <v>27</v>
      </c>
      <c r="O31" t="e">
        <f t="shared" ref="O31:V31" si="3">D1*100</f>
        <v>#REF!</v>
      </c>
      <c r="P31" t="e">
        <f t="shared" si="3"/>
        <v>#REF!</v>
      </c>
      <c r="Q31" t="e">
        <f t="shared" si="3"/>
        <v>#REF!</v>
      </c>
      <c r="R31" t="e">
        <f t="shared" si="3"/>
        <v>#REF!</v>
      </c>
      <c r="S31" t="e">
        <f t="shared" si="3"/>
        <v>#REF!</v>
      </c>
      <c r="T31">
        <f t="shared" si="3"/>
        <v>5100</v>
      </c>
      <c r="U31" t="e">
        <f t="shared" si="3"/>
        <v>#REF!</v>
      </c>
      <c r="V31">
        <f t="shared" si="3"/>
        <v>88800</v>
      </c>
    </row>
    <row r="32" spans="14:22" ht="14.45" x14ac:dyDescent="0.3">
      <c r="N32" t="s">
        <v>0</v>
      </c>
      <c r="O32" t="e">
        <f>19*O31*O31</f>
        <v>#REF!</v>
      </c>
      <c r="P32" t="e">
        <f t="shared" ref="P32:V32" si="4">19*P31*P31</f>
        <v>#REF!</v>
      </c>
      <c r="Q32" t="e">
        <f t="shared" si="4"/>
        <v>#REF!</v>
      </c>
      <c r="R32" t="e">
        <f t="shared" si="4"/>
        <v>#REF!</v>
      </c>
      <c r="S32" t="e">
        <f t="shared" si="4"/>
        <v>#REF!</v>
      </c>
      <c r="T32">
        <f>19*T31*T31</f>
        <v>494190000</v>
      </c>
      <c r="U32" t="e">
        <f t="shared" si="4"/>
        <v>#REF!</v>
      </c>
      <c r="V32">
        <f t="shared" si="4"/>
        <v>149823360000</v>
      </c>
    </row>
    <row r="33" spans="14:22" ht="14.45" x14ac:dyDescent="0.3">
      <c r="N33" s="1" t="s">
        <v>30</v>
      </c>
      <c r="O33" s="1" t="e">
        <f t="shared" ref="O33:V33" si="5">O$32/(D2/1000000)/10^6</f>
        <v>#REF!</v>
      </c>
      <c r="P33" s="1" t="e">
        <f t="shared" si="5"/>
        <v>#REF!</v>
      </c>
      <c r="Q33" s="1" t="e">
        <f t="shared" si="5"/>
        <v>#REF!</v>
      </c>
      <c r="R33" s="1" t="e">
        <f t="shared" si="5"/>
        <v>#REF!</v>
      </c>
      <c r="S33" s="1" t="e">
        <f t="shared" si="5"/>
        <v>#REF!</v>
      </c>
      <c r="T33" s="1" t="e">
        <f t="shared" si="5"/>
        <v>#REF!</v>
      </c>
      <c r="U33" s="1" t="e">
        <f t="shared" si="5"/>
        <v>#REF!</v>
      </c>
      <c r="V33" s="1" t="e">
        <f t="shared" si="5"/>
        <v>#REF!</v>
      </c>
    </row>
    <row r="34" spans="14:22" ht="14.45" x14ac:dyDescent="0.3">
      <c r="N34" s="1" t="s">
        <v>31</v>
      </c>
      <c r="O34" s="1" t="e">
        <f t="shared" ref="O34:V34" si="6">O$32/(D8/1000000)/10^6</f>
        <v>#REF!</v>
      </c>
      <c r="P34" s="1" t="e">
        <f t="shared" si="6"/>
        <v>#REF!</v>
      </c>
      <c r="Q34" s="1" t="e">
        <f t="shared" si="6"/>
        <v>#REF!</v>
      </c>
      <c r="R34" s="1" t="e">
        <f t="shared" si="6"/>
        <v>#REF!</v>
      </c>
      <c r="S34" s="1" t="e">
        <f t="shared" si="6"/>
        <v>#REF!</v>
      </c>
      <c r="T34" s="1">
        <f t="shared" si="6"/>
        <v>3104.3957424568321</v>
      </c>
      <c r="U34" s="1" t="e">
        <f t="shared" si="6"/>
        <v>#REF!</v>
      </c>
      <c r="V34" s="1">
        <f t="shared" si="6"/>
        <v>3593.8883621686236</v>
      </c>
    </row>
    <row r="36" spans="14:22" x14ac:dyDescent="0.25">
      <c r="N36" s="1" t="s">
        <v>28</v>
      </c>
      <c r="O36" s="1" t="e">
        <f t="shared" ref="O36:V36" si="7">D1</f>
        <v>#REF!</v>
      </c>
      <c r="P36" s="1" t="e">
        <f t="shared" si="7"/>
        <v>#REF!</v>
      </c>
      <c r="Q36" s="1" t="e">
        <f t="shared" si="7"/>
        <v>#REF!</v>
      </c>
      <c r="R36" s="1" t="e">
        <f t="shared" si="7"/>
        <v>#REF!</v>
      </c>
      <c r="S36" s="1" t="e">
        <f t="shared" si="7"/>
        <v>#REF!</v>
      </c>
      <c r="T36" s="1">
        <f t="shared" si="7"/>
        <v>51</v>
      </c>
      <c r="U36" s="1" t="e">
        <f t="shared" si="7"/>
        <v>#REF!</v>
      </c>
      <c r="V36" s="1">
        <f t="shared" si="7"/>
        <v>888</v>
      </c>
    </row>
    <row r="37" spans="14:22" ht="14.45" x14ac:dyDescent="0.3">
      <c r="N37" s="1" t="str">
        <f>C8</f>
        <v>Tiempo</v>
      </c>
      <c r="O37" s="1" t="e">
        <f t="shared" ref="O37:V37" si="8">D2/D8</f>
        <v>#REF!</v>
      </c>
      <c r="P37" s="1" t="e">
        <f t="shared" si="8"/>
        <v>#REF!</v>
      </c>
      <c r="Q37" s="1" t="e">
        <f t="shared" si="8"/>
        <v>#REF!</v>
      </c>
      <c r="R37" s="1" t="e">
        <f t="shared" si="8"/>
        <v>#REF!</v>
      </c>
      <c r="S37" s="1" t="e">
        <f t="shared" si="8"/>
        <v>#REF!</v>
      </c>
      <c r="T37" s="1" t="e">
        <f t="shared" si="8"/>
        <v>#REF!</v>
      </c>
      <c r="U37" s="1" t="e">
        <f t="shared" si="8"/>
        <v>#REF!</v>
      </c>
      <c r="V37" s="1" t="e">
        <f t="shared" si="8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M32"/>
  <sheetViews>
    <sheetView topLeftCell="T1" workbookViewId="0">
      <selection activeCell="AL12" sqref="AL12"/>
    </sheetView>
  </sheetViews>
  <sheetFormatPr baseColWidth="10" defaultRowHeight="15" x14ac:dyDescent="0.25"/>
  <cols>
    <col min="2" max="2" width="11.85546875" bestFit="1" customWidth="1"/>
  </cols>
  <sheetData>
    <row r="1" spans="1:39" x14ac:dyDescent="0.25">
      <c r="B1" t="s">
        <v>42</v>
      </c>
      <c r="V1" t="s">
        <v>43</v>
      </c>
    </row>
    <row r="2" spans="1:39" x14ac:dyDescent="0.25">
      <c r="B2" s="14" t="s">
        <v>44</v>
      </c>
      <c r="C2" t="s">
        <v>45</v>
      </c>
      <c r="W2" s="14" t="s">
        <v>44</v>
      </c>
      <c r="X2" t="s">
        <v>46</v>
      </c>
    </row>
    <row r="3" spans="1:39" x14ac:dyDescent="0.3">
      <c r="B3" s="1">
        <v>1</v>
      </c>
      <c r="C3" s="1">
        <v>4</v>
      </c>
      <c r="D3" s="1">
        <v>9</v>
      </c>
      <c r="E3" s="1">
        <v>14</v>
      </c>
      <c r="F3" s="1">
        <v>32</v>
      </c>
      <c r="G3" s="1">
        <v>51</v>
      </c>
      <c r="H3" s="1">
        <v>124</v>
      </c>
      <c r="I3" s="1">
        <v>888</v>
      </c>
      <c r="L3" s="1">
        <v>1</v>
      </c>
      <c r="M3" s="1">
        <v>4</v>
      </c>
      <c r="N3" s="1">
        <v>9</v>
      </c>
      <c r="O3" s="1">
        <v>14</v>
      </c>
      <c r="P3" s="1">
        <v>32</v>
      </c>
      <c r="Q3" s="1">
        <v>51</v>
      </c>
      <c r="R3" s="1">
        <v>124</v>
      </c>
      <c r="S3" s="1">
        <v>888</v>
      </c>
      <c r="V3" s="1">
        <v>1</v>
      </c>
      <c r="W3" s="1">
        <v>4</v>
      </c>
      <c r="X3" s="1">
        <v>9</v>
      </c>
      <c r="Y3" s="1">
        <v>14</v>
      </c>
      <c r="Z3" s="1">
        <v>32</v>
      </c>
      <c r="AA3" s="1">
        <v>51</v>
      </c>
      <c r="AB3" s="1">
        <v>124</v>
      </c>
      <c r="AC3" s="1">
        <v>888</v>
      </c>
      <c r="AF3" s="1">
        <v>1</v>
      </c>
      <c r="AG3" s="1">
        <v>4</v>
      </c>
      <c r="AH3" s="1">
        <v>9</v>
      </c>
      <c r="AI3" s="1">
        <v>14</v>
      </c>
      <c r="AJ3" s="1">
        <v>32</v>
      </c>
      <c r="AK3" s="1">
        <v>51</v>
      </c>
      <c r="AL3" s="1">
        <v>124</v>
      </c>
      <c r="AM3" s="1">
        <v>888</v>
      </c>
    </row>
    <row r="4" spans="1:39" x14ac:dyDescent="0.3">
      <c r="A4" s="1">
        <v>1</v>
      </c>
      <c r="B4" s="1">
        <v>72</v>
      </c>
      <c r="C4" s="1">
        <v>1109</v>
      </c>
      <c r="D4" s="1">
        <v>5571</v>
      </c>
      <c r="E4" s="1">
        <v>13482</v>
      </c>
      <c r="F4" s="1">
        <v>59150</v>
      </c>
      <c r="G4" s="1">
        <v>149444</v>
      </c>
      <c r="H4" s="1">
        <v>781050</v>
      </c>
      <c r="I4" s="1">
        <v>41686464</v>
      </c>
      <c r="K4" s="1">
        <v>1</v>
      </c>
      <c r="L4" s="1">
        <v>75</v>
      </c>
      <c r="M4" s="1">
        <v>954</v>
      </c>
      <c r="N4" s="1">
        <v>5530</v>
      </c>
      <c r="O4" s="1">
        <v>11498</v>
      </c>
      <c r="P4" s="1">
        <v>59455</v>
      </c>
      <c r="Q4" s="1">
        <v>149421</v>
      </c>
      <c r="R4" s="1">
        <v>887862</v>
      </c>
      <c r="S4" s="1">
        <v>41733338</v>
      </c>
      <c r="U4" s="1">
        <v>1</v>
      </c>
      <c r="V4" s="1">
        <f>B4</f>
        <v>72</v>
      </c>
      <c r="W4" s="1">
        <f t="shared" ref="W4:AC4" si="0">C4</f>
        <v>1109</v>
      </c>
      <c r="X4" s="1">
        <f t="shared" si="0"/>
        <v>5571</v>
      </c>
      <c r="Y4" s="1">
        <f t="shared" si="0"/>
        <v>13482</v>
      </c>
      <c r="Z4" s="1">
        <f t="shared" si="0"/>
        <v>59150</v>
      </c>
      <c r="AA4" s="1">
        <f t="shared" si="0"/>
        <v>149444</v>
      </c>
      <c r="AB4" s="1">
        <f t="shared" si="0"/>
        <v>781050</v>
      </c>
      <c r="AC4" s="1">
        <f t="shared" si="0"/>
        <v>41686464</v>
      </c>
      <c r="AE4" s="1">
        <v>1</v>
      </c>
      <c r="AF4" s="1">
        <f t="shared" ref="AF4:AM4" si="1">L4</f>
        <v>75</v>
      </c>
      <c r="AG4" s="1">
        <f t="shared" si="1"/>
        <v>954</v>
      </c>
      <c r="AH4" s="1">
        <f t="shared" si="1"/>
        <v>5530</v>
      </c>
      <c r="AI4" s="1">
        <f t="shared" si="1"/>
        <v>11498</v>
      </c>
      <c r="AJ4" s="1">
        <f t="shared" si="1"/>
        <v>59455</v>
      </c>
      <c r="AK4" s="1">
        <f t="shared" si="1"/>
        <v>149421</v>
      </c>
      <c r="AL4" s="1">
        <f t="shared" si="1"/>
        <v>887862</v>
      </c>
      <c r="AM4" s="1">
        <f t="shared" si="1"/>
        <v>41733338</v>
      </c>
    </row>
    <row r="5" spans="1:39" x14ac:dyDescent="0.3">
      <c r="A5" s="1">
        <v>2</v>
      </c>
      <c r="B5" s="13">
        <v>587</v>
      </c>
      <c r="C5" s="1">
        <v>2068</v>
      </c>
      <c r="D5" s="1">
        <v>5589</v>
      </c>
      <c r="E5" s="1">
        <v>10028</v>
      </c>
      <c r="F5" s="1">
        <v>41180</v>
      </c>
      <c r="G5" s="1">
        <v>104942</v>
      </c>
      <c r="H5" s="1">
        <v>661098</v>
      </c>
      <c r="I5" s="1">
        <v>35374523</v>
      </c>
      <c r="J5" s="15">
        <f>I5*2</f>
        <v>70749046</v>
      </c>
      <c r="K5" s="1">
        <v>2</v>
      </c>
      <c r="L5" s="1">
        <v>555</v>
      </c>
      <c r="M5" s="1">
        <v>2107</v>
      </c>
      <c r="N5" s="1">
        <v>5689</v>
      </c>
      <c r="O5" s="1">
        <v>10538</v>
      </c>
      <c r="P5" s="1">
        <v>40707</v>
      </c>
      <c r="Q5" s="1">
        <v>105584</v>
      </c>
      <c r="R5" s="1">
        <v>641802</v>
      </c>
      <c r="S5" s="1">
        <v>33739413</v>
      </c>
      <c r="T5" s="15">
        <f>S5*2</f>
        <v>67478826</v>
      </c>
      <c r="U5" s="1">
        <v>2</v>
      </c>
      <c r="V5" s="13">
        <v>855</v>
      </c>
      <c r="W5" s="1">
        <v>4634</v>
      </c>
      <c r="X5" s="1">
        <v>21583</v>
      </c>
      <c r="Y5" s="1">
        <v>51216</v>
      </c>
      <c r="Z5" s="1">
        <v>52552</v>
      </c>
      <c r="AA5" s="1">
        <v>563442</v>
      </c>
      <c r="AB5" s="1">
        <v>2697324</v>
      </c>
      <c r="AC5" s="1"/>
      <c r="AE5" s="1">
        <v>2</v>
      </c>
      <c r="AF5" s="1">
        <v>671</v>
      </c>
      <c r="AG5" s="1">
        <v>5102</v>
      </c>
      <c r="AH5" s="1">
        <v>21713</v>
      </c>
      <c r="AI5" s="1">
        <v>50888</v>
      </c>
      <c r="AJ5" s="1">
        <v>53177</v>
      </c>
      <c r="AK5" s="1">
        <v>538379</v>
      </c>
      <c r="AL5" s="1">
        <v>2737603</v>
      </c>
      <c r="AM5" s="1"/>
    </row>
    <row r="6" spans="1:39" x14ac:dyDescent="0.3">
      <c r="A6" s="1">
        <v>4</v>
      </c>
      <c r="B6" s="1">
        <v>857</v>
      </c>
      <c r="C6" s="1">
        <v>2741</v>
      </c>
      <c r="D6" s="1">
        <v>6891</v>
      </c>
      <c r="E6" s="1">
        <v>10842</v>
      </c>
      <c r="F6" s="1">
        <v>41748</v>
      </c>
      <c r="G6" s="1">
        <v>88555</v>
      </c>
      <c r="H6" s="1">
        <v>518635</v>
      </c>
      <c r="I6" s="1">
        <v>24463149</v>
      </c>
      <c r="K6" s="1">
        <v>4</v>
      </c>
      <c r="L6" s="1">
        <v>942</v>
      </c>
      <c r="M6" s="1">
        <v>2488</v>
      </c>
      <c r="N6" s="1">
        <v>7706</v>
      </c>
      <c r="O6" s="1">
        <v>11078</v>
      </c>
      <c r="P6" s="1">
        <v>42363</v>
      </c>
      <c r="Q6" s="1">
        <v>89056</v>
      </c>
      <c r="R6" s="1">
        <v>564507</v>
      </c>
      <c r="S6" s="1">
        <v>25316151</v>
      </c>
      <c r="U6" s="1">
        <v>4</v>
      </c>
      <c r="V6" s="1">
        <v>2186</v>
      </c>
      <c r="W6" s="1">
        <v>5174</v>
      </c>
      <c r="X6" s="1">
        <v>10229</v>
      </c>
      <c r="Y6" s="1">
        <v>20163</v>
      </c>
      <c r="Z6" s="1">
        <v>75925</v>
      </c>
      <c r="AA6" s="1">
        <v>159434</v>
      </c>
      <c r="AB6" s="1">
        <v>3482695</v>
      </c>
      <c r="AC6" s="1"/>
      <c r="AE6" s="1">
        <v>4</v>
      </c>
      <c r="AF6" s="1">
        <v>2605</v>
      </c>
      <c r="AG6" s="1">
        <v>5655</v>
      </c>
      <c r="AH6" s="1">
        <v>11495</v>
      </c>
      <c r="AI6" s="1">
        <v>19575</v>
      </c>
      <c r="AJ6" s="1">
        <v>67591</v>
      </c>
      <c r="AK6" s="1">
        <v>153851</v>
      </c>
      <c r="AL6" s="1">
        <v>3359268</v>
      </c>
      <c r="AM6" s="1"/>
    </row>
    <row r="7" spans="1:39" x14ac:dyDescent="0.3">
      <c r="A7" s="1">
        <v>8</v>
      </c>
      <c r="B7" s="1">
        <v>952</v>
      </c>
      <c r="C7" s="1">
        <v>2624</v>
      </c>
      <c r="D7" s="1">
        <v>8646</v>
      </c>
      <c r="E7" s="1">
        <v>15595</v>
      </c>
      <c r="F7" s="1">
        <v>50059</v>
      </c>
      <c r="G7" s="1">
        <v>123058</v>
      </c>
      <c r="H7" s="1">
        <v>519974</v>
      </c>
      <c r="I7" s="1">
        <v>21763512</v>
      </c>
      <c r="K7" s="1">
        <v>8</v>
      </c>
      <c r="L7" s="1">
        <v>903</v>
      </c>
      <c r="M7" s="1">
        <v>3247</v>
      </c>
      <c r="N7" s="1">
        <v>7221</v>
      </c>
      <c r="O7" s="1">
        <v>15362</v>
      </c>
      <c r="P7" s="1">
        <v>51672</v>
      </c>
      <c r="Q7" s="1">
        <v>95782</v>
      </c>
      <c r="R7" s="1">
        <v>519526</v>
      </c>
      <c r="S7" s="1">
        <v>23201027</v>
      </c>
      <c r="U7" s="1">
        <v>8</v>
      </c>
      <c r="V7" s="1">
        <v>5164</v>
      </c>
      <c r="W7" s="1">
        <v>8884</v>
      </c>
      <c r="X7" s="1">
        <v>16724</v>
      </c>
      <c r="Y7" s="1">
        <v>22933</v>
      </c>
      <c r="Z7" s="1">
        <v>78931</v>
      </c>
      <c r="AA7" s="1">
        <v>171646</v>
      </c>
      <c r="AB7" s="1">
        <v>1323489</v>
      </c>
      <c r="AC7" s="1"/>
      <c r="AE7" s="1">
        <v>8</v>
      </c>
      <c r="AF7" s="1">
        <v>5318</v>
      </c>
      <c r="AG7" s="1">
        <v>9048</v>
      </c>
      <c r="AH7" s="1">
        <v>15353</v>
      </c>
      <c r="AI7" s="1">
        <v>24598</v>
      </c>
      <c r="AJ7" s="1">
        <v>81687</v>
      </c>
      <c r="AK7" s="1">
        <v>171793</v>
      </c>
      <c r="AL7" s="1">
        <v>1390138</v>
      </c>
      <c r="AM7" s="1"/>
    </row>
    <row r="8" spans="1:39" x14ac:dyDescent="0.3">
      <c r="A8" s="1">
        <v>12</v>
      </c>
      <c r="B8" s="1">
        <v>1113</v>
      </c>
      <c r="C8" s="1">
        <v>4684</v>
      </c>
      <c r="D8" s="1">
        <v>8456</v>
      </c>
      <c r="E8" s="1">
        <v>12074</v>
      </c>
      <c r="F8" s="1">
        <v>41770</v>
      </c>
      <c r="G8" s="1">
        <v>114473</v>
      </c>
      <c r="H8" s="1">
        <v>484414</v>
      </c>
      <c r="I8" s="1">
        <v>25598627</v>
      </c>
      <c r="K8" s="1">
        <v>12</v>
      </c>
      <c r="L8" s="1">
        <v>893</v>
      </c>
      <c r="M8" s="1">
        <v>3727</v>
      </c>
      <c r="N8" s="1">
        <v>9148</v>
      </c>
      <c r="O8" s="1">
        <v>11588</v>
      </c>
      <c r="P8" s="1">
        <v>52127</v>
      </c>
      <c r="Q8" s="1">
        <v>113590</v>
      </c>
      <c r="R8" s="1">
        <v>579365</v>
      </c>
      <c r="S8" s="1">
        <v>22896191</v>
      </c>
      <c r="U8" s="1">
        <v>12</v>
      </c>
      <c r="V8" s="1">
        <v>4942</v>
      </c>
      <c r="W8" s="1">
        <v>8356</v>
      </c>
      <c r="X8" s="1">
        <v>19057</v>
      </c>
      <c r="Y8" s="1">
        <v>22020</v>
      </c>
      <c r="Z8" s="1">
        <v>97777</v>
      </c>
      <c r="AA8" s="1">
        <v>361786</v>
      </c>
      <c r="AB8" s="1">
        <v>1944135</v>
      </c>
      <c r="AC8" s="1">
        <v>81377663</v>
      </c>
      <c r="AE8" s="1">
        <v>12</v>
      </c>
      <c r="AF8" s="1">
        <v>4917</v>
      </c>
      <c r="AG8" s="1">
        <v>8143</v>
      </c>
      <c r="AH8" s="1">
        <v>19455</v>
      </c>
      <c r="AI8" s="1">
        <v>21187</v>
      </c>
      <c r="AJ8" s="1">
        <v>97388</v>
      </c>
      <c r="AK8" s="1">
        <v>538020</v>
      </c>
      <c r="AL8" s="1">
        <v>2133087</v>
      </c>
      <c r="AM8" s="1">
        <v>83023639</v>
      </c>
    </row>
    <row r="9" spans="1:39" x14ac:dyDescent="0.3">
      <c r="M9" s="15"/>
    </row>
    <row r="10" spans="1:39" x14ac:dyDescent="0.3">
      <c r="B10" s="1">
        <v>1</v>
      </c>
      <c r="C10" s="1">
        <v>4</v>
      </c>
      <c r="D10" s="1">
        <v>9</v>
      </c>
      <c r="E10" s="1">
        <v>14</v>
      </c>
      <c r="F10" s="1">
        <v>32</v>
      </c>
      <c r="G10" s="1">
        <v>51</v>
      </c>
      <c r="H10" s="1">
        <v>124</v>
      </c>
      <c r="I10" s="1">
        <v>888</v>
      </c>
      <c r="L10" s="1">
        <v>1</v>
      </c>
      <c r="M10" s="1">
        <v>4</v>
      </c>
      <c r="N10" s="1">
        <v>9</v>
      </c>
      <c r="O10" s="1">
        <v>14</v>
      </c>
      <c r="P10" s="1">
        <v>32</v>
      </c>
      <c r="Q10" s="1">
        <v>51</v>
      </c>
      <c r="R10" s="1">
        <v>124</v>
      </c>
      <c r="S10" s="1">
        <v>888</v>
      </c>
      <c r="V10" s="1">
        <v>1</v>
      </c>
      <c r="W10" s="1">
        <v>4</v>
      </c>
      <c r="X10" s="1">
        <v>9</v>
      </c>
      <c r="Y10" s="1">
        <v>14</v>
      </c>
      <c r="Z10" s="1">
        <v>32</v>
      </c>
      <c r="AA10" s="1">
        <v>51</v>
      </c>
      <c r="AB10" s="1">
        <v>124</v>
      </c>
      <c r="AC10" s="1">
        <v>888</v>
      </c>
      <c r="AF10" s="1">
        <v>1</v>
      </c>
      <c r="AG10" s="1">
        <v>4</v>
      </c>
      <c r="AH10" s="1">
        <v>9</v>
      </c>
      <c r="AI10" s="1">
        <v>14</v>
      </c>
      <c r="AJ10" s="1">
        <v>32</v>
      </c>
      <c r="AK10" s="1">
        <v>51</v>
      </c>
      <c r="AL10" s="1">
        <v>124</v>
      </c>
      <c r="AM10" s="1">
        <v>888</v>
      </c>
    </row>
    <row r="11" spans="1:39" x14ac:dyDescent="0.3">
      <c r="A11" s="1">
        <v>1</v>
      </c>
      <c r="B11" s="1">
        <v>82</v>
      </c>
      <c r="C11" s="1">
        <v>995</v>
      </c>
      <c r="D11" s="1">
        <v>4776</v>
      </c>
      <c r="E11" s="1">
        <v>11498</v>
      </c>
      <c r="F11" s="1">
        <v>52546</v>
      </c>
      <c r="G11" s="1">
        <v>174070</v>
      </c>
      <c r="H11" s="1">
        <v>1033797</v>
      </c>
      <c r="I11" s="1">
        <v>41663825</v>
      </c>
      <c r="K11" s="1">
        <v>1</v>
      </c>
      <c r="L11" s="1">
        <v>81</v>
      </c>
      <c r="M11" s="1">
        <v>867</v>
      </c>
      <c r="N11" s="1">
        <v>5650</v>
      </c>
      <c r="O11" s="1">
        <v>11467</v>
      </c>
      <c r="P11" s="1">
        <v>52407</v>
      </c>
      <c r="Q11" s="1">
        <v>149086</v>
      </c>
      <c r="R11" s="1">
        <v>792718</v>
      </c>
      <c r="S11" s="1">
        <v>41706633</v>
      </c>
      <c r="U11" s="1">
        <v>1</v>
      </c>
      <c r="V11" s="1">
        <f t="shared" ref="V11:AC11" si="2">B11</f>
        <v>82</v>
      </c>
      <c r="W11" s="1">
        <f t="shared" si="2"/>
        <v>995</v>
      </c>
      <c r="X11" s="1">
        <f t="shared" si="2"/>
        <v>4776</v>
      </c>
      <c r="Y11" s="1">
        <f t="shared" si="2"/>
        <v>11498</v>
      </c>
      <c r="Z11" s="1">
        <f t="shared" si="2"/>
        <v>52546</v>
      </c>
      <c r="AA11" s="1">
        <f t="shared" si="2"/>
        <v>174070</v>
      </c>
      <c r="AB11" s="1">
        <f t="shared" si="2"/>
        <v>1033797</v>
      </c>
      <c r="AC11" s="1">
        <f t="shared" si="2"/>
        <v>41663825</v>
      </c>
      <c r="AE11" s="1">
        <v>1</v>
      </c>
      <c r="AF11" s="1">
        <f t="shared" ref="AF11:AM11" si="3">L11</f>
        <v>81</v>
      </c>
      <c r="AG11" s="1">
        <f t="shared" si="3"/>
        <v>867</v>
      </c>
      <c r="AH11" s="1">
        <f t="shared" si="3"/>
        <v>5650</v>
      </c>
      <c r="AI11" s="1">
        <f t="shared" si="3"/>
        <v>11467</v>
      </c>
      <c r="AJ11" s="1">
        <f t="shared" si="3"/>
        <v>52407</v>
      </c>
      <c r="AK11" s="1">
        <f t="shared" si="3"/>
        <v>149086</v>
      </c>
      <c r="AL11" s="1">
        <f t="shared" si="3"/>
        <v>792718</v>
      </c>
      <c r="AM11" s="1">
        <f t="shared" si="3"/>
        <v>41706633</v>
      </c>
    </row>
    <row r="12" spans="1:39" x14ac:dyDescent="0.3">
      <c r="A12" s="1">
        <v>2</v>
      </c>
      <c r="B12" s="1">
        <v>610</v>
      </c>
      <c r="C12" s="1">
        <v>2102</v>
      </c>
      <c r="D12" s="1">
        <v>5401</v>
      </c>
      <c r="E12" s="1">
        <v>10214</v>
      </c>
      <c r="F12" s="1">
        <v>42446</v>
      </c>
      <c r="G12" s="1">
        <v>109507</v>
      </c>
      <c r="H12" s="1">
        <v>661643</v>
      </c>
      <c r="I12" s="1">
        <v>36843600</v>
      </c>
      <c r="J12" s="15">
        <f>I12*2</f>
        <v>73687200</v>
      </c>
      <c r="K12" s="1">
        <v>2</v>
      </c>
      <c r="L12" s="1">
        <v>599</v>
      </c>
      <c r="M12" s="1">
        <v>2096</v>
      </c>
      <c r="N12" s="1">
        <v>6695</v>
      </c>
      <c r="O12" s="1">
        <v>10202</v>
      </c>
      <c r="P12" s="1">
        <v>41300</v>
      </c>
      <c r="Q12" s="1">
        <v>110573</v>
      </c>
      <c r="R12" s="1">
        <v>645128</v>
      </c>
      <c r="S12" s="1">
        <v>35422620</v>
      </c>
      <c r="T12" s="15">
        <f>S12*2</f>
        <v>70845240</v>
      </c>
      <c r="U12" s="1">
        <v>2</v>
      </c>
      <c r="V12" s="1">
        <v>741</v>
      </c>
      <c r="W12" s="1">
        <v>4941</v>
      </c>
      <c r="X12" s="1">
        <v>22007</v>
      </c>
      <c r="Y12" s="1">
        <v>50792</v>
      </c>
      <c r="Z12" s="1">
        <v>54234</v>
      </c>
      <c r="AA12" s="1">
        <v>545845</v>
      </c>
      <c r="AB12" s="1">
        <v>2738679</v>
      </c>
      <c r="AC12" s="1"/>
      <c r="AE12" s="1">
        <v>2</v>
      </c>
      <c r="AF12" s="1">
        <v>810</v>
      </c>
      <c r="AG12" s="1">
        <v>4870</v>
      </c>
      <c r="AH12" s="1">
        <v>21889</v>
      </c>
      <c r="AI12" s="1">
        <v>51136</v>
      </c>
      <c r="AJ12" s="1">
        <v>55278</v>
      </c>
      <c r="AK12" s="1">
        <v>550727</v>
      </c>
      <c r="AL12" s="1">
        <v>2728923</v>
      </c>
      <c r="AM12" s="1"/>
    </row>
    <row r="13" spans="1:39" x14ac:dyDescent="0.3">
      <c r="A13" s="1">
        <v>4</v>
      </c>
      <c r="B13" s="1">
        <v>900</v>
      </c>
      <c r="C13" s="1">
        <v>2565</v>
      </c>
      <c r="D13" s="1">
        <v>6019</v>
      </c>
      <c r="E13" s="1">
        <v>11231</v>
      </c>
      <c r="F13" s="1">
        <v>43698</v>
      </c>
      <c r="G13" s="1">
        <v>95465</v>
      </c>
      <c r="H13" s="1">
        <v>532655</v>
      </c>
      <c r="I13" s="1">
        <v>22802745</v>
      </c>
      <c r="K13" s="1">
        <v>4</v>
      </c>
      <c r="L13" s="1">
        <v>891</v>
      </c>
      <c r="M13" s="1">
        <v>2964</v>
      </c>
      <c r="N13" s="1">
        <v>6585</v>
      </c>
      <c r="O13" s="1">
        <v>11401</v>
      </c>
      <c r="P13" s="1">
        <v>44319</v>
      </c>
      <c r="Q13" s="1">
        <v>93935</v>
      </c>
      <c r="R13" s="1">
        <v>546265</v>
      </c>
      <c r="S13" s="1">
        <v>23899540</v>
      </c>
      <c r="U13" s="1">
        <v>4</v>
      </c>
      <c r="V13" s="1">
        <v>2261</v>
      </c>
      <c r="W13" s="1">
        <v>5752</v>
      </c>
      <c r="X13" s="1">
        <v>10498</v>
      </c>
      <c r="Y13" s="1">
        <v>18679</v>
      </c>
      <c r="Z13" s="1">
        <v>77041</v>
      </c>
      <c r="AA13" s="1">
        <v>163370</v>
      </c>
      <c r="AB13" s="1">
        <v>4503900</v>
      </c>
      <c r="AC13" s="1"/>
      <c r="AE13" s="1">
        <v>4</v>
      </c>
      <c r="AF13" s="1">
        <v>2750</v>
      </c>
      <c r="AG13" s="1">
        <v>5955</v>
      </c>
      <c r="AH13" s="1">
        <v>10954</v>
      </c>
      <c r="AI13" s="1">
        <v>21097</v>
      </c>
      <c r="AJ13" s="1">
        <v>69183</v>
      </c>
      <c r="AK13" s="1">
        <v>155585</v>
      </c>
      <c r="AL13" s="1">
        <v>3186060</v>
      </c>
      <c r="AM13" s="1"/>
    </row>
    <row r="14" spans="1:39" x14ac:dyDescent="0.3">
      <c r="A14" s="1">
        <v>8</v>
      </c>
      <c r="B14" s="1">
        <v>825</v>
      </c>
      <c r="C14" s="1">
        <v>3201</v>
      </c>
      <c r="D14" s="1">
        <v>8096</v>
      </c>
      <c r="E14" s="1">
        <v>15916</v>
      </c>
      <c r="F14" s="1">
        <v>52196</v>
      </c>
      <c r="G14" s="1">
        <v>110163</v>
      </c>
      <c r="H14" s="1">
        <v>465190</v>
      </c>
      <c r="I14" s="1">
        <v>22515864</v>
      </c>
      <c r="K14" s="1">
        <v>8</v>
      </c>
      <c r="L14" s="1">
        <v>890</v>
      </c>
      <c r="M14" s="1">
        <v>2381</v>
      </c>
      <c r="N14" s="1">
        <v>8245</v>
      </c>
      <c r="O14" s="1">
        <v>15359</v>
      </c>
      <c r="P14" s="1">
        <v>51631</v>
      </c>
      <c r="Q14" s="1">
        <v>102108</v>
      </c>
      <c r="R14" s="1">
        <v>467806</v>
      </c>
      <c r="S14" s="1">
        <v>21951307</v>
      </c>
      <c r="U14" s="1">
        <v>8</v>
      </c>
      <c r="V14" s="1">
        <v>5539</v>
      </c>
      <c r="W14" s="1">
        <v>9358</v>
      </c>
      <c r="X14" s="1">
        <v>16456</v>
      </c>
      <c r="Y14" s="1">
        <v>27158</v>
      </c>
      <c r="Z14" s="1">
        <v>81482</v>
      </c>
      <c r="AA14" s="1">
        <v>167174</v>
      </c>
      <c r="AB14" s="1">
        <v>909685</v>
      </c>
      <c r="AC14" s="1"/>
      <c r="AE14" s="1">
        <v>8</v>
      </c>
      <c r="AF14" s="1">
        <v>5252</v>
      </c>
      <c r="AG14" s="1">
        <v>10004</v>
      </c>
      <c r="AH14" s="1">
        <v>16014</v>
      </c>
      <c r="AI14" s="1">
        <v>26982</v>
      </c>
      <c r="AJ14" s="1">
        <v>316524</v>
      </c>
      <c r="AK14" s="1">
        <v>357511</v>
      </c>
      <c r="AL14" s="1">
        <v>1335951</v>
      </c>
      <c r="AM14" s="1"/>
    </row>
    <row r="15" spans="1:39" x14ac:dyDescent="0.3">
      <c r="A15" s="1">
        <v>12</v>
      </c>
      <c r="B15" s="1">
        <v>832</v>
      </c>
      <c r="C15" s="1">
        <v>3604</v>
      </c>
      <c r="D15" s="1">
        <v>9193</v>
      </c>
      <c r="E15" s="1">
        <v>15807</v>
      </c>
      <c r="F15" s="1">
        <v>53974</v>
      </c>
      <c r="G15" s="1">
        <v>141285</v>
      </c>
      <c r="H15" s="1">
        <v>518381</v>
      </c>
      <c r="I15" s="1">
        <v>25764002</v>
      </c>
      <c r="K15" s="1">
        <v>12</v>
      </c>
      <c r="L15" s="1">
        <v>866</v>
      </c>
      <c r="M15" s="1">
        <v>3471</v>
      </c>
      <c r="N15" s="1">
        <v>11330</v>
      </c>
      <c r="O15" s="1">
        <v>15834</v>
      </c>
      <c r="P15" s="1">
        <v>53077</v>
      </c>
      <c r="Q15" s="1">
        <v>144823</v>
      </c>
      <c r="R15" s="1">
        <v>590842</v>
      </c>
      <c r="S15" s="1">
        <v>20245647</v>
      </c>
      <c r="U15" s="1">
        <v>12</v>
      </c>
      <c r="V15" s="1">
        <v>4784</v>
      </c>
      <c r="W15" s="1">
        <v>8346</v>
      </c>
      <c r="X15" s="1">
        <v>12476</v>
      </c>
      <c r="Y15" s="1">
        <v>20942</v>
      </c>
      <c r="Z15" s="1">
        <v>81811</v>
      </c>
      <c r="AA15" s="1">
        <v>419788</v>
      </c>
      <c r="AB15" s="1">
        <v>2048052</v>
      </c>
      <c r="AC15" s="1">
        <v>81377663</v>
      </c>
      <c r="AE15" s="1">
        <v>12</v>
      </c>
      <c r="AF15" s="1">
        <v>5304</v>
      </c>
      <c r="AG15" s="1">
        <v>8099</v>
      </c>
      <c r="AH15" s="1">
        <v>14685</v>
      </c>
      <c r="AI15" s="1">
        <v>20557</v>
      </c>
      <c r="AJ15" s="1">
        <v>95059</v>
      </c>
      <c r="AK15" s="1">
        <v>744701</v>
      </c>
      <c r="AL15" s="1">
        <v>2048052</v>
      </c>
      <c r="AM15" s="1">
        <v>83023639</v>
      </c>
    </row>
    <row r="16" spans="1:39" x14ac:dyDescent="0.25">
      <c r="M16" s="15"/>
    </row>
    <row r="17" spans="1:39" x14ac:dyDescent="0.3">
      <c r="B17" s="1">
        <v>1</v>
      </c>
      <c r="C17" s="1">
        <v>4</v>
      </c>
      <c r="D17" s="1">
        <v>9</v>
      </c>
      <c r="E17" s="1">
        <v>14</v>
      </c>
      <c r="F17" s="1">
        <v>32</v>
      </c>
      <c r="G17" s="1">
        <v>51</v>
      </c>
      <c r="H17" s="1">
        <v>124</v>
      </c>
      <c r="I17" s="1">
        <v>888</v>
      </c>
      <c r="L17" s="1">
        <v>1</v>
      </c>
      <c r="M17" s="1">
        <v>4</v>
      </c>
      <c r="N17" s="1">
        <v>9</v>
      </c>
      <c r="O17" s="1">
        <v>14</v>
      </c>
      <c r="P17" s="1">
        <v>32</v>
      </c>
      <c r="Q17" s="1">
        <f>SUM(G3,Q3,G10,Q10,G17)/5</f>
        <v>51</v>
      </c>
      <c r="R17" s="1">
        <v>124</v>
      </c>
      <c r="S17" s="1">
        <v>888</v>
      </c>
      <c r="V17" s="1">
        <v>1</v>
      </c>
      <c r="W17" s="1">
        <v>4</v>
      </c>
      <c r="X17" s="1">
        <v>9</v>
      </c>
      <c r="Y17" s="1">
        <v>14</v>
      </c>
      <c r="Z17" s="1">
        <v>32</v>
      </c>
      <c r="AA17" s="1">
        <v>51</v>
      </c>
      <c r="AB17" s="1">
        <v>124</v>
      </c>
      <c r="AC17" s="1">
        <v>888</v>
      </c>
      <c r="AF17" s="1">
        <v>1</v>
      </c>
      <c r="AG17" s="1">
        <v>4</v>
      </c>
      <c r="AH17" s="1">
        <v>9</v>
      </c>
      <c r="AI17" s="1">
        <v>14</v>
      </c>
      <c r="AJ17" s="1">
        <v>32</v>
      </c>
      <c r="AK17" s="1">
        <f t="shared" ref="AK17:AK22" si="4">SUM(AA3,AK3,AA10,AK10,AA17)/5</f>
        <v>51</v>
      </c>
      <c r="AL17" s="1">
        <v>124</v>
      </c>
      <c r="AM17" s="1">
        <v>888</v>
      </c>
    </row>
    <row r="18" spans="1:39" x14ac:dyDescent="0.3">
      <c r="A18" s="1">
        <v>1</v>
      </c>
      <c r="B18" s="1">
        <v>81</v>
      </c>
      <c r="C18" s="1">
        <v>951</v>
      </c>
      <c r="D18" s="1">
        <v>5586</v>
      </c>
      <c r="E18" s="1">
        <v>13361</v>
      </c>
      <c r="F18" s="1">
        <v>67984</v>
      </c>
      <c r="G18" s="1">
        <v>173931</v>
      </c>
      <c r="H18" s="1">
        <v>883783</v>
      </c>
      <c r="I18" s="1">
        <v>41651607</v>
      </c>
      <c r="K18" s="1">
        <v>1</v>
      </c>
      <c r="L18" s="1">
        <f>SUM(B4,L4,B11,L11,B18)/5</f>
        <v>78.2</v>
      </c>
      <c r="M18" s="1">
        <f t="shared" ref="M18:S22" si="5">SUM(C4,M4,C11,M11,C18)/5</f>
        <v>975.2</v>
      </c>
      <c r="N18" s="1">
        <f t="shared" si="5"/>
        <v>5422.6</v>
      </c>
      <c r="O18" s="1">
        <f t="shared" si="5"/>
        <v>12261.2</v>
      </c>
      <c r="P18" s="1">
        <f t="shared" si="5"/>
        <v>58308.4</v>
      </c>
      <c r="Q18" s="1">
        <f t="shared" si="5"/>
        <v>159190.39999999999</v>
      </c>
      <c r="R18" s="1">
        <f t="shared" si="5"/>
        <v>875842</v>
      </c>
      <c r="S18" s="1">
        <f t="shared" si="5"/>
        <v>41688373.399999999</v>
      </c>
      <c r="U18" s="1">
        <v>1</v>
      </c>
      <c r="V18" s="1">
        <f t="shared" ref="V18:AC18" si="6">B18</f>
        <v>81</v>
      </c>
      <c r="W18" s="1">
        <f t="shared" si="6"/>
        <v>951</v>
      </c>
      <c r="X18" s="1">
        <f t="shared" si="6"/>
        <v>5586</v>
      </c>
      <c r="Y18" s="1">
        <f t="shared" si="6"/>
        <v>13361</v>
      </c>
      <c r="Z18" s="1">
        <f t="shared" si="6"/>
        <v>67984</v>
      </c>
      <c r="AA18" s="1">
        <f t="shared" si="6"/>
        <v>173931</v>
      </c>
      <c r="AB18" s="1">
        <f t="shared" si="6"/>
        <v>883783</v>
      </c>
      <c r="AC18" s="1">
        <f t="shared" si="6"/>
        <v>41651607</v>
      </c>
      <c r="AE18" s="1">
        <v>1</v>
      </c>
      <c r="AF18" s="1">
        <f t="shared" ref="AF18:AJ22" si="7">SUM(V4,AF4,V11,AF11,V18)/5</f>
        <v>78.2</v>
      </c>
      <c r="AG18" s="1">
        <f t="shared" si="7"/>
        <v>975.2</v>
      </c>
      <c r="AH18" s="1">
        <f t="shared" si="7"/>
        <v>5422.6</v>
      </c>
      <c r="AI18" s="1">
        <f t="shared" si="7"/>
        <v>12261.2</v>
      </c>
      <c r="AJ18" s="1">
        <f t="shared" si="7"/>
        <v>58308.4</v>
      </c>
      <c r="AK18" s="1">
        <f t="shared" si="4"/>
        <v>159190.39999999999</v>
      </c>
      <c r="AL18" s="1">
        <f t="shared" ref="AL18:AM22" si="8">SUM(AB4,AL4,AB11,AL11,AB18)/5</f>
        <v>875842</v>
      </c>
      <c r="AM18" s="1">
        <f t="shared" si="8"/>
        <v>41688373.399999999</v>
      </c>
    </row>
    <row r="19" spans="1:39" x14ac:dyDescent="0.3">
      <c r="A19" s="1">
        <v>2</v>
      </c>
      <c r="B19" s="1">
        <v>595</v>
      </c>
      <c r="C19" s="1">
        <v>2140</v>
      </c>
      <c r="D19" s="1">
        <v>5889</v>
      </c>
      <c r="E19" s="1">
        <v>10054</v>
      </c>
      <c r="F19" s="1">
        <v>40888</v>
      </c>
      <c r="G19" s="1">
        <v>110330</v>
      </c>
      <c r="H19" s="1">
        <v>643873</v>
      </c>
      <c r="I19" s="1">
        <v>33660234</v>
      </c>
      <c r="J19" s="15">
        <f>I19*2</f>
        <v>67320468</v>
      </c>
      <c r="K19" s="1">
        <v>2</v>
      </c>
      <c r="L19" s="1">
        <f t="shared" ref="L19:L22" si="9">SUM(B5,L5,B12,L12,B19)/5</f>
        <v>589.20000000000005</v>
      </c>
      <c r="M19" s="1">
        <f t="shared" si="5"/>
        <v>2102.6</v>
      </c>
      <c r="N19" s="1">
        <f t="shared" si="5"/>
        <v>5852.6</v>
      </c>
      <c r="O19" s="1">
        <f t="shared" si="5"/>
        <v>10207.200000000001</v>
      </c>
      <c r="P19" s="1">
        <f t="shared" si="5"/>
        <v>41304.199999999997</v>
      </c>
      <c r="Q19" s="1">
        <f t="shared" si="5"/>
        <v>108187.2</v>
      </c>
      <c r="R19" s="1">
        <f t="shared" si="5"/>
        <v>650708.80000000005</v>
      </c>
      <c r="S19" s="1">
        <f t="shared" si="5"/>
        <v>35008078</v>
      </c>
      <c r="T19" s="15">
        <f>S19*2</f>
        <v>70016156</v>
      </c>
      <c r="U19" s="1">
        <v>2</v>
      </c>
      <c r="V19" s="1">
        <v>728</v>
      </c>
      <c r="W19" s="1">
        <v>5326</v>
      </c>
      <c r="X19" s="1">
        <v>21623</v>
      </c>
      <c r="Y19" s="1">
        <v>16137</v>
      </c>
      <c r="Z19" s="1">
        <v>54722</v>
      </c>
      <c r="AA19" s="1">
        <v>535025</v>
      </c>
      <c r="AB19" s="1">
        <v>2715951</v>
      </c>
      <c r="AC19" s="1"/>
      <c r="AE19" s="1">
        <v>2</v>
      </c>
      <c r="AF19" s="1">
        <f t="shared" si="7"/>
        <v>761</v>
      </c>
      <c r="AG19" s="1">
        <f t="shared" si="7"/>
        <v>4974.6000000000004</v>
      </c>
      <c r="AH19" s="1">
        <f t="shared" si="7"/>
        <v>21763</v>
      </c>
      <c r="AI19" s="1">
        <f t="shared" si="7"/>
        <v>44033.8</v>
      </c>
      <c r="AJ19" s="1">
        <f t="shared" si="7"/>
        <v>53992.6</v>
      </c>
      <c r="AK19" s="1">
        <f t="shared" si="4"/>
        <v>546683.6</v>
      </c>
      <c r="AL19" s="1">
        <f t="shared" si="8"/>
        <v>2723696</v>
      </c>
      <c r="AM19" s="1">
        <f t="shared" si="8"/>
        <v>0</v>
      </c>
    </row>
    <row r="20" spans="1:39" x14ac:dyDescent="0.3">
      <c r="A20" s="1">
        <v>4</v>
      </c>
      <c r="B20" s="1">
        <v>812</v>
      </c>
      <c r="C20" s="1">
        <v>2718</v>
      </c>
      <c r="D20" s="1">
        <v>6394</v>
      </c>
      <c r="E20" s="1">
        <v>11235</v>
      </c>
      <c r="F20" s="1">
        <v>47837</v>
      </c>
      <c r="G20" s="1">
        <v>89025</v>
      </c>
      <c r="H20" s="1">
        <v>532001</v>
      </c>
      <c r="I20" s="1">
        <v>26491257</v>
      </c>
      <c r="K20" s="1">
        <v>4</v>
      </c>
      <c r="L20" s="1">
        <f t="shared" si="9"/>
        <v>880.4</v>
      </c>
      <c r="M20" s="1">
        <f t="shared" si="5"/>
        <v>2695.2</v>
      </c>
      <c r="N20" s="1">
        <f t="shared" si="5"/>
        <v>6719</v>
      </c>
      <c r="O20" s="1">
        <f t="shared" si="5"/>
        <v>11157.4</v>
      </c>
      <c r="P20" s="1">
        <f t="shared" si="5"/>
        <v>43993</v>
      </c>
      <c r="Q20" s="1">
        <f t="shared" si="5"/>
        <v>91207.2</v>
      </c>
      <c r="R20" s="1">
        <f t="shared" si="5"/>
        <v>538812.6</v>
      </c>
      <c r="S20" s="1">
        <f t="shared" si="5"/>
        <v>24594568.399999999</v>
      </c>
      <c r="U20" s="1">
        <v>4</v>
      </c>
      <c r="V20" s="1">
        <v>2597</v>
      </c>
      <c r="W20" s="1">
        <v>5999</v>
      </c>
      <c r="X20" s="1">
        <v>10925</v>
      </c>
      <c r="Y20" s="1">
        <v>21006</v>
      </c>
      <c r="Z20" s="1">
        <v>55982</v>
      </c>
      <c r="AA20" s="1">
        <v>156952</v>
      </c>
      <c r="AB20" s="1">
        <v>3548440</v>
      </c>
      <c r="AC20" s="1"/>
      <c r="AE20" s="1">
        <v>4</v>
      </c>
      <c r="AF20" s="1">
        <f t="shared" si="7"/>
        <v>2479.8000000000002</v>
      </c>
      <c r="AG20" s="1">
        <f t="shared" si="7"/>
        <v>5707</v>
      </c>
      <c r="AH20" s="1">
        <f t="shared" si="7"/>
        <v>10820.2</v>
      </c>
      <c r="AI20" s="1">
        <f t="shared" si="7"/>
        <v>20104</v>
      </c>
      <c r="AJ20" s="1">
        <f t="shared" si="7"/>
        <v>69144.399999999994</v>
      </c>
      <c r="AK20" s="1">
        <f t="shared" si="4"/>
        <v>157838.39999999999</v>
      </c>
      <c r="AL20" s="1">
        <f t="shared" si="8"/>
        <v>3616072.6</v>
      </c>
      <c r="AM20" s="1">
        <f t="shared" si="8"/>
        <v>0</v>
      </c>
    </row>
    <row r="21" spans="1:39" x14ac:dyDescent="0.3">
      <c r="A21" s="1">
        <v>8</v>
      </c>
      <c r="B21" s="1">
        <v>943</v>
      </c>
      <c r="C21" s="1">
        <v>2377</v>
      </c>
      <c r="D21" s="1">
        <v>8723</v>
      </c>
      <c r="E21" s="1">
        <v>16645</v>
      </c>
      <c r="F21" s="1">
        <v>53913</v>
      </c>
      <c r="G21" s="1">
        <v>100297</v>
      </c>
      <c r="H21" s="1">
        <v>465190</v>
      </c>
      <c r="I21" s="1">
        <v>20712456</v>
      </c>
      <c r="K21" s="1">
        <v>8</v>
      </c>
      <c r="L21" s="1">
        <f t="shared" si="9"/>
        <v>902.6</v>
      </c>
      <c r="M21" s="1">
        <f t="shared" si="5"/>
        <v>2766</v>
      </c>
      <c r="N21" s="1">
        <f t="shared" si="5"/>
        <v>8186.2</v>
      </c>
      <c r="O21" s="1">
        <f t="shared" si="5"/>
        <v>15775.4</v>
      </c>
      <c r="P21" s="1">
        <f t="shared" si="5"/>
        <v>51894.2</v>
      </c>
      <c r="Q21" s="1">
        <f t="shared" si="5"/>
        <v>106281.60000000001</v>
      </c>
      <c r="R21" s="1">
        <f t="shared" si="5"/>
        <v>487537.2</v>
      </c>
      <c r="S21" s="1">
        <f t="shared" si="5"/>
        <v>22028833.199999999</v>
      </c>
      <c r="U21" s="1">
        <v>8</v>
      </c>
      <c r="V21" s="1">
        <v>5417</v>
      </c>
      <c r="W21" s="1">
        <v>10015</v>
      </c>
      <c r="X21" s="1">
        <v>16526</v>
      </c>
      <c r="Y21" s="1">
        <v>23020</v>
      </c>
      <c r="Z21" s="1">
        <v>76786</v>
      </c>
      <c r="AA21" s="1">
        <v>169234</v>
      </c>
      <c r="AB21" s="1">
        <v>1134484</v>
      </c>
      <c r="AC21" s="1"/>
      <c r="AE21" s="1">
        <v>8</v>
      </c>
      <c r="AF21" s="1">
        <f t="shared" si="7"/>
        <v>5338</v>
      </c>
      <c r="AG21" s="1">
        <f t="shared" si="7"/>
        <v>9461.7999999999993</v>
      </c>
      <c r="AH21" s="1">
        <f t="shared" si="7"/>
        <v>16214.6</v>
      </c>
      <c r="AI21" s="1">
        <f t="shared" si="7"/>
        <v>24938.2</v>
      </c>
      <c r="AJ21" s="1">
        <f t="shared" si="7"/>
        <v>127082</v>
      </c>
      <c r="AK21" s="1">
        <f t="shared" si="4"/>
        <v>207471.6</v>
      </c>
      <c r="AL21" s="1">
        <f t="shared" si="8"/>
        <v>1218749.3999999999</v>
      </c>
      <c r="AM21" s="1">
        <f t="shared" si="8"/>
        <v>0</v>
      </c>
    </row>
    <row r="22" spans="1:39" x14ac:dyDescent="0.3">
      <c r="A22" s="1">
        <v>12</v>
      </c>
      <c r="B22" s="1">
        <v>879</v>
      </c>
      <c r="C22" s="1">
        <v>3422</v>
      </c>
      <c r="D22" s="1">
        <v>8887</v>
      </c>
      <c r="E22" s="1">
        <v>15937</v>
      </c>
      <c r="F22" s="1">
        <v>49631</v>
      </c>
      <c r="G22" s="1">
        <v>139352</v>
      </c>
      <c r="H22" s="1">
        <v>476497</v>
      </c>
      <c r="I22" s="1">
        <v>20648935</v>
      </c>
      <c r="K22" s="1">
        <v>12</v>
      </c>
      <c r="L22" s="1">
        <f t="shared" si="9"/>
        <v>916.6</v>
      </c>
      <c r="M22" s="1">
        <f t="shared" si="5"/>
        <v>3781.6</v>
      </c>
      <c r="N22" s="1">
        <f t="shared" si="5"/>
        <v>9402.7999999999993</v>
      </c>
      <c r="O22" s="1">
        <f t="shared" si="5"/>
        <v>14248</v>
      </c>
      <c r="P22" s="1">
        <f t="shared" si="5"/>
        <v>50115.8</v>
      </c>
      <c r="Q22" s="1">
        <f t="shared" si="5"/>
        <v>130704.6</v>
      </c>
      <c r="R22" s="1">
        <f t="shared" si="5"/>
        <v>529899.80000000005</v>
      </c>
      <c r="S22" s="1">
        <f t="shared" si="5"/>
        <v>23030680.399999999</v>
      </c>
      <c r="U22" s="1">
        <v>12</v>
      </c>
      <c r="V22" s="1">
        <v>5751</v>
      </c>
      <c r="W22" s="1">
        <v>9150</v>
      </c>
      <c r="X22" s="1">
        <v>12925</v>
      </c>
      <c r="Y22" s="1">
        <v>216768</v>
      </c>
      <c r="Z22" s="1">
        <v>94651</v>
      </c>
      <c r="AA22" s="1">
        <v>401674</v>
      </c>
      <c r="AB22" s="1">
        <v>2026471</v>
      </c>
      <c r="AC22" s="1">
        <v>81377663</v>
      </c>
      <c r="AE22" s="1">
        <v>12</v>
      </c>
      <c r="AF22" s="1">
        <f t="shared" si="7"/>
        <v>5139.6000000000004</v>
      </c>
      <c r="AG22" s="1">
        <f t="shared" si="7"/>
        <v>8418.7999999999993</v>
      </c>
      <c r="AH22" s="1">
        <f t="shared" si="7"/>
        <v>15719.6</v>
      </c>
      <c r="AI22" s="1">
        <f t="shared" si="7"/>
        <v>60294.8</v>
      </c>
      <c r="AJ22" s="1">
        <f t="shared" si="7"/>
        <v>93337.2</v>
      </c>
      <c r="AK22" s="1">
        <f t="shared" si="4"/>
        <v>493193.8</v>
      </c>
      <c r="AL22" s="1">
        <f t="shared" si="8"/>
        <v>2039959.4</v>
      </c>
      <c r="AM22" s="1">
        <f t="shared" si="8"/>
        <v>82036053.400000006</v>
      </c>
    </row>
    <row r="24" spans="1:39" x14ac:dyDescent="0.25">
      <c r="L24" t="str">
        <f t="shared" ref="L24:R26" si="10">IF(L19&gt;L18,"WARNING","")</f>
        <v>WARNING</v>
      </c>
      <c r="M24" t="str">
        <f t="shared" si="10"/>
        <v>WARNING</v>
      </c>
      <c r="N24" t="str">
        <f t="shared" si="10"/>
        <v>WARNING</v>
      </c>
      <c r="O24" t="str">
        <f t="shared" si="10"/>
        <v/>
      </c>
      <c r="P24" t="str">
        <f t="shared" si="10"/>
        <v/>
      </c>
      <c r="Q24" t="str">
        <f t="shared" si="10"/>
        <v/>
      </c>
      <c r="R24" t="str">
        <f t="shared" si="10"/>
        <v/>
      </c>
      <c r="S24" t="str">
        <f>IF(S19&gt;S18,"WARNING","")</f>
        <v/>
      </c>
    </row>
    <row r="25" spans="1:39" x14ac:dyDescent="0.25">
      <c r="L25" t="str">
        <f t="shared" si="10"/>
        <v>WARNING</v>
      </c>
      <c r="M25" t="str">
        <f t="shared" si="10"/>
        <v>WARNING</v>
      </c>
      <c r="N25" t="str">
        <f t="shared" si="10"/>
        <v>WARNING</v>
      </c>
      <c r="O25" t="str">
        <f t="shared" si="10"/>
        <v>WARNING</v>
      </c>
      <c r="P25" t="str">
        <f t="shared" si="10"/>
        <v>WARNING</v>
      </c>
      <c r="Q25" t="str">
        <f t="shared" si="10"/>
        <v/>
      </c>
      <c r="R25" t="str">
        <f t="shared" si="10"/>
        <v/>
      </c>
      <c r="S25" t="str">
        <f t="shared" ref="S25:S28" si="11">IF(S20&gt;S19,"WARNING","")</f>
        <v/>
      </c>
    </row>
    <row r="26" spans="1:39" x14ac:dyDescent="0.25">
      <c r="L26" t="str">
        <f t="shared" si="10"/>
        <v>WARNING</v>
      </c>
      <c r="M26" t="str">
        <f t="shared" si="10"/>
        <v>WARNING</v>
      </c>
      <c r="N26" t="str">
        <f t="shared" si="10"/>
        <v>WARNING</v>
      </c>
      <c r="O26" t="str">
        <f t="shared" si="10"/>
        <v>WARNING</v>
      </c>
      <c r="P26" t="str">
        <f t="shared" si="10"/>
        <v>WARNING</v>
      </c>
      <c r="Q26" t="str">
        <f t="shared" si="10"/>
        <v>WARNING</v>
      </c>
      <c r="R26" t="str">
        <f t="shared" si="10"/>
        <v/>
      </c>
      <c r="S26" t="str">
        <f t="shared" si="11"/>
        <v/>
      </c>
      <c r="U26">
        <f>(320-(COUNTBLANK(B18:I22)+COUNTBLANK(B11:I15)+COUNTBLANK(B4:I8)+COUNTBLANK(L4:S8)+COUNTBLANK(L11:S15)+COUNTBLANK(V4:AC8)+COUNTBLANK(V11:AC15)+COUNTBLANK(V18:AC22)+COUNTBLANK(AF4:AM8)+COUNTBLANK(AF11:AM15)))/320</f>
        <v>0.953125</v>
      </c>
    </row>
    <row r="27" spans="1:39" x14ac:dyDescent="0.3">
      <c r="L27" t="str">
        <f t="shared" ref="L27:R27" si="12">IF(L22&gt;L21,"WARNING","")</f>
        <v>WARNING</v>
      </c>
      <c r="M27" t="str">
        <f t="shared" si="12"/>
        <v>WARNING</v>
      </c>
      <c r="N27" t="str">
        <f t="shared" si="12"/>
        <v>WARNING</v>
      </c>
      <c r="O27" t="str">
        <f>IF(O22&gt;O21,"WARNING","")</f>
        <v/>
      </c>
      <c r="P27" t="str">
        <f t="shared" si="12"/>
        <v/>
      </c>
      <c r="Q27" t="str">
        <f t="shared" si="12"/>
        <v>WARNING</v>
      </c>
      <c r="R27" t="str">
        <f t="shared" si="12"/>
        <v>WARNING</v>
      </c>
      <c r="S27" t="str">
        <f>IF(S22&gt;S21,"WARNING","")</f>
        <v>WARNING</v>
      </c>
    </row>
    <row r="28" spans="1:39" x14ac:dyDescent="0.25">
      <c r="M28" s="4"/>
      <c r="N28" s="4"/>
      <c r="S28" t="str">
        <f t="shared" si="11"/>
        <v/>
      </c>
    </row>
    <row r="29" spans="1:39" x14ac:dyDescent="0.25">
      <c r="M29" s="4"/>
      <c r="N29" s="4"/>
      <c r="S29" t="str">
        <f>IF(S24&gt;S23,"WARNING","")</f>
        <v/>
      </c>
    </row>
    <row r="30" spans="1:39" x14ac:dyDescent="0.25">
      <c r="M30" s="4"/>
      <c r="N30" s="4"/>
    </row>
    <row r="31" spans="1:39" x14ac:dyDescent="0.25">
      <c r="M31" s="4"/>
      <c r="N31" s="4"/>
    </row>
    <row r="32" spans="1:39" x14ac:dyDescent="0.25">
      <c r="M32" s="4"/>
      <c r="N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6"/>
  <sheetViews>
    <sheetView tabSelected="1" topLeftCell="Z1" zoomScale="85" zoomScaleNormal="85" workbookViewId="0">
      <selection activeCell="AL12" sqref="AL12"/>
    </sheetView>
  </sheetViews>
  <sheetFormatPr baseColWidth="10" defaultRowHeight="15" x14ac:dyDescent="0.25"/>
  <cols>
    <col min="3" max="3" width="27.140625" bestFit="1" customWidth="1"/>
    <col min="9" max="9" width="13.5703125" bestFit="1" customWidth="1"/>
    <col min="11" max="11" width="13.42578125" customWidth="1"/>
    <col min="13" max="13" width="31.140625" bestFit="1" customWidth="1"/>
    <col min="19" max="19" width="13.42578125" customWidth="1"/>
    <col min="31" max="31" width="15.28515625" bestFit="1" customWidth="1"/>
    <col min="41" max="41" width="11.42578125" customWidth="1"/>
    <col min="42" max="42" width="15.28515625" bestFit="1" customWidth="1"/>
  </cols>
  <sheetData>
    <row r="1" spans="1:50" ht="14.45" x14ac:dyDescent="0.3">
      <c r="A1" t="s">
        <v>26</v>
      </c>
      <c r="C1" s="1" t="s">
        <v>47</v>
      </c>
      <c r="D1" s="1">
        <f>D9</f>
        <v>100</v>
      </c>
      <c r="E1" s="1">
        <f t="shared" ref="E1:K1" si="0">E9</f>
        <v>400</v>
      </c>
      <c r="F1" s="1">
        <f t="shared" si="0"/>
        <v>900</v>
      </c>
      <c r="G1" s="1">
        <f t="shared" si="0"/>
        <v>1400</v>
      </c>
      <c r="H1" s="1">
        <f t="shared" si="0"/>
        <v>3200</v>
      </c>
      <c r="I1" s="1">
        <f t="shared" si="0"/>
        <v>5100</v>
      </c>
      <c r="J1" s="1">
        <f t="shared" si="0"/>
        <v>12400</v>
      </c>
      <c r="K1" s="1">
        <f t="shared" si="0"/>
        <v>88800</v>
      </c>
      <c r="M1" s="1" t="s">
        <v>18</v>
      </c>
      <c r="N1" s="1">
        <v>1</v>
      </c>
      <c r="O1" s="1">
        <v>2</v>
      </c>
      <c r="P1" s="1">
        <v>8</v>
      </c>
      <c r="Q1" s="1">
        <v>32</v>
      </c>
      <c r="R1" s="1">
        <v>128</v>
      </c>
      <c r="S1" s="1">
        <v>512</v>
      </c>
      <c r="U1" t="str">
        <f>"Log("&amp;C1&amp;")"</f>
        <v>Log(Rondo)</v>
      </c>
      <c r="V1">
        <f>D1</f>
        <v>100</v>
      </c>
      <c r="W1">
        <f>E1</f>
        <v>400</v>
      </c>
      <c r="X1">
        <f t="shared" ref="X1:AC1" si="1">F1</f>
        <v>900</v>
      </c>
      <c r="Y1">
        <f t="shared" si="1"/>
        <v>1400</v>
      </c>
      <c r="Z1">
        <f t="shared" si="1"/>
        <v>3200</v>
      </c>
      <c r="AA1">
        <f t="shared" si="1"/>
        <v>5100</v>
      </c>
      <c r="AB1">
        <f t="shared" si="1"/>
        <v>12400</v>
      </c>
      <c r="AC1">
        <f t="shared" si="1"/>
        <v>88800</v>
      </c>
      <c r="AE1" s="1" t="s">
        <v>6</v>
      </c>
      <c r="AF1" s="1">
        <v>100</v>
      </c>
      <c r="AG1" s="1">
        <v>400</v>
      </c>
      <c r="AH1" s="1">
        <v>900</v>
      </c>
      <c r="AI1" s="1">
        <v>1400</v>
      </c>
      <c r="AJ1" s="1">
        <v>2300</v>
      </c>
      <c r="AK1" s="1">
        <v>5100</v>
      </c>
      <c r="AL1" s="1">
        <v>12400</v>
      </c>
      <c r="AM1" s="1">
        <v>88800</v>
      </c>
      <c r="AP1" s="1" t="s">
        <v>25</v>
      </c>
      <c r="AQ1" s="1">
        <f>AF1</f>
        <v>100</v>
      </c>
      <c r="AR1" s="1">
        <f t="shared" ref="AR1:AX1" si="2">AG1</f>
        <v>400</v>
      </c>
      <c r="AS1" s="1">
        <f t="shared" si="2"/>
        <v>900</v>
      </c>
      <c r="AT1" s="1">
        <f t="shared" si="2"/>
        <v>1400</v>
      </c>
      <c r="AU1" s="1">
        <f t="shared" si="2"/>
        <v>2300</v>
      </c>
      <c r="AV1" s="1">
        <f t="shared" si="2"/>
        <v>5100</v>
      </c>
      <c r="AW1" s="1">
        <f t="shared" si="2"/>
        <v>12400</v>
      </c>
      <c r="AX1" s="1">
        <f t="shared" si="2"/>
        <v>88800</v>
      </c>
    </row>
    <row r="2" spans="1:50" ht="14.45" x14ac:dyDescent="0.3">
      <c r="C2" s="1" t="str">
        <f>C10</f>
        <v>1 procesador</v>
      </c>
      <c r="D2" s="1">
        <f>'MPI O2'!AF18</f>
        <v>78.2</v>
      </c>
      <c r="E2" s="1">
        <f>'MPI O2'!AG18</f>
        <v>975.2</v>
      </c>
      <c r="F2" s="1">
        <f>'MPI O2'!AH18</f>
        <v>5422.6</v>
      </c>
      <c r="G2" s="1">
        <f>'MPI O2'!AI18</f>
        <v>12261.2</v>
      </c>
      <c r="H2" s="1">
        <f>'MPI O2'!AJ18</f>
        <v>58308.4</v>
      </c>
      <c r="I2" s="1">
        <f>'MPI O2'!AK18</f>
        <v>159190.39999999999</v>
      </c>
      <c r="J2" s="1">
        <f>'MPI O2'!AL18</f>
        <v>875842</v>
      </c>
      <c r="K2" s="1">
        <f>'MPI O2'!AM18</f>
        <v>41688373.399999999</v>
      </c>
      <c r="M2" s="1" t="str">
        <f t="shared" ref="M2:M7" si="3">C2</f>
        <v>1 procesador</v>
      </c>
      <c r="N2" s="1">
        <f>D2-D10</f>
        <v>0</v>
      </c>
      <c r="O2" s="1">
        <f t="shared" ref="O2:S2" si="4">E2-E10</f>
        <v>0</v>
      </c>
      <c r="P2" s="1">
        <f t="shared" si="4"/>
        <v>0</v>
      </c>
      <c r="Q2" s="1">
        <f t="shared" si="4"/>
        <v>0</v>
      </c>
      <c r="R2" s="1">
        <f t="shared" si="4"/>
        <v>0</v>
      </c>
      <c r="S2" s="1">
        <f t="shared" si="4"/>
        <v>0</v>
      </c>
      <c r="U2" t="str">
        <f t="shared" ref="U2:U7" si="5">C2</f>
        <v>1 procesador</v>
      </c>
      <c r="V2">
        <f t="shared" ref="V2:AC7" si="6">LOG10(D2)</f>
        <v>1.893206753059848</v>
      </c>
      <c r="W2">
        <f t="shared" si="6"/>
        <v>2.9890936926103255</v>
      </c>
      <c r="X2">
        <f t="shared" si="6"/>
        <v>3.7342075697314572</v>
      </c>
      <c r="Y2">
        <f t="shared" si="6"/>
        <v>4.0885329765343448</v>
      </c>
      <c r="Z2">
        <f t="shared" si="6"/>
        <v>4.7657311244135894</v>
      </c>
      <c r="AA2">
        <f t="shared" si="6"/>
        <v>5.2019168740000383</v>
      </c>
      <c r="AB2">
        <f t="shared" si="6"/>
        <v>5.9424257674499463</v>
      </c>
      <c r="AC2">
        <f t="shared" si="6"/>
        <v>7.6200149501230419</v>
      </c>
      <c r="AE2" s="1" t="s">
        <v>19</v>
      </c>
      <c r="AF2" s="1">
        <f t="shared" ref="AF2:AM7" si="7">D$2/D2</f>
        <v>1</v>
      </c>
      <c r="AG2" s="1">
        <f t="shared" si="7"/>
        <v>1</v>
      </c>
      <c r="AH2" s="1">
        <f t="shared" si="7"/>
        <v>1</v>
      </c>
      <c r="AI2" s="1">
        <f t="shared" si="7"/>
        <v>1</v>
      </c>
      <c r="AJ2" s="1">
        <f t="shared" si="7"/>
        <v>1</v>
      </c>
      <c r="AK2" s="1">
        <f t="shared" si="7"/>
        <v>1</v>
      </c>
      <c r="AL2" s="1">
        <f t="shared" si="7"/>
        <v>1</v>
      </c>
      <c r="AM2" s="1">
        <f t="shared" si="7"/>
        <v>1</v>
      </c>
      <c r="AO2">
        <v>1</v>
      </c>
      <c r="AP2" s="1" t="s">
        <v>19</v>
      </c>
      <c r="AQ2" s="1">
        <f>AF2/$AO2</f>
        <v>1</v>
      </c>
      <c r="AR2" s="1">
        <f t="shared" ref="AR2:AX7" si="8">AG2/$AO2</f>
        <v>1</v>
      </c>
      <c r="AS2" s="1">
        <f t="shared" si="8"/>
        <v>1</v>
      </c>
      <c r="AT2" s="1">
        <f t="shared" si="8"/>
        <v>1</v>
      </c>
      <c r="AU2" s="1">
        <f t="shared" si="8"/>
        <v>1</v>
      </c>
      <c r="AV2" s="1">
        <f t="shared" si="8"/>
        <v>1</v>
      </c>
      <c r="AW2" s="1">
        <f t="shared" si="8"/>
        <v>1</v>
      </c>
      <c r="AX2" s="1">
        <f t="shared" si="8"/>
        <v>1</v>
      </c>
    </row>
    <row r="3" spans="1:50" ht="14.45" x14ac:dyDescent="0.3">
      <c r="C3" s="1" t="str">
        <f t="shared" ref="C3:C6" si="9">C11</f>
        <v>2 procesadores</v>
      </c>
      <c r="D3" s="1">
        <f>'MPI O2'!AF19</f>
        <v>761</v>
      </c>
      <c r="E3" s="1">
        <f>'MPI O2'!AG19</f>
        <v>4974.6000000000004</v>
      </c>
      <c r="F3" s="1">
        <f>'MPI O2'!AH19</f>
        <v>21763</v>
      </c>
      <c r="G3" s="1">
        <f>'MPI O2'!AI19</f>
        <v>44033.8</v>
      </c>
      <c r="H3" s="1">
        <f>'MPI O2'!AJ19</f>
        <v>53992.6</v>
      </c>
      <c r="I3" s="1">
        <f>'MPI O2'!AK19</f>
        <v>546683.6</v>
      </c>
      <c r="J3" s="1">
        <f>'MPI O2'!AL19</f>
        <v>2723696</v>
      </c>
      <c r="K3" s="1">
        <f>'MPI O2'!AM19</f>
        <v>0</v>
      </c>
      <c r="M3" s="1" t="str">
        <f t="shared" si="3"/>
        <v>2 procesadores</v>
      </c>
      <c r="N3" s="1">
        <f t="shared" ref="N3:N7" si="10">D3-D11</f>
        <v>171.79999999999995</v>
      </c>
      <c r="O3" s="1">
        <f t="shared" ref="O3:O7" si="11">E3-E11</f>
        <v>2872.0000000000005</v>
      </c>
      <c r="P3" s="1">
        <f t="shared" ref="P3:P7" si="12">F3-F11</f>
        <v>15910.4</v>
      </c>
      <c r="Q3" s="1">
        <f t="shared" ref="Q3:Q7" si="13">G3-G11</f>
        <v>33826.600000000006</v>
      </c>
      <c r="R3" s="1">
        <f t="shared" ref="R3:R7" si="14">H3-H11</f>
        <v>12688.400000000001</v>
      </c>
      <c r="S3" s="1">
        <f t="shared" ref="S3:S7" si="15">I3-I11</f>
        <v>438496.39999999997</v>
      </c>
      <c r="T3" s="1">
        <f t="shared" ref="T3:T6" si="16">J3-J11</f>
        <v>2072987.2</v>
      </c>
      <c r="U3" s="1">
        <f t="shared" ref="U3:U6" si="17">K3-K11</f>
        <v>-35008078</v>
      </c>
      <c r="V3">
        <f t="shared" si="6"/>
        <v>2.8813846567705728</v>
      </c>
      <c r="W3">
        <f t="shared" si="6"/>
        <v>3.6967581655286255</v>
      </c>
      <c r="X3">
        <f t="shared" si="6"/>
        <v>4.3377187620574489</v>
      </c>
      <c r="Y3">
        <f t="shared" si="6"/>
        <v>4.6437861655372021</v>
      </c>
      <c r="Z3">
        <f t="shared" si="6"/>
        <v>4.7323342413157539</v>
      </c>
      <c r="AA3">
        <f t="shared" si="6"/>
        <v>5.7377360456560798</v>
      </c>
      <c r="AB3">
        <f t="shared" si="6"/>
        <v>6.4351586330167718</v>
      </c>
      <c r="AC3" t="e">
        <f t="shared" si="6"/>
        <v>#NUM!</v>
      </c>
      <c r="AE3" s="1" t="s">
        <v>20</v>
      </c>
      <c r="AF3" s="1">
        <f t="shared" si="7"/>
        <v>0.10275952693823916</v>
      </c>
      <c r="AG3" s="1">
        <f t="shared" si="7"/>
        <v>0.19603586217987376</v>
      </c>
      <c r="AH3" s="1">
        <f t="shared" si="7"/>
        <v>0.24916601571474523</v>
      </c>
      <c r="AI3" s="1">
        <f t="shared" si="7"/>
        <v>0.2784497363389033</v>
      </c>
      <c r="AJ3" s="1">
        <f t="shared" si="7"/>
        <v>1.0799331760278261</v>
      </c>
      <c r="AK3" s="1">
        <f t="shared" si="7"/>
        <v>0.29119293134090724</v>
      </c>
      <c r="AL3" s="1">
        <f t="shared" si="7"/>
        <v>0.32156378685433323</v>
      </c>
      <c r="AM3" s="1" t="e">
        <f t="shared" si="7"/>
        <v>#DIV/0!</v>
      </c>
      <c r="AO3">
        <v>2</v>
      </c>
      <c r="AP3" s="1" t="s">
        <v>20</v>
      </c>
      <c r="AQ3" s="1">
        <f t="shared" ref="AQ3:AQ7" si="18">AF3/$AO3</f>
        <v>5.1379763469119578E-2</v>
      </c>
      <c r="AR3" s="1">
        <f t="shared" si="8"/>
        <v>9.801793108993688E-2</v>
      </c>
      <c r="AS3" s="1">
        <f t="shared" si="8"/>
        <v>0.12458300785737261</v>
      </c>
      <c r="AT3" s="1">
        <f t="shared" si="8"/>
        <v>0.13922486816945165</v>
      </c>
      <c r="AU3" s="1">
        <f t="shared" si="8"/>
        <v>0.53996658801391306</v>
      </c>
      <c r="AV3" s="1">
        <f t="shared" si="8"/>
        <v>0.14559646567045362</v>
      </c>
      <c r="AW3" s="1">
        <f t="shared" si="8"/>
        <v>0.16078189342716662</v>
      </c>
      <c r="AX3" s="1" t="e">
        <f t="shared" si="8"/>
        <v>#DIV/0!</v>
      </c>
    </row>
    <row r="4" spans="1:50" ht="14.45" x14ac:dyDescent="0.3">
      <c r="C4" s="1" t="str">
        <f t="shared" si="9"/>
        <v>4 procesadores</v>
      </c>
      <c r="D4" s="1">
        <f>'MPI O2'!AF20</f>
        <v>2479.8000000000002</v>
      </c>
      <c r="E4" s="1">
        <f>'MPI O2'!AG20</f>
        <v>5707</v>
      </c>
      <c r="F4" s="1">
        <f>'MPI O2'!AH20</f>
        <v>10820.2</v>
      </c>
      <c r="G4" s="1">
        <f>'MPI O2'!AI20</f>
        <v>20104</v>
      </c>
      <c r="H4" s="1">
        <f>'MPI O2'!AJ20</f>
        <v>69144.399999999994</v>
      </c>
      <c r="I4" s="1">
        <f>'MPI O2'!AK20</f>
        <v>157838.39999999999</v>
      </c>
      <c r="J4" s="1">
        <f>'MPI O2'!AL20</f>
        <v>3616072.6</v>
      </c>
      <c r="K4" s="1">
        <f>'MPI O2'!AM20</f>
        <v>0</v>
      </c>
      <c r="M4" s="1" t="str">
        <f t="shared" si="3"/>
        <v>4 procesadores</v>
      </c>
      <c r="N4" s="1">
        <f t="shared" si="10"/>
        <v>1599.4</v>
      </c>
      <c r="O4" s="1">
        <f t="shared" si="11"/>
        <v>3011.8</v>
      </c>
      <c r="P4" s="1">
        <f t="shared" si="12"/>
        <v>4101.2000000000007</v>
      </c>
      <c r="Q4" s="1">
        <f t="shared" si="13"/>
        <v>8946.6</v>
      </c>
      <c r="R4" s="1">
        <f t="shared" si="14"/>
        <v>25151.399999999994</v>
      </c>
      <c r="S4" s="1">
        <f t="shared" si="15"/>
        <v>66631.199999999997</v>
      </c>
      <c r="T4" s="1">
        <f t="shared" si="16"/>
        <v>3077260</v>
      </c>
      <c r="U4" s="1">
        <f t="shared" si="17"/>
        <v>-24594568.399999999</v>
      </c>
      <c r="V4">
        <f t="shared" si="6"/>
        <v>3.3944166556653519</v>
      </c>
      <c r="W4">
        <f t="shared" si="6"/>
        <v>3.7564078725489582</v>
      </c>
      <c r="X4">
        <f t="shared" si="6"/>
        <v>4.0342352883207937</v>
      </c>
      <c r="Y4">
        <f t="shared" si="6"/>
        <v>4.3032824755845196</v>
      </c>
      <c r="Z4">
        <f t="shared" si="6"/>
        <v>4.8397570123906402</v>
      </c>
      <c r="AA4">
        <f t="shared" si="6"/>
        <v>5.1982126698449145</v>
      </c>
      <c r="AB4">
        <f t="shared" si="6"/>
        <v>6.5582371412344296</v>
      </c>
      <c r="AC4" t="e">
        <f t="shared" si="6"/>
        <v>#NUM!</v>
      </c>
      <c r="AE4" s="1" t="s">
        <v>21</v>
      </c>
      <c r="AF4" s="1">
        <f t="shared" si="7"/>
        <v>3.153480119364465E-2</v>
      </c>
      <c r="AG4" s="1">
        <f t="shared" si="7"/>
        <v>0.17087786928333626</v>
      </c>
      <c r="AH4" s="1">
        <f t="shared" si="7"/>
        <v>0.50115524666826861</v>
      </c>
      <c r="AI4" s="1">
        <f t="shared" si="7"/>
        <v>0.60988857938718666</v>
      </c>
      <c r="AJ4" s="1">
        <f t="shared" si="7"/>
        <v>0.84328448869322759</v>
      </c>
      <c r="AK4" s="1">
        <f t="shared" si="7"/>
        <v>1.0085657229166034</v>
      </c>
      <c r="AL4" s="1">
        <f t="shared" si="7"/>
        <v>0.24220807956123447</v>
      </c>
      <c r="AM4" s="1" t="e">
        <f t="shared" si="7"/>
        <v>#DIV/0!</v>
      </c>
      <c r="AO4">
        <v>4</v>
      </c>
      <c r="AP4" s="1" t="s">
        <v>21</v>
      </c>
      <c r="AQ4" s="1">
        <f t="shared" si="18"/>
        <v>7.8837002984111625E-3</v>
      </c>
      <c r="AR4" s="1">
        <f t="shared" si="8"/>
        <v>4.2719467320834065E-2</v>
      </c>
      <c r="AS4" s="1">
        <f t="shared" si="8"/>
        <v>0.12528881166706715</v>
      </c>
      <c r="AT4" s="1">
        <f t="shared" si="8"/>
        <v>0.15247214484679666</v>
      </c>
      <c r="AU4" s="1">
        <f t="shared" si="8"/>
        <v>0.2108211221733069</v>
      </c>
      <c r="AV4" s="1">
        <f t="shared" si="8"/>
        <v>0.25214143072915085</v>
      </c>
      <c r="AW4" s="1">
        <f t="shared" si="8"/>
        <v>6.0552019890308617E-2</v>
      </c>
      <c r="AX4" s="1" t="e">
        <f t="shared" si="8"/>
        <v>#DIV/0!</v>
      </c>
    </row>
    <row r="5" spans="1:50" ht="14.45" x14ac:dyDescent="0.3">
      <c r="C5" s="1" t="str">
        <f t="shared" si="9"/>
        <v>8 procesadores</v>
      </c>
      <c r="D5" s="1">
        <f>'MPI O2'!AF21</f>
        <v>5338</v>
      </c>
      <c r="E5" s="1">
        <f>'MPI O2'!AG21</f>
        <v>9461.7999999999993</v>
      </c>
      <c r="F5" s="1">
        <f>'MPI O2'!AH21</f>
        <v>16214.6</v>
      </c>
      <c r="G5" s="1">
        <f>'MPI O2'!AI21</f>
        <v>24938.2</v>
      </c>
      <c r="H5" s="1">
        <f>'MPI O2'!AJ21</f>
        <v>127082</v>
      </c>
      <c r="I5" s="1">
        <f>'MPI O2'!AK21</f>
        <v>207471.6</v>
      </c>
      <c r="J5" s="1">
        <f>'MPI O2'!AL21</f>
        <v>1218749.3999999999</v>
      </c>
      <c r="K5" s="1">
        <f>'MPI O2'!AM21</f>
        <v>0</v>
      </c>
      <c r="M5" s="1" t="str">
        <f t="shared" si="3"/>
        <v>8 procesadores</v>
      </c>
      <c r="N5" s="1">
        <f t="shared" si="10"/>
        <v>4435.3999999999996</v>
      </c>
      <c r="O5" s="1">
        <f t="shared" si="11"/>
        <v>6695.7999999999993</v>
      </c>
      <c r="P5" s="1">
        <f t="shared" si="12"/>
        <v>8028.4000000000005</v>
      </c>
      <c r="Q5" s="1">
        <f t="shared" si="13"/>
        <v>9162.8000000000011</v>
      </c>
      <c r="R5" s="1">
        <f t="shared" si="14"/>
        <v>75187.8</v>
      </c>
      <c r="S5" s="1">
        <f t="shared" si="15"/>
        <v>101190</v>
      </c>
      <c r="T5" s="1">
        <f t="shared" si="16"/>
        <v>731212.2</v>
      </c>
      <c r="U5" s="1">
        <f t="shared" si="17"/>
        <v>-22028833.199999999</v>
      </c>
      <c r="V5">
        <f t="shared" si="6"/>
        <v>3.7273785694514889</v>
      </c>
      <c r="W5">
        <f t="shared" si="6"/>
        <v>3.9759737638547605</v>
      </c>
      <c r="X5">
        <f t="shared" si="6"/>
        <v>4.2099062394761226</v>
      </c>
      <c r="Y5">
        <f t="shared" si="6"/>
        <v>4.3968651035820274</v>
      </c>
      <c r="Z5">
        <f t="shared" si="6"/>
        <v>5.1040840410790072</v>
      </c>
      <c r="AA5">
        <f t="shared" si="6"/>
        <v>5.3169586561930648</v>
      </c>
      <c r="AB5">
        <f t="shared" si="6"/>
        <v>6.0859144149000262</v>
      </c>
      <c r="AC5" t="e">
        <f t="shared" si="6"/>
        <v>#NUM!</v>
      </c>
      <c r="AE5" s="1" t="s">
        <v>22</v>
      </c>
      <c r="AF5" s="1">
        <f t="shared" si="7"/>
        <v>1.4649681528662421E-2</v>
      </c>
      <c r="AG5" s="1">
        <f t="shared" si="7"/>
        <v>0.10306706969075653</v>
      </c>
      <c r="AH5" s="1">
        <f t="shared" si="7"/>
        <v>0.33442699789078978</v>
      </c>
      <c r="AI5" s="1">
        <f t="shared" si="7"/>
        <v>0.49166339190478864</v>
      </c>
      <c r="AJ5" s="1">
        <f t="shared" si="7"/>
        <v>0.4588250106230623</v>
      </c>
      <c r="AK5" s="1">
        <f t="shared" si="7"/>
        <v>0.76728766732410603</v>
      </c>
      <c r="AL5" s="1">
        <f t="shared" si="7"/>
        <v>0.71863994353556204</v>
      </c>
      <c r="AM5" s="1" t="e">
        <f t="shared" si="7"/>
        <v>#DIV/0!</v>
      </c>
      <c r="AO5">
        <v>8</v>
      </c>
      <c r="AP5" s="1" t="s">
        <v>22</v>
      </c>
      <c r="AQ5" s="1">
        <f t="shared" si="18"/>
        <v>1.8312101910828026E-3</v>
      </c>
      <c r="AR5" s="1">
        <f t="shared" si="8"/>
        <v>1.2883383711344567E-2</v>
      </c>
      <c r="AS5" s="1">
        <f t="shared" si="8"/>
        <v>4.1803374736348722E-2</v>
      </c>
      <c r="AT5" s="1">
        <f t="shared" si="8"/>
        <v>6.145792398809858E-2</v>
      </c>
      <c r="AU5" s="1">
        <f t="shared" si="8"/>
        <v>5.7353126327882788E-2</v>
      </c>
      <c r="AV5" s="1">
        <f t="shared" si="8"/>
        <v>9.5910958415513253E-2</v>
      </c>
      <c r="AW5" s="1">
        <f t="shared" si="8"/>
        <v>8.9829992941945255E-2</v>
      </c>
      <c r="AX5" s="1" t="e">
        <f t="shared" si="8"/>
        <v>#DIV/0!</v>
      </c>
    </row>
    <row r="6" spans="1:50" ht="14.45" x14ac:dyDescent="0.3">
      <c r="C6" s="1" t="str">
        <f t="shared" si="9"/>
        <v>12 procesadores</v>
      </c>
      <c r="D6" s="1">
        <f>'MPI O2'!AF22</f>
        <v>5139.6000000000004</v>
      </c>
      <c r="E6" s="1">
        <f>'MPI O2'!AG22</f>
        <v>8418.7999999999993</v>
      </c>
      <c r="F6" s="1">
        <f>'MPI O2'!AH22</f>
        <v>15719.6</v>
      </c>
      <c r="G6" s="1">
        <f>'MPI O2'!AI22</f>
        <v>60294.8</v>
      </c>
      <c r="H6" s="1">
        <f>'MPI O2'!AJ22</f>
        <v>93337.2</v>
      </c>
      <c r="I6" s="1">
        <f>'MPI O2'!AK22</f>
        <v>493193.8</v>
      </c>
      <c r="J6" s="1">
        <f>'MPI O2'!AL22</f>
        <v>2039959.4</v>
      </c>
      <c r="K6" s="1">
        <f>'MPI O2'!AM22</f>
        <v>82036053.400000006</v>
      </c>
      <c r="M6" s="1" t="str">
        <f t="shared" si="3"/>
        <v>12 procesadores</v>
      </c>
      <c r="N6" s="1">
        <f t="shared" si="10"/>
        <v>4223</v>
      </c>
      <c r="O6" s="1">
        <f t="shared" si="11"/>
        <v>4637.1999999999989</v>
      </c>
      <c r="P6" s="1">
        <f t="shared" si="12"/>
        <v>6316.8000000000011</v>
      </c>
      <c r="Q6" s="1">
        <f t="shared" si="13"/>
        <v>46046.8</v>
      </c>
      <c r="R6" s="1">
        <f t="shared" si="14"/>
        <v>43221.399999999994</v>
      </c>
      <c r="S6" s="1">
        <f t="shared" si="15"/>
        <v>362489.19999999995</v>
      </c>
      <c r="T6" s="1">
        <f t="shared" si="16"/>
        <v>1510059.5999999999</v>
      </c>
      <c r="U6" s="1">
        <f t="shared" si="17"/>
        <v>59005373.000000007</v>
      </c>
      <c r="V6">
        <f t="shared" si="6"/>
        <v>3.710929320444194</v>
      </c>
      <c r="W6">
        <f t="shared" si="6"/>
        <v>3.9252501923881731</v>
      </c>
      <c r="X6">
        <f t="shared" si="6"/>
        <v>4.1964414908126164</v>
      </c>
      <c r="Y6">
        <f t="shared" si="6"/>
        <v>4.7802798589281172</v>
      </c>
      <c r="Z6">
        <f t="shared" si="6"/>
        <v>4.9700547684498364</v>
      </c>
      <c r="AA6">
        <f t="shared" si="6"/>
        <v>5.6930176083885922</v>
      </c>
      <c r="AB6">
        <f t="shared" si="6"/>
        <v>6.3096215240281408</v>
      </c>
      <c r="AC6">
        <f t="shared" si="6"/>
        <v>7.9140047591094209</v>
      </c>
      <c r="AE6" s="1" t="s">
        <v>23</v>
      </c>
      <c r="AF6" s="1">
        <f t="shared" si="7"/>
        <v>1.5215191843723247E-2</v>
      </c>
      <c r="AG6" s="1">
        <f t="shared" si="7"/>
        <v>0.1158359861262888</v>
      </c>
      <c r="AH6" s="1">
        <f t="shared" si="7"/>
        <v>0.3449578869691341</v>
      </c>
      <c r="AI6" s="1">
        <f t="shared" si="7"/>
        <v>0.20335418643067063</v>
      </c>
      <c r="AJ6" s="1">
        <f t="shared" si="7"/>
        <v>0.62470697642526241</v>
      </c>
      <c r="AK6" s="1">
        <f t="shared" si="7"/>
        <v>0.32277453609514151</v>
      </c>
      <c r="AL6" s="1">
        <f t="shared" si="7"/>
        <v>0.42934285849022291</v>
      </c>
      <c r="AM6" s="1">
        <f t="shared" si="7"/>
        <v>0.50817136700532695</v>
      </c>
      <c r="AO6">
        <v>12</v>
      </c>
      <c r="AP6" s="1" t="s">
        <v>23</v>
      </c>
      <c r="AQ6" s="1">
        <f t="shared" si="18"/>
        <v>1.2679326536436039E-3</v>
      </c>
      <c r="AR6" s="1">
        <f t="shared" si="8"/>
        <v>9.6529988438574001E-3</v>
      </c>
      <c r="AS6" s="1">
        <f t="shared" si="8"/>
        <v>2.8746490580761175E-2</v>
      </c>
      <c r="AT6" s="1">
        <f t="shared" si="8"/>
        <v>1.6946182202555886E-2</v>
      </c>
      <c r="AU6" s="1">
        <f t="shared" si="8"/>
        <v>5.2058914702105198E-2</v>
      </c>
      <c r="AV6" s="1">
        <f t="shared" si="8"/>
        <v>2.689787800792846E-2</v>
      </c>
      <c r="AW6" s="1">
        <f t="shared" si="8"/>
        <v>3.5778571540851907E-2</v>
      </c>
      <c r="AX6" s="1">
        <f t="shared" si="8"/>
        <v>4.2347613917110581E-2</v>
      </c>
    </row>
    <row r="7" spans="1:50" ht="14.45" x14ac:dyDescent="0.3">
      <c r="C7" s="1" t="e">
        <f>#REF!&amp;" procesadores"</f>
        <v>#REF!</v>
      </c>
      <c r="D7" s="1" t="e">
        <f>#REF!</f>
        <v>#REF!</v>
      </c>
      <c r="E7" s="1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 t="e">
        <f>#REF!</f>
        <v>#REF!</v>
      </c>
      <c r="K7" s="1" t="e">
        <f>#REF!</f>
        <v>#REF!</v>
      </c>
      <c r="M7" s="1" t="e">
        <f t="shared" si="3"/>
        <v>#REF!</v>
      </c>
      <c r="N7" s="1" t="e">
        <f t="shared" si="10"/>
        <v>#REF!</v>
      </c>
      <c r="O7" s="1" t="e">
        <f t="shared" si="11"/>
        <v>#REF!</v>
      </c>
      <c r="P7" s="1" t="e">
        <f t="shared" si="12"/>
        <v>#REF!</v>
      </c>
      <c r="Q7" s="1" t="e">
        <f t="shared" si="13"/>
        <v>#REF!</v>
      </c>
      <c r="R7" s="1" t="e">
        <f t="shared" si="14"/>
        <v>#REF!</v>
      </c>
      <c r="S7" s="1" t="e">
        <f t="shared" si="15"/>
        <v>#REF!</v>
      </c>
      <c r="U7" t="e">
        <f t="shared" si="5"/>
        <v>#REF!</v>
      </c>
      <c r="V7" t="e">
        <f t="shared" si="6"/>
        <v>#REF!</v>
      </c>
      <c r="W7" t="e">
        <f t="shared" si="6"/>
        <v>#REF!</v>
      </c>
      <c r="X7" t="e">
        <f t="shared" si="6"/>
        <v>#REF!</v>
      </c>
      <c r="Y7" t="e">
        <f t="shared" si="6"/>
        <v>#REF!</v>
      </c>
      <c r="Z7" t="e">
        <f t="shared" si="6"/>
        <v>#REF!</v>
      </c>
      <c r="AA7" t="e">
        <f t="shared" si="6"/>
        <v>#REF!</v>
      </c>
      <c r="AB7" t="e">
        <f t="shared" si="6"/>
        <v>#REF!</v>
      </c>
      <c r="AC7" t="e">
        <f t="shared" si="6"/>
        <v>#REF!</v>
      </c>
      <c r="AE7" s="1" t="s">
        <v>24</v>
      </c>
      <c r="AF7" s="1" t="e">
        <f t="shared" si="7"/>
        <v>#REF!</v>
      </c>
      <c r="AG7" s="1" t="e">
        <f t="shared" si="7"/>
        <v>#REF!</v>
      </c>
      <c r="AH7" s="1" t="e">
        <f t="shared" si="7"/>
        <v>#REF!</v>
      </c>
      <c r="AI7" s="1" t="e">
        <f t="shared" si="7"/>
        <v>#REF!</v>
      </c>
      <c r="AJ7" s="1" t="e">
        <f t="shared" si="7"/>
        <v>#REF!</v>
      </c>
      <c r="AK7" s="1" t="e">
        <f t="shared" si="7"/>
        <v>#REF!</v>
      </c>
      <c r="AL7" s="1" t="e">
        <f t="shared" si="7"/>
        <v>#REF!</v>
      </c>
      <c r="AM7" s="1" t="e">
        <f t="shared" si="7"/>
        <v>#REF!</v>
      </c>
      <c r="AO7">
        <v>24</v>
      </c>
      <c r="AP7" s="1" t="s">
        <v>24</v>
      </c>
      <c r="AQ7" s="1" t="e">
        <f t="shared" si="18"/>
        <v>#REF!</v>
      </c>
      <c r="AR7" s="1" t="e">
        <f t="shared" si="8"/>
        <v>#REF!</v>
      </c>
      <c r="AS7" s="1" t="e">
        <f t="shared" si="8"/>
        <v>#REF!</v>
      </c>
      <c r="AT7" s="1" t="e">
        <f t="shared" si="8"/>
        <v>#REF!</v>
      </c>
      <c r="AU7" s="1" t="e">
        <f t="shared" si="8"/>
        <v>#REF!</v>
      </c>
      <c r="AV7" s="1" t="e">
        <f t="shared" si="8"/>
        <v>#REF!</v>
      </c>
      <c r="AW7" s="1" t="e">
        <f t="shared" si="8"/>
        <v>#REF!</v>
      </c>
      <c r="AX7" s="1" t="e">
        <f t="shared" si="8"/>
        <v>#REF!</v>
      </c>
    </row>
    <row r="9" spans="1:50" ht="14.45" x14ac:dyDescent="0.3">
      <c r="C9" s="1" t="s">
        <v>48</v>
      </c>
      <c r="D9" s="1">
        <f>'MPI O2'!L17*100</f>
        <v>100</v>
      </c>
      <c r="E9" s="1">
        <f>'MPI O2'!M17*100</f>
        <v>400</v>
      </c>
      <c r="F9" s="1">
        <f>'MPI O2'!N17*100</f>
        <v>900</v>
      </c>
      <c r="G9" s="1">
        <f>'MPI O2'!O17*100</f>
        <v>1400</v>
      </c>
      <c r="H9" s="1">
        <f>'MPI O2'!P17*100</f>
        <v>3200</v>
      </c>
      <c r="I9" s="1">
        <f>'MPI O2'!Q17*100</f>
        <v>5100</v>
      </c>
      <c r="J9" s="1">
        <f>'MPI O2'!R17*100</f>
        <v>12400</v>
      </c>
      <c r="K9" s="1">
        <f>'MPI O2'!S17*100</f>
        <v>88800</v>
      </c>
      <c r="M9" s="1" t="str">
        <f t="shared" ref="M9:U9" si="19">C1</f>
        <v>Rondo</v>
      </c>
      <c r="N9" s="1">
        <f t="shared" si="19"/>
        <v>100</v>
      </c>
      <c r="O9" s="1">
        <f t="shared" si="19"/>
        <v>400</v>
      </c>
      <c r="P9" s="1">
        <f t="shared" si="19"/>
        <v>900</v>
      </c>
      <c r="Q9" s="1">
        <f t="shared" si="19"/>
        <v>1400</v>
      </c>
      <c r="R9" s="1">
        <f t="shared" si="19"/>
        <v>3200</v>
      </c>
      <c r="S9" s="1">
        <f t="shared" si="19"/>
        <v>5100</v>
      </c>
      <c r="T9" s="1">
        <f t="shared" si="19"/>
        <v>12400</v>
      </c>
      <c r="U9" s="1">
        <f t="shared" si="19"/>
        <v>88800</v>
      </c>
      <c r="AE9" s="1" t="s">
        <v>6</v>
      </c>
      <c r="AF9" s="1">
        <f>AF1</f>
        <v>100</v>
      </c>
      <c r="AG9" s="1">
        <f t="shared" ref="AG9:AM9" si="20">AG1</f>
        <v>400</v>
      </c>
      <c r="AH9" s="1">
        <f t="shared" si="20"/>
        <v>900</v>
      </c>
      <c r="AI9" s="1">
        <f t="shared" si="20"/>
        <v>1400</v>
      </c>
      <c r="AJ9" s="1">
        <f t="shared" si="20"/>
        <v>2300</v>
      </c>
      <c r="AK9" s="1">
        <f t="shared" si="20"/>
        <v>5100</v>
      </c>
      <c r="AL9" s="1">
        <f t="shared" si="20"/>
        <v>12400</v>
      </c>
      <c r="AM9" s="1">
        <f t="shared" si="20"/>
        <v>88800</v>
      </c>
      <c r="AP9" s="1" t="s">
        <v>25</v>
      </c>
      <c r="AQ9" s="1">
        <f>AQ1</f>
        <v>100</v>
      </c>
      <c r="AR9" s="1">
        <f t="shared" ref="AR9:AX9" si="21">AR1</f>
        <v>400</v>
      </c>
      <c r="AS9" s="1">
        <f t="shared" si="21"/>
        <v>900</v>
      </c>
      <c r="AT9" s="1">
        <f t="shared" si="21"/>
        <v>1400</v>
      </c>
      <c r="AU9" s="1">
        <f t="shared" si="21"/>
        <v>2300</v>
      </c>
      <c r="AV9" s="1">
        <f t="shared" si="21"/>
        <v>5100</v>
      </c>
      <c r="AW9" s="1">
        <f t="shared" si="21"/>
        <v>12400</v>
      </c>
      <c r="AX9" s="1">
        <f t="shared" si="21"/>
        <v>88800</v>
      </c>
    </row>
    <row r="10" spans="1:50" ht="14.45" x14ac:dyDescent="0.3">
      <c r="C10" s="1" t="str">
        <f>'MPI O2'!K11&amp;" procesador"</f>
        <v>1 procesador</v>
      </c>
      <c r="D10" s="1">
        <f>'MPI O2'!L18</f>
        <v>78.2</v>
      </c>
      <c r="E10" s="1">
        <f>'MPI O2'!M18</f>
        <v>975.2</v>
      </c>
      <c r="F10" s="1">
        <f>'MPI O2'!N18</f>
        <v>5422.6</v>
      </c>
      <c r="G10" s="1">
        <f>'MPI O2'!O18</f>
        <v>12261.2</v>
      </c>
      <c r="H10" s="1">
        <f>'MPI O2'!P18</f>
        <v>58308.4</v>
      </c>
      <c r="I10" s="1">
        <f>'MPI O2'!Q18</f>
        <v>159190.39999999999</v>
      </c>
      <c r="J10" s="1">
        <f>'MPI O2'!R18</f>
        <v>875842</v>
      </c>
      <c r="K10" s="1">
        <f>'MPI O2'!S18</f>
        <v>41688373.399999999</v>
      </c>
      <c r="M10" s="1" t="str">
        <f t="shared" ref="M10:M15" si="22">M2</f>
        <v>1 procesador</v>
      </c>
      <c r="N10" s="1">
        <f t="shared" ref="N10:U10" si="23">D2</f>
        <v>78.2</v>
      </c>
      <c r="O10" s="1">
        <f t="shared" si="23"/>
        <v>975.2</v>
      </c>
      <c r="P10" s="1">
        <f t="shared" si="23"/>
        <v>5422.6</v>
      </c>
      <c r="Q10" s="1">
        <f t="shared" si="23"/>
        <v>12261.2</v>
      </c>
      <c r="R10" s="1">
        <f t="shared" si="23"/>
        <v>58308.4</v>
      </c>
      <c r="S10" s="1">
        <f t="shared" si="23"/>
        <v>159190.39999999999</v>
      </c>
      <c r="T10" s="1">
        <f t="shared" si="23"/>
        <v>875842</v>
      </c>
      <c r="U10" s="1">
        <f t="shared" si="23"/>
        <v>41688373.399999999</v>
      </c>
      <c r="AE10" s="1" t="s">
        <v>19</v>
      </c>
      <c r="AF10" s="1">
        <f t="shared" ref="AF10:AM15" si="24">D$10/D10</f>
        <v>1</v>
      </c>
      <c r="AG10" s="1">
        <f t="shared" si="24"/>
        <v>1</v>
      </c>
      <c r="AH10" s="1">
        <f t="shared" si="24"/>
        <v>1</v>
      </c>
      <c r="AI10" s="1">
        <f t="shared" si="24"/>
        <v>1</v>
      </c>
      <c r="AJ10" s="1">
        <f t="shared" si="24"/>
        <v>1</v>
      </c>
      <c r="AK10" s="1">
        <f t="shared" si="24"/>
        <v>1</v>
      </c>
      <c r="AL10" s="1">
        <f t="shared" si="24"/>
        <v>1</v>
      </c>
      <c r="AM10" s="1">
        <f t="shared" si="24"/>
        <v>1</v>
      </c>
      <c r="AO10">
        <v>1</v>
      </c>
      <c r="AP10" s="1" t="s">
        <v>19</v>
      </c>
      <c r="AQ10" s="1">
        <f>AF10/$AO10</f>
        <v>1</v>
      </c>
      <c r="AR10" s="1">
        <f t="shared" ref="AR10:AX15" si="25">AG10/$AO10</f>
        <v>1</v>
      </c>
      <c r="AS10" s="1">
        <f t="shared" si="25"/>
        <v>1</v>
      </c>
      <c r="AT10" s="1">
        <f t="shared" si="25"/>
        <v>1</v>
      </c>
      <c r="AU10" s="1">
        <f t="shared" si="25"/>
        <v>1</v>
      </c>
      <c r="AV10" s="1">
        <f t="shared" si="25"/>
        <v>1</v>
      </c>
      <c r="AW10" s="1">
        <f t="shared" si="25"/>
        <v>1</v>
      </c>
      <c r="AX10" s="1">
        <f t="shared" si="25"/>
        <v>1</v>
      </c>
    </row>
    <row r="11" spans="1:50" ht="14.45" x14ac:dyDescent="0.3">
      <c r="C11" s="1" t="str">
        <f>'MPI O2'!K12&amp;" procesadores"</f>
        <v>2 procesadores</v>
      </c>
      <c r="D11" s="1">
        <f>'MPI O2'!L19</f>
        <v>589.20000000000005</v>
      </c>
      <c r="E11" s="1">
        <f>'MPI O2'!M19</f>
        <v>2102.6</v>
      </c>
      <c r="F11" s="1">
        <f>'MPI O2'!N19</f>
        <v>5852.6</v>
      </c>
      <c r="G11" s="1">
        <f>'MPI O2'!O19</f>
        <v>10207.200000000001</v>
      </c>
      <c r="H11" s="1">
        <f>'MPI O2'!P19</f>
        <v>41304.199999999997</v>
      </c>
      <c r="I11" s="1">
        <f>'MPI O2'!Q19</f>
        <v>108187.2</v>
      </c>
      <c r="J11" s="1">
        <f>'MPI O2'!R19</f>
        <v>650708.80000000005</v>
      </c>
      <c r="K11" s="1">
        <f>'MPI O2'!S19</f>
        <v>35008078</v>
      </c>
      <c r="M11" s="1" t="str">
        <f t="shared" si="22"/>
        <v>2 procesadores</v>
      </c>
      <c r="N11" s="1">
        <v>2479.8000000000002</v>
      </c>
      <c r="O11" s="1">
        <v>5707</v>
      </c>
      <c r="P11" s="1">
        <v>10820.2</v>
      </c>
      <c r="Q11" s="1">
        <v>20104</v>
      </c>
      <c r="R11" s="1">
        <v>53992.6</v>
      </c>
      <c r="S11" s="1">
        <v>157838.39999999999</v>
      </c>
      <c r="T11" s="1">
        <v>1218749.3999999999</v>
      </c>
      <c r="U11" s="1">
        <f>K3</f>
        <v>0</v>
      </c>
      <c r="AE11" s="1" t="s">
        <v>20</v>
      </c>
      <c r="AF11" s="1">
        <f t="shared" si="24"/>
        <v>0.1327223353699932</v>
      </c>
      <c r="AG11" s="1">
        <f t="shared" si="24"/>
        <v>0.46380671549510133</v>
      </c>
      <c r="AH11" s="1">
        <f t="shared" si="24"/>
        <v>0.92652838054881592</v>
      </c>
      <c r="AI11" s="1">
        <f t="shared" si="24"/>
        <v>1.2012305039579905</v>
      </c>
      <c r="AJ11" s="1">
        <f t="shared" si="24"/>
        <v>1.4116821049675337</v>
      </c>
      <c r="AK11" s="1">
        <f>I$10/I11</f>
        <v>1.4714346983746691</v>
      </c>
      <c r="AL11" s="1">
        <f t="shared" si="24"/>
        <v>1.3459814897232063</v>
      </c>
      <c r="AM11" s="1">
        <f t="shared" si="24"/>
        <v>1.1908215412454233</v>
      </c>
      <c r="AO11">
        <v>2</v>
      </c>
      <c r="AP11" s="1" t="s">
        <v>20</v>
      </c>
      <c r="AQ11" s="1">
        <f t="shared" ref="AQ11:AQ15" si="26">AF11/$AO11</f>
        <v>6.63611676849966E-2</v>
      </c>
      <c r="AR11" s="1">
        <f t="shared" si="25"/>
        <v>0.23190335774755066</v>
      </c>
      <c r="AS11" s="1">
        <f t="shared" si="25"/>
        <v>0.46326419027440796</v>
      </c>
      <c r="AT11" s="1">
        <f t="shared" si="25"/>
        <v>0.60061525197899523</v>
      </c>
      <c r="AU11" s="1">
        <f t="shared" si="25"/>
        <v>0.70584105248376683</v>
      </c>
      <c r="AV11" s="1">
        <f>AK11/$AO11</f>
        <v>0.73571734918733456</v>
      </c>
      <c r="AW11" s="1">
        <f t="shared" si="25"/>
        <v>0.67299074486160315</v>
      </c>
      <c r="AX11" s="1">
        <f t="shared" si="25"/>
        <v>0.59541077062271164</v>
      </c>
    </row>
    <row r="12" spans="1:50" ht="14.45" x14ac:dyDescent="0.3">
      <c r="C12" s="1" t="str">
        <f>'MPI O2'!K13&amp;" procesadores"</f>
        <v>4 procesadores</v>
      </c>
      <c r="D12" s="1">
        <f>'MPI O2'!L20</f>
        <v>880.4</v>
      </c>
      <c r="E12" s="1">
        <f>'MPI O2'!M20</f>
        <v>2695.2</v>
      </c>
      <c r="F12" s="1">
        <f>'MPI O2'!N20</f>
        <v>6719</v>
      </c>
      <c r="G12" s="1">
        <f>'MPI O2'!O20</f>
        <v>11157.4</v>
      </c>
      <c r="H12" s="1">
        <f>'MPI O2'!P20</f>
        <v>43993</v>
      </c>
      <c r="I12" s="1">
        <f>'MPI O2'!Q20</f>
        <v>91207.2</v>
      </c>
      <c r="J12" s="1">
        <f>'MPI O2'!R20</f>
        <v>538812.6</v>
      </c>
      <c r="K12" s="1">
        <f>'MPI O2'!S20</f>
        <v>24594568.399999999</v>
      </c>
      <c r="M12" s="1" t="str">
        <f t="shared" si="22"/>
        <v>4 procesadores</v>
      </c>
      <c r="N12" s="1">
        <v>5139.6000000000004</v>
      </c>
      <c r="O12" s="1">
        <v>8418.7999999999993</v>
      </c>
      <c r="P12" s="1">
        <v>15719.6</v>
      </c>
      <c r="Q12" s="1">
        <v>24938.2</v>
      </c>
      <c r="R12" s="1">
        <v>69144.399999999994</v>
      </c>
      <c r="S12" s="1">
        <v>207471.6</v>
      </c>
      <c r="T12" s="1">
        <v>2039959.4</v>
      </c>
      <c r="U12" s="1">
        <f>K4</f>
        <v>0</v>
      </c>
      <c r="AE12" s="1" t="s">
        <v>21</v>
      </c>
      <c r="AF12" s="1">
        <f t="shared" si="24"/>
        <v>8.8823262153566562E-2</v>
      </c>
      <c r="AG12" s="1">
        <f t="shared" si="24"/>
        <v>0.36182843573760765</v>
      </c>
      <c r="AH12" s="1">
        <f t="shared" si="24"/>
        <v>0.80705462122339644</v>
      </c>
      <c r="AI12" s="1">
        <f t="shared" si="24"/>
        <v>1.0989298582106943</v>
      </c>
      <c r="AJ12" s="1">
        <f t="shared" si="24"/>
        <v>1.3254017684631647</v>
      </c>
      <c r="AK12" s="1">
        <f>I$10/I12</f>
        <v>1.7453709794840757</v>
      </c>
      <c r="AL12" s="1">
        <f>J$10/J12</f>
        <v>1.6255039321649123</v>
      </c>
      <c r="AM12" s="1">
        <f t="shared" si="24"/>
        <v>1.6950235808976424</v>
      </c>
      <c r="AO12">
        <v>4</v>
      </c>
      <c r="AP12" s="1" t="s">
        <v>21</v>
      </c>
      <c r="AQ12" s="1">
        <f t="shared" si="26"/>
        <v>2.2205815538391641E-2</v>
      </c>
      <c r="AR12" s="1">
        <f>AG12/$AO12</f>
        <v>9.0457108934401911E-2</v>
      </c>
      <c r="AS12" s="1">
        <f t="shared" si="25"/>
        <v>0.20176365530584911</v>
      </c>
      <c r="AT12" s="1">
        <f t="shared" si="25"/>
        <v>0.27473246455267358</v>
      </c>
      <c r="AU12" s="1">
        <f t="shared" si="25"/>
        <v>0.33135044211579118</v>
      </c>
      <c r="AV12" s="1">
        <f t="shared" si="25"/>
        <v>0.43634274487101893</v>
      </c>
      <c r="AW12" s="1">
        <f t="shared" si="25"/>
        <v>0.40637598304122807</v>
      </c>
      <c r="AX12" s="1">
        <f t="shared" si="25"/>
        <v>0.42375589522441059</v>
      </c>
    </row>
    <row r="13" spans="1:50" ht="14.45" x14ac:dyDescent="0.3">
      <c r="C13" s="1" t="str">
        <f>'MPI O2'!K14&amp;" procesadores"</f>
        <v>8 procesadores</v>
      </c>
      <c r="D13" s="1">
        <f>'MPI O2'!L21</f>
        <v>902.6</v>
      </c>
      <c r="E13" s="1">
        <f>'MPI O2'!M21</f>
        <v>2766</v>
      </c>
      <c r="F13" s="1">
        <f>'MPI O2'!N21</f>
        <v>8186.2</v>
      </c>
      <c r="G13" s="1">
        <f>'MPI O2'!O21</f>
        <v>15775.4</v>
      </c>
      <c r="H13" s="1">
        <f>'MPI O2'!P21</f>
        <v>51894.2</v>
      </c>
      <c r="I13" s="1">
        <f>'MPI O2'!Q21</f>
        <v>106281.60000000001</v>
      </c>
      <c r="J13" s="1">
        <f>'MPI O2'!R21</f>
        <v>487537.2</v>
      </c>
      <c r="K13" s="1">
        <f>'MPI O2'!S21</f>
        <v>22028833.199999999</v>
      </c>
      <c r="M13" s="1" t="str">
        <f t="shared" si="22"/>
        <v>8 procesadores</v>
      </c>
      <c r="N13" s="1">
        <v>5338</v>
      </c>
      <c r="O13" s="1">
        <v>9461.7999999999993</v>
      </c>
      <c r="P13" s="1">
        <v>16214.6</v>
      </c>
      <c r="Q13" s="1">
        <v>44033.8</v>
      </c>
      <c r="R13" s="1">
        <v>93337.2</v>
      </c>
      <c r="S13" s="1">
        <v>493193.8</v>
      </c>
      <c r="T13" s="1">
        <v>2723696</v>
      </c>
      <c r="U13" s="1">
        <f>K5</f>
        <v>0</v>
      </c>
      <c r="AE13" s="1" t="s">
        <v>22</v>
      </c>
      <c r="AF13" s="1">
        <f t="shared" si="24"/>
        <v>8.6638599601152222E-2</v>
      </c>
      <c r="AG13" s="1">
        <f t="shared" si="24"/>
        <v>0.35256688358640637</v>
      </c>
      <c r="AH13" s="1">
        <f t="shared" si="24"/>
        <v>0.66240746622364477</v>
      </c>
      <c r="AI13" s="1">
        <f t="shared" si="24"/>
        <v>0.77723544252443688</v>
      </c>
      <c r="AJ13" s="1">
        <f t="shared" si="24"/>
        <v>1.123601481475772</v>
      </c>
      <c r="AK13" s="1">
        <f t="shared" si="24"/>
        <v>1.4978171198024868</v>
      </c>
      <c r="AL13" s="1">
        <f t="shared" si="24"/>
        <v>1.7964618904977918</v>
      </c>
      <c r="AM13" s="1">
        <f t="shared" si="24"/>
        <v>1.8924458241392468</v>
      </c>
      <c r="AO13">
        <v>8</v>
      </c>
      <c r="AP13" s="1" t="s">
        <v>22</v>
      </c>
      <c r="AQ13" s="1">
        <f t="shared" si="26"/>
        <v>1.0829824950144028E-2</v>
      </c>
      <c r="AR13" s="1">
        <f t="shared" si="25"/>
        <v>4.4070860448300796E-2</v>
      </c>
      <c r="AS13" s="1">
        <f t="shared" si="25"/>
        <v>8.2800933277955596E-2</v>
      </c>
      <c r="AT13" s="1">
        <f t="shared" si="25"/>
        <v>9.715443031555461E-2</v>
      </c>
      <c r="AU13" s="1">
        <f t="shared" si="25"/>
        <v>0.1404501851844715</v>
      </c>
      <c r="AV13" s="1">
        <f t="shared" si="25"/>
        <v>0.18722713997531085</v>
      </c>
      <c r="AW13" s="1">
        <f t="shared" si="25"/>
        <v>0.22455773631222398</v>
      </c>
      <c r="AX13" s="1">
        <f t="shared" si="25"/>
        <v>0.23655572801740585</v>
      </c>
    </row>
    <row r="14" spans="1:50" ht="14.45" x14ac:dyDescent="0.3">
      <c r="C14" s="1" t="str">
        <f>'MPI O2'!K15&amp;" procesadores"</f>
        <v>12 procesadores</v>
      </c>
      <c r="D14" s="1">
        <f>'MPI O2'!L22</f>
        <v>916.6</v>
      </c>
      <c r="E14" s="1">
        <f>'MPI O2'!M22</f>
        <v>3781.6</v>
      </c>
      <c r="F14" s="1">
        <f>'MPI O2'!N22</f>
        <v>9402.7999999999993</v>
      </c>
      <c r="G14" s="1">
        <f>'MPI O2'!O22</f>
        <v>14248</v>
      </c>
      <c r="H14" s="1">
        <f>'MPI O2'!P22</f>
        <v>50115.8</v>
      </c>
      <c r="I14" s="1">
        <f>'MPI O2'!Q22</f>
        <v>130704.6</v>
      </c>
      <c r="J14" s="1">
        <f>'MPI O2'!R22</f>
        <v>529899.80000000005</v>
      </c>
      <c r="K14" s="1">
        <f>'MPI O2'!S22</f>
        <v>23030680.399999999</v>
      </c>
      <c r="M14" s="1" t="str">
        <f t="shared" si="22"/>
        <v>12 procesadores</v>
      </c>
      <c r="N14" s="1">
        <v>761</v>
      </c>
      <c r="O14" s="1">
        <v>4974.6000000000004</v>
      </c>
      <c r="P14" s="1">
        <v>21763</v>
      </c>
      <c r="Q14" s="1">
        <v>60294.8</v>
      </c>
      <c r="R14" s="1">
        <v>127082</v>
      </c>
      <c r="S14" s="1">
        <v>546683.6</v>
      </c>
      <c r="T14" s="1">
        <v>3616072.6</v>
      </c>
      <c r="U14" s="1">
        <f>K6</f>
        <v>82036053.400000006</v>
      </c>
      <c r="AE14" s="1" t="s">
        <v>23</v>
      </c>
      <c r="AF14" s="1">
        <f t="shared" si="24"/>
        <v>8.5315295657866025E-2</v>
      </c>
      <c r="AG14" s="1">
        <f t="shared" si="24"/>
        <v>0.25788026232282635</v>
      </c>
      <c r="AH14" s="1">
        <f t="shared" si="24"/>
        <v>0.57670055728081004</v>
      </c>
      <c r="AI14" s="1">
        <f t="shared" si="24"/>
        <v>0.8605558674901741</v>
      </c>
      <c r="AJ14" s="1">
        <f t="shared" si="24"/>
        <v>1.1634733956157539</v>
      </c>
      <c r="AK14" s="1">
        <f t="shared" si="24"/>
        <v>1.2179403020245652</v>
      </c>
      <c r="AL14" s="1">
        <f t="shared" si="24"/>
        <v>1.652844556650144</v>
      </c>
      <c r="AM14" s="1">
        <f t="shared" si="24"/>
        <v>1.8101233952254403</v>
      </c>
      <c r="AO14">
        <v>12</v>
      </c>
      <c r="AP14" s="1" t="s">
        <v>23</v>
      </c>
      <c r="AQ14" s="1">
        <f t="shared" si="26"/>
        <v>7.1096079714888351E-3</v>
      </c>
      <c r="AR14" s="1">
        <f t="shared" si="25"/>
        <v>2.149002186023553E-2</v>
      </c>
      <c r="AS14" s="1">
        <f t="shared" si="25"/>
        <v>4.8058379773400835E-2</v>
      </c>
      <c r="AT14" s="1">
        <f t="shared" si="25"/>
        <v>7.1712988957514504E-2</v>
      </c>
      <c r="AU14" s="1">
        <f t="shared" si="25"/>
        <v>9.6956116301312831E-2</v>
      </c>
      <c r="AV14" s="1">
        <f t="shared" si="25"/>
        <v>0.10149502516871377</v>
      </c>
      <c r="AW14" s="1">
        <f t="shared" si="25"/>
        <v>0.137737046387512</v>
      </c>
      <c r="AX14" s="1">
        <f t="shared" si="25"/>
        <v>0.1508436162687867</v>
      </c>
    </row>
    <row r="15" spans="1:50" ht="14.45" x14ac:dyDescent="0.3">
      <c r="C15" s="1" t="e">
        <f>'MPI O2'!#REF!&amp;" procesadores"</f>
        <v>#REF!</v>
      </c>
      <c r="D15" s="1" t="e">
        <f>'MPI O2'!#REF!</f>
        <v>#REF!</v>
      </c>
      <c r="E15" s="1" t="e">
        <f>'MPI O2'!#REF!</f>
        <v>#REF!</v>
      </c>
      <c r="F15" s="1" t="e">
        <f>'MPI O2'!#REF!</f>
        <v>#REF!</v>
      </c>
      <c r="G15" s="1" t="e">
        <f>'MPI O2'!#REF!</f>
        <v>#REF!</v>
      </c>
      <c r="H15" s="1" t="e">
        <f>'MPI O2'!#REF!</f>
        <v>#REF!</v>
      </c>
      <c r="I15" s="1" t="e">
        <f>'MPI O2'!#REF!</f>
        <v>#REF!</v>
      </c>
      <c r="J15" s="1" t="e">
        <f>'MPI O2'!#REF!</f>
        <v>#REF!</v>
      </c>
      <c r="K15" s="1" t="e">
        <f>'MPI O2'!#REF!</f>
        <v>#REF!</v>
      </c>
      <c r="M15" s="1" t="e">
        <f t="shared" si="22"/>
        <v>#REF!</v>
      </c>
      <c r="N15" s="1" t="e">
        <f>'MPI O2'!#REF!</f>
        <v>#REF!</v>
      </c>
      <c r="O15" s="1" t="e">
        <f>'MPI O2'!#REF!</f>
        <v>#REF!</v>
      </c>
      <c r="P15" s="1" t="e">
        <f>'MPI O2'!#REF!</f>
        <v>#REF!</v>
      </c>
      <c r="Q15" s="1" t="e">
        <f>'MPI O2'!#REF!</f>
        <v>#REF!</v>
      </c>
      <c r="R15" s="1" t="e">
        <f>'MPI O2'!#REF!</f>
        <v>#REF!</v>
      </c>
      <c r="S15" s="1" t="e">
        <f>'MPI O2'!#REF!</f>
        <v>#REF!</v>
      </c>
      <c r="AE15" s="1" t="s">
        <v>24</v>
      </c>
      <c r="AF15" s="1" t="e">
        <f t="shared" si="24"/>
        <v>#REF!</v>
      </c>
      <c r="AG15" s="1" t="e">
        <f t="shared" si="24"/>
        <v>#REF!</v>
      </c>
      <c r="AH15" s="1" t="e">
        <f t="shared" si="24"/>
        <v>#REF!</v>
      </c>
      <c r="AI15" s="1" t="e">
        <f t="shared" si="24"/>
        <v>#REF!</v>
      </c>
      <c r="AJ15" s="1" t="e">
        <f t="shared" si="24"/>
        <v>#REF!</v>
      </c>
      <c r="AK15" s="1" t="e">
        <f t="shared" si="24"/>
        <v>#REF!</v>
      </c>
      <c r="AL15" s="1" t="e">
        <f t="shared" si="24"/>
        <v>#REF!</v>
      </c>
      <c r="AM15" s="1" t="e">
        <f t="shared" si="24"/>
        <v>#REF!</v>
      </c>
      <c r="AO15">
        <v>24</v>
      </c>
      <c r="AP15" s="1" t="s">
        <v>24</v>
      </c>
      <c r="AQ15" s="1" t="e">
        <f t="shared" si="26"/>
        <v>#REF!</v>
      </c>
      <c r="AR15" s="1" t="e">
        <f t="shared" si="25"/>
        <v>#REF!</v>
      </c>
      <c r="AS15" s="1" t="e">
        <f t="shared" si="25"/>
        <v>#REF!</v>
      </c>
      <c r="AT15" s="1" t="e">
        <f t="shared" si="25"/>
        <v>#REF!</v>
      </c>
      <c r="AU15" s="1" t="e">
        <f t="shared" si="25"/>
        <v>#REF!</v>
      </c>
      <c r="AV15" s="1" t="e">
        <f t="shared" si="25"/>
        <v>#REF!</v>
      </c>
      <c r="AW15" s="1" t="e">
        <f t="shared" si="25"/>
        <v>#REF!</v>
      </c>
      <c r="AX15" s="1" t="e">
        <f t="shared" si="25"/>
        <v>#REF!</v>
      </c>
    </row>
    <row r="48" spans="3:12" ht="14.45" x14ac:dyDescent="0.3">
      <c r="C48" t="s">
        <v>0</v>
      </c>
      <c r="D48">
        <f>19*D49*D49</f>
        <v>190000</v>
      </c>
      <c r="E48">
        <f t="shared" ref="E48:K48" si="27">19*E49*E49</f>
        <v>3040000</v>
      </c>
      <c r="F48">
        <f t="shared" si="27"/>
        <v>15390000</v>
      </c>
      <c r="G48">
        <f t="shared" si="27"/>
        <v>37240000</v>
      </c>
      <c r="H48">
        <f>19*H49*H49</f>
        <v>194560000</v>
      </c>
      <c r="I48">
        <f t="shared" si="27"/>
        <v>494190000</v>
      </c>
      <c r="J48">
        <f t="shared" si="27"/>
        <v>2921440000</v>
      </c>
      <c r="K48">
        <f t="shared" si="27"/>
        <v>149823360000</v>
      </c>
      <c r="L48">
        <v>480080030</v>
      </c>
    </row>
    <row r="49" spans="3:27" x14ac:dyDescent="0.25">
      <c r="C49" s="1" t="s">
        <v>41</v>
      </c>
      <c r="D49" s="1">
        <f>D9</f>
        <v>100</v>
      </c>
      <c r="E49" s="1">
        <f t="shared" ref="E49:K49" si="28">E9</f>
        <v>400</v>
      </c>
      <c r="F49" s="1">
        <f t="shared" si="28"/>
        <v>900</v>
      </c>
      <c r="G49" s="1">
        <f t="shared" si="28"/>
        <v>1400</v>
      </c>
      <c r="H49" s="1">
        <f t="shared" si="28"/>
        <v>3200</v>
      </c>
      <c r="I49" s="1">
        <f t="shared" si="28"/>
        <v>5100</v>
      </c>
      <c r="J49" s="1">
        <f t="shared" si="28"/>
        <v>12400</v>
      </c>
      <c r="K49" s="1">
        <f t="shared" si="28"/>
        <v>88800</v>
      </c>
      <c r="L49" s="1">
        <f>200</f>
        <v>200</v>
      </c>
      <c r="M49" s="1" t="s">
        <v>28</v>
      </c>
      <c r="N49" s="1">
        <f>D49</f>
        <v>100</v>
      </c>
      <c r="O49" s="1">
        <f t="shared" ref="O49:U49" si="29">E49</f>
        <v>400</v>
      </c>
      <c r="P49" s="1">
        <f t="shared" si="29"/>
        <v>900</v>
      </c>
      <c r="Q49" s="1">
        <f t="shared" si="29"/>
        <v>1400</v>
      </c>
      <c r="R49" s="1">
        <f t="shared" si="29"/>
        <v>3200</v>
      </c>
      <c r="S49" s="1">
        <f t="shared" si="29"/>
        <v>5100</v>
      </c>
      <c r="T49" s="1">
        <f t="shared" si="29"/>
        <v>12400</v>
      </c>
      <c r="U49" s="1">
        <f t="shared" si="29"/>
        <v>88800</v>
      </c>
    </row>
    <row r="50" spans="3:27" ht="14.45" x14ac:dyDescent="0.3">
      <c r="C50" s="1" t="str">
        <f>"MOPS "&amp;C2</f>
        <v>MOPS 1 procesador</v>
      </c>
      <c r="D50" s="1">
        <f t="shared" ref="D50:K55" si="30">D$48/(D2/1000000)/10^6</f>
        <v>2429.6675191815857</v>
      </c>
      <c r="E50" s="1">
        <f t="shared" si="30"/>
        <v>3117.3092698933547</v>
      </c>
      <c r="F50" s="1">
        <f t="shared" si="30"/>
        <v>2838.12193412754</v>
      </c>
      <c r="G50" s="1">
        <f t="shared" si="30"/>
        <v>3037.2231102991555</v>
      </c>
      <c r="H50" s="1">
        <f>H$48/(H2/1000000)/10^6</f>
        <v>3336.7405039411128</v>
      </c>
      <c r="I50" s="1">
        <f t="shared" si="30"/>
        <v>3104.3957424568321</v>
      </c>
      <c r="J50" s="1">
        <f t="shared" si="30"/>
        <v>3335.5787916085319</v>
      </c>
      <c r="K50" s="1">
        <f t="shared" si="30"/>
        <v>3593.8883621686236</v>
      </c>
      <c r="L50" s="1" t="e">
        <f t="shared" ref="L50" si="31">L$48/(L2/1000000)/10^6</f>
        <v>#DIV/0!</v>
      </c>
      <c r="M50" s="1" t="str">
        <f t="shared" ref="M50:M55" si="32">C10</f>
        <v>1 procesador</v>
      </c>
      <c r="N50" s="1">
        <f t="shared" ref="N50:U55" si="33">D2/D10</f>
        <v>1</v>
      </c>
      <c r="O50" s="1">
        <f t="shared" si="33"/>
        <v>1</v>
      </c>
      <c r="P50" s="1">
        <f t="shared" si="33"/>
        <v>1</v>
      </c>
      <c r="Q50" s="1">
        <f t="shared" si="33"/>
        <v>1</v>
      </c>
      <c r="R50" s="1">
        <f t="shared" si="33"/>
        <v>1</v>
      </c>
      <c r="S50" s="1">
        <f t="shared" si="33"/>
        <v>1</v>
      </c>
      <c r="T50" s="1">
        <f t="shared" si="33"/>
        <v>1</v>
      </c>
      <c r="U50" s="1">
        <f t="shared" si="33"/>
        <v>1</v>
      </c>
    </row>
    <row r="51" spans="3:27" ht="14.45" x14ac:dyDescent="0.3">
      <c r="C51" s="1" t="str">
        <f t="shared" ref="C51:C55" si="34">"MOPS "&amp;C3</f>
        <v>MOPS 2 procesadores</v>
      </c>
      <c r="D51" s="1">
        <f t="shared" si="30"/>
        <v>249.67148488830489</v>
      </c>
      <c r="E51" s="1">
        <f t="shared" si="30"/>
        <v>611.10441040485671</v>
      </c>
      <c r="F51" s="1">
        <f t="shared" si="30"/>
        <v>707.1635344391857</v>
      </c>
      <c r="G51" s="1">
        <f t="shared" si="30"/>
        <v>845.71397426522333</v>
      </c>
      <c r="H51" s="1">
        <f t="shared" si="30"/>
        <v>3603.4567700018147</v>
      </c>
      <c r="I51" s="1">
        <f t="shared" si="30"/>
        <v>903.978096288237</v>
      </c>
      <c r="J51" s="1">
        <f t="shared" si="30"/>
        <v>1072.6013475806403</v>
      </c>
      <c r="K51" s="1" t="e">
        <f t="shared" si="30"/>
        <v>#DIV/0!</v>
      </c>
      <c r="L51" s="1" t="e">
        <f t="shared" ref="L51" si="35">L$48/(L3/1000000)/10^6</f>
        <v>#DIV/0!</v>
      </c>
      <c r="M51" s="1" t="str">
        <f t="shared" si="32"/>
        <v>2 procesadores</v>
      </c>
      <c r="N51" s="1">
        <f t="shared" si="33"/>
        <v>1.291581805838425</v>
      </c>
      <c r="O51" s="1">
        <f t="shared" si="33"/>
        <v>2.3659278987919721</v>
      </c>
      <c r="P51" s="1">
        <f t="shared" si="33"/>
        <v>3.718518265386324</v>
      </c>
      <c r="Q51" s="1">
        <f t="shared" si="33"/>
        <v>4.3139940434203305</v>
      </c>
      <c r="R51" s="1">
        <f t="shared" si="33"/>
        <v>1.3071939415362119</v>
      </c>
      <c r="S51" s="1">
        <f t="shared" si="33"/>
        <v>5.053126432701835</v>
      </c>
      <c r="T51" s="1">
        <f t="shared" si="33"/>
        <v>4.1857371530859888</v>
      </c>
      <c r="U51" s="1">
        <f t="shared" si="33"/>
        <v>0</v>
      </c>
    </row>
    <row r="52" spans="3:27" x14ac:dyDescent="0.25">
      <c r="C52" s="1" t="str">
        <f t="shared" si="34"/>
        <v>MOPS 4 procesadores</v>
      </c>
      <c r="D52" s="1">
        <f t="shared" si="30"/>
        <v>76.619082184047087</v>
      </c>
      <c r="E52" s="1">
        <f t="shared" si="30"/>
        <v>532.67916593656912</v>
      </c>
      <c r="F52" s="1">
        <f t="shared" si="30"/>
        <v>1422.3396979723111</v>
      </c>
      <c r="G52" s="1">
        <f t="shared" si="30"/>
        <v>1852.367688022284</v>
      </c>
      <c r="H52" s="1">
        <f t="shared" si="30"/>
        <v>2813.821509767964</v>
      </c>
      <c r="I52" s="1">
        <f t="shared" si="30"/>
        <v>3130.9871362101999</v>
      </c>
      <c r="J52" s="1">
        <f t="shared" si="30"/>
        <v>807.90413334068558</v>
      </c>
      <c r="K52" s="1" t="e">
        <f t="shared" si="30"/>
        <v>#DIV/0!</v>
      </c>
      <c r="L52" s="1" t="e">
        <f t="shared" ref="L52" si="36">L$48/(L4/1000000)/10^6</f>
        <v>#DIV/0!</v>
      </c>
      <c r="M52" s="1" t="str">
        <f t="shared" si="32"/>
        <v>4 procesadores</v>
      </c>
      <c r="N52" s="1">
        <f t="shared" si="33"/>
        <v>2.816674238982281</v>
      </c>
      <c r="O52" s="1">
        <f t="shared" si="33"/>
        <v>2.1174680914217872</v>
      </c>
      <c r="P52" s="1">
        <f t="shared" si="33"/>
        <v>1.610388450662301</v>
      </c>
      <c r="Q52" s="1">
        <f t="shared" si="33"/>
        <v>1.8018534784089484</v>
      </c>
      <c r="R52" s="1">
        <f t="shared" si="33"/>
        <v>1.571713681722092</v>
      </c>
      <c r="S52" s="1">
        <f t="shared" si="33"/>
        <v>1.7305475883482884</v>
      </c>
      <c r="T52" s="1">
        <f t="shared" si="33"/>
        <v>6.7111878972392258</v>
      </c>
      <c r="U52" s="1">
        <f t="shared" si="33"/>
        <v>0</v>
      </c>
    </row>
    <row r="53" spans="3:27" x14ac:dyDescent="0.25">
      <c r="C53" s="1" t="str">
        <f t="shared" si="34"/>
        <v>MOPS 8 procesadores</v>
      </c>
      <c r="D53" s="1">
        <f t="shared" si="30"/>
        <v>35.593855376545527</v>
      </c>
      <c r="E53" s="1">
        <f t="shared" si="30"/>
        <v>321.29193176773975</v>
      </c>
      <c r="F53" s="1">
        <f t="shared" si="30"/>
        <v>949.14459807827518</v>
      </c>
      <c r="G53" s="1">
        <f t="shared" si="30"/>
        <v>1493.2914163812945</v>
      </c>
      <c r="H53" s="1">
        <f t="shared" si="30"/>
        <v>1530.9799971671835</v>
      </c>
      <c r="I53" s="1">
        <f t="shared" si="30"/>
        <v>2381.9645676805885</v>
      </c>
      <c r="J53" s="1">
        <f t="shared" si="30"/>
        <v>2397.080154459974</v>
      </c>
      <c r="K53" s="1" t="e">
        <f t="shared" si="30"/>
        <v>#DIV/0!</v>
      </c>
      <c r="L53" s="1" t="e">
        <f t="shared" ref="L53" si="37">L$48/(L5/1000000)/10^6</f>
        <v>#DIV/0!</v>
      </c>
      <c r="M53" s="1" t="str">
        <f t="shared" si="32"/>
        <v>8 procesadores</v>
      </c>
      <c r="N53" s="1">
        <f t="shared" si="33"/>
        <v>5.9140261466873474</v>
      </c>
      <c r="O53" s="1">
        <f t="shared" si="33"/>
        <v>3.420751988430947</v>
      </c>
      <c r="P53" s="1">
        <f t="shared" si="33"/>
        <v>1.980723656885979</v>
      </c>
      <c r="Q53" s="1">
        <f t="shared" si="33"/>
        <v>1.580828378361246</v>
      </c>
      <c r="R53" s="1">
        <f t="shared" si="33"/>
        <v>2.4488671180979762</v>
      </c>
      <c r="S53" s="1">
        <f t="shared" si="33"/>
        <v>1.952093306837684</v>
      </c>
      <c r="T53" s="1">
        <f t="shared" si="33"/>
        <v>2.4998080146499588</v>
      </c>
      <c r="U53" s="1">
        <f t="shared" si="33"/>
        <v>0</v>
      </c>
    </row>
    <row r="54" spans="3:27" x14ac:dyDescent="0.25">
      <c r="C54" s="1" t="str">
        <f t="shared" si="34"/>
        <v>MOPS 12 procesadores</v>
      </c>
      <c r="D54" s="1">
        <f t="shared" si="30"/>
        <v>36.967857420810951</v>
      </c>
      <c r="E54" s="1">
        <f t="shared" si="30"/>
        <v>361.09659333871815</v>
      </c>
      <c r="F54" s="1">
        <f t="shared" si="30"/>
        <v>979.03254535738824</v>
      </c>
      <c r="G54" s="1">
        <f t="shared" si="30"/>
        <v>617.63203460331567</v>
      </c>
      <c r="H54" s="1">
        <f t="shared" si="30"/>
        <v>2084.4850713327592</v>
      </c>
      <c r="I54" s="1">
        <f t="shared" si="30"/>
        <v>1002.0198956272361</v>
      </c>
      <c r="J54" s="1">
        <f t="shared" si="30"/>
        <v>1432.1069331085707</v>
      </c>
      <c r="K54" s="1">
        <f t="shared" si="30"/>
        <v>1826.3111618677649</v>
      </c>
      <c r="L54" s="1" t="e">
        <f t="shared" ref="L54" si="38">L$48/(L6/1000000)/10^6</f>
        <v>#DIV/0!</v>
      </c>
      <c r="M54" s="1" t="str">
        <f t="shared" si="32"/>
        <v>12 procesadores</v>
      </c>
      <c r="N54" s="1">
        <f t="shared" si="33"/>
        <v>5.6072441632118704</v>
      </c>
      <c r="O54" s="1">
        <f t="shared" si="33"/>
        <v>2.2262534376983285</v>
      </c>
      <c r="P54" s="1">
        <f t="shared" si="33"/>
        <v>1.6717998893946486</v>
      </c>
      <c r="Q54" s="1">
        <f t="shared" si="33"/>
        <v>4.2318079730488494</v>
      </c>
      <c r="R54" s="1">
        <f t="shared" si="33"/>
        <v>1.8624306107056057</v>
      </c>
      <c r="S54" s="1">
        <f t="shared" si="33"/>
        <v>3.7733469212254196</v>
      </c>
      <c r="T54" s="1">
        <f t="shared" si="33"/>
        <v>3.8497078126845863</v>
      </c>
      <c r="U54" s="1">
        <f t="shared" si="33"/>
        <v>3.5620334256386106</v>
      </c>
    </row>
    <row r="55" spans="3:27" x14ac:dyDescent="0.25">
      <c r="C55" s="12" t="e">
        <f t="shared" si="34"/>
        <v>#REF!</v>
      </c>
      <c r="D55" s="12" t="e">
        <f t="shared" si="30"/>
        <v>#REF!</v>
      </c>
      <c r="E55" s="12" t="e">
        <f t="shared" si="30"/>
        <v>#REF!</v>
      </c>
      <c r="F55" s="12" t="e">
        <f t="shared" si="30"/>
        <v>#REF!</v>
      </c>
      <c r="G55" s="12" t="e">
        <f t="shared" si="30"/>
        <v>#REF!</v>
      </c>
      <c r="H55" s="12" t="e">
        <f t="shared" si="30"/>
        <v>#REF!</v>
      </c>
      <c r="I55" s="12" t="e">
        <f t="shared" si="30"/>
        <v>#REF!</v>
      </c>
      <c r="J55" s="12" t="e">
        <f t="shared" si="30"/>
        <v>#REF!</v>
      </c>
      <c r="K55" s="12" t="e">
        <f t="shared" si="30"/>
        <v>#REF!</v>
      </c>
      <c r="L55" s="12" t="e">
        <f t="shared" ref="L55" si="39">L$48/(L7/1000000)/10^6</f>
        <v>#DIV/0!</v>
      </c>
      <c r="M55" s="1" t="e">
        <f t="shared" si="32"/>
        <v>#REF!</v>
      </c>
      <c r="N55" s="1" t="e">
        <f t="shared" si="33"/>
        <v>#REF!</v>
      </c>
      <c r="O55" s="1" t="e">
        <f t="shared" si="33"/>
        <v>#REF!</v>
      </c>
      <c r="P55" s="1" t="e">
        <f t="shared" si="33"/>
        <v>#REF!</v>
      </c>
      <c r="Q55" s="1" t="e">
        <f t="shared" si="33"/>
        <v>#REF!</v>
      </c>
      <c r="R55" s="1" t="e">
        <f t="shared" si="33"/>
        <v>#REF!</v>
      </c>
      <c r="S55" s="1" t="e">
        <f t="shared" si="33"/>
        <v>#REF!</v>
      </c>
      <c r="T55" s="1" t="e">
        <f t="shared" si="33"/>
        <v>#REF!</v>
      </c>
      <c r="U55" s="1" t="e">
        <f t="shared" si="33"/>
        <v>#REF!</v>
      </c>
    </row>
    <row r="56" spans="3:27" x14ac:dyDescent="0.25">
      <c r="C56" s="1" t="str">
        <f>C49</f>
        <v>Talla:</v>
      </c>
      <c r="D56" s="1">
        <f>D49</f>
        <v>100</v>
      </c>
      <c r="E56" s="1">
        <f t="shared" ref="E56:J56" si="40">E49</f>
        <v>400</v>
      </c>
      <c r="F56" s="1">
        <f t="shared" si="40"/>
        <v>900</v>
      </c>
      <c r="G56" s="1">
        <f t="shared" si="40"/>
        <v>1400</v>
      </c>
      <c r="H56" s="1">
        <f t="shared" si="40"/>
        <v>3200</v>
      </c>
      <c r="I56" s="1">
        <f t="shared" si="40"/>
        <v>5100</v>
      </c>
      <c r="J56" s="1">
        <f t="shared" si="40"/>
        <v>12400</v>
      </c>
      <c r="K56" s="1">
        <f>K49</f>
        <v>88800</v>
      </c>
      <c r="L56" s="1">
        <f>L49</f>
        <v>200</v>
      </c>
    </row>
    <row r="57" spans="3:27" x14ac:dyDescent="0.25">
      <c r="C57" s="1" t="str">
        <f>"MOPS "&amp;C10</f>
        <v>MOPS 1 procesador</v>
      </c>
      <c r="D57" s="1">
        <f>D$48/(D10/1000000)/10^6</f>
        <v>2429.6675191815857</v>
      </c>
      <c r="E57" s="1">
        <f t="shared" ref="D57:K62" si="41">E$48/(E10/1000000)/10^6</f>
        <v>3117.3092698933547</v>
      </c>
      <c r="F57" s="1">
        <f t="shared" si="41"/>
        <v>2838.12193412754</v>
      </c>
      <c r="G57" s="1">
        <f t="shared" si="41"/>
        <v>3037.2231102991555</v>
      </c>
      <c r="H57" s="1">
        <f t="shared" si="41"/>
        <v>3336.7405039411128</v>
      </c>
      <c r="I57" s="1">
        <f t="shared" si="41"/>
        <v>3104.3957424568321</v>
      </c>
      <c r="J57" s="1">
        <f t="shared" si="41"/>
        <v>3335.5787916085319</v>
      </c>
      <c r="K57" s="1">
        <f>K$48/(K10/1000000)/10^6</f>
        <v>3593.8883621686236</v>
      </c>
      <c r="L57" s="1" t="e">
        <f>L$48/(L10/1000000)/10^6</f>
        <v>#DIV/0!</v>
      </c>
      <c r="M57" s="1" t="s">
        <v>29</v>
      </c>
      <c r="N57" s="1">
        <f>N1</f>
        <v>1</v>
      </c>
      <c r="O57" s="1">
        <f t="shared" ref="O57:S57" si="42">O1</f>
        <v>2</v>
      </c>
      <c r="P57" s="1">
        <f t="shared" si="42"/>
        <v>8</v>
      </c>
      <c r="Q57" s="1">
        <f t="shared" si="42"/>
        <v>32</v>
      </c>
      <c r="R57" s="1">
        <f t="shared" si="42"/>
        <v>128</v>
      </c>
      <c r="S57" s="1">
        <f t="shared" si="42"/>
        <v>512</v>
      </c>
      <c r="U57" s="1"/>
      <c r="V57" s="1"/>
      <c r="W57" s="1"/>
      <c r="X57" s="1"/>
      <c r="Y57" s="1"/>
      <c r="Z57" s="1"/>
      <c r="AA57" s="1"/>
    </row>
    <row r="58" spans="3:27" x14ac:dyDescent="0.25">
      <c r="C58" s="1" t="str">
        <f t="shared" ref="C58:C62" si="43">"MOPS "&amp;C11</f>
        <v>MOPS 2 procesadores</v>
      </c>
      <c r="D58" s="1">
        <f t="shared" si="41"/>
        <v>322.47114731839781</v>
      </c>
      <c r="E58" s="1">
        <f t="shared" si="41"/>
        <v>1445.8289736516692</v>
      </c>
      <c r="F58" s="1">
        <f t="shared" si="41"/>
        <v>2629.600519427263</v>
      </c>
      <c r="G58" s="1">
        <f t="shared" si="41"/>
        <v>3648.4050474175087</v>
      </c>
      <c r="H58" s="1">
        <f t="shared" si="41"/>
        <v>4710.4168583340197</v>
      </c>
      <c r="I58" s="1">
        <f t="shared" si="41"/>
        <v>4567.9156129375751</v>
      </c>
      <c r="J58" s="1">
        <f t="shared" si="41"/>
        <v>4489.6273110183838</v>
      </c>
      <c r="K58" s="1">
        <f t="shared" si="41"/>
        <v>4279.6796785016304</v>
      </c>
      <c r="L58" s="16">
        <f>L$48/(0.29/1000000)/10^6</f>
        <v>1655448379.3103449</v>
      </c>
      <c r="M58" s="1" t="str">
        <f>M2</f>
        <v>1 procesador</v>
      </c>
      <c r="N58" s="1" t="e">
        <f t="shared" ref="N58:S59" si="44">$N$2/N2</f>
        <v>#DIV/0!</v>
      </c>
      <c r="O58" s="1" t="e">
        <f t="shared" si="44"/>
        <v>#DIV/0!</v>
      </c>
      <c r="P58" s="1" t="e">
        <f t="shared" si="44"/>
        <v>#DIV/0!</v>
      </c>
      <c r="Q58" s="1" t="e">
        <f t="shared" si="44"/>
        <v>#DIV/0!</v>
      </c>
      <c r="R58" s="1" t="e">
        <f t="shared" si="44"/>
        <v>#DIV/0!</v>
      </c>
      <c r="S58" s="1" t="e">
        <f t="shared" si="44"/>
        <v>#DIV/0!</v>
      </c>
      <c r="U58" s="1"/>
      <c r="V58" s="1"/>
      <c r="W58" s="1"/>
      <c r="X58" s="1"/>
      <c r="Y58" s="1"/>
      <c r="Z58" s="1"/>
      <c r="AA58" s="1"/>
    </row>
    <row r="59" spans="3:27" x14ac:dyDescent="0.25">
      <c r="C59" s="1" t="str">
        <f t="shared" si="43"/>
        <v>MOPS 4 procesadores</v>
      </c>
      <c r="D59" s="1">
        <f t="shared" si="41"/>
        <v>215.81099500227171</v>
      </c>
      <c r="E59" s="1">
        <f t="shared" si="41"/>
        <v>1127.9311368358565</v>
      </c>
      <c r="F59" s="1">
        <f t="shared" si="41"/>
        <v>2290.5194225331147</v>
      </c>
      <c r="G59" s="1">
        <f t="shared" si="41"/>
        <v>3337.6951619552942</v>
      </c>
      <c r="H59" s="1">
        <f t="shared" si="41"/>
        <v>4422.5217648262224</v>
      </c>
      <c r="I59" s="1">
        <f t="shared" si="41"/>
        <v>5418.3222377180746</v>
      </c>
      <c r="J59" s="1">
        <f t="shared" si="41"/>
        <v>5421.9964418055552</v>
      </c>
      <c r="K59" s="1">
        <f t="shared" si="41"/>
        <v>6091.7255209894229</v>
      </c>
      <c r="L59" s="1" t="e">
        <f t="shared" ref="L59" si="45">L$48/(L12/1000000)/10^6</f>
        <v>#DIV/0!</v>
      </c>
      <c r="M59" s="1" t="str">
        <f t="shared" ref="M59:M63" si="46">M3</f>
        <v>2 procesadores</v>
      </c>
      <c r="N59" s="1">
        <f>$N$2/N3</f>
        <v>0</v>
      </c>
      <c r="O59" s="1">
        <f t="shared" si="44"/>
        <v>0</v>
      </c>
      <c r="P59" s="1">
        <f>$N$2/P3</f>
        <v>0</v>
      </c>
      <c r="Q59" s="1">
        <f>$N$2/Q3</f>
        <v>0</v>
      </c>
      <c r="R59" s="1">
        <f>$N$2/R3</f>
        <v>0</v>
      </c>
      <c r="S59" s="1">
        <f>$N$2/S3</f>
        <v>0</v>
      </c>
      <c r="U59" s="1"/>
      <c r="V59" s="1"/>
      <c r="W59" s="1"/>
      <c r="X59" s="1"/>
      <c r="Y59" s="1"/>
      <c r="Z59" s="1"/>
      <c r="AA59" s="1"/>
    </row>
    <row r="60" spans="3:27" x14ac:dyDescent="0.25">
      <c r="C60" s="1" t="str">
        <f t="shared" si="43"/>
        <v>MOPS 8 procesadores</v>
      </c>
      <c r="D60" s="1">
        <f t="shared" si="41"/>
        <v>210.50299135829823</v>
      </c>
      <c r="E60" s="1">
        <f t="shared" si="41"/>
        <v>1099.0600144613161</v>
      </c>
      <c r="F60" s="1">
        <f t="shared" si="41"/>
        <v>1879.993159219174</v>
      </c>
      <c r="G60" s="1">
        <f t="shared" si="41"/>
        <v>2360.6374481788102</v>
      </c>
      <c r="H60" s="1">
        <f t="shared" si="41"/>
        <v>3749.1665735284487</v>
      </c>
      <c r="I60" s="1">
        <f t="shared" si="41"/>
        <v>4649.8170896937945</v>
      </c>
      <c r="J60" s="1">
        <f t="shared" si="41"/>
        <v>5992.2401818774033</v>
      </c>
      <c r="K60" s="1">
        <f t="shared" si="41"/>
        <v>6801.2390234086488</v>
      </c>
      <c r="L60" s="1" t="e">
        <f t="shared" ref="L60" si="47">L$48/(L13/1000000)/10^6</f>
        <v>#DIV/0!</v>
      </c>
      <c r="M60" s="1" t="str">
        <f t="shared" si="46"/>
        <v>4 procesadores</v>
      </c>
      <c r="N60" s="1">
        <f>$N$2/N4</f>
        <v>0</v>
      </c>
      <c r="O60" s="1">
        <f>$N$2/O4</f>
        <v>0</v>
      </c>
      <c r="P60" s="1">
        <f t="shared" ref="P60" si="48">$N$2/P4</f>
        <v>0</v>
      </c>
      <c r="Q60" s="1">
        <f>$N$2/Q4</f>
        <v>0</v>
      </c>
      <c r="R60" s="1">
        <f>$N$2/R4</f>
        <v>0</v>
      </c>
      <c r="S60" s="1">
        <f>$N$2/S4</f>
        <v>0</v>
      </c>
      <c r="U60" s="1"/>
      <c r="V60" s="1"/>
      <c r="W60" s="1"/>
      <c r="X60" s="1"/>
      <c r="Y60" s="1"/>
      <c r="Z60" s="1"/>
      <c r="AA60" s="1"/>
    </row>
    <row r="61" spans="3:27" x14ac:dyDescent="0.25">
      <c r="C61" s="1" t="str">
        <f t="shared" si="43"/>
        <v>MOPS 12 procesadores</v>
      </c>
      <c r="D61" s="1">
        <f t="shared" si="41"/>
        <v>207.28780274929085</v>
      </c>
      <c r="E61" s="1">
        <f t="shared" si="41"/>
        <v>803.89253226147662</v>
      </c>
      <c r="F61" s="1">
        <f t="shared" si="41"/>
        <v>1636.7465010422427</v>
      </c>
      <c r="G61" s="1">
        <f t="shared" si="41"/>
        <v>2613.7001684446941</v>
      </c>
      <c r="H61" s="1">
        <f t="shared" si="41"/>
        <v>3882.2088044089883</v>
      </c>
      <c r="I61" s="1">
        <f t="shared" si="41"/>
        <v>3780.968688171648</v>
      </c>
      <c r="J61" s="1">
        <f>J$48/(J14/1000000)/10^6</f>
        <v>5513.1932489878272</v>
      </c>
      <c r="K61" s="1">
        <f t="shared" si="41"/>
        <v>6505.381404189865</v>
      </c>
      <c r="L61" s="1" t="e">
        <f t="shared" ref="L61" si="49">L$48/(L14/1000000)/10^6</f>
        <v>#DIV/0!</v>
      </c>
      <c r="M61" s="1" t="str">
        <f t="shared" si="46"/>
        <v>8 procesadores</v>
      </c>
      <c r="N61" s="1">
        <f>$N$2/N5</f>
        <v>0</v>
      </c>
      <c r="O61" s="1">
        <f>$N$2/O5</f>
        <v>0</v>
      </c>
      <c r="P61" s="1">
        <f>$N$2/P5</f>
        <v>0</v>
      </c>
      <c r="Q61" s="1">
        <f t="shared" ref="Q61" si="50">$N$2/Q5</f>
        <v>0</v>
      </c>
      <c r="R61" s="1">
        <f>$N$2/R5</f>
        <v>0</v>
      </c>
      <c r="S61" s="1">
        <f>$N$2/S5</f>
        <v>0</v>
      </c>
      <c r="U61" s="1"/>
      <c r="V61" s="1"/>
      <c r="W61" s="1"/>
      <c r="X61" s="1"/>
      <c r="Y61" s="1"/>
      <c r="Z61" s="1"/>
      <c r="AA61" s="1"/>
    </row>
    <row r="62" spans="3:27" x14ac:dyDescent="0.25">
      <c r="C62" s="1" t="e">
        <f t="shared" si="43"/>
        <v>#REF!</v>
      </c>
      <c r="D62" s="1" t="e">
        <f>D$48/(D15/1000000)/10^6</f>
        <v>#REF!</v>
      </c>
      <c r="E62" s="1" t="e">
        <f t="shared" si="41"/>
        <v>#REF!</v>
      </c>
      <c r="F62" s="1" t="e">
        <f t="shared" si="41"/>
        <v>#REF!</v>
      </c>
      <c r="G62" s="1" t="e">
        <f t="shared" si="41"/>
        <v>#REF!</v>
      </c>
      <c r="H62" s="1" t="e">
        <f t="shared" si="41"/>
        <v>#REF!</v>
      </c>
      <c r="I62" s="1" t="e">
        <f t="shared" si="41"/>
        <v>#REF!</v>
      </c>
      <c r="J62" s="1" t="e">
        <f t="shared" si="41"/>
        <v>#REF!</v>
      </c>
      <c r="K62" s="1" t="e">
        <f t="shared" si="41"/>
        <v>#REF!</v>
      </c>
      <c r="L62" s="1" t="e">
        <f t="shared" ref="L62" si="51">L$48/(L15/1000000)/10^6</f>
        <v>#DIV/0!</v>
      </c>
      <c r="M62" s="1" t="str">
        <f t="shared" si="46"/>
        <v>12 procesadores</v>
      </c>
      <c r="N62" s="1">
        <f>$N$2/N6</f>
        <v>0</v>
      </c>
      <c r="O62" s="1">
        <f>$N$2/O6</f>
        <v>0</v>
      </c>
      <c r="P62" s="1">
        <f>$N$2/P6</f>
        <v>0</v>
      </c>
      <c r="Q62" s="1">
        <f>$N$2/Q6</f>
        <v>0</v>
      </c>
      <c r="R62" s="1">
        <f t="shared" ref="R62" si="52">$N$2/R6</f>
        <v>0</v>
      </c>
      <c r="S62" s="1">
        <f>$N$2/S6</f>
        <v>0</v>
      </c>
      <c r="U62" s="1"/>
      <c r="V62" s="1"/>
      <c r="W62" s="1"/>
      <c r="X62" s="1"/>
      <c r="Y62" s="1"/>
      <c r="Z62" s="1"/>
      <c r="AA62" s="1"/>
    </row>
    <row r="63" spans="3:27" x14ac:dyDescent="0.25">
      <c r="M63" s="1" t="e">
        <f t="shared" si="46"/>
        <v>#REF!</v>
      </c>
      <c r="N63" s="1" t="e">
        <f>$N$2/N7</f>
        <v>#REF!</v>
      </c>
      <c r="O63" s="1" t="e">
        <f>$N$2/O7</f>
        <v>#REF!</v>
      </c>
      <c r="P63" s="1" t="e">
        <f>$N$2/P7</f>
        <v>#REF!</v>
      </c>
      <c r="Q63" s="1" t="e">
        <f>$N$2/Q7</f>
        <v>#REF!</v>
      </c>
      <c r="R63" s="1" t="e">
        <f>$N$2/R7</f>
        <v>#REF!</v>
      </c>
      <c r="S63" s="1" t="e">
        <f t="shared" ref="S63" si="53">$N$2/S7</f>
        <v>#REF!</v>
      </c>
      <c r="U63" s="1"/>
      <c r="V63" s="1"/>
      <c r="W63" s="1"/>
      <c r="X63" s="1"/>
      <c r="Y63" s="1"/>
      <c r="Z63" s="1"/>
      <c r="AA63" s="1"/>
    </row>
    <row r="65" spans="4:27" x14ac:dyDescent="0.25">
      <c r="M65" s="1" t="s">
        <v>29</v>
      </c>
      <c r="N65" s="1">
        <f>N57</f>
        <v>1</v>
      </c>
      <c r="O65" s="1">
        <f t="shared" ref="O65:S65" si="54">O57</f>
        <v>2</v>
      </c>
      <c r="P65" s="1">
        <f t="shared" si="54"/>
        <v>8</v>
      </c>
      <c r="Q65" s="1">
        <f t="shared" si="54"/>
        <v>32</v>
      </c>
      <c r="R65" s="1">
        <f t="shared" si="54"/>
        <v>128</v>
      </c>
      <c r="S65" s="1">
        <f t="shared" si="54"/>
        <v>512</v>
      </c>
      <c r="U65" s="1"/>
      <c r="V65" s="1"/>
      <c r="W65" s="1"/>
      <c r="X65" s="1"/>
      <c r="Y65" s="1"/>
      <c r="Z65" s="1"/>
      <c r="AA65" s="1"/>
    </row>
    <row r="66" spans="4:27" x14ac:dyDescent="0.25">
      <c r="M66" s="1" t="str">
        <f>M10</f>
        <v>1 procesador</v>
      </c>
      <c r="N66" s="1">
        <f t="shared" ref="N66:S71" si="55">$N$10/N10</f>
        <v>1</v>
      </c>
      <c r="O66" s="1">
        <f t="shared" si="55"/>
        <v>8.0188679245283015E-2</v>
      </c>
      <c r="P66" s="1">
        <f t="shared" si="55"/>
        <v>1.442112639693136E-2</v>
      </c>
      <c r="Q66" s="1">
        <f t="shared" si="55"/>
        <v>6.3778422992855511E-3</v>
      </c>
      <c r="R66" s="1">
        <f t="shared" si="55"/>
        <v>1.341144672122713E-3</v>
      </c>
      <c r="S66" s="1">
        <f t="shared" si="55"/>
        <v>4.9123565240114984E-4</v>
      </c>
      <c r="U66" s="1"/>
      <c r="V66" s="1"/>
      <c r="W66" s="1"/>
      <c r="X66" s="1"/>
      <c r="Y66" s="1"/>
      <c r="Z66" s="1"/>
      <c r="AA66" s="1"/>
    </row>
    <row r="67" spans="4:27" x14ac:dyDescent="0.25">
      <c r="M67" s="1" t="str">
        <f t="shared" ref="M67:M71" si="56">M11</f>
        <v>2 procesadores</v>
      </c>
      <c r="N67" s="1">
        <f>$N$10/N11</f>
        <v>3.153480119364465E-2</v>
      </c>
      <c r="O67" s="1">
        <f t="shared" si="55"/>
        <v>1.3702470650078851E-2</v>
      </c>
      <c r="P67" s="1">
        <f t="shared" si="55"/>
        <v>7.2272231566884162E-3</v>
      </c>
      <c r="Q67" s="1">
        <f t="shared" si="55"/>
        <v>3.8897731794667731E-3</v>
      </c>
      <c r="R67" s="1">
        <f t="shared" si="55"/>
        <v>1.4483466252782789E-3</v>
      </c>
      <c r="S67" s="1">
        <f t="shared" si="55"/>
        <v>4.9544344088637497E-4</v>
      </c>
      <c r="U67" s="1"/>
      <c r="V67" s="1"/>
      <c r="W67" s="1"/>
      <c r="X67" s="1"/>
      <c r="Y67" s="1"/>
      <c r="Z67" s="1"/>
      <c r="AA67" s="1"/>
    </row>
    <row r="68" spans="4:27" x14ac:dyDescent="0.25">
      <c r="M68" s="1" t="str">
        <f t="shared" si="56"/>
        <v>4 procesadores</v>
      </c>
      <c r="N68" s="1">
        <f>$N$10/N12</f>
        <v>1.5215191843723247E-2</v>
      </c>
      <c r="O68" s="1">
        <f>$N$10/O12</f>
        <v>9.2887347365420269E-3</v>
      </c>
      <c r="P68" s="1">
        <f t="shared" si="55"/>
        <v>4.9746812896002447E-3</v>
      </c>
      <c r="Q68" s="1">
        <f t="shared" si="55"/>
        <v>3.1357515779005703E-3</v>
      </c>
      <c r="R68" s="1">
        <f t="shared" si="55"/>
        <v>1.1309664990946484E-3</v>
      </c>
      <c r="S68" s="1">
        <f t="shared" si="55"/>
        <v>3.7691905783731363E-4</v>
      </c>
      <c r="U68" s="1"/>
      <c r="V68" s="1"/>
      <c r="W68" s="1"/>
      <c r="X68" s="1"/>
      <c r="Y68" s="1"/>
      <c r="Z68" s="1"/>
      <c r="AA68" s="1"/>
    </row>
    <row r="69" spans="4:27" x14ac:dyDescent="0.25">
      <c r="M69" s="1" t="str">
        <f t="shared" si="56"/>
        <v>8 procesadores</v>
      </c>
      <c r="N69" s="1">
        <f>$N$10/N13</f>
        <v>1.4649681528662421E-2</v>
      </c>
      <c r="O69" s="1">
        <f>$N$10/O13</f>
        <v>8.2648121921833056E-3</v>
      </c>
      <c r="P69" s="1">
        <f>$N$10/P13</f>
        <v>4.8228140071293769E-3</v>
      </c>
      <c r="Q69" s="1">
        <f t="shared" si="55"/>
        <v>1.7759085066471664E-3</v>
      </c>
      <c r="R69" s="1">
        <f t="shared" si="55"/>
        <v>8.3782243307063003E-4</v>
      </c>
      <c r="S69" s="1">
        <f t="shared" si="55"/>
        <v>1.5855835981717532E-4</v>
      </c>
      <c r="U69" s="1"/>
      <c r="V69" s="1"/>
      <c r="W69" s="1"/>
      <c r="X69" s="1"/>
      <c r="Y69" s="1"/>
      <c r="Z69" s="1"/>
      <c r="AA69" s="1"/>
    </row>
    <row r="70" spans="4:27" x14ac:dyDescent="0.25">
      <c r="M70" s="1" t="str">
        <f t="shared" si="56"/>
        <v>12 procesadores</v>
      </c>
      <c r="N70" s="1">
        <f>$N$10/N14</f>
        <v>0.10275952693823916</v>
      </c>
      <c r="O70" s="1">
        <f>$N$10/O14</f>
        <v>1.5719856872914405E-2</v>
      </c>
      <c r="P70" s="1">
        <f>$N$10/P14</f>
        <v>3.5932546064421267E-3</v>
      </c>
      <c r="Q70" s="1">
        <f>$N$10/Q14</f>
        <v>1.296960931954331E-3</v>
      </c>
      <c r="R70" s="1">
        <f t="shared" si="55"/>
        <v>6.153507184337672E-4</v>
      </c>
      <c r="S70" s="1">
        <f t="shared" si="55"/>
        <v>1.4304434960185381E-4</v>
      </c>
      <c r="U70" s="1"/>
      <c r="V70" s="1"/>
      <c r="W70" s="1"/>
      <c r="X70" s="1"/>
      <c r="Y70" s="1"/>
      <c r="Z70" s="1"/>
      <c r="AA70" s="1"/>
    </row>
    <row r="71" spans="4:27" x14ac:dyDescent="0.25">
      <c r="M71" s="1" t="e">
        <f t="shared" si="56"/>
        <v>#REF!</v>
      </c>
      <c r="N71" s="1" t="e">
        <f>$N$10/N15</f>
        <v>#REF!</v>
      </c>
      <c r="O71" s="1" t="e">
        <f>$N$10/O15</f>
        <v>#REF!</v>
      </c>
      <c r="P71" s="1" t="e">
        <f>$N$10/P15</f>
        <v>#REF!</v>
      </c>
      <c r="Q71" s="1" t="e">
        <f>$N$10/Q15</f>
        <v>#REF!</v>
      </c>
      <c r="R71" s="1" t="e">
        <f>$N$10/R15</f>
        <v>#REF!</v>
      </c>
      <c r="S71" s="1" t="e">
        <f t="shared" si="55"/>
        <v>#REF!</v>
      </c>
      <c r="U71" s="1"/>
      <c r="V71" s="1"/>
      <c r="W71" s="1"/>
      <c r="X71" s="1"/>
      <c r="Y71" s="1"/>
      <c r="Z71" s="1"/>
      <c r="AA71" s="1"/>
    </row>
    <row r="75" spans="4:27" x14ac:dyDescent="0.25">
      <c r="D75" s="1">
        <v>5922</v>
      </c>
      <c r="E75" s="1">
        <v>11304</v>
      </c>
      <c r="F75" s="1">
        <v>21385</v>
      </c>
      <c r="G75" s="1">
        <v>44761</v>
      </c>
      <c r="H75" s="1">
        <v>67377</v>
      </c>
    </row>
    <row r="76" spans="4:27" x14ac:dyDescent="0.25">
      <c r="D76" s="1">
        <v>5268</v>
      </c>
      <c r="E76" s="1">
        <v>10910</v>
      </c>
      <c r="F76" s="1">
        <v>21972</v>
      </c>
      <c r="G76" s="1">
        <v>46562</v>
      </c>
      <c r="H76" s="1">
        <v>68089</v>
      </c>
    </row>
    <row r="77" spans="4:27" x14ac:dyDescent="0.25">
      <c r="D77" s="1">
        <v>5946</v>
      </c>
      <c r="E77" s="1">
        <v>11463</v>
      </c>
      <c r="F77" s="1">
        <v>20499</v>
      </c>
      <c r="G77" s="1">
        <v>43609</v>
      </c>
      <c r="H77" s="1">
        <v>58331</v>
      </c>
    </row>
    <row r="78" spans="4:27" x14ac:dyDescent="0.25">
      <c r="D78" s="1">
        <v>5209</v>
      </c>
      <c r="E78" s="1">
        <v>11639</v>
      </c>
      <c r="F78" s="1">
        <v>20534</v>
      </c>
      <c r="G78" s="1">
        <v>43388</v>
      </c>
      <c r="H78" s="1">
        <v>56977</v>
      </c>
    </row>
    <row r="79" spans="4:27" x14ac:dyDescent="0.25">
      <c r="D79" s="1">
        <v>5895</v>
      </c>
      <c r="E79" s="1">
        <v>11712</v>
      </c>
      <c r="F79" s="1">
        <v>20850</v>
      </c>
      <c r="G79" s="1">
        <v>46726</v>
      </c>
      <c r="H79" s="1">
        <v>68089</v>
      </c>
    </row>
    <row r="81" spans="3:8" x14ac:dyDescent="0.25">
      <c r="C81" t="s">
        <v>49</v>
      </c>
    </row>
    <row r="82" spans="3:8" x14ac:dyDescent="0.25">
      <c r="C82" s="1" t="s">
        <v>50</v>
      </c>
      <c r="D82" s="1">
        <v>1</v>
      </c>
      <c r="E82" s="1">
        <v>2</v>
      </c>
      <c r="F82" s="1">
        <v>4</v>
      </c>
      <c r="G82" s="1">
        <v>8</v>
      </c>
      <c r="H82" s="1">
        <v>12</v>
      </c>
    </row>
    <row r="83" spans="3:8" x14ac:dyDescent="0.25">
      <c r="C83" s="1" t="s">
        <v>51</v>
      </c>
      <c r="D83" s="1">
        <v>10000</v>
      </c>
      <c r="E83" s="1">
        <v>14000</v>
      </c>
      <c r="F83" s="1">
        <v>20000</v>
      </c>
      <c r="G83" s="1">
        <v>28000</v>
      </c>
      <c r="H83" s="1">
        <v>35000</v>
      </c>
    </row>
    <row r="84" spans="3:8" x14ac:dyDescent="0.25">
      <c r="C84" s="1" t="s">
        <v>0</v>
      </c>
      <c r="D84" s="1">
        <f>(19*D83*D83)/D82</f>
        <v>1900000000</v>
      </c>
      <c r="E84" s="1">
        <f t="shared" ref="E84" si="57">(19*E83*E83)/E82</f>
        <v>1862000000</v>
      </c>
      <c r="F84" s="1">
        <f>(19*F83*F83)/F82</f>
        <v>1900000000</v>
      </c>
      <c r="G84" s="1">
        <f>(19*G83*G83)/G82</f>
        <v>1862000000</v>
      </c>
      <c r="H84" s="1">
        <f>(19*H83*H83)/H82</f>
        <v>1939583333.3333333</v>
      </c>
    </row>
    <row r="85" spans="3:8" hidden="1" x14ac:dyDescent="0.25">
      <c r="C85" s="1"/>
      <c r="D85" s="1"/>
      <c r="E85" s="1">
        <f>E84/D84</f>
        <v>0.98</v>
      </c>
      <c r="F85" s="1">
        <f t="shared" ref="F85:G85" si="58">F84/E84</f>
        <v>1.0204081632653061</v>
      </c>
      <c r="G85" s="1">
        <f t="shared" si="58"/>
        <v>0.98</v>
      </c>
      <c r="H85" s="1">
        <f>H84/D84</f>
        <v>1.0208333333333333</v>
      </c>
    </row>
    <row r="86" spans="3:8" x14ac:dyDescent="0.25">
      <c r="C86" s="1" t="s">
        <v>25</v>
      </c>
      <c r="D86" s="1">
        <f>SUM($D75:$D79)/SUM(D75:D79)/D82</f>
        <v>1</v>
      </c>
      <c r="E86" s="1">
        <f t="shared" ref="E86:H86" si="59">SUM($D75:$D79)/SUM(E75:E79)/E82</f>
        <v>0.2475976713193519</v>
      </c>
      <c r="F86" s="1">
        <f t="shared" si="59"/>
        <v>6.7084758646902318E-2</v>
      </c>
      <c r="G86" s="1">
        <f t="shared" si="59"/>
        <v>1.5685682038338828E-2</v>
      </c>
      <c r="H86" s="1">
        <f t="shared" si="59"/>
        <v>7.3803901152950753E-3</v>
      </c>
    </row>
  </sheetData>
  <sortState ref="R11:R14">
    <sortCondition ref="R11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workbookViewId="0">
      <selection activeCell="E20" sqref="E20"/>
    </sheetView>
  </sheetViews>
  <sheetFormatPr baseColWidth="10" defaultRowHeight="15" x14ac:dyDescent="0.25"/>
  <cols>
    <col min="2" max="2" width="25.5703125" bestFit="1" customWidth="1"/>
  </cols>
  <sheetData>
    <row r="2" spans="2:5" x14ac:dyDescent="0.3">
      <c r="B2" t="s">
        <v>7</v>
      </c>
      <c r="C2">
        <v>780</v>
      </c>
      <c r="E2" t="s">
        <v>16</v>
      </c>
    </row>
    <row r="3" spans="2:5" x14ac:dyDescent="0.3">
      <c r="B3" t="s">
        <v>17</v>
      </c>
      <c r="C3" t="e">
        <f>C4+C17</f>
        <v>#REF!</v>
      </c>
      <c r="E3" t="e">
        <f>C3/C2*100</f>
        <v>#REF!</v>
      </c>
    </row>
    <row r="4" spans="2:5" x14ac:dyDescent="0.3">
      <c r="B4" t="s">
        <v>8</v>
      </c>
      <c r="C4" t="e">
        <f>SUM(C5,C11)</f>
        <v>#REF!</v>
      </c>
    </row>
    <row r="5" spans="2:5" x14ac:dyDescent="0.3">
      <c r="B5" t="s">
        <v>9</v>
      </c>
      <c r="C5">
        <f>SUM(C6:C10)</f>
        <v>240</v>
      </c>
    </row>
    <row r="6" spans="2:5" x14ac:dyDescent="0.3">
      <c r="B6" t="s">
        <v>11</v>
      </c>
      <c r="C6">
        <f>8*6-COUNTBLANK('MPI O2'!B4:I8)</f>
        <v>48</v>
      </c>
    </row>
    <row r="7" spans="2:5" x14ac:dyDescent="0.3">
      <c r="B7" t="s">
        <v>12</v>
      </c>
      <c r="C7">
        <f>8*6-COUNTBLANK('MPI O2'!B11:I15)</f>
        <v>48</v>
      </c>
    </row>
    <row r="8" spans="2:5" x14ac:dyDescent="0.3">
      <c r="B8" t="s">
        <v>13</v>
      </c>
      <c r="C8">
        <f>8*6-COUNTBLANK('MPI O2'!B18:I22)</f>
        <v>48</v>
      </c>
    </row>
    <row r="9" spans="2:5" x14ac:dyDescent="0.3">
      <c r="B9" t="s">
        <v>14</v>
      </c>
      <c r="C9">
        <f>8*6-COUNTBLANK('MPI O2'!L4:S8)</f>
        <v>48</v>
      </c>
    </row>
    <row r="10" spans="2:5" x14ac:dyDescent="0.3">
      <c r="B10" t="s">
        <v>15</v>
      </c>
      <c r="C10">
        <f>8*6-COUNTBLANK('MPI O2'!L11:S15)</f>
        <v>48</v>
      </c>
    </row>
    <row r="11" spans="2:5" x14ac:dyDescent="0.3">
      <c r="B11" t="s">
        <v>10</v>
      </c>
      <c r="C11" t="e">
        <f>SUM(C12:C16)</f>
        <v>#REF!</v>
      </c>
    </row>
    <row r="12" spans="2:5" x14ac:dyDescent="0.3">
      <c r="B12" t="s">
        <v>11</v>
      </c>
      <c r="C12" t="e">
        <f>30-COUNTBLANK('MPI O2'!#REF!)</f>
        <v>#REF!</v>
      </c>
    </row>
    <row r="13" spans="2:5" x14ac:dyDescent="0.3">
      <c r="B13" t="s">
        <v>12</v>
      </c>
      <c r="C13" t="e">
        <f>30-COUNTBLANK('MPI O2'!#REF!)</f>
        <v>#REF!</v>
      </c>
    </row>
    <row r="14" spans="2:5" x14ac:dyDescent="0.3">
      <c r="B14" t="s">
        <v>13</v>
      </c>
      <c r="C14" t="e">
        <f>30-COUNTBLANK('MPI O2'!#REF!)</f>
        <v>#REF!</v>
      </c>
    </row>
    <row r="15" spans="2:5" x14ac:dyDescent="0.3">
      <c r="B15" t="s">
        <v>14</v>
      </c>
      <c r="C15" t="e">
        <f>30-COUNTBLANK('MPI O2'!#REF!)</f>
        <v>#REF!</v>
      </c>
    </row>
    <row r="16" spans="2:5" x14ac:dyDescent="0.3">
      <c r="B16" t="s">
        <v>15</v>
      </c>
      <c r="C16" t="e">
        <f>30-COUNTBLANK('MPI O2'!#REF!)</f>
        <v>#REF!</v>
      </c>
    </row>
    <row r="17" spans="2:3" x14ac:dyDescent="0.3">
      <c r="B17" t="s">
        <v>4</v>
      </c>
      <c r="C17" t="e">
        <f>SUM(C18,C24)</f>
        <v>#REF!</v>
      </c>
    </row>
    <row r="18" spans="2:3" x14ac:dyDescent="0.3">
      <c r="B18" t="s">
        <v>9</v>
      </c>
      <c r="C18" t="e">
        <f>SUM(C19:C23)</f>
        <v>#REF!</v>
      </c>
    </row>
    <row r="19" spans="2:3" x14ac:dyDescent="0.3">
      <c r="B19" t="s">
        <v>11</v>
      </c>
      <c r="C19" t="e">
        <f>8*6-COUNTBLANK(#REF!)</f>
        <v>#REF!</v>
      </c>
    </row>
    <row r="20" spans="2:3" x14ac:dyDescent="0.3">
      <c r="B20" t="s">
        <v>12</v>
      </c>
      <c r="C20" t="e">
        <f>8*6-COUNTBLANK(#REF!)</f>
        <v>#REF!</v>
      </c>
    </row>
    <row r="21" spans="2:3" x14ac:dyDescent="0.3">
      <c r="B21" t="s">
        <v>13</v>
      </c>
      <c r="C21" t="e">
        <f>8*6-COUNTBLANK(#REF!)</f>
        <v>#REF!</v>
      </c>
    </row>
    <row r="22" spans="2:3" x14ac:dyDescent="0.3">
      <c r="B22" t="s">
        <v>14</v>
      </c>
      <c r="C22" t="e">
        <f>8*6-COUNTBLANK(#REF!)</f>
        <v>#REF!</v>
      </c>
    </row>
    <row r="23" spans="2:3" x14ac:dyDescent="0.3">
      <c r="B23" t="s">
        <v>15</v>
      </c>
      <c r="C23" t="e">
        <f>8*6-COUNTBLANK(#REF!)</f>
        <v>#REF!</v>
      </c>
    </row>
    <row r="24" spans="2:3" x14ac:dyDescent="0.3">
      <c r="B24" t="s">
        <v>10</v>
      </c>
      <c r="C24" t="e">
        <f>SUM(C25:C29)</f>
        <v>#REF!</v>
      </c>
    </row>
    <row r="25" spans="2:3" x14ac:dyDescent="0.3">
      <c r="B25" t="s">
        <v>11</v>
      </c>
      <c r="C25" t="e">
        <f>30-COUNTBLANK(#REF!)</f>
        <v>#REF!</v>
      </c>
    </row>
    <row r="26" spans="2:3" x14ac:dyDescent="0.3">
      <c r="B26" t="s">
        <v>12</v>
      </c>
      <c r="C26" t="e">
        <f>30-COUNTBLANK(#REF!)</f>
        <v>#REF!</v>
      </c>
    </row>
    <row r="27" spans="2:3" x14ac:dyDescent="0.3">
      <c r="B27" t="s">
        <v>13</v>
      </c>
      <c r="C27" t="e">
        <f>30-COUNTBLANK(#REF!)</f>
        <v>#REF!</v>
      </c>
    </row>
    <row r="28" spans="2:3" x14ac:dyDescent="0.3">
      <c r="B28" t="s">
        <v>14</v>
      </c>
      <c r="C28" t="e">
        <f>30-COUNTBLANK(#REF!)</f>
        <v>#REF!</v>
      </c>
    </row>
    <row r="29" spans="2:3" x14ac:dyDescent="0.3">
      <c r="B29" t="s">
        <v>15</v>
      </c>
      <c r="C29" t="e">
        <f>30-COUNTBLANK(#REF!)</f>
        <v>#REF!</v>
      </c>
    </row>
  </sheetData>
  <sortState ref="B5:B9">
    <sortCondition ref="B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8" sqref="J8"/>
    </sheetView>
  </sheetViews>
  <sheetFormatPr baseColWidth="10" defaultRowHeight="15" x14ac:dyDescent="0.25"/>
  <cols>
    <col min="2" max="2" width="10.5703125" bestFit="1" customWidth="1"/>
    <col min="3" max="3" width="12.42578125" bestFit="1" customWidth="1"/>
    <col min="4" max="4" width="13.5703125" bestFit="1" customWidth="1"/>
    <col min="5" max="5" width="15" customWidth="1"/>
    <col min="6" max="6" width="9.85546875" bestFit="1" customWidth="1"/>
    <col min="7" max="7" width="15.7109375" bestFit="1" customWidth="1"/>
  </cols>
  <sheetData>
    <row r="1" spans="2:10" thickBot="1" x14ac:dyDescent="0.35"/>
    <row r="2" spans="2:10" ht="16.149999999999999" thickBot="1" x14ac:dyDescent="0.35">
      <c r="B2" s="6" t="s">
        <v>32</v>
      </c>
      <c r="C2" s="7" t="s">
        <v>33</v>
      </c>
      <c r="D2" s="8" t="s">
        <v>34</v>
      </c>
      <c r="E2" s="7" t="s">
        <v>35</v>
      </c>
      <c r="F2" s="7" t="s">
        <v>36</v>
      </c>
      <c r="G2" s="7" t="s">
        <v>38</v>
      </c>
    </row>
    <row r="3" spans="2:10" ht="16.149999999999999" thickBot="1" x14ac:dyDescent="0.35">
      <c r="B3" s="9">
        <v>1</v>
      </c>
      <c r="C3" s="10">
        <f>(B3*100+1)^2</f>
        <v>10201</v>
      </c>
      <c r="D3" s="10">
        <f>8*C3</f>
        <v>81608</v>
      </c>
      <c r="E3" s="10">
        <f>D3/2^20</f>
        <v>7.782745361328125E-2</v>
      </c>
      <c r="F3" s="11">
        <f>E3/1000</f>
        <v>7.7827453613281254E-5</v>
      </c>
      <c r="G3" s="11" t="s">
        <v>37</v>
      </c>
    </row>
    <row r="4" spans="2:10" ht="16.149999999999999" thickBot="1" x14ac:dyDescent="0.35">
      <c r="B4" s="9">
        <v>4</v>
      </c>
      <c r="C4" s="10">
        <f t="shared" ref="C4:C10" si="0">(B4*100)^2</f>
        <v>160000</v>
      </c>
      <c r="D4" s="10">
        <f t="shared" ref="D4:D10" si="1">8*C4</f>
        <v>1280000</v>
      </c>
      <c r="E4" s="10">
        <f t="shared" ref="E4:E10" si="2">D4/2^20</f>
        <v>1.220703125</v>
      </c>
      <c r="F4" s="11">
        <f t="shared" ref="F4:F10" si="3">D4/2^30</f>
        <v>1.1920928955078125E-3</v>
      </c>
      <c r="G4" s="11"/>
    </row>
    <row r="5" spans="2:10" ht="16.149999999999999" thickBot="1" x14ac:dyDescent="0.35">
      <c r="B5" s="9">
        <v>9</v>
      </c>
      <c r="C5" s="10">
        <f t="shared" si="0"/>
        <v>810000</v>
      </c>
      <c r="D5" s="10">
        <f t="shared" si="1"/>
        <v>6480000</v>
      </c>
      <c r="E5" s="10">
        <f t="shared" si="2"/>
        <v>6.1798095703125</v>
      </c>
      <c r="F5" s="11">
        <f t="shared" si="3"/>
        <v>6.0349702835083008E-3</v>
      </c>
      <c r="G5" s="11"/>
    </row>
    <row r="6" spans="2:10" ht="16.149999999999999" thickBot="1" x14ac:dyDescent="0.35">
      <c r="B6" s="9">
        <v>14</v>
      </c>
      <c r="C6" s="10">
        <f t="shared" si="0"/>
        <v>1960000</v>
      </c>
      <c r="D6" s="10">
        <f t="shared" si="1"/>
        <v>15680000</v>
      </c>
      <c r="E6" s="10">
        <f t="shared" si="2"/>
        <v>14.95361328125</v>
      </c>
      <c r="F6" s="11">
        <f t="shared" si="3"/>
        <v>1.4603137969970703E-2</v>
      </c>
      <c r="G6" s="11"/>
    </row>
    <row r="7" spans="2:10" ht="16.149999999999999" thickBot="1" x14ac:dyDescent="0.35">
      <c r="B7" s="9">
        <v>23</v>
      </c>
      <c r="C7" s="10">
        <f t="shared" si="0"/>
        <v>5290000</v>
      </c>
      <c r="D7" s="10">
        <f t="shared" si="1"/>
        <v>42320000</v>
      </c>
      <c r="E7" s="10">
        <f t="shared" si="2"/>
        <v>40.3594970703125</v>
      </c>
      <c r="F7" s="11">
        <f t="shared" si="3"/>
        <v>3.9413571357727051E-2</v>
      </c>
      <c r="G7" s="11"/>
    </row>
    <row r="8" spans="2:10" ht="16.149999999999999" thickBot="1" x14ac:dyDescent="0.35">
      <c r="B8" s="9">
        <v>51</v>
      </c>
      <c r="C8" s="10">
        <f t="shared" si="0"/>
        <v>26010000</v>
      </c>
      <c r="D8" s="10">
        <f t="shared" si="1"/>
        <v>208080000</v>
      </c>
      <c r="E8" s="10">
        <f t="shared" si="2"/>
        <v>198.4405517578125</v>
      </c>
      <c r="F8" s="11">
        <f t="shared" si="3"/>
        <v>0.19378960132598877</v>
      </c>
      <c r="G8" s="11" t="s">
        <v>39</v>
      </c>
    </row>
    <row r="9" spans="2:10" ht="16.149999999999999" thickBot="1" x14ac:dyDescent="0.35">
      <c r="B9" s="9">
        <v>124</v>
      </c>
      <c r="C9" s="10">
        <f t="shared" si="0"/>
        <v>153760000</v>
      </c>
      <c r="D9" s="10">
        <f t="shared" si="1"/>
        <v>1230080000</v>
      </c>
      <c r="E9" s="10">
        <f t="shared" si="2"/>
        <v>1173.095703125</v>
      </c>
      <c r="F9" s="11">
        <f t="shared" si="3"/>
        <v>1.1456012725830078</v>
      </c>
      <c r="G9" s="11"/>
    </row>
    <row r="10" spans="2:10" ht="16.149999999999999" thickBot="1" x14ac:dyDescent="0.35">
      <c r="B10" s="9">
        <v>888</v>
      </c>
      <c r="C10" s="10">
        <f t="shared" si="0"/>
        <v>7885440000</v>
      </c>
      <c r="D10" s="10">
        <f t="shared" si="1"/>
        <v>63083520000</v>
      </c>
      <c r="E10" s="10">
        <f t="shared" si="2"/>
        <v>60161.1328125</v>
      </c>
      <c r="F10" s="11">
        <f t="shared" si="3"/>
        <v>58.751106262207031</v>
      </c>
      <c r="G10" s="11" t="s">
        <v>40</v>
      </c>
    </row>
    <row r="13" spans="2:10" ht="14.45" x14ac:dyDescent="0.3">
      <c r="B13" s="1">
        <v>1</v>
      </c>
      <c r="C13" s="1">
        <v>4</v>
      </c>
      <c r="D13" s="1">
        <v>9</v>
      </c>
      <c r="E13" s="1">
        <v>14</v>
      </c>
      <c r="F13" s="1">
        <v>23</v>
      </c>
      <c r="G13" s="1"/>
      <c r="H13" s="1">
        <v>32</v>
      </c>
      <c r="I13" s="1">
        <v>124</v>
      </c>
      <c r="J13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Sec. O2</vt:lpstr>
      <vt:lpstr>Datos finales Sec adecuados</vt:lpstr>
      <vt:lpstr>MPI O2</vt:lpstr>
      <vt:lpstr>Datos finales MPI Adecuados</vt:lpstr>
      <vt:lpstr>PROGRESO</vt:lpstr>
      <vt:lpstr>Hoja1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2018-05-12T17:45:26Z</dcterms:modified>
</cp:coreProperties>
</file>