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75" windowWidth="8115" windowHeight="3675" activeTab="4"/>
  </bookViews>
  <sheets>
    <sheet name="Sec. O0" sheetId="2" r:id="rId1"/>
    <sheet name="Sec. O2" sheetId="1" r:id="rId2"/>
    <sheet name="OMP O0" sheetId="6" r:id="rId3"/>
    <sheet name="OMP O2" sheetId="8" r:id="rId4"/>
    <sheet name="Datos finales" sheetId="10" r:id="rId5"/>
    <sheet name="PROGRESO" sheetId="9" r:id="rId6"/>
  </sheets>
  <calcPr calcId="145621"/>
</workbook>
</file>

<file path=xl/calcChain.xml><?xml version="1.0" encoding="utf-8"?>
<calcChain xmlns="http://schemas.openxmlformats.org/spreadsheetml/2006/main">
  <c r="P9" i="10" l="1"/>
  <c r="Q9" i="10"/>
  <c r="R9" i="10"/>
  <c r="S9" i="10"/>
  <c r="N2" i="10"/>
  <c r="O2" i="10"/>
  <c r="P2" i="10"/>
  <c r="Q2" i="10"/>
  <c r="R2" i="10"/>
  <c r="S2" i="10"/>
  <c r="N3" i="10"/>
  <c r="O3" i="10"/>
  <c r="P3" i="10"/>
  <c r="Q3" i="10"/>
  <c r="R3" i="10"/>
  <c r="S3" i="10"/>
  <c r="N4" i="10"/>
  <c r="O4" i="10"/>
  <c r="P4" i="10"/>
  <c r="Q4" i="10"/>
  <c r="R4" i="10"/>
  <c r="S4" i="10"/>
  <c r="N5" i="10"/>
  <c r="O5" i="10"/>
  <c r="P5" i="10"/>
  <c r="Q5" i="10"/>
  <c r="R5" i="10"/>
  <c r="S5" i="10"/>
  <c r="N6" i="10"/>
  <c r="O6" i="10"/>
  <c r="P6" i="10"/>
  <c r="Q6" i="10"/>
  <c r="R6" i="10"/>
  <c r="S6" i="10"/>
  <c r="N7" i="10"/>
  <c r="O7" i="10"/>
  <c r="P7" i="10"/>
  <c r="Q7" i="10"/>
  <c r="R7" i="10"/>
  <c r="S7" i="10"/>
  <c r="O10" i="10"/>
  <c r="P10" i="10"/>
  <c r="Q10" i="10"/>
  <c r="R10" i="10"/>
  <c r="S10" i="10"/>
  <c r="P11" i="10"/>
  <c r="Q11" i="10"/>
  <c r="R11" i="10"/>
  <c r="S11" i="10"/>
  <c r="P12" i="10"/>
  <c r="Q12" i="10"/>
  <c r="R12" i="10"/>
  <c r="S12" i="10"/>
  <c r="Q13" i="10"/>
  <c r="R13" i="10"/>
  <c r="S13" i="10"/>
  <c r="R14" i="10"/>
  <c r="S14" i="10"/>
  <c r="N15" i="10"/>
  <c r="O15" i="10"/>
  <c r="P15" i="10"/>
  <c r="Q15" i="10"/>
  <c r="R15" i="10"/>
  <c r="N14" i="10"/>
  <c r="O14" i="10"/>
  <c r="P14" i="10"/>
  <c r="N13" i="10"/>
  <c r="O13" i="10"/>
  <c r="N12" i="10"/>
  <c r="N11" i="10"/>
  <c r="O12" i="10"/>
  <c r="P13" i="10"/>
  <c r="Q14" i="10"/>
  <c r="O9" i="10"/>
  <c r="N9" i="10"/>
  <c r="E66" i="10"/>
  <c r="AH19" i="6" l="1"/>
  <c r="O63" i="10"/>
  <c r="N63" i="10"/>
  <c r="V63" i="10" s="1"/>
  <c r="Q17" i="8"/>
  <c r="Q18" i="6"/>
  <c r="Q18" i="8"/>
  <c r="I10" i="10" s="1"/>
  <c r="AD11" i="6"/>
  <c r="AD12" i="6"/>
  <c r="AD13" i="6"/>
  <c r="AD14" i="6"/>
  <c r="AD15" i="6"/>
  <c r="AD10" i="6"/>
  <c r="AD3" i="6"/>
  <c r="AD4" i="6"/>
  <c r="AD5" i="6"/>
  <c r="AD6" i="6"/>
  <c r="AD7" i="6"/>
  <c r="AD2" i="6"/>
  <c r="AD11" i="8"/>
  <c r="AD12" i="8"/>
  <c r="AD13" i="8"/>
  <c r="AD14" i="8"/>
  <c r="AD15" i="8"/>
  <c r="AD10" i="8"/>
  <c r="AD3" i="8"/>
  <c r="AD4" i="8"/>
  <c r="AD5" i="8"/>
  <c r="AD6" i="8"/>
  <c r="AD7" i="8"/>
  <c r="AD2" i="8"/>
  <c r="V2" i="8"/>
  <c r="M10" i="6"/>
  <c r="N10" i="6"/>
  <c r="O10" i="6"/>
  <c r="P10" i="6"/>
  <c r="R10" i="6"/>
  <c r="S10" i="6"/>
  <c r="L10" i="6"/>
  <c r="AE20" i="6" l="1"/>
  <c r="AE19" i="6"/>
  <c r="K12" i="2" l="1"/>
  <c r="L12" i="2"/>
  <c r="M12" i="2"/>
  <c r="N12" i="2"/>
  <c r="O12" i="2"/>
  <c r="P12" i="2"/>
  <c r="Q12" i="2"/>
  <c r="J12" i="2"/>
  <c r="S10" i="8"/>
  <c r="I18" i="8"/>
  <c r="I18" i="6"/>
  <c r="C21" i="9"/>
  <c r="S49" i="10"/>
  <c r="U49" i="10"/>
  <c r="C62" i="10"/>
  <c r="J14" i="2"/>
  <c r="J13" i="2"/>
  <c r="U9" i="10"/>
  <c r="U1" i="10"/>
  <c r="C4" i="10"/>
  <c r="C52" i="10" s="1"/>
  <c r="C5" i="10"/>
  <c r="M5" i="10" s="1"/>
  <c r="M61" i="10" s="1"/>
  <c r="U61" i="10" s="1"/>
  <c r="C6" i="10"/>
  <c r="C7" i="10"/>
  <c r="M7" i="10" s="1"/>
  <c r="M15" i="10" s="1"/>
  <c r="C3" i="10"/>
  <c r="C51" i="10" s="1"/>
  <c r="C2" i="10"/>
  <c r="M2" i="10" s="1"/>
  <c r="M58" i="10" s="1"/>
  <c r="U58" i="10" s="1"/>
  <c r="D9" i="10"/>
  <c r="V9" i="10" s="1"/>
  <c r="E9" i="10"/>
  <c r="W9" i="10" s="1"/>
  <c r="F9" i="10"/>
  <c r="X9" i="10" s="1"/>
  <c r="G9" i="10"/>
  <c r="Y9" i="10" s="1"/>
  <c r="H9" i="10"/>
  <c r="Z9" i="10" s="1"/>
  <c r="AA9" i="10"/>
  <c r="J9" i="10"/>
  <c r="AB9" i="10" s="1"/>
  <c r="AC9" i="10"/>
  <c r="E1" i="10"/>
  <c r="W1" i="10" s="1"/>
  <c r="F1" i="10"/>
  <c r="P49" i="10" s="1"/>
  <c r="G1" i="10"/>
  <c r="Q49" i="10" s="1"/>
  <c r="H1" i="10"/>
  <c r="R49" i="10" s="1"/>
  <c r="AA1" i="10"/>
  <c r="J1" i="10"/>
  <c r="T49" i="10" s="1"/>
  <c r="AC1" i="10"/>
  <c r="D1" i="10"/>
  <c r="N49" i="10" s="1"/>
  <c r="E10" i="10"/>
  <c r="W10" i="10" s="1"/>
  <c r="F10" i="10"/>
  <c r="X10" i="10" s="1"/>
  <c r="G10" i="10"/>
  <c r="Y10" i="10" s="1"/>
  <c r="H10" i="10"/>
  <c r="Z10" i="10" s="1"/>
  <c r="AA10" i="10"/>
  <c r="J10" i="10"/>
  <c r="AB10" i="10" s="1"/>
  <c r="D10" i="10"/>
  <c r="V10" i="10" s="1"/>
  <c r="M2" i="8"/>
  <c r="N2" i="8"/>
  <c r="O2" i="8"/>
  <c r="P2" i="8"/>
  <c r="R2" i="8"/>
  <c r="S2" i="8"/>
  <c r="L2" i="8"/>
  <c r="M10" i="8"/>
  <c r="N10" i="8"/>
  <c r="O10" i="8"/>
  <c r="P10" i="8"/>
  <c r="R10" i="8"/>
  <c r="L10" i="8"/>
  <c r="C18" i="8"/>
  <c r="D18" i="8"/>
  <c r="E18" i="8"/>
  <c r="F18" i="8"/>
  <c r="H18" i="8"/>
  <c r="B18" i="8"/>
  <c r="C10" i="8"/>
  <c r="D10" i="8"/>
  <c r="E10" i="8"/>
  <c r="F10" i="8"/>
  <c r="H10" i="8"/>
  <c r="I10" i="8"/>
  <c r="B10" i="8"/>
  <c r="C2" i="8"/>
  <c r="D2" i="8"/>
  <c r="E2" i="8"/>
  <c r="F2" i="8"/>
  <c r="H2" i="8"/>
  <c r="I2" i="8"/>
  <c r="B2" i="8"/>
  <c r="C23" i="9"/>
  <c r="M2" i="6"/>
  <c r="N2" i="6"/>
  <c r="O2" i="6"/>
  <c r="P2" i="6"/>
  <c r="R2" i="6"/>
  <c r="S2" i="6"/>
  <c r="L2" i="6"/>
  <c r="C18" i="6"/>
  <c r="D18" i="6"/>
  <c r="E18" i="6"/>
  <c r="F18" i="6"/>
  <c r="H18" i="6"/>
  <c r="B18" i="6"/>
  <c r="C10" i="6"/>
  <c r="D10" i="6"/>
  <c r="E10" i="6"/>
  <c r="F10" i="6"/>
  <c r="H10" i="6"/>
  <c r="V10" i="6"/>
  <c r="I10" i="6"/>
  <c r="B10" i="6"/>
  <c r="C2" i="6"/>
  <c r="D2" i="6"/>
  <c r="E2" i="6"/>
  <c r="C19" i="9"/>
  <c r="F2" i="6"/>
  <c r="H2" i="6"/>
  <c r="I2" i="6"/>
  <c r="B2" i="6"/>
  <c r="C29" i="9"/>
  <c r="C28" i="9"/>
  <c r="C27" i="9"/>
  <c r="C26" i="9"/>
  <c r="C25" i="9"/>
  <c r="C16" i="9"/>
  <c r="C12" i="9"/>
  <c r="C14" i="9"/>
  <c r="C15" i="9"/>
  <c r="C13" i="9"/>
  <c r="C8" i="9"/>
  <c r="C20" i="9"/>
  <c r="C22" i="9"/>
  <c r="C10" i="9"/>
  <c r="C9" i="9"/>
  <c r="C7" i="9"/>
  <c r="C6" i="9"/>
  <c r="AI23" i="8"/>
  <c r="S15" i="10" s="1"/>
  <c r="AH23" i="8"/>
  <c r="AG23" i="8"/>
  <c r="AF23" i="8"/>
  <c r="AE23" i="8"/>
  <c r="V23" i="8"/>
  <c r="S23" i="8"/>
  <c r="K15" i="10" s="1"/>
  <c r="R23" i="8"/>
  <c r="J15" i="10" s="1"/>
  <c r="Q23" i="8"/>
  <c r="I15" i="10" s="1"/>
  <c r="P23" i="8"/>
  <c r="H15" i="10" s="1"/>
  <c r="O23" i="8"/>
  <c r="G15" i="10" s="1"/>
  <c r="N23" i="8"/>
  <c r="F15" i="10" s="1"/>
  <c r="M23" i="8"/>
  <c r="E15" i="10" s="1"/>
  <c r="L23" i="8"/>
  <c r="D15" i="10" s="1"/>
  <c r="AI22" i="8"/>
  <c r="AH22" i="8"/>
  <c r="AG22" i="8"/>
  <c r="AF22" i="8"/>
  <c r="AE22" i="8"/>
  <c r="V22" i="8"/>
  <c r="S22" i="8"/>
  <c r="K14" i="10" s="1"/>
  <c r="R22" i="8"/>
  <c r="J14" i="10" s="1"/>
  <c r="Q22" i="8"/>
  <c r="I14" i="10" s="1"/>
  <c r="P22" i="8"/>
  <c r="H14" i="10" s="1"/>
  <c r="O22" i="8"/>
  <c r="G14" i="10" s="1"/>
  <c r="N22" i="8"/>
  <c r="F14" i="10" s="1"/>
  <c r="M22" i="8"/>
  <c r="E14" i="10" s="1"/>
  <c r="L22" i="8"/>
  <c r="D14" i="10" s="1"/>
  <c r="AI21" i="8"/>
  <c r="AH21" i="8"/>
  <c r="AG21" i="8"/>
  <c r="AF21" i="8"/>
  <c r="AE21" i="8"/>
  <c r="V21" i="8"/>
  <c r="S21" i="8"/>
  <c r="K13" i="10" s="1"/>
  <c r="R21" i="8"/>
  <c r="J13" i="10" s="1"/>
  <c r="Q21" i="8"/>
  <c r="I13" i="10" s="1"/>
  <c r="P21" i="8"/>
  <c r="H13" i="10" s="1"/>
  <c r="O21" i="8"/>
  <c r="G13" i="10" s="1"/>
  <c r="N21" i="8"/>
  <c r="F13" i="10" s="1"/>
  <c r="M21" i="8"/>
  <c r="E13" i="10" s="1"/>
  <c r="L21" i="8"/>
  <c r="D13" i="10" s="1"/>
  <c r="AI20" i="8"/>
  <c r="AH20" i="8"/>
  <c r="AG20" i="8"/>
  <c r="AF20" i="8"/>
  <c r="AE20" i="8"/>
  <c r="V20" i="8"/>
  <c r="S20" i="8"/>
  <c r="K12" i="10" s="1"/>
  <c r="R20" i="8"/>
  <c r="J12" i="10" s="1"/>
  <c r="Q20" i="8"/>
  <c r="I12" i="10" s="1"/>
  <c r="AK12" i="10" s="1"/>
  <c r="P20" i="8"/>
  <c r="H12" i="10" s="1"/>
  <c r="O20" i="8"/>
  <c r="G12" i="10" s="1"/>
  <c r="N20" i="8"/>
  <c r="F12" i="10" s="1"/>
  <c r="M20" i="8"/>
  <c r="E12" i="10" s="1"/>
  <c r="L20" i="8"/>
  <c r="D12" i="10" s="1"/>
  <c r="AI19" i="8"/>
  <c r="AH19" i="8"/>
  <c r="AG19" i="8"/>
  <c r="AF19" i="8"/>
  <c r="AE19" i="8"/>
  <c r="O11" i="10" s="1"/>
  <c r="V19" i="8"/>
  <c r="AD19" i="8" s="1"/>
  <c r="S19" i="8"/>
  <c r="K11" i="10" s="1"/>
  <c r="R19" i="8"/>
  <c r="J11" i="10" s="1"/>
  <c r="Q19" i="8"/>
  <c r="I11" i="10" s="1"/>
  <c r="AK11" i="10" s="1"/>
  <c r="AV11" i="10" s="1"/>
  <c r="P19" i="8"/>
  <c r="H11" i="10" s="1"/>
  <c r="O19" i="8"/>
  <c r="G11" i="10" s="1"/>
  <c r="N19" i="8"/>
  <c r="F11" i="10" s="1"/>
  <c r="M19" i="8"/>
  <c r="E11" i="10" s="1"/>
  <c r="L19" i="8"/>
  <c r="D11" i="10" s="1"/>
  <c r="AI18" i="8"/>
  <c r="AH18" i="8"/>
  <c r="AG18" i="8"/>
  <c r="AF18" i="8"/>
  <c r="AE18" i="8"/>
  <c r="V18" i="8"/>
  <c r="S18" i="8"/>
  <c r="K10" i="10"/>
  <c r="R18" i="8"/>
  <c r="P18" i="8"/>
  <c r="O18" i="8"/>
  <c r="N18" i="8"/>
  <c r="M18" i="8"/>
  <c r="L18" i="8"/>
  <c r="V15" i="8"/>
  <c r="V14" i="8"/>
  <c r="V13" i="8"/>
  <c r="V12" i="8"/>
  <c r="V11" i="8"/>
  <c r="V10" i="8"/>
  <c r="V7" i="8"/>
  <c r="V6" i="8"/>
  <c r="AD22" i="8" s="1"/>
  <c r="V5" i="8"/>
  <c r="V4" i="8"/>
  <c r="V3" i="8"/>
  <c r="AF18" i="6"/>
  <c r="AG18" i="6"/>
  <c r="AH18" i="6"/>
  <c r="AI18" i="6"/>
  <c r="AE18" i="6"/>
  <c r="V23" i="6"/>
  <c r="V22" i="6"/>
  <c r="V21" i="6"/>
  <c r="V20" i="6"/>
  <c r="V19" i="6"/>
  <c r="V18" i="6"/>
  <c r="V15" i="6"/>
  <c r="AD23" i="6" s="1"/>
  <c r="V14" i="6"/>
  <c r="V13" i="6"/>
  <c r="V12" i="6"/>
  <c r="AD20" i="6" s="1"/>
  <c r="V11" i="6"/>
  <c r="AD19" i="6" s="1"/>
  <c r="V3" i="6"/>
  <c r="V4" i="6"/>
  <c r="V5" i="6"/>
  <c r="V6" i="6"/>
  <c r="V7" i="6"/>
  <c r="V2" i="6"/>
  <c r="R18" i="6"/>
  <c r="J2" i="10" s="1"/>
  <c r="R19" i="6"/>
  <c r="J3" i="10" s="1"/>
  <c r="S19" i="6"/>
  <c r="K3" i="10" s="1"/>
  <c r="R20" i="6"/>
  <c r="J4" i="10" s="1"/>
  <c r="S20" i="6"/>
  <c r="K4" i="10" s="1"/>
  <c r="R21" i="6"/>
  <c r="J5" i="10" s="1"/>
  <c r="S21" i="6"/>
  <c r="K5" i="10" s="1"/>
  <c r="R22" i="6"/>
  <c r="J6" i="10" s="1"/>
  <c r="S22" i="6"/>
  <c r="K6" i="10" s="1"/>
  <c r="R23" i="6"/>
  <c r="J7" i="10" s="1"/>
  <c r="S23" i="6"/>
  <c r="K7" i="10" s="1"/>
  <c r="Q8" i="2"/>
  <c r="K8" i="2"/>
  <c r="L8" i="2"/>
  <c r="M8" i="2"/>
  <c r="N8" i="2"/>
  <c r="O8" i="2"/>
  <c r="P8" i="2"/>
  <c r="J8" i="2"/>
  <c r="Q14" i="1"/>
  <c r="J17" i="1"/>
  <c r="J16" i="1"/>
  <c r="J15" i="1"/>
  <c r="J14" i="1"/>
  <c r="J13" i="1"/>
  <c r="Q8" i="1"/>
  <c r="AI23" i="6"/>
  <c r="AF19" i="6"/>
  <c r="AG19" i="6"/>
  <c r="AI19" i="6"/>
  <c r="AF20" i="6"/>
  <c r="AG20" i="6"/>
  <c r="AH20" i="6"/>
  <c r="AI20" i="6"/>
  <c r="AE21" i="6"/>
  <c r="AF21" i="6"/>
  <c r="AG21" i="6"/>
  <c r="AH21" i="6"/>
  <c r="AI21" i="6"/>
  <c r="AE22" i="6"/>
  <c r="AF22" i="6"/>
  <c r="AG22" i="6"/>
  <c r="AH22" i="6"/>
  <c r="AI22" i="6"/>
  <c r="AE23" i="6"/>
  <c r="AF23" i="6"/>
  <c r="AG23" i="6"/>
  <c r="AH23" i="6"/>
  <c r="M18" i="6"/>
  <c r="E2" i="10" s="1"/>
  <c r="N18" i="6"/>
  <c r="F2" i="10" s="1"/>
  <c r="O18" i="6"/>
  <c r="G2" i="10" s="1"/>
  <c r="P18" i="6"/>
  <c r="H2" i="10" s="1"/>
  <c r="I2" i="10"/>
  <c r="M19" i="6"/>
  <c r="E3" i="10" s="1"/>
  <c r="O51" i="10" s="1"/>
  <c r="N19" i="6"/>
  <c r="F3" i="10" s="1"/>
  <c r="O19" i="6"/>
  <c r="G3" i="10" s="1"/>
  <c r="P19" i="6"/>
  <c r="H3" i="10" s="1"/>
  <c r="Q19" i="6"/>
  <c r="I3" i="10" s="1"/>
  <c r="M20" i="6"/>
  <c r="E4" i="10" s="1"/>
  <c r="N20" i="6"/>
  <c r="F4" i="10" s="1"/>
  <c r="O20" i="6"/>
  <c r="G4" i="10" s="1"/>
  <c r="P20" i="6"/>
  <c r="H4" i="10" s="1"/>
  <c r="Q20" i="6"/>
  <c r="I4" i="10" s="1"/>
  <c r="M21" i="6"/>
  <c r="E5" i="10" s="1"/>
  <c r="N21" i="6"/>
  <c r="F5" i="10" s="1"/>
  <c r="O21" i="6"/>
  <c r="G5" i="10" s="1"/>
  <c r="P21" i="6"/>
  <c r="H5" i="10" s="1"/>
  <c r="Q21" i="6"/>
  <c r="I5" i="10" s="1"/>
  <c r="M22" i="6"/>
  <c r="E6" i="10" s="1"/>
  <c r="N22" i="6"/>
  <c r="F6" i="10" s="1"/>
  <c r="O22" i="6"/>
  <c r="G6" i="10" s="1"/>
  <c r="P22" i="6"/>
  <c r="H6" i="10" s="1"/>
  <c r="Q22" i="6"/>
  <c r="I6" i="10" s="1"/>
  <c r="M23" i="6"/>
  <c r="E7" i="10" s="1"/>
  <c r="N23" i="6"/>
  <c r="F7" i="10" s="1"/>
  <c r="O23" i="6"/>
  <c r="G7" i="10" s="1"/>
  <c r="P23" i="6"/>
  <c r="H7" i="10" s="1"/>
  <c r="Q23" i="6"/>
  <c r="I7" i="10" s="1"/>
  <c r="L19" i="6"/>
  <c r="D3" i="10" s="1"/>
  <c r="L20" i="6"/>
  <c r="D4" i="10" s="1"/>
  <c r="L21" i="6"/>
  <c r="D5" i="10" s="1"/>
  <c r="L22" i="6"/>
  <c r="D6" i="10" s="1"/>
  <c r="L23" i="6"/>
  <c r="D7" i="10" s="1"/>
  <c r="L18" i="6"/>
  <c r="D2" i="10" s="1"/>
  <c r="AC10" i="10"/>
  <c r="S18" i="6"/>
  <c r="K2" i="10" s="1"/>
  <c r="D48" i="10"/>
  <c r="D49" i="10" s="1"/>
  <c r="H48" i="10"/>
  <c r="H49" i="10" s="1"/>
  <c r="C54" i="10"/>
  <c r="K48" i="10"/>
  <c r="K49" i="10" s="1"/>
  <c r="G48" i="10"/>
  <c r="G49" i="10" s="1"/>
  <c r="C53" i="10"/>
  <c r="F48" i="10"/>
  <c r="F49" i="10" s="1"/>
  <c r="C50" i="10"/>
  <c r="I48" i="10"/>
  <c r="I49" i="10" s="1"/>
  <c r="E48" i="10"/>
  <c r="E49" i="10" s="1"/>
  <c r="C55" i="10"/>
  <c r="AJ10" i="10"/>
  <c r="AU10" i="10" s="1"/>
  <c r="AM10" i="10"/>
  <c r="AX10" i="10" s="1"/>
  <c r="AH10" i="10"/>
  <c r="AS10" i="10" s="1"/>
  <c r="AK10" i="10"/>
  <c r="AV10" i="10" s="1"/>
  <c r="AG10" i="10"/>
  <c r="AR10" i="10" s="1"/>
  <c r="M10" i="10"/>
  <c r="M66" i="10" s="1"/>
  <c r="U66" i="10" s="1"/>
  <c r="M13" i="10"/>
  <c r="M69" i="10" s="1"/>
  <c r="U69" i="10" s="1"/>
  <c r="U2" i="10"/>
  <c r="U6" i="10"/>
  <c r="U5" i="10"/>
  <c r="AD18" i="8"/>
  <c r="N10" i="10" s="1"/>
  <c r="AD18" i="6"/>
  <c r="N58" i="10" s="1"/>
  <c r="V58" i="10" s="1"/>
  <c r="P13" i="1"/>
  <c r="L13" i="1"/>
  <c r="M13" i="1"/>
  <c r="N13" i="1"/>
  <c r="O13" i="1"/>
  <c r="P10" i="2"/>
  <c r="N10" i="2"/>
  <c r="L10" i="2"/>
  <c r="O11" i="2"/>
  <c r="O13" i="2"/>
  <c r="P11" i="2"/>
  <c r="P13" i="2"/>
  <c r="N11" i="2"/>
  <c r="N13" i="2"/>
  <c r="N14" i="2"/>
  <c r="L11" i="2"/>
  <c r="L13" i="2"/>
  <c r="L15" i="1"/>
  <c r="M15" i="1"/>
  <c r="N15" i="1"/>
  <c r="O15" i="1"/>
  <c r="P15" i="1"/>
  <c r="K15" i="1"/>
  <c r="K13" i="1"/>
  <c r="P8" i="1"/>
  <c r="P14" i="1"/>
  <c r="P16" i="1"/>
  <c r="P17" i="1"/>
  <c r="N8" i="1"/>
  <c r="N14" i="1"/>
  <c r="N16" i="1"/>
  <c r="L8" i="1"/>
  <c r="L14" i="1"/>
  <c r="L16" i="1"/>
  <c r="K8" i="1"/>
  <c r="K14" i="1"/>
  <c r="K16" i="1"/>
  <c r="M8" i="1"/>
  <c r="M14" i="1"/>
  <c r="M16" i="1"/>
  <c r="J10" i="2"/>
  <c r="Q11" i="2"/>
  <c r="Q13" i="2"/>
  <c r="M11" i="2"/>
  <c r="M13" i="2"/>
  <c r="M14" i="2"/>
  <c r="K11" i="2"/>
  <c r="K13" i="2"/>
  <c r="K14" i="2"/>
  <c r="J11" i="2"/>
  <c r="K10" i="2"/>
  <c r="Q15" i="1"/>
  <c r="O8" i="1"/>
  <c r="O14" i="1"/>
  <c r="O16" i="1"/>
  <c r="J8" i="1"/>
  <c r="L14" i="2"/>
  <c r="O14" i="2"/>
  <c r="P14" i="2"/>
  <c r="Q14" i="2"/>
  <c r="N17" i="1"/>
  <c r="M17" i="1"/>
  <c r="K17" i="1"/>
  <c r="L17" i="1"/>
  <c r="O17" i="1"/>
  <c r="M10" i="2"/>
  <c r="O10" i="2"/>
  <c r="Q10" i="2"/>
  <c r="Q16" i="1"/>
  <c r="Q17" i="1"/>
  <c r="Q13" i="1"/>
  <c r="D80" i="10"/>
  <c r="D77" i="10"/>
  <c r="D78" i="10"/>
  <c r="D83" i="10"/>
  <c r="D81" i="10"/>
  <c r="AL10" i="10" l="1"/>
  <c r="AW10" i="10" s="1"/>
  <c r="J48" i="10"/>
  <c r="J49" i="10" s="1"/>
  <c r="U7" i="10"/>
  <c r="U3" i="10"/>
  <c r="U4" i="10"/>
  <c r="AI10" i="10"/>
  <c r="AT10" i="10" s="1"/>
  <c r="AF10" i="10"/>
  <c r="AQ10" i="10" s="1"/>
  <c r="AB1" i="10"/>
  <c r="C10" i="10"/>
  <c r="M50" i="10" s="1"/>
  <c r="N57" i="10" s="1"/>
  <c r="C15" i="10"/>
  <c r="U15" i="10" s="1"/>
  <c r="C11" i="10"/>
  <c r="U11" i="10" s="1"/>
  <c r="M3" i="10"/>
  <c r="M59" i="10" s="1"/>
  <c r="U59" i="10" s="1"/>
  <c r="C13" i="10"/>
  <c r="U13" i="10" s="1"/>
  <c r="M63" i="10"/>
  <c r="U63" i="10" s="1"/>
  <c r="N66" i="10"/>
  <c r="V66" i="10" s="1"/>
  <c r="N67" i="10"/>
  <c r="V67" i="10" s="1"/>
  <c r="N50" i="10"/>
  <c r="C12" i="10"/>
  <c r="C58" i="10" s="1"/>
  <c r="M4" i="10"/>
  <c r="M60" i="10" s="1"/>
  <c r="U60" i="10" s="1"/>
  <c r="C14" i="10"/>
  <c r="M6" i="10"/>
  <c r="M62" i="10" s="1"/>
  <c r="U62" i="10" s="1"/>
  <c r="N70" i="10"/>
  <c r="V70" i="10" s="1"/>
  <c r="Q66" i="10"/>
  <c r="Y66" i="10" s="1"/>
  <c r="S67" i="10"/>
  <c r="AA67" i="10" s="1"/>
  <c r="O69" i="10"/>
  <c r="W69" i="10" s="1"/>
  <c r="S69" i="10"/>
  <c r="AA69" i="10" s="1"/>
  <c r="Q70" i="10"/>
  <c r="Y70" i="10" s="1"/>
  <c r="S71" i="10"/>
  <c r="AA71" i="10" s="1"/>
  <c r="R66" i="10"/>
  <c r="Z66" i="10" s="1"/>
  <c r="P67" i="10"/>
  <c r="X67" i="10" s="1"/>
  <c r="R68" i="10"/>
  <c r="Z68" i="10" s="1"/>
  <c r="P69" i="10"/>
  <c r="X69" i="10" s="1"/>
  <c r="R70" i="10"/>
  <c r="Z70" i="10" s="1"/>
  <c r="P71" i="10"/>
  <c r="X71" i="10" s="1"/>
  <c r="O66" i="10"/>
  <c r="W66" i="10" s="1"/>
  <c r="S66" i="10"/>
  <c r="AA66" i="10" s="1"/>
  <c r="Q67" i="10"/>
  <c r="Y67" i="10" s="1"/>
  <c r="O68" i="10"/>
  <c r="W68" i="10" s="1"/>
  <c r="S68" i="10"/>
  <c r="AA68" i="10" s="1"/>
  <c r="Q69" i="10"/>
  <c r="Y69" i="10" s="1"/>
  <c r="O70" i="10"/>
  <c r="W70" i="10" s="1"/>
  <c r="S70" i="10"/>
  <c r="AA70" i="10" s="1"/>
  <c r="Q71" i="10"/>
  <c r="Y71" i="10" s="1"/>
  <c r="O67" i="10"/>
  <c r="W67" i="10" s="1"/>
  <c r="Q68" i="10"/>
  <c r="Y68" i="10" s="1"/>
  <c r="O71" i="10"/>
  <c r="W71" i="10" s="1"/>
  <c r="P66" i="10"/>
  <c r="X66" i="10" s="1"/>
  <c r="R67" i="10"/>
  <c r="Z67" i="10" s="1"/>
  <c r="P68" i="10"/>
  <c r="X68" i="10" s="1"/>
  <c r="R69" i="10"/>
  <c r="Z69" i="10" s="1"/>
  <c r="P70" i="10"/>
  <c r="X70" i="10" s="1"/>
  <c r="R71" i="10"/>
  <c r="Z71" i="10" s="1"/>
  <c r="R50" i="10"/>
  <c r="AJ2" i="10"/>
  <c r="AU2" i="10" s="1"/>
  <c r="Q50" i="10"/>
  <c r="AI2" i="10"/>
  <c r="AT2" i="10" s="1"/>
  <c r="U50" i="10"/>
  <c r="AC2" i="10"/>
  <c r="AM2" i="10"/>
  <c r="AX2" i="10" s="1"/>
  <c r="P50" i="10"/>
  <c r="AH2" i="10"/>
  <c r="AS2" i="10" s="1"/>
  <c r="T50" i="10"/>
  <c r="AL2" i="10"/>
  <c r="AW2" i="10" s="1"/>
  <c r="AA2" i="10"/>
  <c r="AK2" i="10"/>
  <c r="AV2" i="10" s="1"/>
  <c r="W2" i="10"/>
  <c r="AG2" i="10"/>
  <c r="AR2" i="10" s="1"/>
  <c r="AF2" i="10"/>
  <c r="AQ2" i="10" s="1"/>
  <c r="AD23" i="8"/>
  <c r="N71" i="10" s="1"/>
  <c r="V71" i="10" s="1"/>
  <c r="AD21" i="8"/>
  <c r="N69" i="10" s="1"/>
  <c r="V69" i="10" s="1"/>
  <c r="C5" i="9"/>
  <c r="H57" i="10"/>
  <c r="H50" i="10"/>
  <c r="M54" i="10"/>
  <c r="R57" i="10" s="1"/>
  <c r="C60" i="10"/>
  <c r="U14" i="10"/>
  <c r="G50" i="10"/>
  <c r="G57" i="10"/>
  <c r="D50" i="10"/>
  <c r="D57" i="10"/>
  <c r="C57" i="10"/>
  <c r="E57" i="10"/>
  <c r="E50" i="10"/>
  <c r="F50" i="10"/>
  <c r="F57" i="10"/>
  <c r="J57" i="10"/>
  <c r="J50" i="10"/>
  <c r="N65" i="10"/>
  <c r="V57" i="10"/>
  <c r="Q63" i="10"/>
  <c r="Y63" i="10" s="1"/>
  <c r="R62" i="10"/>
  <c r="Z62" i="10" s="1"/>
  <c r="S61" i="10"/>
  <c r="AA61" i="10" s="1"/>
  <c r="O61" i="10"/>
  <c r="W61" i="10" s="1"/>
  <c r="P60" i="10"/>
  <c r="X60" i="10" s="1"/>
  <c r="Q59" i="10"/>
  <c r="Y59" i="10" s="1"/>
  <c r="N59" i="10"/>
  <c r="V59" i="10" s="1"/>
  <c r="S58" i="10"/>
  <c r="AA58" i="10" s="1"/>
  <c r="F61" i="10"/>
  <c r="AB2" i="10"/>
  <c r="Z2" i="10"/>
  <c r="X2" i="10"/>
  <c r="Z1" i="10"/>
  <c r="X1" i="10"/>
  <c r="U10" i="10"/>
  <c r="M71" i="10"/>
  <c r="U71" i="10" s="1"/>
  <c r="P63" i="10"/>
  <c r="X63" i="10" s="1"/>
  <c r="Q62" i="10"/>
  <c r="Y62" i="10" s="1"/>
  <c r="R61" i="10"/>
  <c r="Z61" i="10" s="1"/>
  <c r="S60" i="10"/>
  <c r="AA60" i="10" s="1"/>
  <c r="O60" i="10"/>
  <c r="W60" i="10" s="1"/>
  <c r="P59" i="10"/>
  <c r="X59" i="10" s="1"/>
  <c r="N60" i="10"/>
  <c r="V60" i="10" s="1"/>
  <c r="R58" i="10"/>
  <c r="Z58" i="10" s="1"/>
  <c r="S50" i="10"/>
  <c r="O50" i="10"/>
  <c r="O49" i="10"/>
  <c r="W63" i="10"/>
  <c r="P62" i="10"/>
  <c r="X62" i="10" s="1"/>
  <c r="Q61" i="10"/>
  <c r="Y61" i="10" s="1"/>
  <c r="R60" i="10"/>
  <c r="Z60" i="10" s="1"/>
  <c r="S59" i="10"/>
  <c r="AA59" i="10" s="1"/>
  <c r="O59" i="10"/>
  <c r="W59" i="10" s="1"/>
  <c r="Q58" i="10"/>
  <c r="Y58" i="10" s="1"/>
  <c r="V2" i="10"/>
  <c r="Y2" i="10"/>
  <c r="V1" i="10"/>
  <c r="Y1" i="10"/>
  <c r="M11" i="10"/>
  <c r="M67" i="10" s="1"/>
  <c r="U67" i="10" s="1"/>
  <c r="R63" i="10"/>
  <c r="Z63" i="10" s="1"/>
  <c r="S62" i="10"/>
  <c r="AA62" i="10" s="1"/>
  <c r="O62" i="10"/>
  <c r="W62" i="10" s="1"/>
  <c r="P61" i="10"/>
  <c r="X61" i="10" s="1"/>
  <c r="Q60" i="10"/>
  <c r="Y60" i="10" s="1"/>
  <c r="R59" i="10"/>
  <c r="Z59" i="10" s="1"/>
  <c r="S63" i="10"/>
  <c r="AA63" i="10" s="1"/>
  <c r="O58" i="10"/>
  <c r="W58" i="10" s="1"/>
  <c r="P58" i="10"/>
  <c r="X58" i="10" s="1"/>
  <c r="AD21" i="6"/>
  <c r="N61" i="10" s="1"/>
  <c r="V61" i="10" s="1"/>
  <c r="AD20" i="8"/>
  <c r="N68" i="10" s="1"/>
  <c r="V68" i="10" s="1"/>
  <c r="AD22" i="6"/>
  <c r="N62" i="10" s="1"/>
  <c r="V62" i="10" s="1"/>
  <c r="Y3" i="10"/>
  <c r="AI3" i="10"/>
  <c r="AT3" i="10" s="1"/>
  <c r="G51" i="10"/>
  <c r="C11" i="9"/>
  <c r="C24" i="9"/>
  <c r="C18" i="9"/>
  <c r="K57" i="10"/>
  <c r="K50" i="10"/>
  <c r="I50" i="10"/>
  <c r="I57" i="10"/>
  <c r="D62" i="10"/>
  <c r="V15" i="10"/>
  <c r="AF15" i="10"/>
  <c r="AQ15" i="10" s="1"/>
  <c r="AF14" i="10"/>
  <c r="AQ14" i="10" s="1"/>
  <c r="D61" i="10"/>
  <c r="V14" i="10"/>
  <c r="V13" i="10"/>
  <c r="D60" i="10"/>
  <c r="AF13" i="10"/>
  <c r="AQ13" i="10" s="1"/>
  <c r="AG15" i="10"/>
  <c r="AR15" i="10" s="1"/>
  <c r="E62" i="10"/>
  <c r="W15" i="10"/>
  <c r="E61" i="10"/>
  <c r="AG14" i="10"/>
  <c r="AR14" i="10" s="1"/>
  <c r="W14" i="10"/>
  <c r="E60" i="10"/>
  <c r="W13" i="10"/>
  <c r="AG13" i="10"/>
  <c r="AR13" i="10" s="1"/>
  <c r="AH13" i="10"/>
  <c r="AS13" i="10" s="1"/>
  <c r="F60" i="10"/>
  <c r="X13" i="10"/>
  <c r="AH15" i="10"/>
  <c r="AS15" i="10" s="1"/>
  <c r="F62" i="10"/>
  <c r="X15" i="10"/>
  <c r="X14" i="10"/>
  <c r="AH14" i="10"/>
  <c r="AS14" i="10" s="1"/>
  <c r="Y15" i="10"/>
  <c r="AI15" i="10"/>
  <c r="AT15" i="10" s="1"/>
  <c r="G62" i="10"/>
  <c r="Y14" i="10"/>
  <c r="G61" i="10"/>
  <c r="AI14" i="10"/>
  <c r="AT14" i="10" s="1"/>
  <c r="AI13" i="10"/>
  <c r="AT13" i="10" s="1"/>
  <c r="G60" i="10"/>
  <c r="Y13" i="10"/>
  <c r="AJ15" i="10"/>
  <c r="AU15" i="10" s="1"/>
  <c r="H62" i="10"/>
  <c r="Z15" i="10"/>
  <c r="AJ14" i="10"/>
  <c r="AU14" i="10" s="1"/>
  <c r="H61" i="10"/>
  <c r="Z14" i="10"/>
  <c r="H60" i="10"/>
  <c r="Z13" i="10"/>
  <c r="AJ13" i="10"/>
  <c r="AU13" i="10" s="1"/>
  <c r="AK15" i="10"/>
  <c r="AV15" i="10" s="1"/>
  <c r="I62" i="10"/>
  <c r="AA15" i="10"/>
  <c r="I61" i="10"/>
  <c r="AA14" i="10"/>
  <c r="AK14" i="10"/>
  <c r="AV14" i="10" s="1"/>
  <c r="I60" i="10"/>
  <c r="AA13" i="10"/>
  <c r="AK13" i="10"/>
  <c r="AV13" i="10" s="1"/>
  <c r="AL15" i="10"/>
  <c r="AW15" i="10" s="1"/>
  <c r="J62" i="10"/>
  <c r="AB15" i="10"/>
  <c r="J61" i="10"/>
  <c r="AB14" i="10"/>
  <c r="AL14" i="10"/>
  <c r="AW14" i="10" s="1"/>
  <c r="J60" i="10"/>
  <c r="AB13" i="10"/>
  <c r="AL13" i="10"/>
  <c r="AW13" i="10" s="1"/>
  <c r="K62" i="10"/>
  <c r="AC15" i="10"/>
  <c r="AM15" i="10"/>
  <c r="AX15" i="10" s="1"/>
  <c r="AC14" i="10"/>
  <c r="AM14" i="10"/>
  <c r="AX14" i="10" s="1"/>
  <c r="K61" i="10"/>
  <c r="AC13" i="10"/>
  <c r="K60" i="10"/>
  <c r="AM13" i="10"/>
  <c r="AX13" i="10" s="1"/>
  <c r="AM12" i="10"/>
  <c r="AX12" i="10" s="1"/>
  <c r="K59" i="10"/>
  <c r="AC12" i="10"/>
  <c r="AL12" i="10"/>
  <c r="AW12" i="10" s="1"/>
  <c r="J59" i="10"/>
  <c r="AB12" i="10"/>
  <c r="AA12" i="10"/>
  <c r="I59" i="10"/>
  <c r="AV12" i="10"/>
  <c r="AJ12" i="10"/>
  <c r="AU12" i="10" s="1"/>
  <c r="H59" i="10"/>
  <c r="Z12" i="10"/>
  <c r="G59" i="10"/>
  <c r="Y12" i="10"/>
  <c r="AI12" i="10"/>
  <c r="AT12" i="10" s="1"/>
  <c r="AH12" i="10"/>
  <c r="AS12" i="10" s="1"/>
  <c r="F59" i="10"/>
  <c r="X12" i="10"/>
  <c r="W12" i="10"/>
  <c r="E59" i="10"/>
  <c r="AG12" i="10"/>
  <c r="AR12" i="10" s="1"/>
  <c r="AF12" i="10"/>
  <c r="AQ12" i="10" s="1"/>
  <c r="D59" i="10"/>
  <c r="V12" i="10"/>
  <c r="K58" i="10"/>
  <c r="AM11" i="10"/>
  <c r="AX11" i="10" s="1"/>
  <c r="AC11" i="10"/>
  <c r="AB11" i="10"/>
  <c r="J58" i="10"/>
  <c r="AL11" i="10"/>
  <c r="AW11" i="10" s="1"/>
  <c r="I58" i="10"/>
  <c r="AA11" i="10"/>
  <c r="Z11" i="10"/>
  <c r="H58" i="10"/>
  <c r="AJ11" i="10"/>
  <c r="AU11" i="10" s="1"/>
  <c r="Y11" i="10"/>
  <c r="AI11" i="10"/>
  <c r="AT11" i="10" s="1"/>
  <c r="G58" i="10"/>
  <c r="Q51" i="10"/>
  <c r="X11" i="10"/>
  <c r="F58" i="10"/>
  <c r="AH11" i="10"/>
  <c r="AS11" i="10" s="1"/>
  <c r="AG11" i="10"/>
  <c r="AR11" i="10" s="1"/>
  <c r="E58" i="10"/>
  <c r="W11" i="10"/>
  <c r="V11" i="10"/>
  <c r="D58" i="10"/>
  <c r="AF11" i="10"/>
  <c r="AQ11" i="10" s="1"/>
  <c r="AK6" i="10"/>
  <c r="AV6" i="10" s="1"/>
  <c r="S54" i="10"/>
  <c r="AA6" i="10"/>
  <c r="I54" i="10"/>
  <c r="H54" i="10"/>
  <c r="AJ6" i="10"/>
  <c r="AU6" i="10" s="1"/>
  <c r="R54" i="10"/>
  <c r="Z6" i="10"/>
  <c r="Y6" i="10"/>
  <c r="G54" i="10"/>
  <c r="AI6" i="10"/>
  <c r="AT6" i="10" s="1"/>
  <c r="Q54" i="10"/>
  <c r="AH6" i="10"/>
  <c r="AS6" i="10" s="1"/>
  <c r="X6" i="10"/>
  <c r="P54" i="10"/>
  <c r="F54" i="10"/>
  <c r="E54" i="10"/>
  <c r="AG6" i="10"/>
  <c r="AR6" i="10" s="1"/>
  <c r="O54" i="10"/>
  <c r="W6" i="10"/>
  <c r="AF6" i="10"/>
  <c r="AQ6" i="10" s="1"/>
  <c r="N54" i="10"/>
  <c r="D54" i="10"/>
  <c r="V6" i="10"/>
  <c r="AA5" i="10"/>
  <c r="S53" i="10"/>
  <c r="I53" i="10"/>
  <c r="AK5" i="10"/>
  <c r="AV5" i="10" s="1"/>
  <c r="AJ5" i="10"/>
  <c r="AU5" i="10" s="1"/>
  <c r="Z5" i="10"/>
  <c r="R53" i="10"/>
  <c r="H53" i="10"/>
  <c r="G53" i="10"/>
  <c r="AI5" i="10"/>
  <c r="AT5" i="10" s="1"/>
  <c r="Q53" i="10"/>
  <c r="Y5" i="10"/>
  <c r="AH5" i="10"/>
  <c r="AS5" i="10" s="1"/>
  <c r="P53" i="10"/>
  <c r="X5" i="10"/>
  <c r="F53" i="10"/>
  <c r="W5" i="10"/>
  <c r="O53" i="10"/>
  <c r="E53" i="10"/>
  <c r="AG5" i="10"/>
  <c r="AR5" i="10" s="1"/>
  <c r="V5" i="10"/>
  <c r="D53" i="10"/>
  <c r="N53" i="10"/>
  <c r="AF5" i="10"/>
  <c r="AQ5" i="10" s="1"/>
  <c r="T54" i="10"/>
  <c r="J54" i="10"/>
  <c r="AB6" i="10"/>
  <c r="AL6" i="10"/>
  <c r="AW6" i="10" s="1"/>
  <c r="T53" i="10"/>
  <c r="J53" i="10"/>
  <c r="AL5" i="10"/>
  <c r="AW5" i="10" s="1"/>
  <c r="AB5" i="10"/>
  <c r="T52" i="10"/>
  <c r="AB4" i="10"/>
  <c r="J52" i="10"/>
  <c r="AL4" i="10"/>
  <c r="AW4" i="10" s="1"/>
  <c r="S52" i="10"/>
  <c r="AK4" i="10"/>
  <c r="AV4" i="10" s="1"/>
  <c r="AA4" i="10"/>
  <c r="I52" i="10"/>
  <c r="R52" i="10"/>
  <c r="H52" i="10"/>
  <c r="AJ4" i="10"/>
  <c r="AU4" i="10" s="1"/>
  <c r="Z4" i="10"/>
  <c r="Q52" i="10"/>
  <c r="Y4" i="10"/>
  <c r="G52" i="10"/>
  <c r="AI4" i="10"/>
  <c r="AT4" i="10" s="1"/>
  <c r="P52" i="10"/>
  <c r="F52" i="10"/>
  <c r="X4" i="10"/>
  <c r="AH4" i="10"/>
  <c r="AS4" i="10" s="1"/>
  <c r="O52" i="10"/>
  <c r="AG4" i="10"/>
  <c r="AR4" i="10" s="1"/>
  <c r="W4" i="10"/>
  <c r="E52" i="10"/>
  <c r="N52" i="10"/>
  <c r="AF4" i="10"/>
  <c r="AQ4" i="10" s="1"/>
  <c r="D52" i="10"/>
  <c r="V4" i="10"/>
  <c r="N55" i="10"/>
  <c r="V7" i="10"/>
  <c r="D55" i="10"/>
  <c r="AF7" i="10"/>
  <c r="AQ7" i="10" s="1"/>
  <c r="E55" i="10"/>
  <c r="W7" i="10"/>
  <c r="O55" i="10"/>
  <c r="AG7" i="10"/>
  <c r="AR7" i="10" s="1"/>
  <c r="X7" i="10"/>
  <c r="P55" i="10"/>
  <c r="AH7" i="10"/>
  <c r="AS7" i="10" s="1"/>
  <c r="F55" i="10"/>
  <c r="Q55" i="10"/>
  <c r="G55" i="10"/>
  <c r="AI7" i="10"/>
  <c r="AT7" i="10" s="1"/>
  <c r="Y7" i="10"/>
  <c r="H55" i="10"/>
  <c r="R55" i="10"/>
  <c r="AJ7" i="10"/>
  <c r="AU7" i="10" s="1"/>
  <c r="Z7" i="10"/>
  <c r="I55" i="10"/>
  <c r="AK7" i="10"/>
  <c r="AV7" i="10" s="1"/>
  <c r="AA7" i="10"/>
  <c r="S55" i="10"/>
  <c r="AL7" i="10"/>
  <c r="AW7" i="10" s="1"/>
  <c r="T55" i="10"/>
  <c r="J55" i="10"/>
  <c r="AB7" i="10"/>
  <c r="K55" i="10"/>
  <c r="U55" i="10"/>
  <c r="AC7" i="10"/>
  <c r="AM7" i="10"/>
  <c r="AX7" i="10" s="1"/>
  <c r="AC6" i="10"/>
  <c r="K54" i="10"/>
  <c r="U54" i="10"/>
  <c r="AM6" i="10"/>
  <c r="AX6" i="10" s="1"/>
  <c r="U53" i="10"/>
  <c r="AC5" i="10"/>
  <c r="AM5" i="10"/>
  <c r="AX5" i="10" s="1"/>
  <c r="K53" i="10"/>
  <c r="U52" i="10"/>
  <c r="K52" i="10"/>
  <c r="AM4" i="10"/>
  <c r="AX4" i="10" s="1"/>
  <c r="AC4" i="10"/>
  <c r="AM3" i="10"/>
  <c r="AX3" i="10" s="1"/>
  <c r="K51" i="10"/>
  <c r="U51" i="10"/>
  <c r="AC3" i="10"/>
  <c r="T51" i="10"/>
  <c r="AL3" i="10"/>
  <c r="AW3" i="10" s="1"/>
  <c r="AB3" i="10"/>
  <c r="J51" i="10"/>
  <c r="S51" i="10"/>
  <c r="I51" i="10"/>
  <c r="AK3" i="10"/>
  <c r="AV3" i="10" s="1"/>
  <c r="AA3" i="10"/>
  <c r="R51" i="10"/>
  <c r="Z3" i="10"/>
  <c r="H51" i="10"/>
  <c r="AJ3" i="10"/>
  <c r="AU3" i="10" s="1"/>
  <c r="P51" i="10"/>
  <c r="X3" i="10"/>
  <c r="AH3" i="10"/>
  <c r="AS3" i="10" s="1"/>
  <c r="F51" i="10"/>
  <c r="AG3" i="10"/>
  <c r="AR3" i="10" s="1"/>
  <c r="W3" i="10"/>
  <c r="E51" i="10"/>
  <c r="N51" i="10"/>
  <c r="V3" i="10"/>
  <c r="AF3" i="10"/>
  <c r="AQ3" i="10" s="1"/>
  <c r="D51" i="10"/>
  <c r="D82" i="10"/>
  <c r="D79" i="10"/>
  <c r="D76" i="10"/>
  <c r="E81" i="10"/>
  <c r="H80" i="10"/>
  <c r="E70" i="10"/>
  <c r="H69" i="10"/>
  <c r="F78" i="10"/>
  <c r="H72" i="10"/>
  <c r="I83" i="10"/>
  <c r="I77" i="10"/>
  <c r="F67" i="10"/>
  <c r="I66" i="10"/>
  <c r="F83" i="10"/>
  <c r="I82" i="10"/>
  <c r="F77" i="10"/>
  <c r="H73" i="10"/>
  <c r="H81" i="10"/>
  <c r="E71" i="10"/>
  <c r="H70" i="10"/>
  <c r="F79" i="10"/>
  <c r="I78" i="10"/>
  <c r="F68" i="10"/>
  <c r="H66" i="10"/>
  <c r="I72" i="10"/>
  <c r="D69" i="10"/>
  <c r="H78" i="10"/>
  <c r="H67" i="10"/>
  <c r="E73" i="10"/>
  <c r="D70" i="10"/>
  <c r="H79" i="10"/>
  <c r="I76" i="10"/>
  <c r="H71" i="10"/>
  <c r="F80" i="10"/>
  <c r="I79" i="10"/>
  <c r="F69" i="10"/>
  <c r="I68" i="10"/>
  <c r="F73" i="10"/>
  <c r="G77" i="10"/>
  <c r="D66" i="10"/>
  <c r="G66" i="10"/>
  <c r="I73" i="10"/>
  <c r="G82" i="10"/>
  <c r="E67" i="10"/>
  <c r="F82" i="10"/>
  <c r="F81" i="10"/>
  <c r="I80" i="10"/>
  <c r="F70" i="10"/>
  <c r="I69" i="10"/>
  <c r="G78" i="10"/>
  <c r="H77" i="10"/>
  <c r="G83" i="10"/>
  <c r="G70" i="10"/>
  <c r="E76" i="10"/>
  <c r="F76" i="10"/>
  <c r="F72" i="10"/>
  <c r="E80" i="10"/>
  <c r="H68" i="10"/>
  <c r="I81" i="10"/>
  <c r="F71" i="10"/>
  <c r="I70" i="10"/>
  <c r="G79" i="10"/>
  <c r="D67" i="10"/>
  <c r="G68" i="10"/>
  <c r="I67" i="10"/>
  <c r="H82" i="10"/>
  <c r="E77" i="10"/>
  <c r="H76" i="10"/>
  <c r="D68" i="10"/>
  <c r="G73" i="10"/>
  <c r="E82" i="10"/>
  <c r="G76" i="10"/>
  <c r="E72" i="10"/>
  <c r="I71" i="10"/>
  <c r="G80" i="10"/>
  <c r="D72" i="10"/>
  <c r="G69" i="10"/>
  <c r="E78" i="10"/>
  <c r="G67" i="10"/>
  <c r="E83" i="10"/>
  <c r="D73" i="10"/>
  <c r="E79" i="10"/>
  <c r="E68" i="10"/>
  <c r="G72" i="10"/>
  <c r="H83" i="10"/>
  <c r="F66" i="10"/>
  <c r="G71" i="10"/>
  <c r="E69" i="10"/>
  <c r="D71" i="10"/>
  <c r="G81" i="10"/>
  <c r="M12" i="10" l="1"/>
  <c r="M68" i="10" s="1"/>
  <c r="U68" i="10" s="1"/>
  <c r="M51" i="10"/>
  <c r="O57" i="10" s="1"/>
  <c r="M52" i="10"/>
  <c r="P57" i="10" s="1"/>
  <c r="M14" i="10"/>
  <c r="M70" i="10" s="1"/>
  <c r="U70" i="10" s="1"/>
  <c r="M55" i="10"/>
  <c r="S57" i="10" s="1"/>
  <c r="C61" i="10"/>
  <c r="U12" i="10"/>
  <c r="M53" i="10"/>
  <c r="Q57" i="10" s="1"/>
  <c r="C59" i="10"/>
  <c r="C4" i="9"/>
  <c r="D75" i="10"/>
  <c r="D65" i="10"/>
  <c r="V65" i="10"/>
  <c r="W57" i="10"/>
  <c r="O65" i="10"/>
  <c r="R65" i="10"/>
  <c r="Z57" i="10"/>
  <c r="P65" i="10"/>
  <c r="X57" i="10"/>
  <c r="C17" i="9"/>
  <c r="Q65" i="10" l="1"/>
  <c r="Y57" i="10"/>
  <c r="S65" i="10"/>
  <c r="AA57" i="10"/>
  <c r="C3" i="9"/>
  <c r="E3" i="9" s="1"/>
  <c r="C25" i="8" s="1"/>
  <c r="E65" i="10"/>
  <c r="E75" i="10"/>
  <c r="W65" i="10"/>
  <c r="H75" i="10"/>
  <c r="H65" i="10"/>
  <c r="Z65" i="10"/>
  <c r="F65" i="10"/>
  <c r="F75" i="10"/>
  <c r="X65" i="10"/>
  <c r="I65" i="10" l="1"/>
  <c r="I75" i="10" s="1"/>
  <c r="AA65" i="10"/>
  <c r="Y65" i="10"/>
  <c r="G75" i="10"/>
  <c r="G65" i="10"/>
  <c r="C25" i="6"/>
</calcChain>
</file>

<file path=xl/sharedStrings.xml><?xml version="1.0" encoding="utf-8"?>
<sst xmlns="http://schemas.openxmlformats.org/spreadsheetml/2006/main" count="113" uniqueCount="51">
  <si>
    <t>Operaciones</t>
  </si>
  <si>
    <t>MOPS</t>
  </si>
  <si>
    <t>Segundos</t>
  </si>
  <si>
    <t>Tiempo</t>
  </si>
  <si>
    <t>Sin optimizar</t>
  </si>
  <si>
    <t>Optimizado</t>
  </si>
  <si>
    <t>Speed-Up</t>
  </si>
  <si>
    <t>Total:</t>
  </si>
  <si>
    <t>Optimizados</t>
  </si>
  <si>
    <t>Talla vs Procesadores</t>
  </si>
  <si>
    <t>Procesadores vs Sobrecarga</t>
  </si>
  <si>
    <t>Prueba 1</t>
  </si>
  <si>
    <t>Prueba 2</t>
  </si>
  <si>
    <t>Prueba 3</t>
  </si>
  <si>
    <t>Prueba 4</t>
  </si>
  <si>
    <t>Prueba 5</t>
  </si>
  <si>
    <t>PORCENTAJE DE FINALIZACION</t>
  </si>
  <si>
    <t>Realizados</t>
  </si>
  <si>
    <t>PROGRESO TOTAL</t>
  </si>
  <si>
    <t>Talla vs Proc (Sin optimizar)</t>
  </si>
  <si>
    <t>Talla vs Proc (Optimizado)</t>
  </si>
  <si>
    <t>Proc vs Sobrecarga (Sin optimizar)</t>
  </si>
  <si>
    <t>Proc vs Sobrecarga (Optimizado)</t>
  </si>
  <si>
    <t>1 procesador</t>
  </si>
  <si>
    <t>2 procesadores</t>
  </si>
  <si>
    <t>4 procesadores</t>
  </si>
  <si>
    <t>8 procesadores</t>
  </si>
  <si>
    <t>12 procesadores</t>
  </si>
  <si>
    <t>24 procesadores</t>
  </si>
  <si>
    <t>Eficiencia</t>
  </si>
  <si>
    <t>OPERACIONES</t>
  </si>
  <si>
    <t>Talla</t>
  </si>
  <si>
    <t>Speed-Up Optimización</t>
  </si>
  <si>
    <t>Speed-Up por sobreasignacion</t>
  </si>
  <si>
    <t>Eficiencia por sobreasignacion</t>
  </si>
  <si>
    <t>Talla 12400</t>
  </si>
  <si>
    <t>Talla 100</t>
  </si>
  <si>
    <t>Talla 400</t>
  </si>
  <si>
    <t>Talla 900</t>
  </si>
  <si>
    <t>Talla 1400</t>
  </si>
  <si>
    <t>Talla 2300</t>
  </si>
  <si>
    <t>Talla 5100</t>
  </si>
  <si>
    <t>Talla 88800</t>
  </si>
  <si>
    <t>AW</t>
  </si>
  <si>
    <t>AX</t>
  </si>
  <si>
    <t>AQ</t>
  </si>
  <si>
    <t>AR</t>
  </si>
  <si>
    <t>AS</t>
  </si>
  <si>
    <t>AT</t>
  </si>
  <si>
    <t>AU</t>
  </si>
  <si>
    <t>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</si>
</sst>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164" fontId="1" fillId="0" borderId="1" xfId="0" applyNumberFormat="1" applyFont="1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Talla vs Procesadores -O0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finales'!$C$2</c:f>
              <c:strCache>
                <c:ptCount val="1"/>
                <c:pt idx="0">
                  <c:v>1 procesador</c:v>
                </c:pt>
              </c:strCache>
            </c:strRef>
          </c:tx>
          <c:marker>
            <c:symbol val="none"/>
          </c:marker>
          <c:cat>
            <c:numRef>
              <c:f>'Datos finales'!$D$48:$I$48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cat>
          <c:val>
            <c:numRef>
              <c:f>'Datos finales'!$D$2:$I$2</c:f>
              <c:numCache>
                <c:formatCode>General</c:formatCode>
                <c:ptCount val="6"/>
                <c:pt idx="0">
                  <c:v>751</c:v>
                </c:pt>
                <c:pt idx="1">
                  <c:v>7717.2</c:v>
                </c:pt>
                <c:pt idx="2">
                  <c:v>30120.400000000001</c:v>
                </c:pt>
                <c:pt idx="3">
                  <c:v>87027</c:v>
                </c:pt>
                <c:pt idx="4">
                  <c:v>205275.2</c:v>
                </c:pt>
                <c:pt idx="5">
                  <c:v>1073641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finales'!$C$3</c:f>
              <c:strCache>
                <c:ptCount val="1"/>
                <c:pt idx="0">
                  <c:v>2 procesadores</c:v>
                </c:pt>
              </c:strCache>
            </c:strRef>
          </c:tx>
          <c:marker>
            <c:symbol val="none"/>
          </c:marker>
          <c:cat>
            <c:numRef>
              <c:f>'Datos finales'!$D$48:$I$48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cat>
          <c:val>
            <c:numRef>
              <c:f>'Datos finales'!$D$3:$I$3</c:f>
              <c:numCache>
                <c:formatCode>General</c:formatCode>
                <c:ptCount val="6"/>
                <c:pt idx="0">
                  <c:v>1020.6</c:v>
                </c:pt>
                <c:pt idx="1">
                  <c:v>7097.4</c:v>
                </c:pt>
                <c:pt idx="2">
                  <c:v>20659.400000000001</c:v>
                </c:pt>
                <c:pt idx="3">
                  <c:v>42064.800000000003</c:v>
                </c:pt>
                <c:pt idx="4">
                  <c:v>109596</c:v>
                </c:pt>
                <c:pt idx="5">
                  <c:v>568592.19999999995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finales'!$C$4</c:f>
              <c:strCache>
                <c:ptCount val="1"/>
                <c:pt idx="0">
                  <c:v>4 procesadores</c:v>
                </c:pt>
              </c:strCache>
            </c:strRef>
          </c:tx>
          <c:marker>
            <c:symbol val="none"/>
          </c:marker>
          <c:cat>
            <c:numRef>
              <c:f>'Datos finales'!$D$48:$I$48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cat>
          <c:val>
            <c:numRef>
              <c:f>'Datos finales'!$D$4:$I$4</c:f>
              <c:numCache>
                <c:formatCode>General</c:formatCode>
                <c:ptCount val="6"/>
                <c:pt idx="0">
                  <c:v>1685.8</c:v>
                </c:pt>
                <c:pt idx="1">
                  <c:v>4408.3999999999996</c:v>
                </c:pt>
                <c:pt idx="2">
                  <c:v>13898</c:v>
                </c:pt>
                <c:pt idx="3">
                  <c:v>27689.4</c:v>
                </c:pt>
                <c:pt idx="4">
                  <c:v>69274</c:v>
                </c:pt>
                <c:pt idx="5">
                  <c:v>316593.8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finales'!$C$5</c:f>
              <c:strCache>
                <c:ptCount val="1"/>
                <c:pt idx="0">
                  <c:v>8 procesadores</c:v>
                </c:pt>
              </c:strCache>
            </c:strRef>
          </c:tx>
          <c:marker>
            <c:symbol val="none"/>
          </c:marker>
          <c:cat>
            <c:numRef>
              <c:f>'Datos finales'!$D$48:$I$48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cat>
          <c:val>
            <c:numRef>
              <c:f>'Datos finales'!$D$5:$I$5</c:f>
              <c:numCache>
                <c:formatCode>General</c:formatCode>
                <c:ptCount val="6"/>
                <c:pt idx="0">
                  <c:v>3224.2</c:v>
                </c:pt>
                <c:pt idx="1">
                  <c:v>5123</c:v>
                </c:pt>
                <c:pt idx="2">
                  <c:v>11227.2</c:v>
                </c:pt>
                <c:pt idx="3">
                  <c:v>21301</c:v>
                </c:pt>
                <c:pt idx="4">
                  <c:v>51096</c:v>
                </c:pt>
                <c:pt idx="5">
                  <c:v>227264.4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finales'!$C$6</c:f>
              <c:strCache>
                <c:ptCount val="1"/>
                <c:pt idx="0">
                  <c:v>12 procesadores</c:v>
                </c:pt>
              </c:strCache>
            </c:strRef>
          </c:tx>
          <c:marker>
            <c:symbol val="none"/>
          </c:marker>
          <c:cat>
            <c:numRef>
              <c:f>'Datos finales'!$D$48:$I$48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cat>
          <c:val>
            <c:numRef>
              <c:f>'Datos finales'!$D$6:$I$6</c:f>
              <c:numCache>
                <c:formatCode>General</c:formatCode>
                <c:ptCount val="6"/>
                <c:pt idx="0">
                  <c:v>4852</c:v>
                </c:pt>
                <c:pt idx="1">
                  <c:v>6449.2</c:v>
                </c:pt>
                <c:pt idx="2">
                  <c:v>10243</c:v>
                </c:pt>
                <c:pt idx="3">
                  <c:v>18011.400000000001</c:v>
                </c:pt>
                <c:pt idx="4">
                  <c:v>38705.4</c:v>
                </c:pt>
                <c:pt idx="5">
                  <c:v>164942.79999999999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finales'!$C$7</c:f>
              <c:strCache>
                <c:ptCount val="1"/>
                <c:pt idx="0">
                  <c:v>24 procesadores</c:v>
                </c:pt>
              </c:strCache>
            </c:strRef>
          </c:tx>
          <c:marker>
            <c:symbol val="none"/>
          </c:marker>
          <c:cat>
            <c:numRef>
              <c:f>'Datos finales'!$D$48:$I$48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cat>
          <c:val>
            <c:numRef>
              <c:f>'Datos finales'!$D$7:$I$7</c:f>
              <c:numCache>
                <c:formatCode>General</c:formatCode>
                <c:ptCount val="6"/>
                <c:pt idx="0">
                  <c:v>9941</c:v>
                </c:pt>
                <c:pt idx="1">
                  <c:v>12211</c:v>
                </c:pt>
                <c:pt idx="2">
                  <c:v>14854.4</c:v>
                </c:pt>
                <c:pt idx="3">
                  <c:v>22624.799999999999</c:v>
                </c:pt>
                <c:pt idx="4">
                  <c:v>39763</c:v>
                </c:pt>
                <c:pt idx="5">
                  <c:v>132917.4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153920"/>
        <c:axId val="175155840"/>
      </c:lineChart>
      <c:catAx>
        <c:axId val="17515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155840"/>
        <c:crosses val="autoZero"/>
        <c:auto val="1"/>
        <c:lblAlgn val="ctr"/>
        <c:lblOffset val="100"/>
        <c:noMultiLvlLbl val="0"/>
      </c:catAx>
      <c:valAx>
        <c:axId val="17515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153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Eficiencia</a:t>
            </a:r>
            <a:r>
              <a:rPr lang="es-ES" baseline="0"/>
              <a:t> -O2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finales'!$AP$10</c:f>
              <c:strCache>
                <c:ptCount val="1"/>
                <c:pt idx="0">
                  <c:v>1 procesador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finales'!$AQ$10:$AX$10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finales'!$AP$11</c:f>
              <c:strCache>
                <c:ptCount val="1"/>
                <c:pt idx="0">
                  <c:v>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finales'!$AQ$11:$AX$11</c:f>
              <c:numCache>
                <c:formatCode>General</c:formatCode>
                <c:ptCount val="8"/>
                <c:pt idx="0">
                  <c:v>0.25908328675237563</c:v>
                </c:pt>
                <c:pt idx="1">
                  <c:v>0.4340626178800453</c:v>
                </c:pt>
                <c:pt idx="2">
                  <c:v>0.5837386664148092</c:v>
                </c:pt>
                <c:pt idx="3">
                  <c:v>0.85587103802812114</c:v>
                </c:pt>
                <c:pt idx="4">
                  <c:v>0.74037112654474202</c:v>
                </c:pt>
                <c:pt idx="5">
                  <c:v>1.0132435054235573</c:v>
                </c:pt>
                <c:pt idx="6">
                  <c:v>0.91842711769462704</c:v>
                </c:pt>
                <c:pt idx="7">
                  <c:v>0.90940071715024406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finales'!$AP$12</c:f>
              <c:strCache>
                <c:ptCount val="1"/>
                <c:pt idx="0">
                  <c:v>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finales'!$AQ$12:$AX$12</c:f>
              <c:numCache>
                <c:formatCode>General</c:formatCode>
                <c:ptCount val="8"/>
                <c:pt idx="0">
                  <c:v>3.4318080852954243E-2</c:v>
                </c:pt>
                <c:pt idx="1">
                  <c:v>0.24776074412195334</c:v>
                </c:pt>
                <c:pt idx="2">
                  <c:v>0.45768846267772506</c:v>
                </c:pt>
                <c:pt idx="3">
                  <c:v>0.65277056501869546</c:v>
                </c:pt>
                <c:pt idx="4">
                  <c:v>0.65561263492645938</c:v>
                </c:pt>
                <c:pt idx="5">
                  <c:v>0.95654492427468973</c:v>
                </c:pt>
                <c:pt idx="6">
                  <c:v>0.88553491141565022</c:v>
                </c:pt>
                <c:pt idx="7">
                  <c:v>0.75528135029279431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finales'!$AP$13</c:f>
              <c:strCache>
                <c:ptCount val="1"/>
                <c:pt idx="0">
                  <c:v>8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finales'!$AQ$13:$AX$13</c:f>
              <c:numCache>
                <c:formatCode>General</c:formatCode>
                <c:ptCount val="8"/>
                <c:pt idx="0">
                  <c:v>9.0224246671338475E-3</c:v>
                </c:pt>
                <c:pt idx="1">
                  <c:v>8.3787208015378339E-2</c:v>
                </c:pt>
                <c:pt idx="2">
                  <c:v>0.18458442838370565</c:v>
                </c:pt>
                <c:pt idx="3">
                  <c:v>0.39882866208355372</c:v>
                </c:pt>
                <c:pt idx="4">
                  <c:v>0.42923494259316725</c:v>
                </c:pt>
                <c:pt idx="5">
                  <c:v>0.66199233637468557</c:v>
                </c:pt>
                <c:pt idx="6">
                  <c:v>0.55636291028423746</c:v>
                </c:pt>
                <c:pt idx="7">
                  <c:v>0.72884005664714269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finales'!$AP$14</c:f>
              <c:strCache>
                <c:ptCount val="1"/>
                <c:pt idx="0">
                  <c:v>12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finales'!$AQ$14:$AX$14</c:f>
              <c:numCache>
                <c:formatCode>General</c:formatCode>
                <c:ptCount val="8"/>
                <c:pt idx="0">
                  <c:v>4.2342688007016007E-3</c:v>
                </c:pt>
                <c:pt idx="1">
                  <c:v>3.4201828536101105E-2</c:v>
                </c:pt>
                <c:pt idx="2">
                  <c:v>0.11894967282525019</c:v>
                </c:pt>
                <c:pt idx="3">
                  <c:v>0.24774814727215388</c:v>
                </c:pt>
                <c:pt idx="4">
                  <c:v>0.32590042332626529</c:v>
                </c:pt>
                <c:pt idx="5">
                  <c:v>0.58051032249760937</c:v>
                </c:pt>
                <c:pt idx="6">
                  <c:v>0.54508436162686269</c:v>
                </c:pt>
                <c:pt idx="7">
                  <c:v>0.69801573514423099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finales'!$AP$15</c:f>
              <c:strCache>
                <c:ptCount val="1"/>
                <c:pt idx="0">
                  <c:v>24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finales'!$AQ$15:$AX$15</c:f>
              <c:numCache>
                <c:formatCode>General</c:formatCode>
                <c:ptCount val="8"/>
                <c:pt idx="0">
                  <c:v>8.688170591807815E-4</c:v>
                </c:pt>
                <c:pt idx="1">
                  <c:v>9.6885714093263558E-3</c:v>
                </c:pt>
                <c:pt idx="2">
                  <c:v>3.7441314553990614E-2</c:v>
                </c:pt>
                <c:pt idx="3">
                  <c:v>7.6798413900972681E-2</c:v>
                </c:pt>
                <c:pt idx="4">
                  <c:v>0.1060471166639463</c:v>
                </c:pt>
                <c:pt idx="5">
                  <c:v>0.25933464199128892</c:v>
                </c:pt>
                <c:pt idx="6">
                  <c:v>0.3334187692711359</c:v>
                </c:pt>
                <c:pt idx="7">
                  <c:v>0.47433688703445515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997568"/>
        <c:axId val="163999104"/>
      </c:lineChart>
      <c:catAx>
        <c:axId val="16399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999104"/>
        <c:crosses val="autoZero"/>
        <c:auto val="1"/>
        <c:lblAlgn val="ctr"/>
        <c:lblOffset val="100"/>
        <c:noMultiLvlLbl val="0"/>
      </c:catAx>
      <c:valAx>
        <c:axId val="16399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997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MOPS -O0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finales'!$C$10</c:f>
              <c:strCache>
                <c:ptCount val="1"/>
                <c:pt idx="0">
                  <c:v>1 procesador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finales'!$D$50:$K$50</c:f>
              <c:numCache>
                <c:formatCode>General</c:formatCode>
                <c:ptCount val="8"/>
                <c:pt idx="0">
                  <c:v>252.99600532623168</c:v>
                </c:pt>
                <c:pt idx="1">
                  <c:v>393.92525786554711</c:v>
                </c:pt>
                <c:pt idx="2">
                  <c:v>510.94938978234018</c:v>
                </c:pt>
                <c:pt idx="3">
                  <c:v>427.9131763705517</c:v>
                </c:pt>
                <c:pt idx="4">
                  <c:v>489.63537728863491</c:v>
                </c:pt>
                <c:pt idx="5">
                  <c:v>460.29352455802263</c:v>
                </c:pt>
                <c:pt idx="6">
                  <c:v>522.12013688675188</c:v>
                </c:pt>
                <c:pt idx="7">
                  <c:v>556.27993883042086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finales'!$C$11</c:f>
              <c:strCache>
                <c:ptCount val="1"/>
                <c:pt idx="0">
                  <c:v>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finales'!$D$51:$K$51</c:f>
              <c:numCache>
                <c:formatCode>General</c:formatCode>
                <c:ptCount val="8"/>
                <c:pt idx="0">
                  <c:v>186.1650009798158</c:v>
                </c:pt>
                <c:pt idx="1">
                  <c:v>428.32586581001499</c:v>
                </c:pt>
                <c:pt idx="2">
                  <c:v>744.93934964229356</c:v>
                </c:pt>
                <c:pt idx="3">
                  <c:v>885.30077404385599</c:v>
                </c:pt>
                <c:pt idx="4">
                  <c:v>917.09551443483338</c:v>
                </c:pt>
                <c:pt idx="5">
                  <c:v>869.14663971823745</c:v>
                </c:pt>
                <c:pt idx="6">
                  <c:v>1115.46283552009</c:v>
                </c:pt>
                <c:pt idx="7">
                  <c:v>1013.6531388007307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finales'!$C$12</c:f>
              <c:strCache>
                <c:ptCount val="1"/>
                <c:pt idx="0">
                  <c:v>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finales'!$D$52:$K$52</c:f>
              <c:numCache>
                <c:formatCode>General</c:formatCode>
                <c:ptCount val="8"/>
                <c:pt idx="0">
                  <c:v>112.70613358642782</c:v>
                </c:pt>
                <c:pt idx="1">
                  <c:v>689.59259595318031</c:v>
                </c:pt>
                <c:pt idx="2">
                  <c:v>1107.3535760541083</c:v>
                </c:pt>
                <c:pt idx="3">
                  <c:v>1344.9189942721762</c:v>
                </c:pt>
                <c:pt idx="4">
                  <c:v>1450.905101481075</c:v>
                </c:pt>
                <c:pt idx="5">
                  <c:v>1560.9591849240257</c:v>
                </c:pt>
                <c:pt idx="6">
                  <c:v>1686.790201253822</c:v>
                </c:pt>
                <c:pt idx="7">
                  <c:v>1827.4151394433704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finales'!$C$13</c:f>
              <c:strCache>
                <c:ptCount val="1"/>
                <c:pt idx="0">
                  <c:v>8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finales'!$D$53:$K$53</c:f>
              <c:numCache>
                <c:formatCode>General</c:formatCode>
                <c:ptCount val="8"/>
                <c:pt idx="0">
                  <c:v>58.929346814713732</c:v>
                </c:pt>
                <c:pt idx="1">
                  <c:v>593.40230333788804</c:v>
                </c:pt>
                <c:pt idx="2">
                  <c:v>1370.7781103035484</c:v>
                </c:pt>
                <c:pt idx="3">
                  <c:v>1748.2747288859678</c:v>
                </c:pt>
                <c:pt idx="4">
                  <c:v>1967.0815719430091</c:v>
                </c:pt>
                <c:pt idx="5">
                  <c:v>2174.5156742543045</c:v>
                </c:pt>
                <c:pt idx="6">
                  <c:v>2235.9661255846618</c:v>
                </c:pt>
                <c:pt idx="7">
                  <c:v>3137.2981286484514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finales'!$C$14</c:f>
              <c:strCache>
                <c:ptCount val="1"/>
                <c:pt idx="0">
                  <c:v>12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finales'!$D$54:$K$54</c:f>
              <c:numCache>
                <c:formatCode>General</c:formatCode>
                <c:ptCount val="8"/>
                <c:pt idx="0">
                  <c:v>39.159109645507009</c:v>
                </c:pt>
                <c:pt idx="1">
                  <c:v>471.37629473423061</c:v>
                </c:pt>
                <c:pt idx="2">
                  <c:v>1502.489505027824</c:v>
                </c:pt>
                <c:pt idx="3">
                  <c:v>2067.5794219216718</c:v>
                </c:pt>
                <c:pt idx="4">
                  <c:v>2596.7952792116862</c:v>
                </c:pt>
                <c:pt idx="5">
                  <c:v>2996.1295673409204</c:v>
                </c:pt>
                <c:pt idx="6">
                  <c:v>3214.4421917763607</c:v>
                </c:pt>
                <c:pt idx="7">
                  <c:v>4587.1363403571731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finales'!$C$15</c:f>
              <c:strCache>
                <c:ptCount val="1"/>
                <c:pt idx="0">
                  <c:v>24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finales'!$D$55:$K$55</c:f>
              <c:numCache>
                <c:formatCode>General</c:formatCode>
                <c:ptCount val="8"/>
                <c:pt idx="0">
                  <c:v>19.11276531536063</c:v>
                </c:pt>
                <c:pt idx="1">
                  <c:v>248.95585947096882</c:v>
                </c:pt>
                <c:pt idx="2">
                  <c:v>1036.0566566135285</c:v>
                </c:pt>
                <c:pt idx="3">
                  <c:v>1645.9814009405609</c:v>
                </c:pt>
                <c:pt idx="4">
                  <c:v>2527.7267811784827</c:v>
                </c:pt>
                <c:pt idx="5">
                  <c:v>3718.023373914928</c:v>
                </c:pt>
                <c:pt idx="6">
                  <c:v>4756.5675031276924</c:v>
                </c:pt>
                <c:pt idx="7">
                  <c:v>6196.6775386098079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27776"/>
        <c:axId val="165287040"/>
      </c:lineChart>
      <c:catAx>
        <c:axId val="16402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5287040"/>
        <c:crosses val="autoZero"/>
        <c:auto val="1"/>
        <c:lblAlgn val="ctr"/>
        <c:lblOffset val="100"/>
        <c:noMultiLvlLbl val="0"/>
      </c:catAx>
      <c:valAx>
        <c:axId val="16528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027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MOPS -O2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finales'!$C$10</c:f>
              <c:strCache>
                <c:ptCount val="1"/>
                <c:pt idx="0">
                  <c:v>1 procesador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finales'!$D$57:$K$57</c:f>
              <c:numCache>
                <c:formatCode>General</c:formatCode>
                <c:ptCount val="8"/>
                <c:pt idx="0">
                  <c:v>1024.8112189859762</c:v>
                </c:pt>
                <c:pt idx="1">
                  <c:v>1320.935082992961</c:v>
                </c:pt>
                <c:pt idx="2">
                  <c:v>1556.2746485994539</c:v>
                </c:pt>
                <c:pt idx="3">
                  <c:v>1234.4451295106637</c:v>
                </c:pt>
                <c:pt idx="4">
                  <c:v>1464.95534152655</c:v>
                </c:pt>
                <c:pt idx="5">
                  <c:v>1131.8937088615191</c:v>
                </c:pt>
                <c:pt idx="6">
                  <c:v>1358.1205141355288</c:v>
                </c:pt>
                <c:pt idx="7">
                  <c:v>1363.9730290442267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finales'!$C$11</c:f>
              <c:strCache>
                <c:ptCount val="1"/>
                <c:pt idx="0">
                  <c:v>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finales'!$D$58:$K$58</c:f>
              <c:numCache>
                <c:formatCode>General</c:formatCode>
                <c:ptCount val="8"/>
                <c:pt idx="0">
                  <c:v>531.02291783119063</c:v>
                </c:pt>
                <c:pt idx="1">
                  <c:v>1146.7370803470387</c:v>
                </c:pt>
                <c:pt idx="2">
                  <c:v>1816.9153758972423</c:v>
                </c:pt>
                <c:pt idx="3">
                  <c:v>2113.0516687661006</c:v>
                </c:pt>
                <c:pt idx="4">
                  <c:v>2169.2212730874985</c:v>
                </c:pt>
                <c:pt idx="5">
                  <c:v>2293.7678986674341</c:v>
                </c:pt>
                <c:pt idx="6">
                  <c:v>2494.6694185588772</c:v>
                </c:pt>
                <c:pt idx="7">
                  <c:v>2480.7961015728206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finales'!$C$12</c:f>
              <c:strCache>
                <c:ptCount val="1"/>
                <c:pt idx="0">
                  <c:v>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finales'!$D$59:$K$59</c:f>
              <c:numCache>
                <c:formatCode>General</c:formatCode>
                <c:ptCount val="8"/>
                <c:pt idx="0">
                  <c:v>140.6782170887013</c:v>
                </c:pt>
                <c:pt idx="1">
                  <c:v>1309.1034363965207</c:v>
                </c:pt>
                <c:pt idx="2">
                  <c:v>2849.1558056872036</c:v>
                </c:pt>
                <c:pt idx="3">
                  <c:v>3223.2377787010105</c:v>
                </c:pt>
                <c:pt idx="4">
                  <c:v>3841.7729260312503</c:v>
                </c:pt>
                <c:pt idx="5">
                  <c:v>4330.828728119759</c:v>
                </c:pt>
                <c:pt idx="6">
                  <c:v>4810.6525167071313</c:v>
                </c:pt>
                <c:pt idx="7">
                  <c:v>4120.7335645579051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finales'!$C$13</c:f>
              <c:strCache>
                <c:ptCount val="1"/>
                <c:pt idx="0">
                  <c:v>8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finales'!$D$60:$K$60</c:f>
              <c:numCache>
                <c:formatCode>General</c:formatCode>
                <c:ptCount val="8"/>
                <c:pt idx="0">
                  <c:v>73.970256170676635</c:v>
                </c:pt>
                <c:pt idx="1">
                  <c:v>885.41970058833806</c:v>
                </c:pt>
                <c:pt idx="2">
                  <c:v>2298.1125313582606</c:v>
                </c:pt>
                <c:pt idx="3">
                  <c:v>3938.6567953463777</c:v>
                </c:pt>
                <c:pt idx="4">
                  <c:v>5030.4801753736201</c:v>
                </c:pt>
                <c:pt idx="5">
                  <c:v>5994.4396868563617</c:v>
                </c:pt>
                <c:pt idx="6">
                  <c:v>6044.8630540893409</c:v>
                </c:pt>
                <c:pt idx="7">
                  <c:v>7952.9454380301504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finales'!$C$14</c:f>
              <c:strCache>
                <c:ptCount val="1"/>
                <c:pt idx="0">
                  <c:v>12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finales'!$D$61:$K$61</c:f>
              <c:numCache>
                <c:formatCode>General</c:formatCode>
                <c:ptCount val="8"/>
                <c:pt idx="0">
                  <c:v>52.071914053935537</c:v>
                </c:pt>
                <c:pt idx="1">
                  <c:v>542.14074259014876</c:v>
                </c:pt>
                <c:pt idx="2">
                  <c:v>2221.4203233256349</c:v>
                </c:pt>
                <c:pt idx="3">
                  <c:v>3669.9779249448125</c:v>
                </c:pt>
                <c:pt idx="4">
                  <c:v>5729.1547914909142</c:v>
                </c:pt>
                <c:pt idx="5">
                  <c:v>7884.9117835705874</c:v>
                </c:pt>
                <c:pt idx="6">
                  <c:v>8883.4830415189354</c:v>
                </c:pt>
                <c:pt idx="7">
                  <c:v>11424.89563902251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finales'!$C$15</c:f>
              <c:strCache>
                <c:ptCount val="1"/>
                <c:pt idx="0">
                  <c:v>24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finales'!$D$62:$K$62</c:f>
              <c:numCache>
                <c:formatCode>General</c:formatCode>
                <c:ptCount val="8"/>
                <c:pt idx="0">
                  <c:v>21.368963267876826</c:v>
                </c:pt>
                <c:pt idx="1">
                  <c:v>307.15137308788167</c:v>
                </c:pt>
                <c:pt idx="2">
                  <c:v>1398.4552476147205</c:v>
                </c:pt>
                <c:pt idx="3">
                  <c:v>2275.2822718607945</c:v>
                </c:pt>
                <c:pt idx="4">
                  <c:v>3728.5029602480968</c:v>
                </c:pt>
                <c:pt idx="5">
                  <c:v>7044.9419942350623</c:v>
                </c:pt>
                <c:pt idx="6">
                  <c:v>10867.748888278809</c:v>
                </c:pt>
                <c:pt idx="7">
                  <c:v>15527.585294299079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99328"/>
        <c:axId val="165300864"/>
      </c:lineChart>
      <c:catAx>
        <c:axId val="16529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5300864"/>
        <c:crosses val="autoZero"/>
        <c:auto val="1"/>
        <c:lblAlgn val="ctr"/>
        <c:lblOffset val="100"/>
        <c:noMultiLvlLbl val="0"/>
      </c:catAx>
      <c:valAx>
        <c:axId val="16530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299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Speed-Up Optimización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finales'!$M$50</c:f>
              <c:strCache>
                <c:ptCount val="1"/>
                <c:pt idx="0">
                  <c:v>1 procesador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finales'!$N$50:$U$50</c:f>
              <c:numCache>
                <c:formatCode>General</c:formatCode>
                <c:ptCount val="8"/>
                <c:pt idx="0">
                  <c:v>4.0507011866235167</c:v>
                </c:pt>
                <c:pt idx="1">
                  <c:v>3.3532632310767356</c:v>
                </c:pt>
                <c:pt idx="2">
                  <c:v>3.0458489230458086</c:v>
                </c:pt>
                <c:pt idx="3">
                  <c:v>2.8848028003739135</c:v>
                </c:pt>
                <c:pt idx="4">
                  <c:v>2.9919311583218673</c:v>
                </c:pt>
                <c:pt idx="5">
                  <c:v>2.4590693730666144</c:v>
                </c:pt>
                <c:pt idx="6">
                  <c:v>2.6011647860080638</c:v>
                </c:pt>
                <c:pt idx="7">
                  <c:v>2.4519543737492699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finales'!$M$51</c:f>
              <c:strCache>
                <c:ptCount val="1"/>
                <c:pt idx="0">
                  <c:v>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finales'!$N$51:$U$51</c:f>
              <c:numCache>
                <c:formatCode>General</c:formatCode>
                <c:ptCount val="8"/>
                <c:pt idx="0">
                  <c:v>2.8524315259921744</c:v>
                </c:pt>
                <c:pt idx="1">
                  <c:v>2.6772538664654846</c:v>
                </c:pt>
                <c:pt idx="2">
                  <c:v>2.4390111446921043</c:v>
                </c:pt>
                <c:pt idx="3">
                  <c:v>2.3868178258945294</c:v>
                </c:pt>
                <c:pt idx="4">
                  <c:v>2.3653166316316532</c:v>
                </c:pt>
                <c:pt idx="5">
                  <c:v>2.6391034537175848</c:v>
                </c:pt>
                <c:pt idx="6">
                  <c:v>2.2364433301766842</c:v>
                </c:pt>
                <c:pt idx="7">
                  <c:v>2.4473816600695284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finales'!$M$52</c:f>
              <c:strCache>
                <c:ptCount val="1"/>
                <c:pt idx="0">
                  <c:v>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finales'!$N$52:$U$52</c:f>
              <c:numCache>
                <c:formatCode>General</c:formatCode>
                <c:ptCount val="8"/>
                <c:pt idx="0">
                  <c:v>1.2481859914112248</c:v>
                </c:pt>
                <c:pt idx="1">
                  <c:v>1.8983722332271122</c:v>
                </c:pt>
                <c:pt idx="2">
                  <c:v>2.5729413507109005</c:v>
                </c:pt>
                <c:pt idx="3">
                  <c:v>2.3966036560033235</c:v>
                </c:pt>
                <c:pt idx="4">
                  <c:v>2.6478457633856221</c:v>
                </c:pt>
                <c:pt idx="5">
                  <c:v>2.7744663473251201</c:v>
                </c:pt>
                <c:pt idx="6">
                  <c:v>2.8519566411586248</c:v>
                </c:pt>
                <c:pt idx="7">
                  <c:v>2.2549520771799441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finales'!$M$53</c:f>
              <c:strCache>
                <c:ptCount val="1"/>
                <c:pt idx="0">
                  <c:v>8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finales'!$N$53:$U$53</c:f>
              <c:numCache>
                <c:formatCode>General</c:formatCode>
                <c:ptCount val="8"/>
                <c:pt idx="0">
                  <c:v>1.2552363155026085</c:v>
                </c:pt>
                <c:pt idx="1">
                  <c:v>1.4921069493796237</c:v>
                </c:pt>
                <c:pt idx="2">
                  <c:v>1.6765022100107514</c:v>
                </c:pt>
                <c:pt idx="3">
                  <c:v>2.2528820729772607</c:v>
                </c:pt>
                <c:pt idx="4">
                  <c:v>2.5573317584408564</c:v>
                </c:pt>
                <c:pt idx="5">
                  <c:v>2.7566780767915149</c:v>
                </c:pt>
                <c:pt idx="6">
                  <c:v>2.7034680825089543</c:v>
                </c:pt>
                <c:pt idx="7">
                  <c:v>2.534966430320182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finales'!$M$54</c:f>
              <c:strCache>
                <c:ptCount val="1"/>
                <c:pt idx="0">
                  <c:v>12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finales'!$N$54:$U$54</c:f>
              <c:numCache>
                <c:formatCode>General</c:formatCode>
                <c:ptCount val="8"/>
                <c:pt idx="0">
                  <c:v>1.3297522473141854</c:v>
                </c:pt>
                <c:pt idx="1">
                  <c:v>1.1501230516817063</c:v>
                </c:pt>
                <c:pt idx="2">
                  <c:v>1.4784930715935334</c:v>
                </c:pt>
                <c:pt idx="3">
                  <c:v>1.7750118259224219</c:v>
                </c:pt>
                <c:pt idx="4">
                  <c:v>2.2062404523586951</c:v>
                </c:pt>
                <c:pt idx="5">
                  <c:v>2.6316991993668966</c:v>
                </c:pt>
                <c:pt idx="6">
                  <c:v>2.7636157415572487</c:v>
                </c:pt>
                <c:pt idx="7">
                  <c:v>2.4906379037630528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finales'!$M$55</c:f>
              <c:strCache>
                <c:ptCount val="1"/>
                <c:pt idx="0">
                  <c:v>24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finales'!$N$55:$U$55</c:f>
              <c:numCache>
                <c:formatCode>General</c:formatCode>
                <c:ptCount val="8"/>
                <c:pt idx="0">
                  <c:v>1.1180466518208607</c:v>
                </c:pt>
                <c:pt idx="1">
                  <c:v>1.2337583607816194</c:v>
                </c:pt>
                <c:pt idx="2">
                  <c:v>1.3497864606996819</c:v>
                </c:pt>
                <c:pt idx="3">
                  <c:v>1.3823256268634829</c:v>
                </c:pt>
                <c:pt idx="4">
                  <c:v>1.4750419183001202</c:v>
                </c:pt>
                <c:pt idx="5">
                  <c:v>1.8948084198881796</c:v>
                </c:pt>
                <c:pt idx="6">
                  <c:v>2.2847881126742537</c:v>
                </c:pt>
                <c:pt idx="7">
                  <c:v>2.5057920470366466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21344"/>
        <c:axId val="165331328"/>
      </c:lineChart>
      <c:catAx>
        <c:axId val="16532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5331328"/>
        <c:crosses val="autoZero"/>
        <c:auto val="1"/>
        <c:lblAlgn val="ctr"/>
        <c:lblOffset val="100"/>
        <c:noMultiLvlLbl val="0"/>
      </c:catAx>
      <c:valAx>
        <c:axId val="16533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321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Speed-Up por asignación de bloques  -O0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finales'!$M$58</c:f>
              <c:strCache>
                <c:ptCount val="1"/>
                <c:pt idx="0">
                  <c:v>1 procesador</c:v>
                </c:pt>
              </c:strCache>
            </c:strRef>
          </c:tx>
          <c:cat>
            <c:strRef>
              <c:f>'Datos finales'!$N$57:$S$57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finales'!$N$58:$S$58</c:f>
              <c:numCache>
                <c:formatCode>General</c:formatCode>
                <c:ptCount val="6"/>
                <c:pt idx="0">
                  <c:v>1</c:v>
                </c:pt>
                <c:pt idx="1">
                  <c:v>0.99284284618207286</c:v>
                </c:pt>
                <c:pt idx="2">
                  <c:v>0.96283686268854829</c:v>
                </c:pt>
                <c:pt idx="3">
                  <c:v>0.95263222053821539</c:v>
                </c:pt>
                <c:pt idx="4">
                  <c:v>0.90694147443919582</c:v>
                </c:pt>
                <c:pt idx="5">
                  <c:v>0.87410982137813431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finales'!$M$59</c:f>
              <c:strCache>
                <c:ptCount val="1"/>
                <c:pt idx="0">
                  <c:v>2 procesadores</c:v>
                </c:pt>
              </c:strCache>
            </c:strRef>
          </c:tx>
          <c:cat>
            <c:strRef>
              <c:f>'Datos finales'!$N$57:$S$57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finales'!$N$59:$S$59</c:f>
              <c:numCache>
                <c:formatCode>General</c:formatCode>
                <c:ptCount val="6"/>
                <c:pt idx="0">
                  <c:v>2.1364102947096919</c:v>
                </c:pt>
                <c:pt idx="1">
                  <c:v>1.9416942119450058</c:v>
                </c:pt>
                <c:pt idx="2">
                  <c:v>1.7920287470673528</c:v>
                </c:pt>
                <c:pt idx="3">
                  <c:v>1.7015948097066804</c:v>
                </c:pt>
                <c:pt idx="4">
                  <c:v>1.5308062641977398</c:v>
                </c:pt>
                <c:pt idx="5">
                  <c:v>1.1571442764158613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finales'!$M$60</c:f>
              <c:strCache>
                <c:ptCount val="1"/>
                <c:pt idx="0">
                  <c:v>4 procesadores</c:v>
                </c:pt>
              </c:strCache>
            </c:strRef>
          </c:tx>
          <c:cat>
            <c:strRef>
              <c:f>'Datos finales'!$N$57:$S$57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finales'!$N$60:$S$60</c:f>
              <c:numCache>
                <c:formatCode>General</c:formatCode>
                <c:ptCount val="6"/>
                <c:pt idx="0">
                  <c:v>3.2306553263998854</c:v>
                </c:pt>
                <c:pt idx="1">
                  <c:v>3.3719192808649234</c:v>
                </c:pt>
                <c:pt idx="2">
                  <c:v>3.4349606013436476</c:v>
                </c:pt>
                <c:pt idx="3">
                  <c:v>2.9707913855161205</c:v>
                </c:pt>
                <c:pt idx="4">
                  <c:v>2.2630595867965404</c:v>
                </c:pt>
                <c:pt idx="5">
                  <c:v>1.3536995578619437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finales'!$M$61</c:f>
              <c:strCache>
                <c:ptCount val="1"/>
                <c:pt idx="0">
                  <c:v>8 procesadores</c:v>
                </c:pt>
              </c:strCache>
            </c:strRef>
          </c:tx>
          <c:cat>
            <c:strRef>
              <c:f>'Datos finales'!$N$57:$S$57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finales'!$N$61:$S$61</c:f>
              <c:numCache>
                <c:formatCode>General</c:formatCode>
                <c:ptCount val="6"/>
                <c:pt idx="0">
                  <c:v>4.2824744108071897</c:v>
                </c:pt>
                <c:pt idx="1">
                  <c:v>4.2992955885073876</c:v>
                </c:pt>
                <c:pt idx="2">
                  <c:v>4.1172962864468916</c:v>
                </c:pt>
                <c:pt idx="3">
                  <c:v>3.4208687805268734</c:v>
                </c:pt>
                <c:pt idx="4">
                  <c:v>2.3617008039339527</c:v>
                </c:pt>
                <c:pt idx="5">
                  <c:v>1.0548917944858778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finales'!$M$62</c:f>
              <c:strCache>
                <c:ptCount val="1"/>
                <c:pt idx="0">
                  <c:v>12 procesadores</c:v>
                </c:pt>
              </c:strCache>
            </c:strRef>
          </c:tx>
          <c:cat>
            <c:strRef>
              <c:f>'Datos finales'!$N$57:$S$57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finales'!$N$62:$S$62</c:f>
              <c:numCache>
                <c:formatCode>General</c:formatCode>
                <c:ptCount val="6"/>
                <c:pt idx="0">
                  <c:v>6.1565183272630124</c:v>
                </c:pt>
                <c:pt idx="1">
                  <c:v>6.5337932438968505</c:v>
                </c:pt>
                <c:pt idx="2">
                  <c:v>6.1592494517005534</c:v>
                </c:pt>
                <c:pt idx="3">
                  <c:v>4.5460739911173738</c:v>
                </c:pt>
                <c:pt idx="4">
                  <c:v>2.5391991268046503</c:v>
                </c:pt>
                <c:pt idx="5">
                  <c:v>0.99390498889327705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finales'!$M$63</c:f>
              <c:strCache>
                <c:ptCount val="1"/>
                <c:pt idx="0">
                  <c:v>24 procesadores</c:v>
                </c:pt>
              </c:strCache>
            </c:strRef>
          </c:tx>
          <c:cat>
            <c:strRef>
              <c:f>'Datos finales'!$N$57:$S$57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finales'!$N$63:$S$63</c:f>
              <c:numCache>
                <c:formatCode>General</c:formatCode>
                <c:ptCount val="6"/>
                <c:pt idx="0">
                  <c:v>9.1101016166311819</c:v>
                </c:pt>
                <c:pt idx="1">
                  <c:v>6.9438932827661688</c:v>
                </c:pt>
                <c:pt idx="2">
                  <c:v>5.4106617295812409</c:v>
                </c:pt>
                <c:pt idx="3">
                  <c:v>2.8289231109606487</c:v>
                </c:pt>
                <c:pt idx="4">
                  <c:v>1.3804190484949808</c:v>
                </c:pt>
                <c:pt idx="5">
                  <c:v>0.61382406049551885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59616"/>
        <c:axId val="165361152"/>
      </c:lineChart>
      <c:catAx>
        <c:axId val="16535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5361152"/>
        <c:crosses val="autoZero"/>
        <c:auto val="1"/>
        <c:lblAlgn val="ctr"/>
        <c:lblOffset val="100"/>
        <c:noMultiLvlLbl val="0"/>
      </c:catAx>
      <c:valAx>
        <c:axId val="16536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35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Eficiencia por asignación</a:t>
            </a:r>
            <a:r>
              <a:rPr lang="es-ES" baseline="0"/>
              <a:t> de bloques  -O0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finales'!$U$58</c:f>
              <c:strCache>
                <c:ptCount val="1"/>
                <c:pt idx="0">
                  <c:v>1 procesador</c:v>
                </c:pt>
              </c:strCache>
            </c:strRef>
          </c:tx>
          <c:cat>
            <c:strRef>
              <c:f>'Datos finales'!$V$57:$AA$57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finales'!$V$58:$AA$58</c:f>
              <c:numCache>
                <c:formatCode>General</c:formatCode>
                <c:ptCount val="6"/>
                <c:pt idx="0">
                  <c:v>1</c:v>
                </c:pt>
                <c:pt idx="1">
                  <c:v>0.49642142309103643</c:v>
                </c:pt>
                <c:pt idx="2">
                  <c:v>0.24070921567213707</c:v>
                </c:pt>
                <c:pt idx="3">
                  <c:v>0.11907902756727692</c:v>
                </c:pt>
                <c:pt idx="4">
                  <c:v>7.5578456203266323E-2</c:v>
                </c:pt>
                <c:pt idx="5">
                  <c:v>3.6421242557422261E-2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finales'!$U$59</c:f>
              <c:strCache>
                <c:ptCount val="1"/>
                <c:pt idx="0">
                  <c:v>2 procesadores</c:v>
                </c:pt>
              </c:strCache>
            </c:strRef>
          </c:tx>
          <c:cat>
            <c:strRef>
              <c:f>'Datos finales'!$V$57:$AA$57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finales'!$V$59:$AA$59</c:f>
              <c:numCache>
                <c:formatCode>General</c:formatCode>
                <c:ptCount val="6"/>
                <c:pt idx="0">
                  <c:v>2.1364102947096919</c:v>
                </c:pt>
                <c:pt idx="1">
                  <c:v>0.9708471059725029</c:v>
                </c:pt>
                <c:pt idx="2">
                  <c:v>0.44800718676683821</c:v>
                </c:pt>
                <c:pt idx="3">
                  <c:v>0.21269935121333505</c:v>
                </c:pt>
                <c:pt idx="4">
                  <c:v>0.12756718868314498</c:v>
                </c:pt>
                <c:pt idx="5">
                  <c:v>4.8214344850660888E-2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finales'!$U$60</c:f>
              <c:strCache>
                <c:ptCount val="1"/>
                <c:pt idx="0">
                  <c:v>4 procesadores</c:v>
                </c:pt>
              </c:strCache>
            </c:strRef>
          </c:tx>
          <c:cat>
            <c:strRef>
              <c:f>'Datos finales'!$V$57:$AA$57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finales'!$V$60:$AA$60</c:f>
              <c:numCache>
                <c:formatCode>General</c:formatCode>
                <c:ptCount val="6"/>
                <c:pt idx="0">
                  <c:v>3.2306553263998854</c:v>
                </c:pt>
                <c:pt idx="1">
                  <c:v>1.6859596404324617</c:v>
                </c:pt>
                <c:pt idx="2">
                  <c:v>0.85874015033591189</c:v>
                </c:pt>
                <c:pt idx="3">
                  <c:v>0.37134892318951507</c:v>
                </c:pt>
                <c:pt idx="4">
                  <c:v>0.18858829889971171</c:v>
                </c:pt>
                <c:pt idx="5">
                  <c:v>5.6404148244247658E-2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finales'!$U$61</c:f>
              <c:strCache>
                <c:ptCount val="1"/>
                <c:pt idx="0">
                  <c:v>8 procesadores</c:v>
                </c:pt>
              </c:strCache>
            </c:strRef>
          </c:tx>
          <c:cat>
            <c:strRef>
              <c:f>'Datos finales'!$V$57:$AA$57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finales'!$V$61:$AA$61</c:f>
              <c:numCache>
                <c:formatCode>General</c:formatCode>
                <c:ptCount val="6"/>
                <c:pt idx="0">
                  <c:v>4.2824744108071897</c:v>
                </c:pt>
                <c:pt idx="1">
                  <c:v>2.1496477942536938</c:v>
                </c:pt>
                <c:pt idx="2">
                  <c:v>1.0293240716117229</c:v>
                </c:pt>
                <c:pt idx="3">
                  <c:v>0.42760859756585917</c:v>
                </c:pt>
                <c:pt idx="4">
                  <c:v>0.1968084003278294</c:v>
                </c:pt>
                <c:pt idx="5">
                  <c:v>4.3953824770244905E-2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finales'!$U$62</c:f>
              <c:strCache>
                <c:ptCount val="1"/>
                <c:pt idx="0">
                  <c:v>12 procesadores</c:v>
                </c:pt>
              </c:strCache>
            </c:strRef>
          </c:tx>
          <c:cat>
            <c:strRef>
              <c:f>'Datos finales'!$V$57:$AA$57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finales'!$V$62:$AA$62</c:f>
              <c:numCache>
                <c:formatCode>General</c:formatCode>
                <c:ptCount val="6"/>
                <c:pt idx="0">
                  <c:v>6.1565183272630124</c:v>
                </c:pt>
                <c:pt idx="1">
                  <c:v>3.2668966219484252</c:v>
                </c:pt>
                <c:pt idx="2">
                  <c:v>1.5398123629251383</c:v>
                </c:pt>
                <c:pt idx="3">
                  <c:v>0.56825924888967172</c:v>
                </c:pt>
                <c:pt idx="4">
                  <c:v>0.21159992723372087</c:v>
                </c:pt>
                <c:pt idx="5">
                  <c:v>4.1412707870553213E-2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finales'!$U$63</c:f>
              <c:strCache>
                <c:ptCount val="1"/>
                <c:pt idx="0">
                  <c:v>24 procesadores</c:v>
                </c:pt>
              </c:strCache>
            </c:strRef>
          </c:tx>
          <c:cat>
            <c:strRef>
              <c:f>'Datos finales'!$V$57:$AA$57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finales'!$V$63:$AA$63</c:f>
              <c:numCache>
                <c:formatCode>General</c:formatCode>
                <c:ptCount val="6"/>
                <c:pt idx="0">
                  <c:v>9.1101016166311819</c:v>
                </c:pt>
                <c:pt idx="1">
                  <c:v>3.4719466413830844</c:v>
                </c:pt>
                <c:pt idx="2">
                  <c:v>1.3526654323953102</c:v>
                </c:pt>
                <c:pt idx="3">
                  <c:v>0.35361538887008109</c:v>
                </c:pt>
                <c:pt idx="4">
                  <c:v>0.11503492070791506</c:v>
                </c:pt>
                <c:pt idx="5">
                  <c:v>2.557600252064662E-2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93920"/>
        <c:axId val="165395456"/>
      </c:lineChart>
      <c:catAx>
        <c:axId val="16539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5395456"/>
        <c:crosses val="autoZero"/>
        <c:auto val="1"/>
        <c:lblAlgn val="ctr"/>
        <c:lblOffset val="100"/>
        <c:noMultiLvlLbl val="0"/>
      </c:catAx>
      <c:valAx>
        <c:axId val="16539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393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Speed-Up por asignación</a:t>
            </a:r>
            <a:r>
              <a:rPr lang="es-ES" baseline="0"/>
              <a:t> de bloques  -O2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finales'!$M$66</c:f>
              <c:strCache>
                <c:ptCount val="1"/>
                <c:pt idx="0">
                  <c:v>1 procesador</c:v>
                </c:pt>
              </c:strCache>
            </c:strRef>
          </c:tx>
          <c:cat>
            <c:strRef>
              <c:f>'Datos finales'!$N$65:$S$65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finales'!$N$66:$S$66</c:f>
              <c:numCache>
                <c:formatCode>General</c:formatCode>
                <c:ptCount val="6"/>
                <c:pt idx="0">
                  <c:v>1</c:v>
                </c:pt>
                <c:pt idx="1">
                  <c:v>1.0233004910969938</c:v>
                </c:pt>
                <c:pt idx="2">
                  <c:v>1.0091938339206055</c:v>
                </c:pt>
                <c:pt idx="3">
                  <c:v>1.0173816921368732</c:v>
                </c:pt>
                <c:pt idx="4">
                  <c:v>1.0029483858105226</c:v>
                </c:pt>
                <c:pt idx="5">
                  <c:v>0.99447831148285226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finales'!$M$67</c:f>
              <c:strCache>
                <c:ptCount val="1"/>
                <c:pt idx="0">
                  <c:v>2 procesadores</c:v>
                </c:pt>
              </c:strCache>
            </c:strRef>
          </c:tx>
          <c:cat>
            <c:strRef>
              <c:f>'Datos finales'!$N$65:$S$65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finales'!$N$67:$S$67</c:f>
              <c:numCache>
                <c:formatCode>General</c:formatCode>
                <c:ptCount val="6"/>
                <c:pt idx="0">
                  <c:v>1.8368542353892541</c:v>
                </c:pt>
                <c:pt idx="1">
                  <c:v>2.1412360036639377</c:v>
                </c:pt>
                <c:pt idx="2">
                  <c:v>1.8077699409822794</c:v>
                </c:pt>
                <c:pt idx="3">
                  <c:v>1.8192553190049807</c:v>
                </c:pt>
                <c:pt idx="4">
                  <c:v>1.3418266789594699</c:v>
                </c:pt>
                <c:pt idx="5">
                  <c:v>0.87956011902634701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finales'!$M$68</c:f>
              <c:strCache>
                <c:ptCount val="1"/>
                <c:pt idx="0">
                  <c:v>4 procesadores</c:v>
                </c:pt>
              </c:strCache>
            </c:strRef>
          </c:tx>
          <c:cat>
            <c:strRef>
              <c:f>'Datos finales'!$N$65:$S$65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finales'!$N$68:$S$68</c:f>
              <c:numCache>
                <c:formatCode>General</c:formatCode>
                <c:ptCount val="6"/>
                <c:pt idx="0">
                  <c:v>3.5421396456626009</c:v>
                </c:pt>
                <c:pt idx="1">
                  <c:v>3.5060426575045063</c:v>
                </c:pt>
                <c:pt idx="2">
                  <c:v>3.5320382304493232</c:v>
                </c:pt>
                <c:pt idx="3">
                  <c:v>2.8296523528142741</c:v>
                </c:pt>
                <c:pt idx="4">
                  <c:v>1.7147551709932056</c:v>
                </c:pt>
                <c:pt idx="5">
                  <c:v>0.76509389274439066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finales'!$M$69</c:f>
              <c:strCache>
                <c:ptCount val="1"/>
                <c:pt idx="0">
                  <c:v>8 procesadores</c:v>
                </c:pt>
              </c:strCache>
            </c:strRef>
          </c:tx>
          <c:cat>
            <c:strRef>
              <c:f>'Datos finales'!$N$65:$S$65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finales'!$N$69:$S$69</c:f>
              <c:numCache>
                <c:formatCode>General</c:formatCode>
                <c:ptCount val="6"/>
                <c:pt idx="0">
                  <c:v>4.4509032822738996</c:v>
                </c:pt>
                <c:pt idx="1">
                  <c:v>4.4578377970627168</c:v>
                </c:pt>
                <c:pt idx="2">
                  <c:v>4.0838903277568699</c:v>
                </c:pt>
                <c:pt idx="3">
                  <c:v>2.8697765857417452</c:v>
                </c:pt>
                <c:pt idx="4">
                  <c:v>1.5057430729279611</c:v>
                </c:pt>
                <c:pt idx="5">
                  <c:v>0.58912110221432301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finales'!$M$70</c:f>
              <c:strCache>
                <c:ptCount val="1"/>
                <c:pt idx="0">
                  <c:v>12 procesadores</c:v>
                </c:pt>
              </c:strCache>
            </c:strRef>
          </c:tx>
          <c:cat>
            <c:strRef>
              <c:f>'Datos finales'!$N$65:$S$65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finales'!$N$70:$S$70</c:f>
              <c:numCache>
                <c:formatCode>General</c:formatCode>
                <c:ptCount val="6"/>
                <c:pt idx="0">
                  <c:v>6.5410123395223527</c:v>
                </c:pt>
                <c:pt idx="1">
                  <c:v>6.6464543845598634</c:v>
                </c:pt>
                <c:pt idx="2">
                  <c:v>4.114733301503354</c:v>
                </c:pt>
                <c:pt idx="3">
                  <c:v>2.9425304589032906</c:v>
                </c:pt>
                <c:pt idx="4">
                  <c:v>1.4025983035989771</c:v>
                </c:pt>
                <c:pt idx="5">
                  <c:v>0.49394997560205517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finales'!$M$71</c:f>
              <c:strCache>
                <c:ptCount val="1"/>
                <c:pt idx="0">
                  <c:v>24 procesadores</c:v>
                </c:pt>
              </c:strCache>
            </c:strRef>
          </c:tx>
          <c:cat>
            <c:strRef>
              <c:f>'Datos finales'!$N$65:$S$65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finales'!$N$71:$S$71</c:f>
              <c:numCache>
                <c:formatCode>General</c:formatCode>
                <c:ptCount val="6"/>
                <c:pt idx="0">
                  <c:v>8.0020504625072615</c:v>
                </c:pt>
                <c:pt idx="1">
                  <c:v>6.6168828931696702</c:v>
                </c:pt>
                <c:pt idx="2">
                  <c:v>2.9943078525798965</c:v>
                </c:pt>
                <c:pt idx="3">
                  <c:v>1.499640338476421</c:v>
                </c:pt>
                <c:pt idx="4">
                  <c:v>0.76868543590637139</c:v>
                </c:pt>
                <c:pt idx="5">
                  <c:v>0.318333457790417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341632"/>
        <c:axId val="166466304"/>
      </c:lineChart>
      <c:catAx>
        <c:axId val="16634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466304"/>
        <c:crosses val="autoZero"/>
        <c:auto val="1"/>
        <c:lblAlgn val="ctr"/>
        <c:lblOffset val="100"/>
        <c:noMultiLvlLbl val="0"/>
      </c:catAx>
      <c:valAx>
        <c:axId val="16646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341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Eficiencia por asignación de bloques  -O2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finales'!$U$66</c:f>
              <c:strCache>
                <c:ptCount val="1"/>
                <c:pt idx="0">
                  <c:v>1 procesador</c:v>
                </c:pt>
              </c:strCache>
            </c:strRef>
          </c:tx>
          <c:cat>
            <c:strRef>
              <c:f>'Datos finales'!$V$65:$AA$65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finales'!$V$66:$AA$66</c:f>
              <c:numCache>
                <c:formatCode>General</c:formatCode>
                <c:ptCount val="6"/>
                <c:pt idx="0">
                  <c:v>1</c:v>
                </c:pt>
                <c:pt idx="1">
                  <c:v>0.51165024554849692</c:v>
                </c:pt>
                <c:pt idx="2">
                  <c:v>0.25229845848015137</c:v>
                </c:pt>
                <c:pt idx="3">
                  <c:v>0.12717271151710915</c:v>
                </c:pt>
                <c:pt idx="4">
                  <c:v>8.3579032150876878E-2</c:v>
                </c:pt>
                <c:pt idx="5">
                  <c:v>4.1436596311785513E-2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finales'!$U$67</c:f>
              <c:strCache>
                <c:ptCount val="1"/>
                <c:pt idx="0">
                  <c:v>2 procesadores</c:v>
                </c:pt>
              </c:strCache>
            </c:strRef>
          </c:tx>
          <c:cat>
            <c:strRef>
              <c:f>'Datos finales'!$V$65:$AA$65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finales'!$V$67:$AA$67</c:f>
              <c:numCache>
                <c:formatCode>General</c:formatCode>
                <c:ptCount val="6"/>
                <c:pt idx="0">
                  <c:v>1.8368542353892541</c:v>
                </c:pt>
                <c:pt idx="1">
                  <c:v>1.0706180018319689</c:v>
                </c:pt>
                <c:pt idx="2">
                  <c:v>0.45194248524556985</c:v>
                </c:pt>
                <c:pt idx="3">
                  <c:v>0.22740691487562259</c:v>
                </c:pt>
                <c:pt idx="4">
                  <c:v>0.11181888991328916</c:v>
                </c:pt>
                <c:pt idx="5">
                  <c:v>3.6648338292764461E-2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finales'!$U$68</c:f>
              <c:strCache>
                <c:ptCount val="1"/>
                <c:pt idx="0">
                  <c:v>4 procesadores</c:v>
                </c:pt>
              </c:strCache>
            </c:strRef>
          </c:tx>
          <c:cat>
            <c:strRef>
              <c:f>'Datos finales'!$V$65:$AA$65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finales'!$V$68:$AA$68</c:f>
              <c:numCache>
                <c:formatCode>General</c:formatCode>
                <c:ptCount val="6"/>
                <c:pt idx="0">
                  <c:v>3.5421396456626009</c:v>
                </c:pt>
                <c:pt idx="1">
                  <c:v>1.7530213287522531</c:v>
                </c:pt>
                <c:pt idx="2">
                  <c:v>0.8830095576123308</c:v>
                </c:pt>
                <c:pt idx="3">
                  <c:v>0.35370654410178426</c:v>
                </c:pt>
                <c:pt idx="4">
                  <c:v>0.1428962642494338</c:v>
                </c:pt>
                <c:pt idx="5">
                  <c:v>3.1878912197682942E-2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finales'!$U$69</c:f>
              <c:strCache>
                <c:ptCount val="1"/>
                <c:pt idx="0">
                  <c:v>8 procesadores</c:v>
                </c:pt>
              </c:strCache>
            </c:strRef>
          </c:tx>
          <c:cat>
            <c:strRef>
              <c:f>'Datos finales'!$V$65:$AA$65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finales'!$V$69:$AA$69</c:f>
              <c:numCache>
                <c:formatCode>General</c:formatCode>
                <c:ptCount val="6"/>
                <c:pt idx="0">
                  <c:v>4.4509032822738996</c:v>
                </c:pt>
                <c:pt idx="1">
                  <c:v>2.2289188985313584</c:v>
                </c:pt>
                <c:pt idx="2">
                  <c:v>1.0209725819392175</c:v>
                </c:pt>
                <c:pt idx="3">
                  <c:v>0.35872207321771815</c:v>
                </c:pt>
                <c:pt idx="4">
                  <c:v>0.12547858941066342</c:v>
                </c:pt>
                <c:pt idx="5">
                  <c:v>2.4546712592263459E-2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finales'!$U$70</c:f>
              <c:strCache>
                <c:ptCount val="1"/>
                <c:pt idx="0">
                  <c:v>12 procesadores</c:v>
                </c:pt>
              </c:strCache>
            </c:strRef>
          </c:tx>
          <c:cat>
            <c:strRef>
              <c:f>'Datos finales'!$V$65:$AA$65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finales'!$V$70:$AA$70</c:f>
              <c:numCache>
                <c:formatCode>General</c:formatCode>
                <c:ptCount val="6"/>
                <c:pt idx="0">
                  <c:v>6.5410123395223527</c:v>
                </c:pt>
                <c:pt idx="1">
                  <c:v>3.3232271922799317</c:v>
                </c:pt>
                <c:pt idx="2">
                  <c:v>1.0286833253758385</c:v>
                </c:pt>
                <c:pt idx="3">
                  <c:v>0.36781630736291132</c:v>
                </c:pt>
                <c:pt idx="4">
                  <c:v>0.11688319196658142</c:v>
                </c:pt>
                <c:pt idx="5">
                  <c:v>2.0581248983418964E-2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finales'!$U$71</c:f>
              <c:strCache>
                <c:ptCount val="1"/>
                <c:pt idx="0">
                  <c:v>24 procesadores</c:v>
                </c:pt>
              </c:strCache>
            </c:strRef>
          </c:tx>
          <c:cat>
            <c:strRef>
              <c:f>'Datos finales'!$V$65:$AA$65</c:f>
              <c:strCache>
                <c:ptCount val="6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  <c:pt idx="5">
                  <c:v>24 procesadores</c:v>
                </c:pt>
              </c:strCache>
            </c:strRef>
          </c:cat>
          <c:val>
            <c:numRef>
              <c:f>'Datos finales'!$V$71:$AA$71</c:f>
              <c:numCache>
                <c:formatCode>General</c:formatCode>
                <c:ptCount val="6"/>
                <c:pt idx="0">
                  <c:v>8.0020504625072615</c:v>
                </c:pt>
                <c:pt idx="1">
                  <c:v>3.3084414465848351</c:v>
                </c:pt>
                <c:pt idx="2">
                  <c:v>0.74857696314497413</c:v>
                </c:pt>
                <c:pt idx="3">
                  <c:v>0.18745504230955262</c:v>
                </c:pt>
                <c:pt idx="4">
                  <c:v>6.4057119658864278E-2</c:v>
                </c:pt>
                <c:pt idx="5">
                  <c:v>1.3263894074600708E-2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482688"/>
        <c:axId val="166484224"/>
      </c:lineChart>
      <c:catAx>
        <c:axId val="166482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6484224"/>
        <c:crosses val="autoZero"/>
        <c:auto val="1"/>
        <c:lblAlgn val="ctr"/>
        <c:lblOffset val="100"/>
        <c:noMultiLvlLbl val="0"/>
      </c:catAx>
      <c:valAx>
        <c:axId val="16648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482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Escalabilidad -O0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finales'!$C$66</c:f>
              <c:strCache>
                <c:ptCount val="1"/>
                <c:pt idx="0">
                  <c:v>Talla 100</c:v>
                </c:pt>
              </c:strCache>
            </c:strRef>
          </c:tx>
          <c:cat>
            <c:strRef>
              <c:f>'Datos finales'!$D$65:$H$65</c:f>
              <c:strCache>
                <c:ptCount val="5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</c:strCache>
            </c:strRef>
          </c:cat>
          <c:val>
            <c:numRef>
              <c:f>'Datos finales'!$D$66:$H$66</c:f>
              <c:numCache>
                <c:formatCode>General</c:formatCode>
                <c:ptCount val="5"/>
                <c:pt idx="0">
                  <c:v>1</c:v>
                </c:pt>
                <c:pt idx="1">
                  <c:v>0.36792083088379385</c:v>
                </c:pt>
                <c:pt idx="2">
                  <c:v>0.1113714556886938</c:v>
                </c:pt>
                <c:pt idx="3">
                  <c:v>2.9115749643322378E-2</c:v>
                </c:pt>
                <c:pt idx="4">
                  <c:v>1.2898461115691123E-2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finales'!$C$67</c:f>
              <c:strCache>
                <c:ptCount val="1"/>
                <c:pt idx="0">
                  <c:v>Talla 400</c:v>
                </c:pt>
              </c:strCache>
            </c:strRef>
          </c:tx>
          <c:cat>
            <c:strRef>
              <c:f>'Datos finales'!$D$65:$H$65</c:f>
              <c:strCache>
                <c:ptCount val="5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</c:strCache>
            </c:strRef>
          </c:cat>
          <c:val>
            <c:numRef>
              <c:f>'Datos finales'!$D$67:$H$67</c:f>
              <c:numCache>
                <c:formatCode>General</c:formatCode>
                <c:ptCount val="5"/>
                <c:pt idx="0">
                  <c:v>1</c:v>
                </c:pt>
                <c:pt idx="1">
                  <c:v>0.54366387691267226</c:v>
                </c:pt>
                <c:pt idx="2">
                  <c:v>0.43764177479357591</c:v>
                </c:pt>
                <c:pt idx="3">
                  <c:v>0.18829787234042553</c:v>
                </c:pt>
                <c:pt idx="4">
                  <c:v>9.9717794455126227E-2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finales'!$C$68</c:f>
              <c:strCache>
                <c:ptCount val="1"/>
                <c:pt idx="0">
                  <c:v>Talla 900</c:v>
                </c:pt>
              </c:strCache>
            </c:strRef>
          </c:tx>
          <c:cat>
            <c:strRef>
              <c:f>'Datos finales'!$D$65:$H$65</c:f>
              <c:strCache>
                <c:ptCount val="5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</c:strCache>
            </c:strRef>
          </c:cat>
          <c:val>
            <c:numRef>
              <c:f>'Datos finales'!$D$68:$H$68</c:f>
              <c:numCache>
                <c:formatCode>General</c:formatCode>
                <c:ptCount val="5"/>
                <c:pt idx="0">
                  <c:v>1</c:v>
                </c:pt>
                <c:pt idx="1">
                  <c:v>0.72897567209115466</c:v>
                </c:pt>
                <c:pt idx="2">
                  <c:v>0.54181177147791049</c:v>
                </c:pt>
                <c:pt idx="3">
                  <c:v>0.33535075530853642</c:v>
                </c:pt>
                <c:pt idx="4">
                  <c:v>0.24504865111132809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finales'!$C$69</c:f>
              <c:strCache>
                <c:ptCount val="1"/>
                <c:pt idx="0">
                  <c:v>Talla 1400</c:v>
                </c:pt>
              </c:strCache>
            </c:strRef>
          </c:tx>
          <c:cat>
            <c:strRef>
              <c:f>'Datos finales'!$D$65:$H$65</c:f>
              <c:strCache>
                <c:ptCount val="5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</c:strCache>
            </c:strRef>
          </c:cat>
          <c:val>
            <c:numRef>
              <c:f>'Datos finales'!$D$69:$H$69</c:f>
              <c:numCache>
                <c:formatCode>General</c:formatCode>
                <c:ptCount val="5"/>
                <c:pt idx="0">
                  <c:v>1</c:v>
                </c:pt>
                <c:pt idx="1">
                  <c:v>1.034439721572431</c:v>
                </c:pt>
                <c:pt idx="2">
                  <c:v>0.78574291967323229</c:v>
                </c:pt>
                <c:pt idx="3">
                  <c:v>0.51069785456081873</c:v>
                </c:pt>
                <c:pt idx="4">
                  <c:v>0.40264776752501191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finales'!$C$70</c:f>
              <c:strCache>
                <c:ptCount val="1"/>
                <c:pt idx="0">
                  <c:v>Talla 2300</c:v>
                </c:pt>
              </c:strCache>
            </c:strRef>
          </c:tx>
          <c:cat>
            <c:strRef>
              <c:f>'Datos finales'!$D$65:$H$65</c:f>
              <c:strCache>
                <c:ptCount val="5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</c:strCache>
            </c:strRef>
          </c:cat>
          <c:val>
            <c:numRef>
              <c:f>'Datos finales'!$D$70:$H$70</c:f>
              <c:numCache>
                <c:formatCode>General</c:formatCode>
                <c:ptCount val="5"/>
                <c:pt idx="0">
                  <c:v>1</c:v>
                </c:pt>
                <c:pt idx="1">
                  <c:v>0.93650863170188703</c:v>
                </c:pt>
                <c:pt idx="2">
                  <c:v>0.74080896151514286</c:v>
                </c:pt>
                <c:pt idx="3">
                  <c:v>0.50218020980115863</c:v>
                </c:pt>
                <c:pt idx="4">
                  <c:v>0.44196072554906207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finales'!$C$71</c:f>
              <c:strCache>
                <c:ptCount val="1"/>
                <c:pt idx="0">
                  <c:v>Talla 5100</c:v>
                </c:pt>
              </c:strCache>
            </c:strRef>
          </c:tx>
          <c:cat>
            <c:strRef>
              <c:f>'Datos finales'!$D$65:$H$65</c:f>
              <c:strCache>
                <c:ptCount val="5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</c:strCache>
            </c:strRef>
          </c:cat>
          <c:val>
            <c:numRef>
              <c:f>'Datos finales'!$D$71:$H$71</c:f>
              <c:numCache>
                <c:formatCode>General</c:formatCode>
                <c:ptCount val="5"/>
                <c:pt idx="0">
                  <c:v>1</c:v>
                </c:pt>
                <c:pt idx="1">
                  <c:v>0.94412216699420082</c:v>
                </c:pt>
                <c:pt idx="2">
                  <c:v>0.84780640050436873</c:v>
                </c:pt>
                <c:pt idx="3">
                  <c:v>0.59052418680620455</c:v>
                </c:pt>
                <c:pt idx="4">
                  <c:v>0.54243097202989976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'Datos finales'!$C$72</c:f>
              <c:strCache>
                <c:ptCount val="1"/>
                <c:pt idx="0">
                  <c:v>Talla 12400</c:v>
                </c:pt>
              </c:strCache>
            </c:strRef>
          </c:tx>
          <c:cat>
            <c:strRef>
              <c:f>'Datos finales'!$D$65:$H$65</c:f>
              <c:strCache>
                <c:ptCount val="5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</c:strCache>
            </c:strRef>
          </c:cat>
          <c:val>
            <c:numRef>
              <c:f>'Datos finales'!$D$72:$H$72</c:f>
              <c:numCache>
                <c:formatCode>General</c:formatCode>
                <c:ptCount val="5"/>
                <c:pt idx="0">
                  <c:v>1</c:v>
                </c:pt>
                <c:pt idx="1">
                  <c:v>1.068205147354846</c:v>
                </c:pt>
                <c:pt idx="2">
                  <c:v>0.80766383159997135</c:v>
                </c:pt>
                <c:pt idx="3">
                  <c:v>0.53530930135089871</c:v>
                </c:pt>
                <c:pt idx="4">
                  <c:v>0.51304319393858433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'Datos finales'!$C$73</c:f>
              <c:strCache>
                <c:ptCount val="1"/>
                <c:pt idx="0">
                  <c:v>Talla 88800</c:v>
                </c:pt>
              </c:strCache>
            </c:strRef>
          </c:tx>
          <c:cat>
            <c:strRef>
              <c:f>'Datos finales'!$D$65:$H$65</c:f>
              <c:strCache>
                <c:ptCount val="5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</c:strCache>
            </c:strRef>
          </c:cat>
          <c:val>
            <c:numRef>
              <c:f>'Datos finales'!$D$73:$H$73</c:f>
              <c:numCache>
                <c:formatCode>General</c:formatCode>
                <c:ptCount val="5"/>
                <c:pt idx="0">
                  <c:v>1</c:v>
                </c:pt>
                <c:pt idx="1">
                  <c:v>0.91109985103178226</c:v>
                </c:pt>
                <c:pt idx="2">
                  <c:v>0.82126597234726484</c:v>
                </c:pt>
                <c:pt idx="3">
                  <c:v>0.70497287194209812</c:v>
                </c:pt>
                <c:pt idx="4">
                  <c:v>0.68717445123068088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22880"/>
        <c:axId val="166524416"/>
      </c:lineChart>
      <c:catAx>
        <c:axId val="16652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524416"/>
        <c:crosses val="autoZero"/>
        <c:auto val="1"/>
        <c:lblAlgn val="ctr"/>
        <c:lblOffset val="100"/>
        <c:noMultiLvlLbl val="0"/>
      </c:catAx>
      <c:valAx>
        <c:axId val="16652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522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Escalabilidad</a:t>
            </a:r>
            <a:r>
              <a:rPr lang="es-ES" baseline="0"/>
              <a:t> -O2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'Datos finales'!$C$76</c:f>
              <c:strCache>
                <c:ptCount val="1"/>
                <c:pt idx="0">
                  <c:v>Talla 100</c:v>
                </c:pt>
              </c:strCache>
            </c:strRef>
          </c:tx>
          <c:cat>
            <c:strRef>
              <c:f>'Datos finales'!$D$75:$H$75</c:f>
              <c:strCache>
                <c:ptCount val="5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</c:strCache>
            </c:strRef>
          </c:cat>
          <c:val>
            <c:numRef>
              <c:f>'Datos finales'!$D$76:$H$76</c:f>
              <c:numCache>
                <c:formatCode>General</c:formatCode>
                <c:ptCount val="5"/>
                <c:pt idx="0">
                  <c:v>1</c:v>
                </c:pt>
                <c:pt idx="1">
                  <c:v>0.25908328675237563</c:v>
                </c:pt>
                <c:pt idx="2">
                  <c:v>3.4318080852954243E-2</c:v>
                </c:pt>
                <c:pt idx="3">
                  <c:v>9.0224246671338475E-3</c:v>
                </c:pt>
                <c:pt idx="4">
                  <c:v>4.2342688007016007E-3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'Datos finales'!$C$77</c:f>
              <c:strCache>
                <c:ptCount val="1"/>
                <c:pt idx="0">
                  <c:v>Talla 400</c:v>
                </c:pt>
              </c:strCache>
            </c:strRef>
          </c:tx>
          <c:cat>
            <c:strRef>
              <c:f>'Datos finales'!$D$75:$H$75</c:f>
              <c:strCache>
                <c:ptCount val="5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</c:strCache>
            </c:strRef>
          </c:cat>
          <c:val>
            <c:numRef>
              <c:f>'Datos finales'!$D$77:$H$77</c:f>
              <c:numCache>
                <c:formatCode>General</c:formatCode>
                <c:ptCount val="5"/>
                <c:pt idx="0">
                  <c:v>1</c:v>
                </c:pt>
                <c:pt idx="1">
                  <c:v>0.4340626178800453</c:v>
                </c:pt>
                <c:pt idx="2">
                  <c:v>0.24776074412195334</c:v>
                </c:pt>
                <c:pt idx="3">
                  <c:v>8.3787208015378339E-2</c:v>
                </c:pt>
                <c:pt idx="4">
                  <c:v>3.4201828536101105E-2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finales'!$C$78</c:f>
              <c:strCache>
                <c:ptCount val="1"/>
                <c:pt idx="0">
                  <c:v>Talla 900</c:v>
                </c:pt>
              </c:strCache>
            </c:strRef>
          </c:tx>
          <c:cat>
            <c:strRef>
              <c:f>'Datos finales'!$D$75:$H$75</c:f>
              <c:strCache>
                <c:ptCount val="5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</c:strCache>
            </c:strRef>
          </c:cat>
          <c:val>
            <c:numRef>
              <c:f>'Datos finales'!$D$78:$H$78</c:f>
              <c:numCache>
                <c:formatCode>General</c:formatCode>
                <c:ptCount val="5"/>
                <c:pt idx="0">
                  <c:v>1</c:v>
                </c:pt>
                <c:pt idx="1">
                  <c:v>0.5837386664148092</c:v>
                </c:pt>
                <c:pt idx="2">
                  <c:v>0.45768846267772506</c:v>
                </c:pt>
                <c:pt idx="3">
                  <c:v>0.18458442838370565</c:v>
                </c:pt>
                <c:pt idx="4">
                  <c:v>0.11894967282525019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finales'!$C$79</c:f>
              <c:strCache>
                <c:ptCount val="1"/>
                <c:pt idx="0">
                  <c:v>Talla 1400</c:v>
                </c:pt>
              </c:strCache>
            </c:strRef>
          </c:tx>
          <c:cat>
            <c:strRef>
              <c:f>'Datos finales'!$D$75:$H$75</c:f>
              <c:strCache>
                <c:ptCount val="5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</c:strCache>
            </c:strRef>
          </c:cat>
          <c:val>
            <c:numRef>
              <c:f>'Datos finales'!$D$79:$H$79</c:f>
              <c:numCache>
                <c:formatCode>General</c:formatCode>
                <c:ptCount val="5"/>
                <c:pt idx="0">
                  <c:v>1</c:v>
                </c:pt>
                <c:pt idx="1">
                  <c:v>0.85587103802812114</c:v>
                </c:pt>
                <c:pt idx="2">
                  <c:v>0.65277056501869546</c:v>
                </c:pt>
                <c:pt idx="3">
                  <c:v>0.39882866208355372</c:v>
                </c:pt>
                <c:pt idx="4">
                  <c:v>0.24774814727215388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finales'!$C$80</c:f>
              <c:strCache>
                <c:ptCount val="1"/>
                <c:pt idx="0">
                  <c:v>Talla 2300</c:v>
                </c:pt>
              </c:strCache>
            </c:strRef>
          </c:tx>
          <c:cat>
            <c:strRef>
              <c:f>'Datos finales'!$D$75:$H$75</c:f>
              <c:strCache>
                <c:ptCount val="5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</c:strCache>
            </c:strRef>
          </c:cat>
          <c:val>
            <c:numRef>
              <c:f>'Datos finales'!$D$80:$H$80</c:f>
              <c:numCache>
                <c:formatCode>General</c:formatCode>
                <c:ptCount val="5"/>
                <c:pt idx="0">
                  <c:v>1</c:v>
                </c:pt>
                <c:pt idx="1">
                  <c:v>0.74037112654474202</c:v>
                </c:pt>
                <c:pt idx="2">
                  <c:v>0.65561263492645938</c:v>
                </c:pt>
                <c:pt idx="3">
                  <c:v>0.42923494259316725</c:v>
                </c:pt>
                <c:pt idx="4">
                  <c:v>0.32590042332626529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finales'!$C$81</c:f>
              <c:strCache>
                <c:ptCount val="1"/>
                <c:pt idx="0">
                  <c:v>Talla 5100</c:v>
                </c:pt>
              </c:strCache>
            </c:strRef>
          </c:tx>
          <c:cat>
            <c:strRef>
              <c:f>'Datos finales'!$D$75:$H$75</c:f>
              <c:strCache>
                <c:ptCount val="5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</c:strCache>
            </c:strRef>
          </c:cat>
          <c:val>
            <c:numRef>
              <c:f>'Datos finales'!$D$81:$H$81</c:f>
              <c:numCache>
                <c:formatCode>General</c:formatCode>
                <c:ptCount val="5"/>
                <c:pt idx="0">
                  <c:v>1</c:v>
                </c:pt>
                <c:pt idx="1">
                  <c:v>1.0132435054235573</c:v>
                </c:pt>
                <c:pt idx="2">
                  <c:v>0.95654492427468973</c:v>
                </c:pt>
                <c:pt idx="3">
                  <c:v>0.66199233637468557</c:v>
                </c:pt>
                <c:pt idx="4">
                  <c:v>0.58051032249760937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'Datos finales'!$C$82</c:f>
              <c:strCache>
                <c:ptCount val="1"/>
                <c:pt idx="0">
                  <c:v>Talla 12400</c:v>
                </c:pt>
              </c:strCache>
            </c:strRef>
          </c:tx>
          <c:cat>
            <c:strRef>
              <c:f>'Datos finales'!$D$75:$H$75</c:f>
              <c:strCache>
                <c:ptCount val="5"/>
                <c:pt idx="0">
                  <c:v>1 procesador</c:v>
                </c:pt>
                <c:pt idx="1">
                  <c:v>2 procesadores</c:v>
                </c:pt>
                <c:pt idx="2">
                  <c:v>4 procesadores</c:v>
                </c:pt>
                <c:pt idx="3">
                  <c:v>8 procesadores</c:v>
                </c:pt>
                <c:pt idx="4">
                  <c:v>12 procesadores</c:v>
                </c:pt>
              </c:strCache>
            </c:strRef>
          </c:cat>
          <c:val>
            <c:numRef>
              <c:f>'Datos finales'!$D$82:$H$82</c:f>
              <c:numCache>
                <c:formatCode>General</c:formatCode>
                <c:ptCount val="5"/>
                <c:pt idx="0">
                  <c:v>1</c:v>
                </c:pt>
                <c:pt idx="1">
                  <c:v>0.91842711769462704</c:v>
                </c:pt>
                <c:pt idx="2">
                  <c:v>0.88553491141565022</c:v>
                </c:pt>
                <c:pt idx="3">
                  <c:v>0.55636291028423746</c:v>
                </c:pt>
                <c:pt idx="4">
                  <c:v>0.54508436162686269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'Datos finales'!$C$83</c:f>
              <c:strCache>
                <c:ptCount val="1"/>
                <c:pt idx="0">
                  <c:v>Talla 88800</c:v>
                </c:pt>
              </c:strCache>
            </c:strRef>
          </c:tx>
          <c:val>
            <c:numRef>
              <c:f>'Datos finales'!$D$83:$H$83</c:f>
              <c:numCache>
                <c:formatCode>General</c:formatCode>
                <c:ptCount val="5"/>
                <c:pt idx="0">
                  <c:v>1</c:v>
                </c:pt>
                <c:pt idx="1">
                  <c:v>0.90940071715024406</c:v>
                </c:pt>
                <c:pt idx="2">
                  <c:v>0.75528135029279431</c:v>
                </c:pt>
                <c:pt idx="3">
                  <c:v>0.72884005664714269</c:v>
                </c:pt>
                <c:pt idx="4">
                  <c:v>0.69801573514423099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66624"/>
        <c:axId val="167072512"/>
      </c:lineChart>
      <c:catAx>
        <c:axId val="16706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072512"/>
        <c:crosses val="autoZero"/>
        <c:auto val="1"/>
        <c:lblAlgn val="ctr"/>
        <c:lblOffset val="100"/>
        <c:noMultiLvlLbl val="0"/>
      </c:catAx>
      <c:valAx>
        <c:axId val="16707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066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Talla vs Procesadores -O2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finales'!$C$2</c:f>
              <c:strCache>
                <c:ptCount val="1"/>
                <c:pt idx="0">
                  <c:v>1 procesador</c:v>
                </c:pt>
              </c:strCache>
            </c:strRef>
          </c:tx>
          <c:cat>
            <c:numRef>
              <c:f>'Datos finales'!$D$48:$I$48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cat>
          <c:val>
            <c:numRef>
              <c:f>'Datos finales'!$D$10:$I$10</c:f>
              <c:numCache>
                <c:formatCode>General</c:formatCode>
                <c:ptCount val="6"/>
                <c:pt idx="0">
                  <c:v>185.4</c:v>
                </c:pt>
                <c:pt idx="1">
                  <c:v>2301.4</c:v>
                </c:pt>
                <c:pt idx="2">
                  <c:v>9889</c:v>
                </c:pt>
                <c:pt idx="3">
                  <c:v>30167.4</c:v>
                </c:pt>
                <c:pt idx="4">
                  <c:v>68609.600000000006</c:v>
                </c:pt>
                <c:pt idx="5">
                  <c:v>436604.6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finales'!$C$3</c:f>
              <c:strCache>
                <c:ptCount val="1"/>
                <c:pt idx="0">
                  <c:v>2 procesadores</c:v>
                </c:pt>
              </c:strCache>
            </c:strRef>
          </c:tx>
          <c:cat>
            <c:numRef>
              <c:f>'Datos finales'!$D$48:$I$48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cat>
          <c:val>
            <c:numRef>
              <c:f>'Datos finales'!$D$11:$I$11</c:f>
              <c:numCache>
                <c:formatCode>General</c:formatCode>
                <c:ptCount val="6"/>
                <c:pt idx="0">
                  <c:v>357.8</c:v>
                </c:pt>
                <c:pt idx="1">
                  <c:v>2651</c:v>
                </c:pt>
                <c:pt idx="2">
                  <c:v>8470.4</c:v>
                </c:pt>
                <c:pt idx="3">
                  <c:v>17623.8</c:v>
                </c:pt>
                <c:pt idx="4">
                  <c:v>46334.6</c:v>
                </c:pt>
                <c:pt idx="5">
                  <c:v>215449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finales'!$C$4</c:f>
              <c:strCache>
                <c:ptCount val="1"/>
                <c:pt idx="0">
                  <c:v>4 procesadores</c:v>
                </c:pt>
              </c:strCache>
            </c:strRef>
          </c:tx>
          <c:cat>
            <c:numRef>
              <c:f>'Datos finales'!$D$48:$I$48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cat>
          <c:val>
            <c:numRef>
              <c:f>'Datos finales'!$D$12:$I$12</c:f>
              <c:numCache>
                <c:formatCode>General</c:formatCode>
                <c:ptCount val="6"/>
                <c:pt idx="0">
                  <c:v>1350.6</c:v>
                </c:pt>
                <c:pt idx="1">
                  <c:v>2322.1999999999998</c:v>
                </c:pt>
                <c:pt idx="2">
                  <c:v>5401.6</c:v>
                </c:pt>
                <c:pt idx="3">
                  <c:v>11553.6</c:v>
                </c:pt>
                <c:pt idx="4">
                  <c:v>26162.400000000001</c:v>
                </c:pt>
                <c:pt idx="5">
                  <c:v>114109.8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finales'!$C$5</c:f>
              <c:strCache>
                <c:ptCount val="1"/>
                <c:pt idx="0">
                  <c:v>8 procesadores</c:v>
                </c:pt>
              </c:strCache>
            </c:strRef>
          </c:tx>
          <c:cat>
            <c:numRef>
              <c:f>'Datos finales'!$D$48:$I$48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cat>
          <c:val>
            <c:numRef>
              <c:f>'Datos finales'!$D$13:$I$13</c:f>
              <c:numCache>
                <c:formatCode>General</c:formatCode>
                <c:ptCount val="6"/>
                <c:pt idx="0">
                  <c:v>2568.6</c:v>
                </c:pt>
                <c:pt idx="1">
                  <c:v>3433.4</c:v>
                </c:pt>
                <c:pt idx="2">
                  <c:v>6696.8</c:v>
                </c:pt>
                <c:pt idx="3">
                  <c:v>9455</c:v>
                </c:pt>
                <c:pt idx="4">
                  <c:v>19980.2</c:v>
                </c:pt>
                <c:pt idx="5">
                  <c:v>82441.399999999994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finales'!$C$6</c:f>
              <c:strCache>
                <c:ptCount val="1"/>
                <c:pt idx="0">
                  <c:v>12 procesadores</c:v>
                </c:pt>
              </c:strCache>
            </c:strRef>
          </c:tx>
          <c:cat>
            <c:numRef>
              <c:f>'Datos finales'!$D$48:$I$48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cat>
          <c:val>
            <c:numRef>
              <c:f>'Datos finales'!$D$14:$I$14</c:f>
              <c:numCache>
                <c:formatCode>General</c:formatCode>
                <c:ptCount val="6"/>
                <c:pt idx="0">
                  <c:v>3648.8</c:v>
                </c:pt>
                <c:pt idx="1">
                  <c:v>5607.4</c:v>
                </c:pt>
                <c:pt idx="2">
                  <c:v>6928</c:v>
                </c:pt>
                <c:pt idx="3">
                  <c:v>10147.200000000001</c:v>
                </c:pt>
                <c:pt idx="4">
                  <c:v>17543.599999999999</c:v>
                </c:pt>
                <c:pt idx="5">
                  <c:v>62675.4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finales'!$C$7</c:f>
              <c:strCache>
                <c:ptCount val="1"/>
                <c:pt idx="0">
                  <c:v>24 procesadores</c:v>
                </c:pt>
              </c:strCache>
            </c:strRef>
          </c:tx>
          <c:cat>
            <c:numRef>
              <c:f>'Datos finales'!$D$48:$I$48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cat>
          <c:val>
            <c:numRef>
              <c:f>'Datos finales'!$D$15:$I$15</c:f>
              <c:numCache>
                <c:formatCode>General</c:formatCode>
                <c:ptCount val="6"/>
                <c:pt idx="0">
                  <c:v>8891.4</c:v>
                </c:pt>
                <c:pt idx="1">
                  <c:v>9897.4</c:v>
                </c:pt>
                <c:pt idx="2">
                  <c:v>11005</c:v>
                </c:pt>
                <c:pt idx="3">
                  <c:v>16367.2</c:v>
                </c:pt>
                <c:pt idx="4">
                  <c:v>26957.200000000001</c:v>
                </c:pt>
                <c:pt idx="5">
                  <c:v>70148.2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79136"/>
        <c:axId val="177581056"/>
      </c:lineChart>
      <c:catAx>
        <c:axId val="17757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581056"/>
        <c:crosses val="autoZero"/>
        <c:auto val="1"/>
        <c:lblAlgn val="ctr"/>
        <c:lblOffset val="100"/>
        <c:noMultiLvlLbl val="0"/>
      </c:catAx>
      <c:valAx>
        <c:axId val="17758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579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Talla vs Procesadores -O2 Logarítmico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finales'!$U$10</c:f>
              <c:strCache>
                <c:ptCount val="1"/>
                <c:pt idx="0">
                  <c:v>1 procesador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finales'!$V$10:$AC$10</c:f>
              <c:numCache>
                <c:formatCode>General</c:formatCode>
                <c:ptCount val="8"/>
                <c:pt idx="0">
                  <c:v>2.2681097298084785</c:v>
                </c:pt>
                <c:pt idx="1">
                  <c:v>3.3619921087578137</c:v>
                </c:pt>
                <c:pt idx="2">
                  <c:v>3.9951523768914536</c:v>
                </c:pt>
                <c:pt idx="3">
                  <c:v>4.4795378817921394</c:v>
                </c:pt>
                <c:pt idx="4">
                  <c:v>4.83638488735878</c:v>
                </c:pt>
                <c:pt idx="5">
                  <c:v>5.6400883070581704</c:v>
                </c:pt>
                <c:pt idx="6">
                  <c:v>6.3326586620825775</c:v>
                </c:pt>
                <c:pt idx="7">
                  <c:v>8.0407737497651368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finales'!$U$11</c:f>
              <c:strCache>
                <c:ptCount val="1"/>
                <c:pt idx="0">
                  <c:v>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finales'!$V$11:$AC$11</c:f>
              <c:numCache>
                <c:formatCode>General</c:formatCode>
                <c:ptCount val="8"/>
                <c:pt idx="0">
                  <c:v>2.553640336231354</c:v>
                </c:pt>
                <c:pt idx="1">
                  <c:v>3.4234097277330933</c:v>
                </c:pt>
                <c:pt idx="2">
                  <c:v>3.927903919621254</c:v>
                </c:pt>
                <c:pt idx="3">
                  <c:v>4.246099555670785</c:v>
                </c:pt>
                <c:pt idx="4">
                  <c:v>4.6659054181709312</c:v>
                </c:pt>
                <c:pt idx="5">
                  <c:v>5.3333444826643968</c:v>
                </c:pt>
                <c:pt idx="6">
                  <c:v>6.068583968094587</c:v>
                </c:pt>
                <c:pt idx="7">
                  <c:v>7.7809884617488123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finales'!$U$12</c:f>
              <c:strCache>
                <c:ptCount val="1"/>
                <c:pt idx="0">
                  <c:v>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finales'!$V$12:$AC$12</c:f>
              <c:numCache>
                <c:formatCode>General</c:formatCode>
                <c:ptCount val="8"/>
                <c:pt idx="0">
                  <c:v>3.1305267453841634</c:v>
                </c:pt>
                <c:pt idx="1">
                  <c:v>3.3658996207237877</c:v>
                </c:pt>
                <c:pt idx="2">
                  <c:v>3.7325224206095422</c:v>
                </c:pt>
                <c:pt idx="3">
                  <c:v>4.062717327650617</c:v>
                </c:pt>
                <c:pt idx="4">
                  <c:v>4.4176775813551066</c:v>
                </c:pt>
                <c:pt idx="5">
                  <c:v>5.0573229441829506</c:v>
                </c:pt>
                <c:pt idx="6">
                  <c:v>5.783392983222539</c:v>
                </c:pt>
                <c:pt idx="7">
                  <c:v>7.5606049973795217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finales'!$U$13</c:f>
              <c:strCache>
                <c:ptCount val="1"/>
                <c:pt idx="0">
                  <c:v>8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finales'!$V$13:$AC$13</c:f>
              <c:numCache>
                <c:formatCode>General</c:formatCode>
                <c:ptCount val="8"/>
                <c:pt idx="0">
                  <c:v>3.4096964782179531</c:v>
                </c:pt>
                <c:pt idx="1">
                  <c:v>3.5357244028061992</c:v>
                </c:pt>
                <c:pt idx="2">
                  <c:v>3.8258673289207414</c:v>
                </c:pt>
                <c:pt idx="3">
                  <c:v>3.9756615331810585</c:v>
                </c:pt>
                <c:pt idx="4">
                  <c:v>4.3005998311603166</c:v>
                </c:pt>
                <c:pt idx="5">
                  <c:v>4.916145358254095</c:v>
                </c:pt>
                <c:pt idx="6">
                  <c:v>5.6842105048773677</c:v>
                </c:pt>
                <c:pt idx="7">
                  <c:v>7.275051529567361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finales'!$U$14</c:f>
              <c:strCache>
                <c:ptCount val="1"/>
                <c:pt idx="0">
                  <c:v>12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finales'!$V$14:$AC$14</c:f>
              <c:numCache>
                <c:formatCode>General</c:formatCode>
                <c:ptCount val="8"/>
                <c:pt idx="0">
                  <c:v>3.5621500592328821</c:v>
                </c:pt>
                <c:pt idx="1">
                  <c:v>3.7487615372999561</c:v>
                </c:pt>
                <c:pt idx="2">
                  <c:v>3.8406078790092901</c:v>
                </c:pt>
                <c:pt idx="3">
                  <c:v>4.0063462203469946</c:v>
                </c:pt>
                <c:pt idx="4">
                  <c:v>4.2441187167216121</c:v>
                </c:pt>
                <c:pt idx="5">
                  <c:v>4.7970971143452665</c:v>
                </c:pt>
                <c:pt idx="6">
                  <c:v>5.5170136936597682</c:v>
                </c:pt>
                <c:pt idx="7">
                  <c:v>7.1177272908231677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finales'!$U$15</c:f>
              <c:strCache>
                <c:ptCount val="1"/>
                <c:pt idx="0">
                  <c:v>24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finales'!$V$15:$AC$15</c:f>
              <c:numCache>
                <c:formatCode>General</c:formatCode>
                <c:ptCount val="8"/>
                <c:pt idx="0">
                  <c:v>3.9489701484173123</c:v>
                </c:pt>
                <c:pt idx="1">
                  <c:v>3.9955211224810658</c:v>
                </c:pt>
                <c:pt idx="2">
                  <c:v>4.0415900468893664</c:v>
                </c:pt>
                <c:pt idx="3">
                  <c:v>4.2139743893350694</c:v>
                </c:pt>
                <c:pt idx="4">
                  <c:v>4.4306747807527342</c:v>
                </c:pt>
                <c:pt idx="5">
                  <c:v>4.846016531528357</c:v>
                </c:pt>
                <c:pt idx="6">
                  <c:v>5.4294573762843701</c:v>
                </c:pt>
                <c:pt idx="7">
                  <c:v>6.984475608970695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49920"/>
        <c:axId val="177676288"/>
      </c:lineChart>
      <c:catAx>
        <c:axId val="17764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676288"/>
        <c:crosses val="autoZero"/>
        <c:auto val="1"/>
        <c:lblAlgn val="ctr"/>
        <c:lblOffset val="100"/>
        <c:noMultiLvlLbl val="0"/>
      </c:catAx>
      <c:valAx>
        <c:axId val="17767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649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Talla</a:t>
            </a:r>
            <a:r>
              <a:rPr lang="es-ES" baseline="0"/>
              <a:t> vs Procesadores -O0 Logarítmico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finales'!$U$2</c:f>
              <c:strCache>
                <c:ptCount val="1"/>
                <c:pt idx="0">
                  <c:v>1 procesador</c:v>
                </c:pt>
              </c:strCache>
            </c:strRef>
          </c:tx>
          <c:cat>
            <c:numRef>
              <c:f>'Datos finales'!$V$1:$AC$1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23</c:v>
                </c:pt>
                <c:pt idx="5">
                  <c:v>51</c:v>
                </c:pt>
                <c:pt idx="6">
                  <c:v>124</c:v>
                </c:pt>
                <c:pt idx="7">
                  <c:v>888</c:v>
                </c:pt>
              </c:numCache>
            </c:numRef>
          </c:cat>
          <c:val>
            <c:numRef>
              <c:f>'Datos finales'!$V$2:$AC$2</c:f>
              <c:numCache>
                <c:formatCode>General</c:formatCode>
                <c:ptCount val="8"/>
                <c:pt idx="0">
                  <c:v>2.8756399370041685</c:v>
                </c:pt>
                <c:pt idx="1">
                  <c:v>3.8874597556303927</c:v>
                </c:pt>
                <c:pt idx="2">
                  <c:v>4.4788607350133667</c:v>
                </c:pt>
                <c:pt idx="3">
                  <c:v>4.9396540127547519</c:v>
                </c:pt>
                <c:pt idx="4">
                  <c:v>5.3123364839359324</c:v>
                </c:pt>
                <c:pt idx="5">
                  <c:v>6.030859087897352</c:v>
                </c:pt>
                <c:pt idx="6">
                  <c:v>6.7478265280758656</c:v>
                </c:pt>
                <c:pt idx="7">
                  <c:v>8.4302861342847262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finales'!$U$3</c:f>
              <c:strCache>
                <c:ptCount val="1"/>
                <c:pt idx="0">
                  <c:v>2 procesadores</c:v>
                </c:pt>
              </c:strCache>
            </c:strRef>
          </c:tx>
          <c:cat>
            <c:numRef>
              <c:f>'Datos finales'!$V$1:$AC$1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23</c:v>
                </c:pt>
                <c:pt idx="5">
                  <c:v>51</c:v>
                </c:pt>
                <c:pt idx="6">
                  <c:v>124</c:v>
                </c:pt>
                <c:pt idx="7">
                  <c:v>888</c:v>
                </c:pt>
              </c:numCache>
            </c:numRef>
          </c:cat>
          <c:val>
            <c:numRef>
              <c:f>'Datos finales'!$V$3:$AC$3</c:f>
              <c:numCache>
                <c:formatCode>General</c:formatCode>
                <c:ptCount val="8"/>
                <c:pt idx="0">
                  <c:v>3.0088555639962125</c:v>
                </c:pt>
                <c:pt idx="1">
                  <c:v>3.8510992821765293</c:v>
                </c:pt>
                <c:pt idx="2">
                  <c:v>4.3151177043823914</c:v>
                </c:pt>
                <c:pt idx="3">
                  <c:v>4.6239188283733963</c:v>
                </c:pt>
                <c:pt idx="4">
                  <c:v>5.0397947036955335</c:v>
                </c:pt>
                <c:pt idx="5">
                  <c:v>5.7548008977037135</c:v>
                </c:pt>
                <c:pt idx="6">
                  <c:v>6.4181418660410579</c:v>
                </c:pt>
                <c:pt idx="7">
                  <c:v>8.1696901629915768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finales'!$U$4</c:f>
              <c:strCache>
                <c:ptCount val="1"/>
                <c:pt idx="0">
                  <c:v>4 procesadores</c:v>
                </c:pt>
              </c:strCache>
            </c:strRef>
          </c:tx>
          <c:cat>
            <c:numRef>
              <c:f>'Datos finales'!$V$1:$AC$1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23</c:v>
                </c:pt>
                <c:pt idx="5">
                  <c:v>51</c:v>
                </c:pt>
                <c:pt idx="6">
                  <c:v>124</c:v>
                </c:pt>
                <c:pt idx="7">
                  <c:v>888</c:v>
                </c:pt>
              </c:numCache>
            </c:numRef>
          </c:cat>
          <c:val>
            <c:numRef>
              <c:f>'Datos finales'!$V$4:$AC$4</c:f>
              <c:numCache>
                <c:formatCode>General</c:formatCode>
                <c:ptCount val="8"/>
                <c:pt idx="0">
                  <c:v>3.2268060495007274</c:v>
                </c:pt>
                <c:pt idx="1">
                  <c:v>3.6442809937183442</c:v>
                </c:pt>
                <c:pt idx="2">
                  <c:v>4.1429523073434318</c:v>
                </c:pt>
                <c:pt idx="3">
                  <c:v>4.4423135451456348</c:v>
                </c:pt>
                <c:pt idx="4">
                  <c:v>4.8405702652717864</c:v>
                </c:pt>
                <c:pt idx="5">
                  <c:v>5.5005024056237692</c:v>
                </c:pt>
                <c:pt idx="6">
                  <c:v>6.2385359017906241</c:v>
                </c:pt>
                <c:pt idx="7">
                  <c:v>7.9137423139538274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finales'!$U$5</c:f>
              <c:strCache>
                <c:ptCount val="1"/>
                <c:pt idx="0">
                  <c:v>8 procesadores</c:v>
                </c:pt>
              </c:strCache>
            </c:strRef>
          </c:tx>
          <c:cat>
            <c:numRef>
              <c:f>'Datos finales'!$V$1:$AC$1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23</c:v>
                </c:pt>
                <c:pt idx="5">
                  <c:v>51</c:v>
                </c:pt>
                <c:pt idx="6">
                  <c:v>124</c:v>
                </c:pt>
                <c:pt idx="7">
                  <c:v>888</c:v>
                </c:pt>
              </c:numCache>
            </c:numRef>
          </c:cat>
          <c:val>
            <c:numRef>
              <c:f>'Datos finales'!$V$5:$AC$5</c:f>
              <c:numCache>
                <c:formatCode>General</c:formatCode>
                <c:ptCount val="8"/>
                <c:pt idx="0">
                  <c:v>3.5084219736424691</c:v>
                </c:pt>
                <c:pt idx="1">
                  <c:v>3.7095243558763409</c:v>
                </c:pt>
                <c:pt idx="2">
                  <c:v>4.0502714591847404</c:v>
                </c:pt>
                <c:pt idx="3">
                  <c:v>4.3283999923724243</c:v>
                </c:pt>
                <c:pt idx="4">
                  <c:v>4.708386903149929</c:v>
                </c:pt>
                <c:pt idx="5">
                  <c:v>5.3565314106724706</c:v>
                </c:pt>
                <c:pt idx="6">
                  <c:v>6.1161317514829028</c:v>
                </c:pt>
                <c:pt idx="7">
                  <c:v>7.6790237420638414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finales'!$U$6</c:f>
              <c:strCache>
                <c:ptCount val="1"/>
                <c:pt idx="0">
                  <c:v>12 procesadores</c:v>
                </c:pt>
              </c:strCache>
            </c:strRef>
          </c:tx>
          <c:cat>
            <c:numRef>
              <c:f>'Datos finales'!$V$1:$AC$1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23</c:v>
                </c:pt>
                <c:pt idx="5">
                  <c:v>51</c:v>
                </c:pt>
                <c:pt idx="6">
                  <c:v>124</c:v>
                </c:pt>
                <c:pt idx="7">
                  <c:v>888</c:v>
                </c:pt>
              </c:numCache>
            </c:numRef>
          </c:cat>
          <c:val>
            <c:numRef>
              <c:f>'Datos finales'!$V$6:$AC$6</c:f>
              <c:numCache>
                <c:formatCode>General</c:formatCode>
                <c:ptCount val="8"/>
                <c:pt idx="0">
                  <c:v>3.6859207921945352</c:v>
                </c:pt>
                <c:pt idx="1">
                  <c:v>3.8095058453122137</c:v>
                </c:pt>
                <c:pt idx="2">
                  <c:v>4.0104271727170495</c:v>
                </c:pt>
                <c:pt idx="3">
                  <c:v>4.2555474712117656</c:v>
                </c:pt>
                <c:pt idx="4">
                  <c:v>4.5877715600214843</c:v>
                </c:pt>
                <c:pt idx="5">
                  <c:v>5.2173333626912077</c:v>
                </c:pt>
                <c:pt idx="6">
                  <c:v>5.9584913514203501</c:v>
                </c:pt>
                <c:pt idx="7">
                  <c:v>7.5140378839444724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finales'!$U$7</c:f>
              <c:strCache>
                <c:ptCount val="1"/>
                <c:pt idx="0">
                  <c:v>24 procesadores</c:v>
                </c:pt>
              </c:strCache>
            </c:strRef>
          </c:tx>
          <c:cat>
            <c:numRef>
              <c:f>'Datos finales'!$V$1:$AC$1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23</c:v>
                </c:pt>
                <c:pt idx="5">
                  <c:v>51</c:v>
                </c:pt>
                <c:pt idx="6">
                  <c:v>124</c:v>
                </c:pt>
                <c:pt idx="7">
                  <c:v>888</c:v>
                </c:pt>
              </c:numCache>
            </c:numRef>
          </c:cat>
          <c:val>
            <c:numRef>
              <c:f>'Datos finales'!$V$7:$AC$7</c:f>
              <c:numCache>
                <c:formatCode>General</c:formatCode>
                <c:ptCount val="8"/>
                <c:pt idx="0">
                  <c:v>3.9974300737974713</c:v>
                </c:pt>
                <c:pt idx="1">
                  <c:v>4.0867512312420571</c:v>
                </c:pt>
                <c:pt idx="2">
                  <c:v>4.1718551144398051</c:v>
                </c:pt>
                <c:pt idx="3">
                  <c:v>4.3545847487930294</c:v>
                </c:pt>
                <c:pt idx="4">
                  <c:v>4.5994791431874269</c:v>
                </c:pt>
                <c:pt idx="5">
                  <c:v>5.1235818374464515</c:v>
                </c:pt>
                <c:pt idx="6">
                  <c:v>5.7883033068332663</c:v>
                </c:pt>
                <c:pt idx="7">
                  <c:v>7.3834206354964005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77568"/>
        <c:axId val="197279104"/>
      </c:lineChart>
      <c:catAx>
        <c:axId val="19727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279104"/>
        <c:crosses val="autoZero"/>
        <c:auto val="1"/>
        <c:lblAlgn val="ctr"/>
        <c:lblOffset val="100"/>
        <c:noMultiLvlLbl val="0"/>
      </c:catAx>
      <c:valAx>
        <c:axId val="19727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277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Procesadores Vs Bloques por Procesador -O0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finales'!$M$2</c:f>
              <c:strCache>
                <c:ptCount val="1"/>
                <c:pt idx="0">
                  <c:v>1 procesador</c:v>
                </c:pt>
              </c:strCache>
            </c:strRef>
          </c:tx>
          <c:cat>
            <c:numRef>
              <c:f>'Datos finales'!$N$1:$S$1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cat>
          <c:val>
            <c:numRef>
              <c:f>'Datos finales'!$N$2:$S$2</c:f>
              <c:numCache>
                <c:formatCode>General</c:formatCode>
                <c:ptCount val="6"/>
                <c:pt idx="0">
                  <c:v>5595340.5999999996</c:v>
                </c:pt>
                <c:pt idx="1">
                  <c:v>5635676</c:v>
                </c:pt>
                <c:pt idx="2">
                  <c:v>5811307</c:v>
                </c:pt>
                <c:pt idx="3">
                  <c:v>5873558</c:v>
                </c:pt>
                <c:pt idx="4">
                  <c:v>6169461.5999999996</c:v>
                </c:pt>
                <c:pt idx="5">
                  <c:v>6401187.2000000002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finales'!$M$3</c:f>
              <c:strCache>
                <c:ptCount val="1"/>
                <c:pt idx="0">
                  <c:v>2 procesadores</c:v>
                </c:pt>
              </c:strCache>
            </c:strRef>
          </c:tx>
          <c:cat>
            <c:numRef>
              <c:f>'Datos finales'!$N$1:$S$1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cat>
          <c:val>
            <c:numRef>
              <c:f>'Datos finales'!$N$3:$S$3</c:f>
              <c:numCache>
                <c:formatCode>General</c:formatCode>
                <c:ptCount val="6"/>
                <c:pt idx="0">
                  <c:v>2619038.4</c:v>
                </c:pt>
                <c:pt idx="1">
                  <c:v>2881679.6</c:v>
                </c:pt>
                <c:pt idx="2">
                  <c:v>3122349.8</c:v>
                </c:pt>
                <c:pt idx="3">
                  <c:v>3288292</c:v>
                </c:pt>
                <c:pt idx="4">
                  <c:v>3655159.2</c:v>
                </c:pt>
                <c:pt idx="5">
                  <c:v>4835473.5999999996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finales'!$M$4</c:f>
              <c:strCache>
                <c:ptCount val="1"/>
                <c:pt idx="0">
                  <c:v>4 procesadores</c:v>
                </c:pt>
              </c:strCache>
            </c:strRef>
          </c:tx>
          <c:cat>
            <c:numRef>
              <c:f>'Datos finales'!$N$1:$S$1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cat>
          <c:val>
            <c:numRef>
              <c:f>'Datos finales'!$N$4:$S$4</c:f>
              <c:numCache>
                <c:formatCode>General</c:formatCode>
                <c:ptCount val="6"/>
                <c:pt idx="0">
                  <c:v>1731952.2</c:v>
                </c:pt>
                <c:pt idx="1">
                  <c:v>1659393.4</c:v>
                </c:pt>
                <c:pt idx="2">
                  <c:v>1628938.8</c:v>
                </c:pt>
                <c:pt idx="3">
                  <c:v>1883451.2</c:v>
                </c:pt>
                <c:pt idx="4">
                  <c:v>2472467.2000000002</c:v>
                </c:pt>
                <c:pt idx="5">
                  <c:v>4133369.6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finales'!$M$5</c:f>
              <c:strCache>
                <c:ptCount val="1"/>
                <c:pt idx="0">
                  <c:v>8 procesadores</c:v>
                </c:pt>
              </c:strCache>
            </c:strRef>
          </c:tx>
          <c:cat>
            <c:numRef>
              <c:f>'Datos finales'!$N$1:$S$1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cat>
          <c:val>
            <c:numRef>
              <c:f>'Datos finales'!$N$5:$S$5</c:f>
              <c:numCache>
                <c:formatCode>General</c:formatCode>
                <c:ptCount val="6"/>
                <c:pt idx="0">
                  <c:v>1306567.2</c:v>
                </c:pt>
                <c:pt idx="1">
                  <c:v>1301455.2</c:v>
                </c:pt>
                <c:pt idx="2">
                  <c:v>1358984.2</c:v>
                </c:pt>
                <c:pt idx="3">
                  <c:v>1635649</c:v>
                </c:pt>
                <c:pt idx="4">
                  <c:v>2369199.6</c:v>
                </c:pt>
                <c:pt idx="5">
                  <c:v>5304184.4000000004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finales'!$M$6</c:f>
              <c:strCache>
                <c:ptCount val="1"/>
                <c:pt idx="0">
                  <c:v>12 procesadores</c:v>
                </c:pt>
              </c:strCache>
            </c:strRef>
          </c:tx>
          <c:cat>
            <c:numRef>
              <c:f>'Datos finales'!$N$1:$S$1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cat>
          <c:val>
            <c:numRef>
              <c:f>'Datos finales'!$N$6:$S$6</c:f>
              <c:numCache>
                <c:formatCode>General</c:formatCode>
                <c:ptCount val="6"/>
                <c:pt idx="0">
                  <c:v>908848.2</c:v>
                </c:pt>
                <c:pt idx="1">
                  <c:v>856369.4</c:v>
                </c:pt>
                <c:pt idx="2">
                  <c:v>908445.2</c:v>
                </c:pt>
                <c:pt idx="3">
                  <c:v>1230807.2</c:v>
                </c:pt>
                <c:pt idx="4">
                  <c:v>2203584.7999999998</c:v>
                </c:pt>
                <c:pt idx="5">
                  <c:v>5629653.4000000004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finales'!$M$7</c:f>
              <c:strCache>
                <c:ptCount val="1"/>
                <c:pt idx="0">
                  <c:v>24 procesadores</c:v>
                </c:pt>
              </c:strCache>
            </c:strRef>
          </c:tx>
          <c:cat>
            <c:numRef>
              <c:f>'Datos finales'!$N$1:$S$1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cat>
          <c:val>
            <c:numRef>
              <c:f>'Datos finales'!$N$7:$S$7</c:f>
              <c:numCache>
                <c:formatCode>General</c:formatCode>
                <c:ptCount val="6"/>
                <c:pt idx="0">
                  <c:v>614190.80000000005</c:v>
                </c:pt>
                <c:pt idx="1">
                  <c:v>805793</c:v>
                </c:pt>
                <c:pt idx="2">
                  <c:v>1034132.4</c:v>
                </c:pt>
                <c:pt idx="3">
                  <c:v>1977904.8</c:v>
                </c:pt>
                <c:pt idx="4">
                  <c:v>4053363.8</c:v>
                </c:pt>
                <c:pt idx="5">
                  <c:v>9115544.5999999996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80672"/>
        <c:axId val="201182208"/>
      </c:lineChart>
      <c:catAx>
        <c:axId val="20118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182208"/>
        <c:crosses val="autoZero"/>
        <c:auto val="1"/>
        <c:lblAlgn val="ctr"/>
        <c:lblOffset val="100"/>
        <c:noMultiLvlLbl val="0"/>
      </c:catAx>
      <c:valAx>
        <c:axId val="20118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180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Procesadores Vs Bloques</a:t>
            </a:r>
            <a:r>
              <a:rPr lang="es-ES" baseline="0"/>
              <a:t> por Procesador -O2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finales'!$M$10</c:f>
              <c:strCache>
                <c:ptCount val="1"/>
                <c:pt idx="0">
                  <c:v>1 procesador</c:v>
                </c:pt>
              </c:strCache>
            </c:strRef>
          </c:tx>
          <c:cat>
            <c:numRef>
              <c:f>'Datos finales'!$N$9:$S$9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cat>
          <c:val>
            <c:numRef>
              <c:f>'Datos finales'!$N$10:$S$10</c:f>
              <c:numCache>
                <c:formatCode>General</c:formatCode>
                <c:ptCount val="6"/>
                <c:pt idx="0">
                  <c:v>2151090.4</c:v>
                </c:pt>
                <c:pt idx="1">
                  <c:v>2102110.2000000002</c:v>
                </c:pt>
                <c:pt idx="2">
                  <c:v>2131493.7999999998</c:v>
                </c:pt>
                <c:pt idx="3">
                  <c:v>2114339.6</c:v>
                </c:pt>
                <c:pt idx="4">
                  <c:v>2144766.7999999998</c:v>
                </c:pt>
                <c:pt idx="5">
                  <c:v>2163034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finales'!$M$11</c:f>
              <c:strCache>
                <c:ptCount val="1"/>
                <c:pt idx="0">
                  <c:v>2 procesadores</c:v>
                </c:pt>
              </c:strCache>
            </c:strRef>
          </c:tx>
          <c:cat>
            <c:numRef>
              <c:f>'Datos finales'!$N$9:$S$9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cat>
          <c:val>
            <c:numRef>
              <c:f>'Datos finales'!$N$11:$S$11</c:f>
              <c:numCache>
                <c:formatCode>General</c:formatCode>
                <c:ptCount val="6"/>
                <c:pt idx="0">
                  <c:v>1171073</c:v>
                </c:pt>
                <c:pt idx="1">
                  <c:v>1004602.2</c:v>
                </c:pt>
                <c:pt idx="2">
                  <c:v>1189913.8</c:v>
                </c:pt>
                <c:pt idx="3">
                  <c:v>1182401.6000000001</c:v>
                </c:pt>
                <c:pt idx="4">
                  <c:v>1603106</c:v>
                </c:pt>
                <c:pt idx="5">
                  <c:v>2445643.4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finales'!$M$12</c:f>
              <c:strCache>
                <c:ptCount val="1"/>
                <c:pt idx="0">
                  <c:v>4 procesadores</c:v>
                </c:pt>
              </c:strCache>
            </c:strRef>
          </c:tx>
          <c:cat>
            <c:numRef>
              <c:f>'Datos finales'!$N$9:$S$9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cat>
          <c:val>
            <c:numRef>
              <c:f>'Datos finales'!$N$12:$S$12</c:f>
              <c:numCache>
                <c:formatCode>General</c:formatCode>
                <c:ptCount val="6"/>
                <c:pt idx="0">
                  <c:v>607285.6</c:v>
                </c:pt>
                <c:pt idx="1">
                  <c:v>613538</c:v>
                </c:pt>
                <c:pt idx="2">
                  <c:v>609022.4</c:v>
                </c:pt>
                <c:pt idx="3">
                  <c:v>760196</c:v>
                </c:pt>
                <c:pt idx="4">
                  <c:v>1254459.2</c:v>
                </c:pt>
                <c:pt idx="5">
                  <c:v>2811537.8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finales'!$M$13</c:f>
              <c:strCache>
                <c:ptCount val="1"/>
                <c:pt idx="0">
                  <c:v>8 procesadores</c:v>
                </c:pt>
              </c:strCache>
            </c:strRef>
          </c:tx>
          <c:cat>
            <c:numRef>
              <c:f>'Datos finales'!$N$9:$S$9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cat>
          <c:val>
            <c:numRef>
              <c:f>'Datos finales'!$N$13:$S$13</c:f>
              <c:numCache>
                <c:formatCode>General</c:formatCode>
                <c:ptCount val="6"/>
                <c:pt idx="0">
                  <c:v>483293</c:v>
                </c:pt>
                <c:pt idx="1">
                  <c:v>482541.2</c:v>
                </c:pt>
                <c:pt idx="2">
                  <c:v>526725.80000000005</c:v>
                </c:pt>
                <c:pt idx="3">
                  <c:v>749567.2</c:v>
                </c:pt>
                <c:pt idx="4">
                  <c:v>1428590.6</c:v>
                </c:pt>
                <c:pt idx="5">
                  <c:v>3651355.2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finales'!$M$14</c:f>
              <c:strCache>
                <c:ptCount val="1"/>
                <c:pt idx="0">
                  <c:v>12 procesadores</c:v>
                </c:pt>
              </c:strCache>
            </c:strRef>
          </c:tx>
          <c:cat>
            <c:numRef>
              <c:f>'Datos finales'!$N$9:$S$9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cat>
          <c:val>
            <c:numRef>
              <c:f>'Datos finales'!$N$14:$S$14</c:f>
              <c:numCache>
                <c:formatCode>General</c:formatCode>
                <c:ptCount val="6"/>
                <c:pt idx="0">
                  <c:v>328862</c:v>
                </c:pt>
                <c:pt idx="1">
                  <c:v>323644.79999999999</c:v>
                </c:pt>
                <c:pt idx="2">
                  <c:v>522777.59999999998</c:v>
                </c:pt>
                <c:pt idx="3">
                  <c:v>731034.2</c:v>
                </c:pt>
                <c:pt idx="4">
                  <c:v>1533646.8</c:v>
                </c:pt>
                <c:pt idx="5">
                  <c:v>4354875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finales'!$M$15</c:f>
              <c:strCache>
                <c:ptCount val="1"/>
                <c:pt idx="0">
                  <c:v>24 procesadores</c:v>
                </c:pt>
              </c:strCache>
            </c:strRef>
          </c:tx>
          <c:cat>
            <c:numRef>
              <c:f>'Datos finales'!$N$9:$S$9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cat>
          <c:val>
            <c:numRef>
              <c:f>'Datos finales'!$N$15:$S$15</c:f>
              <c:numCache>
                <c:formatCode>General</c:formatCode>
                <c:ptCount val="6"/>
                <c:pt idx="0">
                  <c:v>268817.40000000002</c:v>
                </c:pt>
                <c:pt idx="1">
                  <c:v>325091.20000000001</c:v>
                </c:pt>
                <c:pt idx="2">
                  <c:v>718393.2</c:v>
                </c:pt>
                <c:pt idx="3">
                  <c:v>1434404.2</c:v>
                </c:pt>
                <c:pt idx="4">
                  <c:v>2798401.4</c:v>
                </c:pt>
                <c:pt idx="5">
                  <c:v>6757349.4000000004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83104"/>
        <c:axId val="161584640"/>
      </c:lineChart>
      <c:catAx>
        <c:axId val="16158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584640"/>
        <c:crosses val="autoZero"/>
        <c:auto val="1"/>
        <c:lblAlgn val="ctr"/>
        <c:lblOffset val="100"/>
        <c:noMultiLvlLbl val="0"/>
      </c:catAx>
      <c:valAx>
        <c:axId val="16158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583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Speed-Up</a:t>
            </a:r>
            <a:r>
              <a:rPr lang="es-ES" baseline="0"/>
              <a:t> -O0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finales'!$AE$2</c:f>
              <c:strCache>
                <c:ptCount val="1"/>
                <c:pt idx="0">
                  <c:v>1 procesador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finales'!$AF$2:$AM$2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finales'!$AE$3</c:f>
              <c:strCache>
                <c:ptCount val="1"/>
                <c:pt idx="0">
                  <c:v>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finales'!$AF$3:$AM$3</c:f>
              <c:numCache>
                <c:formatCode>General</c:formatCode>
                <c:ptCount val="8"/>
                <c:pt idx="0">
                  <c:v>0.7358416617675877</c:v>
                </c:pt>
                <c:pt idx="1">
                  <c:v>1.0873277538253445</c:v>
                </c:pt>
                <c:pt idx="2">
                  <c:v>1.4579513441823093</c:v>
                </c:pt>
                <c:pt idx="3">
                  <c:v>2.0688794431448621</c:v>
                </c:pt>
                <c:pt idx="4">
                  <c:v>1.8730172634037741</c:v>
                </c:pt>
                <c:pt idx="5">
                  <c:v>1.8882443339884016</c:v>
                </c:pt>
                <c:pt idx="6">
                  <c:v>2.1364102947096919</c:v>
                </c:pt>
                <c:pt idx="7">
                  <c:v>1.8221997020635645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finales'!$AE$4</c:f>
              <c:strCache>
                <c:ptCount val="1"/>
                <c:pt idx="0">
                  <c:v>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finales'!$AF$4:$AM$4</c:f>
              <c:numCache>
                <c:formatCode>General</c:formatCode>
                <c:ptCount val="8"/>
                <c:pt idx="0">
                  <c:v>0.44548582275477522</c:v>
                </c:pt>
                <c:pt idx="1">
                  <c:v>1.7505670991743036</c:v>
                </c:pt>
                <c:pt idx="2">
                  <c:v>2.1672470859116419</c:v>
                </c:pt>
                <c:pt idx="3">
                  <c:v>3.1429716786929291</c:v>
                </c:pt>
                <c:pt idx="4">
                  <c:v>2.9632358460605714</c:v>
                </c:pt>
                <c:pt idx="5">
                  <c:v>3.3912256020174749</c:v>
                </c:pt>
                <c:pt idx="6">
                  <c:v>3.2306553263998854</c:v>
                </c:pt>
                <c:pt idx="7">
                  <c:v>3.2850638893890594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finales'!$AE$5</c:f>
              <c:strCache>
                <c:ptCount val="1"/>
                <c:pt idx="0">
                  <c:v>8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finales'!$AF$5:$AM$5</c:f>
              <c:numCache>
                <c:formatCode>General</c:formatCode>
                <c:ptCount val="8"/>
                <c:pt idx="0">
                  <c:v>0.23292599714657902</c:v>
                </c:pt>
                <c:pt idx="1">
                  <c:v>1.5063829787234042</c:v>
                </c:pt>
                <c:pt idx="2">
                  <c:v>2.6828060424682914</c:v>
                </c:pt>
                <c:pt idx="3">
                  <c:v>4.0855828364865499</c:v>
                </c:pt>
                <c:pt idx="4">
                  <c:v>4.017441678409269</c:v>
                </c:pt>
                <c:pt idx="5">
                  <c:v>4.7241934944496364</c:v>
                </c:pt>
                <c:pt idx="6">
                  <c:v>4.2824744108071897</c:v>
                </c:pt>
                <c:pt idx="7">
                  <c:v>5.639782975536785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finales'!$AE$6</c:f>
              <c:strCache>
                <c:ptCount val="1"/>
                <c:pt idx="0">
                  <c:v>12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finales'!$AF$6:$AM$6</c:f>
              <c:numCache>
                <c:formatCode>General</c:formatCode>
                <c:ptCount val="8"/>
                <c:pt idx="0">
                  <c:v>0.15478153338829348</c:v>
                </c:pt>
                <c:pt idx="1">
                  <c:v>1.1966135334615147</c:v>
                </c:pt>
                <c:pt idx="2">
                  <c:v>2.940583813335937</c:v>
                </c:pt>
                <c:pt idx="3">
                  <c:v>4.8317732103001427</c:v>
                </c:pt>
                <c:pt idx="4">
                  <c:v>5.3035287065887449</c:v>
                </c:pt>
                <c:pt idx="5">
                  <c:v>6.5091716643587967</c:v>
                </c:pt>
                <c:pt idx="6">
                  <c:v>6.1565183272630124</c:v>
                </c:pt>
                <c:pt idx="7">
                  <c:v>8.2460934147681701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finales'!$AE$7</c:f>
              <c:strCache>
                <c:ptCount val="1"/>
                <c:pt idx="0">
                  <c:v>24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finales'!$AF$7:$AM$7</c:f>
              <c:numCache>
                <c:formatCode>General</c:formatCode>
                <c:ptCount val="8"/>
                <c:pt idx="0">
                  <c:v>7.5545719746504369E-2</c:v>
                </c:pt>
                <c:pt idx="1">
                  <c:v>0.6319875522070264</c:v>
                </c:pt>
                <c:pt idx="2">
                  <c:v>2.0277089616544592</c:v>
                </c:pt>
                <c:pt idx="3">
                  <c:v>3.8465312400551608</c:v>
                </c:pt>
                <c:pt idx="4">
                  <c:v>5.1624676206523654</c:v>
                </c:pt>
                <c:pt idx="5">
                  <c:v>8.0775052777138292</c:v>
                </c:pt>
                <c:pt idx="6">
                  <c:v>9.1101016166311819</c:v>
                </c:pt>
                <c:pt idx="7">
                  <c:v>11.139494894671788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09216"/>
        <c:axId val="161610752"/>
      </c:lineChart>
      <c:catAx>
        <c:axId val="16160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610752"/>
        <c:crosses val="autoZero"/>
        <c:auto val="1"/>
        <c:lblAlgn val="ctr"/>
        <c:lblOffset val="100"/>
        <c:noMultiLvlLbl val="0"/>
      </c:catAx>
      <c:valAx>
        <c:axId val="16161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609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Speed-Up</a:t>
            </a:r>
            <a:r>
              <a:rPr lang="es-ES" baseline="0"/>
              <a:t> -O2</a:t>
            </a:r>
            <a:endParaRPr lang="es-E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finales'!$AE$10</c:f>
              <c:strCache>
                <c:ptCount val="1"/>
                <c:pt idx="0">
                  <c:v>1 procesador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finales'!$AF$10:$AM$10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finales'!$AE$11</c:f>
              <c:strCache>
                <c:ptCount val="1"/>
                <c:pt idx="0">
                  <c:v>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finales'!$AF$11:$AM$11</c:f>
              <c:numCache>
                <c:formatCode>General</c:formatCode>
                <c:ptCount val="8"/>
                <c:pt idx="0">
                  <c:v>0.51816657350475126</c:v>
                </c:pt>
                <c:pt idx="1">
                  <c:v>0.8681252357600906</c:v>
                </c:pt>
                <c:pt idx="2">
                  <c:v>1.1674773328296184</c:v>
                </c:pt>
                <c:pt idx="3">
                  <c:v>1.7117420760562423</c:v>
                </c:pt>
                <c:pt idx="4">
                  <c:v>1.480742253089484</c:v>
                </c:pt>
                <c:pt idx="5">
                  <c:v>2.0264870108471147</c:v>
                </c:pt>
                <c:pt idx="6">
                  <c:v>1.8368542353892541</c:v>
                </c:pt>
                <c:pt idx="7">
                  <c:v>1.8188014343004881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finales'!$AE$12</c:f>
              <c:strCache>
                <c:ptCount val="1"/>
                <c:pt idx="0">
                  <c:v>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finales'!$AF$12:$AM$12</c:f>
              <c:numCache>
                <c:formatCode>General</c:formatCode>
                <c:ptCount val="8"/>
                <c:pt idx="0">
                  <c:v>0.13727232341181697</c:v>
                </c:pt>
                <c:pt idx="1">
                  <c:v>0.99104297648781337</c:v>
                </c:pt>
                <c:pt idx="2">
                  <c:v>1.8307538507109002</c:v>
                </c:pt>
                <c:pt idx="3">
                  <c:v>2.6110822600747818</c:v>
                </c:pt>
                <c:pt idx="4">
                  <c:v>2.6224505397058375</c:v>
                </c:pt>
                <c:pt idx="5">
                  <c:v>3.8261796970987589</c:v>
                </c:pt>
                <c:pt idx="6">
                  <c:v>3.5421396456626009</c:v>
                </c:pt>
                <c:pt idx="7">
                  <c:v>3.0211254011711772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finales'!$AE$13</c:f>
              <c:strCache>
                <c:ptCount val="1"/>
                <c:pt idx="0">
                  <c:v>8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finales'!$AF$13:$AM$13</c:f>
              <c:numCache>
                <c:formatCode>General</c:formatCode>
                <c:ptCount val="8"/>
                <c:pt idx="0">
                  <c:v>7.217939733707078E-2</c:v>
                </c:pt>
                <c:pt idx="1">
                  <c:v>0.67029766412302672</c:v>
                </c:pt>
                <c:pt idx="2">
                  <c:v>1.4766754270696452</c:v>
                </c:pt>
                <c:pt idx="3">
                  <c:v>3.1906292966684298</c:v>
                </c:pt>
                <c:pt idx="4">
                  <c:v>3.433879540745338</c:v>
                </c:pt>
                <c:pt idx="5">
                  <c:v>5.2959386909974846</c:v>
                </c:pt>
                <c:pt idx="6">
                  <c:v>4.4509032822738996</c:v>
                </c:pt>
                <c:pt idx="7">
                  <c:v>5.8307204531771415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finales'!$AE$14</c:f>
              <c:strCache>
                <c:ptCount val="1"/>
                <c:pt idx="0">
                  <c:v>12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finales'!$AF$14:$AM$14</c:f>
              <c:numCache>
                <c:formatCode>General</c:formatCode>
                <c:ptCount val="8"/>
                <c:pt idx="0">
                  <c:v>5.0811225608419205E-2</c:v>
                </c:pt>
                <c:pt idx="1">
                  <c:v>0.41042194243321328</c:v>
                </c:pt>
                <c:pt idx="2">
                  <c:v>1.4273960739030023</c:v>
                </c:pt>
                <c:pt idx="3">
                  <c:v>2.9729777672658466</c:v>
                </c:pt>
                <c:pt idx="4">
                  <c:v>3.9108050799151832</c:v>
                </c:pt>
                <c:pt idx="5">
                  <c:v>6.9661238699713124</c:v>
                </c:pt>
                <c:pt idx="6">
                  <c:v>6.5410123395223527</c:v>
                </c:pt>
                <c:pt idx="7">
                  <c:v>8.3761888217307714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finales'!$AE$15</c:f>
              <c:strCache>
                <c:ptCount val="1"/>
                <c:pt idx="0">
                  <c:v>24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finales'!$AF$15:$AM$15</c:f>
              <c:numCache>
                <c:formatCode>General</c:formatCode>
                <c:ptCount val="8"/>
                <c:pt idx="0">
                  <c:v>2.0851609420338757E-2</c:v>
                </c:pt>
                <c:pt idx="1">
                  <c:v>0.23252571382383255</c:v>
                </c:pt>
                <c:pt idx="2">
                  <c:v>0.89859154929577467</c:v>
                </c:pt>
                <c:pt idx="3">
                  <c:v>1.8431619336233442</c:v>
                </c:pt>
                <c:pt idx="4">
                  <c:v>2.5451307999347113</c:v>
                </c:pt>
                <c:pt idx="5">
                  <c:v>6.2240314077909336</c:v>
                </c:pt>
                <c:pt idx="6">
                  <c:v>8.0020504625072615</c:v>
                </c:pt>
                <c:pt idx="7">
                  <c:v>11.384085288826924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08672"/>
        <c:axId val="161710464"/>
      </c:lineChart>
      <c:catAx>
        <c:axId val="16170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710464"/>
        <c:crosses val="autoZero"/>
        <c:auto val="1"/>
        <c:lblAlgn val="ctr"/>
        <c:lblOffset val="100"/>
        <c:noMultiLvlLbl val="0"/>
      </c:catAx>
      <c:valAx>
        <c:axId val="16171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708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Eficiencia -O0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finales'!$AP$2</c:f>
              <c:strCache>
                <c:ptCount val="1"/>
                <c:pt idx="0">
                  <c:v>1 procesador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finales'!$AQ$2:$AX$2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finales'!$AP$3</c:f>
              <c:strCache>
                <c:ptCount val="1"/>
                <c:pt idx="0">
                  <c:v>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finales'!$AQ$3:$AX$3</c:f>
              <c:numCache>
                <c:formatCode>General</c:formatCode>
                <c:ptCount val="8"/>
                <c:pt idx="0">
                  <c:v>0.36792083088379385</c:v>
                </c:pt>
                <c:pt idx="1">
                  <c:v>0.54366387691267226</c:v>
                </c:pt>
                <c:pt idx="2">
                  <c:v>0.72897567209115466</c:v>
                </c:pt>
                <c:pt idx="3">
                  <c:v>1.034439721572431</c:v>
                </c:pt>
                <c:pt idx="4">
                  <c:v>0.93650863170188703</c:v>
                </c:pt>
                <c:pt idx="5">
                  <c:v>0.94412216699420082</c:v>
                </c:pt>
                <c:pt idx="6">
                  <c:v>1.068205147354846</c:v>
                </c:pt>
                <c:pt idx="7">
                  <c:v>0.91109985103178226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'Datos finales'!$AP$4</c:f>
              <c:strCache>
                <c:ptCount val="1"/>
                <c:pt idx="0">
                  <c:v>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finales'!$AQ$4:$AX$4</c:f>
              <c:numCache>
                <c:formatCode>General</c:formatCode>
                <c:ptCount val="8"/>
                <c:pt idx="0">
                  <c:v>0.1113714556886938</c:v>
                </c:pt>
                <c:pt idx="1">
                  <c:v>0.43764177479357591</c:v>
                </c:pt>
                <c:pt idx="2">
                  <c:v>0.54181177147791049</c:v>
                </c:pt>
                <c:pt idx="3">
                  <c:v>0.78574291967323229</c:v>
                </c:pt>
                <c:pt idx="4">
                  <c:v>0.74080896151514286</c:v>
                </c:pt>
                <c:pt idx="5">
                  <c:v>0.84780640050436873</c:v>
                </c:pt>
                <c:pt idx="6">
                  <c:v>0.80766383159997135</c:v>
                </c:pt>
                <c:pt idx="7">
                  <c:v>0.82126597234726484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'Datos finales'!$AP$5</c:f>
              <c:strCache>
                <c:ptCount val="1"/>
                <c:pt idx="0">
                  <c:v>8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finales'!$AQ$5:$AX$5</c:f>
              <c:numCache>
                <c:formatCode>General</c:formatCode>
                <c:ptCount val="8"/>
                <c:pt idx="0">
                  <c:v>2.9115749643322378E-2</c:v>
                </c:pt>
                <c:pt idx="1">
                  <c:v>0.18829787234042553</c:v>
                </c:pt>
                <c:pt idx="2">
                  <c:v>0.33535075530853642</c:v>
                </c:pt>
                <c:pt idx="3">
                  <c:v>0.51069785456081873</c:v>
                </c:pt>
                <c:pt idx="4">
                  <c:v>0.50218020980115863</c:v>
                </c:pt>
                <c:pt idx="5">
                  <c:v>0.59052418680620455</c:v>
                </c:pt>
                <c:pt idx="6">
                  <c:v>0.53530930135089871</c:v>
                </c:pt>
                <c:pt idx="7">
                  <c:v>0.70497287194209812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'Datos finales'!$AP$6</c:f>
              <c:strCache>
                <c:ptCount val="1"/>
                <c:pt idx="0">
                  <c:v>12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finales'!$AQ$6:$AX$6</c:f>
              <c:numCache>
                <c:formatCode>General</c:formatCode>
                <c:ptCount val="8"/>
                <c:pt idx="0">
                  <c:v>1.2898461115691123E-2</c:v>
                </c:pt>
                <c:pt idx="1">
                  <c:v>9.9717794455126227E-2</c:v>
                </c:pt>
                <c:pt idx="2">
                  <c:v>0.24504865111132809</c:v>
                </c:pt>
                <c:pt idx="3">
                  <c:v>0.40264776752501191</c:v>
                </c:pt>
                <c:pt idx="4">
                  <c:v>0.44196072554906207</c:v>
                </c:pt>
                <c:pt idx="5">
                  <c:v>0.54243097202989976</c:v>
                </c:pt>
                <c:pt idx="6">
                  <c:v>0.51304319393858433</c:v>
                </c:pt>
                <c:pt idx="7">
                  <c:v>0.68717445123068088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'Datos finales'!$AP$7</c:f>
              <c:strCache>
                <c:ptCount val="1"/>
                <c:pt idx="0">
                  <c:v>24 procesadores</c:v>
                </c:pt>
              </c:strCache>
            </c:strRef>
          </c:tx>
          <c:cat>
            <c:numRef>
              <c:f>'Datos finales'!$D$48:$K$48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  <c:pt idx="7">
                  <c:v>88800</c:v>
                </c:pt>
              </c:numCache>
            </c:numRef>
          </c:cat>
          <c:val>
            <c:numRef>
              <c:f>'Datos finales'!$AQ$7:$AX$7</c:f>
              <c:numCache>
                <c:formatCode>General</c:formatCode>
                <c:ptCount val="8"/>
                <c:pt idx="0">
                  <c:v>3.1477383227710154E-3</c:v>
                </c:pt>
                <c:pt idx="1">
                  <c:v>2.6332814675292766E-2</c:v>
                </c:pt>
                <c:pt idx="2">
                  <c:v>8.448787340226914E-2</c:v>
                </c:pt>
                <c:pt idx="3">
                  <c:v>0.16027213500229837</c:v>
                </c:pt>
                <c:pt idx="4">
                  <c:v>0.21510281752718188</c:v>
                </c:pt>
                <c:pt idx="5">
                  <c:v>0.3365627199047429</c:v>
                </c:pt>
                <c:pt idx="6">
                  <c:v>0.37958756735963256</c:v>
                </c:pt>
                <c:pt idx="7">
                  <c:v>0.46414562061132453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8368"/>
        <c:axId val="162699904"/>
      </c:lineChart>
      <c:catAx>
        <c:axId val="16269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699904"/>
        <c:crosses val="autoZero"/>
        <c:auto val="1"/>
        <c:lblAlgn val="ctr"/>
        <c:lblOffset val="100"/>
        <c:noMultiLvlLbl val="0"/>
      </c:catAx>
      <c:valAx>
        <c:axId val="16269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698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17</xdr:row>
      <xdr:rowOff>80282</xdr:rowOff>
    </xdr:from>
    <xdr:to>
      <xdr:col>6</xdr:col>
      <xdr:colOff>333375</xdr:colOff>
      <xdr:row>31</xdr:row>
      <xdr:rowOff>156482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480332</xdr:colOff>
      <xdr:row>17</xdr:row>
      <xdr:rowOff>44904</xdr:rowOff>
    </xdr:from>
    <xdr:to>
      <xdr:col>12</xdr:col>
      <xdr:colOff>480332</xdr:colOff>
      <xdr:row>31</xdr:row>
      <xdr:rowOff>121104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495300</xdr:colOff>
      <xdr:row>31</xdr:row>
      <xdr:rowOff>123825</xdr:rowOff>
    </xdr:from>
    <xdr:to>
      <xdr:col>12</xdr:col>
      <xdr:colOff>495300</xdr:colOff>
      <xdr:row>46</xdr:row>
      <xdr:rowOff>9525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114300</xdr:colOff>
      <xdr:row>31</xdr:row>
      <xdr:rowOff>161925</xdr:rowOff>
    </xdr:from>
    <xdr:to>
      <xdr:col>6</xdr:col>
      <xdr:colOff>333375</xdr:colOff>
      <xdr:row>46</xdr:row>
      <xdr:rowOff>47625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561975</xdr:colOff>
      <xdr:row>16</xdr:row>
      <xdr:rowOff>95250</xdr:rowOff>
    </xdr:from>
    <xdr:to>
      <xdr:col>17</xdr:col>
      <xdr:colOff>9525</xdr:colOff>
      <xdr:row>30</xdr:row>
      <xdr:rowOff>171450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104775</xdr:colOff>
      <xdr:row>16</xdr:row>
      <xdr:rowOff>133350</xdr:rowOff>
    </xdr:from>
    <xdr:to>
      <xdr:col>23</xdr:col>
      <xdr:colOff>104775</xdr:colOff>
      <xdr:row>31</xdr:row>
      <xdr:rowOff>19050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314325</xdr:colOff>
      <xdr:row>16</xdr:row>
      <xdr:rowOff>180975</xdr:rowOff>
    </xdr:from>
    <xdr:to>
      <xdr:col>29</xdr:col>
      <xdr:colOff>314325</xdr:colOff>
      <xdr:row>31</xdr:row>
      <xdr:rowOff>66675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485775</xdr:colOff>
      <xdr:row>17</xdr:row>
      <xdr:rowOff>28575</xdr:rowOff>
    </xdr:from>
    <xdr:to>
      <xdr:col>35</xdr:col>
      <xdr:colOff>228600</xdr:colOff>
      <xdr:row>31</xdr:row>
      <xdr:rowOff>104775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419100</xdr:colOff>
      <xdr:row>17</xdr:row>
      <xdr:rowOff>19050</xdr:rowOff>
    </xdr:from>
    <xdr:to>
      <xdr:col>42</xdr:col>
      <xdr:colOff>161925</xdr:colOff>
      <xdr:row>31</xdr:row>
      <xdr:rowOff>95250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295275</xdr:colOff>
      <xdr:row>17</xdr:row>
      <xdr:rowOff>38100</xdr:rowOff>
    </xdr:from>
    <xdr:to>
      <xdr:col>48</xdr:col>
      <xdr:colOff>295275</xdr:colOff>
      <xdr:row>31</xdr:row>
      <xdr:rowOff>114300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571500</xdr:colOff>
      <xdr:row>31</xdr:row>
      <xdr:rowOff>133350</xdr:rowOff>
    </xdr:from>
    <xdr:to>
      <xdr:col>17</xdr:col>
      <xdr:colOff>19050</xdr:colOff>
      <xdr:row>46</xdr:row>
      <xdr:rowOff>19050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180975</xdr:colOff>
      <xdr:row>31</xdr:row>
      <xdr:rowOff>142875</xdr:rowOff>
    </xdr:from>
    <xdr:to>
      <xdr:col>23</xdr:col>
      <xdr:colOff>180975</xdr:colOff>
      <xdr:row>46</xdr:row>
      <xdr:rowOff>28575</xdr:rowOff>
    </xdr:to>
    <xdr:graphicFrame macro="">
      <xdr:nvGraphicFramePr>
        <xdr:cNvPr id="1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314325</xdr:colOff>
      <xdr:row>31</xdr:row>
      <xdr:rowOff>152400</xdr:rowOff>
    </xdr:from>
    <xdr:to>
      <xdr:col>29</xdr:col>
      <xdr:colOff>314325</xdr:colOff>
      <xdr:row>46</xdr:row>
      <xdr:rowOff>38100</xdr:rowOff>
    </xdr:to>
    <xdr:graphicFrame macro="">
      <xdr:nvGraphicFramePr>
        <xdr:cNvPr id="16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476250</xdr:colOff>
      <xdr:row>32</xdr:row>
      <xdr:rowOff>9525</xdr:rowOff>
    </xdr:from>
    <xdr:to>
      <xdr:col>35</xdr:col>
      <xdr:colOff>219075</xdr:colOff>
      <xdr:row>46</xdr:row>
      <xdr:rowOff>85725</xdr:rowOff>
    </xdr:to>
    <xdr:graphicFrame macro="">
      <xdr:nvGraphicFramePr>
        <xdr:cNvPr id="17" name="1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35</xdr:col>
      <xdr:colOff>457200</xdr:colOff>
      <xdr:row>32</xdr:row>
      <xdr:rowOff>114300</xdr:rowOff>
    </xdr:from>
    <xdr:to>
      <xdr:col>42</xdr:col>
      <xdr:colOff>200025</xdr:colOff>
      <xdr:row>47</xdr:row>
      <xdr:rowOff>0</xdr:rowOff>
    </xdr:to>
    <xdr:graphicFrame macro="">
      <xdr:nvGraphicFramePr>
        <xdr:cNvPr id="18" name="1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400050</xdr:colOff>
      <xdr:row>48</xdr:row>
      <xdr:rowOff>28575</xdr:rowOff>
    </xdr:from>
    <xdr:to>
      <xdr:col>35</xdr:col>
      <xdr:colOff>142875</xdr:colOff>
      <xdr:row>62</xdr:row>
      <xdr:rowOff>104775</xdr:rowOff>
    </xdr:to>
    <xdr:graphicFrame macro="">
      <xdr:nvGraphicFramePr>
        <xdr:cNvPr id="19" name="1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35</xdr:col>
      <xdr:colOff>561975</xdr:colOff>
      <xdr:row>48</xdr:row>
      <xdr:rowOff>28575</xdr:rowOff>
    </xdr:from>
    <xdr:to>
      <xdr:col>42</xdr:col>
      <xdr:colOff>304800</xdr:colOff>
      <xdr:row>62</xdr:row>
      <xdr:rowOff>104775</xdr:rowOff>
    </xdr:to>
    <xdr:graphicFrame macro="">
      <xdr:nvGraphicFramePr>
        <xdr:cNvPr id="20" name="1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598713</xdr:colOff>
      <xdr:row>72</xdr:row>
      <xdr:rowOff>70759</xdr:rowOff>
    </xdr:from>
    <xdr:to>
      <xdr:col>16</xdr:col>
      <xdr:colOff>40820</xdr:colOff>
      <xdr:row>86</xdr:row>
      <xdr:rowOff>146959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149678</xdr:colOff>
      <xdr:row>72</xdr:row>
      <xdr:rowOff>57151</xdr:rowOff>
    </xdr:from>
    <xdr:to>
      <xdr:col>22</xdr:col>
      <xdr:colOff>149678</xdr:colOff>
      <xdr:row>86</xdr:row>
      <xdr:rowOff>133351</xdr:rowOff>
    </xdr:to>
    <xdr:graphicFrame macro="">
      <xdr:nvGraphicFramePr>
        <xdr:cNvPr id="21" name="2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4"/>
  <sheetViews>
    <sheetView workbookViewId="0">
      <selection activeCell="N8" sqref="N8"/>
    </sheetView>
  </sheetViews>
  <sheetFormatPr baseColWidth="10" defaultRowHeight="15" x14ac:dyDescent="0.25"/>
  <cols>
    <col min="10" max="10" width="9" bestFit="1" customWidth="1"/>
    <col min="11" max="12" width="10" bestFit="1" customWidth="1"/>
    <col min="13" max="13" width="9" bestFit="1" customWidth="1"/>
    <col min="14" max="16" width="10" bestFit="1" customWidth="1"/>
    <col min="17" max="17" width="12" bestFit="1" customWidth="1"/>
  </cols>
  <sheetData>
    <row r="1" spans="1:17" x14ac:dyDescent="0.25">
      <c r="A1" s="1">
        <v>1</v>
      </c>
      <c r="B1" s="1">
        <v>4</v>
      </c>
      <c r="C1" s="1">
        <v>9</v>
      </c>
      <c r="D1" s="1">
        <v>14</v>
      </c>
      <c r="E1" s="1">
        <v>23</v>
      </c>
      <c r="F1" s="1">
        <v>32</v>
      </c>
      <c r="G1" s="1">
        <v>124</v>
      </c>
      <c r="H1" s="1">
        <v>900</v>
      </c>
      <c r="J1" s="1">
        <v>1</v>
      </c>
      <c r="K1" s="1">
        <v>4</v>
      </c>
      <c r="L1" s="1">
        <v>9</v>
      </c>
      <c r="M1" s="1">
        <v>14</v>
      </c>
      <c r="N1" s="1">
        <v>23</v>
      </c>
      <c r="O1" s="1">
        <v>32</v>
      </c>
      <c r="P1" s="1">
        <v>124</v>
      </c>
      <c r="Q1" s="1">
        <v>900</v>
      </c>
    </row>
    <row r="2" spans="1:17" x14ac:dyDescent="0.25">
      <c r="A2" s="1">
        <v>753</v>
      </c>
      <c r="B2" s="1">
        <v>6590</v>
      </c>
      <c r="C2" s="1">
        <v>30521</v>
      </c>
      <c r="D2" s="1">
        <v>86739</v>
      </c>
      <c r="E2" s="1">
        <v>201035</v>
      </c>
      <c r="F2" s="1">
        <v>409337</v>
      </c>
      <c r="G2" s="1">
        <v>5748461</v>
      </c>
      <c r="H2" s="1">
        <v>271999025</v>
      </c>
      <c r="J2" s="1">
        <v>747</v>
      </c>
      <c r="K2" s="1">
        <v>9854</v>
      </c>
      <c r="L2" s="1">
        <v>30070</v>
      </c>
      <c r="M2" s="1">
        <v>86570</v>
      </c>
      <c r="N2" s="1">
        <v>237703</v>
      </c>
      <c r="O2" s="1">
        <v>423628</v>
      </c>
      <c r="P2" s="1">
        <v>5704584</v>
      </c>
      <c r="Q2" s="1">
        <v>264163003</v>
      </c>
    </row>
    <row r="4" spans="1:17" x14ac:dyDescent="0.25">
      <c r="A4" s="1">
        <v>1</v>
      </c>
      <c r="B4" s="1">
        <v>4</v>
      </c>
      <c r="C4" s="1">
        <v>9</v>
      </c>
      <c r="D4" s="1">
        <v>14</v>
      </c>
      <c r="E4" s="1">
        <v>23</v>
      </c>
      <c r="F4" s="1">
        <v>32</v>
      </c>
      <c r="G4" s="1">
        <v>124</v>
      </c>
      <c r="H4" s="1">
        <v>900</v>
      </c>
      <c r="J4" s="1">
        <v>1</v>
      </c>
      <c r="K4" s="1">
        <v>4</v>
      </c>
      <c r="L4" s="1">
        <v>9</v>
      </c>
      <c r="M4" s="1">
        <v>14</v>
      </c>
      <c r="N4" s="1">
        <v>23</v>
      </c>
      <c r="O4" s="1">
        <v>32</v>
      </c>
      <c r="P4" s="1">
        <v>124</v>
      </c>
      <c r="Q4" s="1">
        <v>900</v>
      </c>
    </row>
    <row r="5" spans="1:17" x14ac:dyDescent="0.25">
      <c r="A5" s="1">
        <v>753</v>
      </c>
      <c r="B5" s="1">
        <v>6590</v>
      </c>
      <c r="C5" s="1">
        <v>29857</v>
      </c>
      <c r="D5" s="1">
        <v>87141</v>
      </c>
      <c r="E5" s="1">
        <v>191724</v>
      </c>
      <c r="F5" s="1">
        <v>397520</v>
      </c>
      <c r="G5" s="1">
        <v>5547250</v>
      </c>
      <c r="H5" s="1">
        <v>266631364</v>
      </c>
      <c r="J5" s="1">
        <v>747</v>
      </c>
      <c r="K5" s="1">
        <v>6590</v>
      </c>
      <c r="L5" s="1">
        <v>30103</v>
      </c>
      <c r="M5" s="1">
        <v>88005</v>
      </c>
      <c r="N5" s="1">
        <v>197042</v>
      </c>
      <c r="O5" s="1">
        <v>391263</v>
      </c>
      <c r="P5" s="1">
        <v>5479225</v>
      </c>
      <c r="Q5" s="1">
        <v>271953143</v>
      </c>
    </row>
    <row r="7" spans="1:17" x14ac:dyDescent="0.25">
      <c r="A7" s="1">
        <v>1</v>
      </c>
      <c r="B7" s="1">
        <v>4</v>
      </c>
      <c r="C7" s="1">
        <v>9</v>
      </c>
      <c r="D7" s="1">
        <v>14</v>
      </c>
      <c r="E7" s="1">
        <v>23</v>
      </c>
      <c r="F7" s="1">
        <v>32</v>
      </c>
      <c r="G7" s="1">
        <v>124</v>
      </c>
      <c r="H7" s="1">
        <v>900</v>
      </c>
      <c r="J7" s="1">
        <v>1</v>
      </c>
      <c r="K7" s="1">
        <v>4</v>
      </c>
      <c r="L7" s="1">
        <v>9</v>
      </c>
      <c r="M7" s="1">
        <v>14</v>
      </c>
      <c r="N7" s="1">
        <v>23</v>
      </c>
      <c r="O7" s="1">
        <v>32</v>
      </c>
      <c r="P7" s="1">
        <v>124</v>
      </c>
      <c r="Q7" s="1">
        <v>900</v>
      </c>
    </row>
    <row r="8" spans="1:17" x14ac:dyDescent="0.25">
      <c r="A8" s="1">
        <v>755</v>
      </c>
      <c r="B8" s="1">
        <v>8962</v>
      </c>
      <c r="C8" s="1">
        <v>30051</v>
      </c>
      <c r="D8" s="1">
        <v>86680</v>
      </c>
      <c r="E8" s="1">
        <v>198872</v>
      </c>
      <c r="F8" s="1">
        <v>443318</v>
      </c>
      <c r="G8" s="1">
        <v>5497183</v>
      </c>
      <c r="H8" s="1">
        <v>271907816</v>
      </c>
      <c r="J8" s="1">
        <f t="shared" ref="J8:P8" si="0">SUM(A2,J2,A5,J5,A8)/5</f>
        <v>751</v>
      </c>
      <c r="K8" s="1">
        <f t="shared" si="0"/>
        <v>7717.2</v>
      </c>
      <c r="L8" s="1">
        <f t="shared" si="0"/>
        <v>30120.400000000001</v>
      </c>
      <c r="M8" s="1">
        <f t="shared" si="0"/>
        <v>87027</v>
      </c>
      <c r="N8" s="1">
        <f t="shared" si="0"/>
        <v>205275.2</v>
      </c>
      <c r="O8" s="1">
        <f t="shared" si="0"/>
        <v>413013.2</v>
      </c>
      <c r="P8" s="1">
        <f t="shared" si="0"/>
        <v>5595340.5999999996</v>
      </c>
      <c r="Q8" s="1">
        <f>SUM(H2,Q2,H5)/3</f>
        <v>267597797.33333334</v>
      </c>
    </row>
    <row r="10" spans="1:17" x14ac:dyDescent="0.25">
      <c r="I10" s="1" t="s">
        <v>4</v>
      </c>
      <c r="J10" s="1" t="str">
        <f t="shared" ref="J10:Q10" si="1">J1*100&amp;"^2"</f>
        <v>100^2</v>
      </c>
      <c r="K10" s="1" t="str">
        <f t="shared" si="1"/>
        <v>400^2</v>
      </c>
      <c r="L10" s="1" t="str">
        <f t="shared" si="1"/>
        <v>900^2</v>
      </c>
      <c r="M10" s="1" t="str">
        <f t="shared" si="1"/>
        <v>1400^2</v>
      </c>
      <c r="N10" s="1" t="str">
        <f t="shared" si="1"/>
        <v>2300^2</v>
      </c>
      <c r="O10" s="1" t="str">
        <f t="shared" si="1"/>
        <v>3200^2</v>
      </c>
      <c r="P10" s="1" t="str">
        <f t="shared" si="1"/>
        <v>12400^2</v>
      </c>
      <c r="Q10" s="1" t="str">
        <f t="shared" si="1"/>
        <v>90000^2</v>
      </c>
    </row>
    <row r="11" spans="1:17" x14ac:dyDescent="0.25">
      <c r="I11" s="1" t="s">
        <v>3</v>
      </c>
      <c r="J11" s="1">
        <f t="shared" ref="J11:Q11" si="2">J8</f>
        <v>751</v>
      </c>
      <c r="K11" s="1">
        <f t="shared" si="2"/>
        <v>7717.2</v>
      </c>
      <c r="L11" s="1">
        <f t="shared" si="2"/>
        <v>30120.400000000001</v>
      </c>
      <c r="M11" s="1">
        <f t="shared" si="2"/>
        <v>87027</v>
      </c>
      <c r="N11" s="1">
        <f t="shared" si="2"/>
        <v>205275.2</v>
      </c>
      <c r="O11" s="1">
        <f t="shared" si="2"/>
        <v>413013.2</v>
      </c>
      <c r="P11" s="1">
        <f t="shared" si="2"/>
        <v>5595340.5999999996</v>
      </c>
      <c r="Q11" s="1">
        <f t="shared" si="2"/>
        <v>267597797.33333334</v>
      </c>
    </row>
    <row r="12" spans="1:17" x14ac:dyDescent="0.25">
      <c r="I12" s="1" t="s">
        <v>0</v>
      </c>
      <c r="J12" s="1">
        <f>19*J1*J1*100^2</f>
        <v>190000</v>
      </c>
      <c r="K12" s="1">
        <f t="shared" ref="K12:Q12" si="3">19*K1*K1*100^2</f>
        <v>3040000</v>
      </c>
      <c r="L12" s="1">
        <f t="shared" si="3"/>
        <v>15390000</v>
      </c>
      <c r="M12" s="1">
        <f t="shared" si="3"/>
        <v>37240000</v>
      </c>
      <c r="N12" s="1">
        <f t="shared" si="3"/>
        <v>100510000</v>
      </c>
      <c r="O12" s="1">
        <f t="shared" si="3"/>
        <v>194560000</v>
      </c>
      <c r="P12" s="1">
        <f t="shared" si="3"/>
        <v>2921440000</v>
      </c>
      <c r="Q12" s="1">
        <f t="shared" si="3"/>
        <v>153900000000</v>
      </c>
    </row>
    <row r="13" spans="1:17" x14ac:dyDescent="0.25">
      <c r="I13" s="1" t="s">
        <v>2</v>
      </c>
      <c r="J13" s="1">
        <f>J11/1000000</f>
        <v>7.5100000000000004E-4</v>
      </c>
      <c r="K13" s="1">
        <f t="shared" ref="K13:Q13" si="4">K11/1000000</f>
        <v>7.7171999999999996E-3</v>
      </c>
      <c r="L13" s="1">
        <f t="shared" ref="L13:P13" si="5">L11/1000000</f>
        <v>3.0120400000000002E-2</v>
      </c>
      <c r="M13" s="1">
        <f t="shared" si="5"/>
        <v>8.7026999999999993E-2</v>
      </c>
      <c r="N13" s="1">
        <f t="shared" si="5"/>
        <v>0.20527520000000002</v>
      </c>
      <c r="O13" s="1">
        <f t="shared" si="5"/>
        <v>0.41301320000000002</v>
      </c>
      <c r="P13" s="1">
        <f t="shared" si="5"/>
        <v>5.5953405999999992</v>
      </c>
      <c r="Q13" s="1">
        <f t="shared" si="4"/>
        <v>267.59779733333335</v>
      </c>
    </row>
    <row r="14" spans="1:17" x14ac:dyDescent="0.25">
      <c r="I14" s="1" t="s">
        <v>1</v>
      </c>
      <c r="J14" s="2">
        <f>(J12/J13)/10^6</f>
        <v>252.99600532623168</v>
      </c>
      <c r="K14" s="2">
        <f t="shared" ref="K14:Q14" si="6">(K12/K13)/10^6</f>
        <v>393.92525786554711</v>
      </c>
      <c r="L14" s="2">
        <f>(L12/L13)/10^6</f>
        <v>510.94938978234018</v>
      </c>
      <c r="M14" s="2">
        <f t="shared" si="6"/>
        <v>427.9131763705517</v>
      </c>
      <c r="N14" s="2">
        <f t="shared" si="6"/>
        <v>489.63537728863491</v>
      </c>
      <c r="O14" s="2">
        <f t="shared" si="6"/>
        <v>471.074532242553</v>
      </c>
      <c r="P14" s="2">
        <f t="shared" si="6"/>
        <v>522.12013688675188</v>
      </c>
      <c r="Q14" s="2">
        <f t="shared" si="6"/>
        <v>575.11684151979159</v>
      </c>
    </row>
  </sheetData>
  <sortState ref="D2:D9">
    <sortCondition ref="D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Q17"/>
  <sheetViews>
    <sheetView workbookViewId="0">
      <selection activeCell="J17" sqref="J17"/>
    </sheetView>
  </sheetViews>
  <sheetFormatPr baseColWidth="10" defaultRowHeight="15" x14ac:dyDescent="0.25"/>
  <cols>
    <col min="10" max="11" width="10" bestFit="1" customWidth="1"/>
    <col min="12" max="12" width="9" bestFit="1" customWidth="1"/>
    <col min="13" max="16" width="10" bestFit="1" customWidth="1"/>
    <col min="17" max="17" width="12" bestFit="1" customWidth="1"/>
    <col min="19" max="19" width="10.5703125" bestFit="1" customWidth="1"/>
    <col min="20" max="21" width="8.7109375" bestFit="1" customWidth="1"/>
    <col min="22" max="22" width="7.85546875" bestFit="1" customWidth="1"/>
    <col min="23" max="26" width="8.7109375" bestFit="1" customWidth="1"/>
    <col min="27" max="27" width="10.42578125" bestFit="1" customWidth="1"/>
  </cols>
  <sheetData>
    <row r="1" spans="1:17" x14ac:dyDescent="0.25">
      <c r="A1" s="1">
        <v>1</v>
      </c>
      <c r="B1" s="1">
        <v>4</v>
      </c>
      <c r="C1" s="1">
        <v>9</v>
      </c>
      <c r="D1" s="1">
        <v>14</v>
      </c>
      <c r="E1" s="1">
        <v>23</v>
      </c>
      <c r="F1" s="1">
        <v>32</v>
      </c>
      <c r="G1" s="1">
        <v>124</v>
      </c>
      <c r="H1" s="1">
        <v>900</v>
      </c>
      <c r="J1" s="1">
        <v>1</v>
      </c>
      <c r="K1" s="1">
        <v>4</v>
      </c>
      <c r="L1" s="1">
        <v>9</v>
      </c>
      <c r="M1" s="1">
        <v>14</v>
      </c>
      <c r="N1" s="1">
        <v>23</v>
      </c>
      <c r="O1" s="1">
        <v>32</v>
      </c>
      <c r="P1" s="1">
        <v>124</v>
      </c>
      <c r="Q1" s="1">
        <v>900</v>
      </c>
    </row>
    <row r="2" spans="1:17" x14ac:dyDescent="0.25">
      <c r="A2" s="1">
        <v>186</v>
      </c>
      <c r="B2" s="1">
        <v>2971</v>
      </c>
      <c r="C2" s="1">
        <v>10018</v>
      </c>
      <c r="D2" s="1">
        <v>31343</v>
      </c>
      <c r="E2" s="1">
        <v>72429</v>
      </c>
      <c r="F2" s="1">
        <v>165146</v>
      </c>
      <c r="G2" s="1">
        <v>2188541</v>
      </c>
      <c r="H2" s="1">
        <v>105231267</v>
      </c>
      <c r="J2" s="1">
        <v>185</v>
      </c>
      <c r="K2" s="1">
        <v>1701</v>
      </c>
      <c r="L2" s="1">
        <v>9796</v>
      </c>
      <c r="M2" s="1">
        <v>29740</v>
      </c>
      <c r="N2" s="1">
        <v>47367</v>
      </c>
      <c r="O2" s="1">
        <v>163825</v>
      </c>
      <c r="P2" s="1">
        <v>2169009</v>
      </c>
      <c r="Q2" s="1">
        <v>111230710</v>
      </c>
    </row>
    <row r="4" spans="1:17" x14ac:dyDescent="0.25">
      <c r="A4" s="1">
        <v>1</v>
      </c>
      <c r="B4" s="1">
        <v>4</v>
      </c>
      <c r="C4" s="1">
        <v>9</v>
      </c>
      <c r="D4" s="1">
        <v>14</v>
      </c>
      <c r="E4" s="1">
        <v>23</v>
      </c>
      <c r="F4" s="1">
        <v>32</v>
      </c>
      <c r="G4" s="1">
        <v>124</v>
      </c>
      <c r="H4" s="1">
        <v>900</v>
      </c>
      <c r="J4" s="1">
        <v>1</v>
      </c>
      <c r="K4" s="1">
        <v>4</v>
      </c>
      <c r="L4" s="1">
        <v>9</v>
      </c>
      <c r="M4" s="1">
        <v>14</v>
      </c>
      <c r="N4" s="1">
        <v>23</v>
      </c>
      <c r="O4" s="1">
        <v>32</v>
      </c>
      <c r="P4" s="1">
        <v>124</v>
      </c>
      <c r="Q4" s="1">
        <v>900</v>
      </c>
    </row>
    <row r="5" spans="1:17" x14ac:dyDescent="0.25">
      <c r="A5" s="1">
        <v>185</v>
      </c>
      <c r="B5" s="1">
        <v>1485</v>
      </c>
      <c r="C5" s="1">
        <v>10040</v>
      </c>
      <c r="D5" s="1">
        <v>29878</v>
      </c>
      <c r="E5" s="1">
        <v>74141</v>
      </c>
      <c r="F5" s="1">
        <v>163467</v>
      </c>
      <c r="G5" s="1">
        <v>2158605</v>
      </c>
      <c r="H5" s="1">
        <v>109665777</v>
      </c>
      <c r="J5" s="1">
        <v>185</v>
      </c>
      <c r="K5" s="1">
        <v>2947</v>
      </c>
      <c r="L5" s="1">
        <v>9867</v>
      </c>
      <c r="M5" s="1">
        <v>29925</v>
      </c>
      <c r="N5" s="1">
        <v>74046</v>
      </c>
      <c r="O5" s="1">
        <v>163994</v>
      </c>
      <c r="P5" s="1">
        <v>2121757</v>
      </c>
      <c r="Q5" s="1">
        <v>111610690</v>
      </c>
    </row>
    <row r="7" spans="1:17" x14ac:dyDescent="0.25">
      <c r="A7" s="1">
        <v>1</v>
      </c>
      <c r="B7" s="1">
        <v>4</v>
      </c>
      <c r="C7" s="1">
        <v>9</v>
      </c>
      <c r="D7" s="1">
        <v>14</v>
      </c>
      <c r="E7" s="1">
        <v>23</v>
      </c>
      <c r="F7" s="1">
        <v>32</v>
      </c>
      <c r="G7" s="1">
        <v>124</v>
      </c>
      <c r="H7" s="1">
        <v>900</v>
      </c>
      <c r="J7" s="1">
        <v>1</v>
      </c>
      <c r="K7" s="1">
        <v>4</v>
      </c>
      <c r="L7" s="1">
        <v>9</v>
      </c>
      <c r="M7" s="1">
        <v>14</v>
      </c>
      <c r="N7" s="1">
        <v>23</v>
      </c>
      <c r="O7" s="1">
        <v>32</v>
      </c>
      <c r="P7" s="1">
        <v>124</v>
      </c>
      <c r="Q7" s="1">
        <v>900</v>
      </c>
    </row>
    <row r="8" spans="1:17" x14ac:dyDescent="0.25">
      <c r="A8" s="1">
        <v>186</v>
      </c>
      <c r="B8" s="1">
        <v>2403</v>
      </c>
      <c r="C8" s="1">
        <v>9724</v>
      </c>
      <c r="D8" s="1">
        <v>29951</v>
      </c>
      <c r="E8" s="1">
        <v>75065</v>
      </c>
      <c r="F8" s="1">
        <v>164256</v>
      </c>
      <c r="G8" s="1">
        <v>2117540</v>
      </c>
      <c r="H8" s="1">
        <v>111478281</v>
      </c>
      <c r="J8" s="1">
        <f t="shared" ref="J8:P8" si="0">SUM(A2,J2,A5,J5,A8)/5</f>
        <v>185.4</v>
      </c>
      <c r="K8" s="1">
        <f t="shared" si="0"/>
        <v>2301.4</v>
      </c>
      <c r="L8" s="1">
        <f t="shared" si="0"/>
        <v>9889</v>
      </c>
      <c r="M8" s="1">
        <f t="shared" si="0"/>
        <v>30167.4</v>
      </c>
      <c r="N8" s="1">
        <f t="shared" si="0"/>
        <v>68609.600000000006</v>
      </c>
      <c r="O8" s="1">
        <f t="shared" si="0"/>
        <v>164137.60000000001</v>
      </c>
      <c r="P8" s="1">
        <f t="shared" si="0"/>
        <v>2151090.4</v>
      </c>
      <c r="Q8" s="1">
        <f>SUM(H2,H5,Q2)/3</f>
        <v>108709251.33333333</v>
      </c>
    </row>
    <row r="13" spans="1:17" x14ac:dyDescent="0.25">
      <c r="I13" s="3" t="s">
        <v>5</v>
      </c>
      <c r="J13" s="3" t="str">
        <f t="shared" ref="J13:Q13" si="1">J1*100&amp;"^2"</f>
        <v>100^2</v>
      </c>
      <c r="K13" s="3" t="str">
        <f t="shared" si="1"/>
        <v>400^2</v>
      </c>
      <c r="L13" s="3" t="str">
        <f t="shared" si="1"/>
        <v>900^2</v>
      </c>
      <c r="M13" s="3" t="str">
        <f t="shared" si="1"/>
        <v>1400^2</v>
      </c>
      <c r="N13" s="3" t="str">
        <f t="shared" si="1"/>
        <v>2300^2</v>
      </c>
      <c r="O13" s="3" t="str">
        <f t="shared" si="1"/>
        <v>3200^2</v>
      </c>
      <c r="P13" s="3" t="str">
        <f t="shared" si="1"/>
        <v>12400^2</v>
      </c>
      <c r="Q13" s="3" t="str">
        <f t="shared" si="1"/>
        <v>90000^2</v>
      </c>
    </row>
    <row r="14" spans="1:17" x14ac:dyDescent="0.25">
      <c r="I14" s="3" t="s">
        <v>3</v>
      </c>
      <c r="J14" s="3">
        <f t="shared" ref="J14:Q14" si="2">J8</f>
        <v>185.4</v>
      </c>
      <c r="K14" s="3">
        <f t="shared" si="2"/>
        <v>2301.4</v>
      </c>
      <c r="L14" s="3">
        <f t="shared" si="2"/>
        <v>9889</v>
      </c>
      <c r="M14" s="3">
        <f t="shared" si="2"/>
        <v>30167.4</v>
      </c>
      <c r="N14" s="3">
        <f t="shared" si="2"/>
        <v>68609.600000000006</v>
      </c>
      <c r="O14" s="3">
        <f t="shared" si="2"/>
        <v>164137.60000000001</v>
      </c>
      <c r="P14" s="3">
        <f t="shared" si="2"/>
        <v>2151090.4</v>
      </c>
      <c r="Q14" s="3">
        <f t="shared" si="2"/>
        <v>108709251.33333333</v>
      </c>
    </row>
    <row r="15" spans="1:17" x14ac:dyDescent="0.25">
      <c r="I15" s="3" t="s">
        <v>0</v>
      </c>
      <c r="J15" s="3">
        <f t="shared" ref="J15:Q15" si="3">19*J1*100^2</f>
        <v>190000</v>
      </c>
      <c r="K15" s="3">
        <f t="shared" si="3"/>
        <v>760000</v>
      </c>
      <c r="L15" s="3">
        <f t="shared" si="3"/>
        <v>1710000</v>
      </c>
      <c r="M15" s="3">
        <f t="shared" si="3"/>
        <v>2660000</v>
      </c>
      <c r="N15" s="3">
        <f t="shared" si="3"/>
        <v>4370000</v>
      </c>
      <c r="O15" s="3">
        <f t="shared" si="3"/>
        <v>6080000</v>
      </c>
      <c r="P15" s="3">
        <f t="shared" si="3"/>
        <v>23560000</v>
      </c>
      <c r="Q15" s="3">
        <f t="shared" si="3"/>
        <v>171000000</v>
      </c>
    </row>
    <row r="16" spans="1:17" x14ac:dyDescent="0.25">
      <c r="I16" s="3" t="s">
        <v>2</v>
      </c>
      <c r="J16" s="3">
        <f>J14/1000000</f>
        <v>1.8540000000000001E-4</v>
      </c>
      <c r="K16" s="3">
        <f t="shared" ref="K16:Q16" si="4">K14/1000000</f>
        <v>2.3013999999999999E-3</v>
      </c>
      <c r="L16" s="3">
        <f t="shared" ref="L16:P16" si="5">L14/1000000</f>
        <v>9.8890000000000002E-3</v>
      </c>
      <c r="M16" s="3">
        <f t="shared" si="5"/>
        <v>3.01674E-2</v>
      </c>
      <c r="N16" s="3">
        <f t="shared" si="5"/>
        <v>6.8609600000000007E-2</v>
      </c>
      <c r="O16" s="3">
        <f t="shared" si="5"/>
        <v>0.16413759999999999</v>
      </c>
      <c r="P16" s="3">
        <f t="shared" si="5"/>
        <v>2.1510903999999997</v>
      </c>
      <c r="Q16" s="3">
        <f t="shared" si="4"/>
        <v>108.70925133333333</v>
      </c>
    </row>
    <row r="17" spans="9:17" x14ac:dyDescent="0.25">
      <c r="I17" s="3" t="s">
        <v>1</v>
      </c>
      <c r="J17" s="4">
        <f>(J15/J16)/10^6</f>
        <v>1024.8112189859762</v>
      </c>
      <c r="K17" s="4">
        <f t="shared" ref="K17:Q17" si="6">(K15/K16)/10^6</f>
        <v>330.23377074824026</v>
      </c>
      <c r="L17" s="4">
        <f t="shared" si="6"/>
        <v>172.91940539993934</v>
      </c>
      <c r="M17" s="4">
        <f t="shared" si="6"/>
        <v>88.174652107904549</v>
      </c>
      <c r="N17" s="4">
        <f t="shared" si="6"/>
        <v>63.693710501154349</v>
      </c>
      <c r="O17" s="4">
        <f t="shared" si="6"/>
        <v>37.042091513461884</v>
      </c>
      <c r="P17" s="4">
        <f t="shared" si="6"/>
        <v>10.952584791415555</v>
      </c>
      <c r="Q17" s="4">
        <f t="shared" si="6"/>
        <v>1.5730031980044239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I25"/>
  <sheetViews>
    <sheetView topLeftCell="W4" workbookViewId="0">
      <selection activeCell="AI17" sqref="AI17:AI21"/>
    </sheetView>
  </sheetViews>
  <sheetFormatPr baseColWidth="10" defaultRowHeight="15" x14ac:dyDescent="0.25"/>
  <sheetData>
    <row r="1" spans="1:35" x14ac:dyDescent="0.25">
      <c r="B1" s="1">
        <v>1</v>
      </c>
      <c r="C1" s="1">
        <v>4</v>
      </c>
      <c r="D1" s="1">
        <v>9</v>
      </c>
      <c r="E1" s="1">
        <v>14</v>
      </c>
      <c r="F1" s="1">
        <v>23</v>
      </c>
      <c r="G1" s="1">
        <v>51</v>
      </c>
      <c r="H1" s="1">
        <v>124</v>
      </c>
      <c r="I1" s="1">
        <v>888</v>
      </c>
      <c r="L1" s="1">
        <v>1</v>
      </c>
      <c r="M1" s="1">
        <v>4</v>
      </c>
      <c r="N1" s="1">
        <v>9</v>
      </c>
      <c r="O1" s="1">
        <v>14</v>
      </c>
      <c r="P1" s="1">
        <v>23</v>
      </c>
      <c r="Q1" s="1">
        <v>51</v>
      </c>
      <c r="R1" s="1">
        <v>124</v>
      </c>
      <c r="S1" s="1">
        <v>900</v>
      </c>
      <c r="U1">
        <v>124</v>
      </c>
      <c r="V1" s="1">
        <v>1</v>
      </c>
      <c r="W1" s="1">
        <v>2</v>
      </c>
      <c r="X1" s="1">
        <v>8</v>
      </c>
      <c r="Y1" s="1">
        <v>32</v>
      </c>
      <c r="Z1" s="1">
        <v>128</v>
      </c>
      <c r="AA1" s="1">
        <v>512</v>
      </c>
      <c r="AB1" s="5"/>
      <c r="AC1">
        <v>124</v>
      </c>
      <c r="AD1" s="1">
        <v>1</v>
      </c>
      <c r="AE1" s="1">
        <v>2</v>
      </c>
      <c r="AF1" s="1">
        <v>8</v>
      </c>
      <c r="AG1" s="1">
        <v>32</v>
      </c>
      <c r="AH1" s="1">
        <v>128</v>
      </c>
      <c r="AI1" s="1">
        <v>512</v>
      </c>
    </row>
    <row r="2" spans="1:35" x14ac:dyDescent="0.25">
      <c r="A2" s="1">
        <v>1</v>
      </c>
      <c r="B2" s="1">
        <f>'Sec. O0'!A2</f>
        <v>753</v>
      </c>
      <c r="C2" s="1">
        <f>'Sec. O0'!B2</f>
        <v>6590</v>
      </c>
      <c r="D2" s="1">
        <f>'Sec. O0'!C2</f>
        <v>30521</v>
      </c>
      <c r="E2" s="1">
        <f>'Sec. O0'!D2</f>
        <v>86739</v>
      </c>
      <c r="F2" s="1">
        <f>'Sec. O0'!E2</f>
        <v>201035</v>
      </c>
      <c r="G2" s="1">
        <v>1057297</v>
      </c>
      <c r="H2" s="1">
        <f>'Sec. O0'!G2</f>
        <v>5748461</v>
      </c>
      <c r="I2" s="1">
        <f>'Sec. O0'!H2</f>
        <v>271999025</v>
      </c>
      <c r="K2" s="1">
        <v>1</v>
      </c>
      <c r="L2" s="1">
        <f>'Sec. O0'!J2</f>
        <v>747</v>
      </c>
      <c r="M2" s="1">
        <f>'Sec. O0'!K2</f>
        <v>9854</v>
      </c>
      <c r="N2" s="1">
        <f>'Sec. O0'!L2</f>
        <v>30070</v>
      </c>
      <c r="O2" s="1">
        <f>'Sec. O0'!M2</f>
        <v>86570</v>
      </c>
      <c r="P2" s="1">
        <f>'Sec. O0'!N2</f>
        <v>237703</v>
      </c>
      <c r="Q2" s="1">
        <v>1053026</v>
      </c>
      <c r="R2" s="1">
        <f>'Sec. O0'!P2</f>
        <v>5704584</v>
      </c>
      <c r="S2" s="1">
        <f>'Sec. O0'!Q2</f>
        <v>264163003</v>
      </c>
      <c r="U2" s="1">
        <v>1</v>
      </c>
      <c r="V2" s="1">
        <f>H2</f>
        <v>5748461</v>
      </c>
      <c r="W2" s="1">
        <v>5905938</v>
      </c>
      <c r="X2" s="1">
        <v>6196851</v>
      </c>
      <c r="Y2" s="1">
        <v>6197006</v>
      </c>
      <c r="Z2" s="1">
        <v>6873908</v>
      </c>
      <c r="AA2" s="1">
        <v>6700564</v>
      </c>
      <c r="AB2" s="5"/>
      <c r="AC2" s="1">
        <v>1</v>
      </c>
      <c r="AD2" s="1">
        <f>R2</f>
        <v>5704584</v>
      </c>
      <c r="AE2" s="1">
        <v>5607454</v>
      </c>
      <c r="AF2" s="1">
        <v>5718825</v>
      </c>
      <c r="AG2" s="1">
        <v>5799093</v>
      </c>
      <c r="AH2" s="1">
        <v>6000860</v>
      </c>
      <c r="AI2" s="1">
        <v>6056970</v>
      </c>
    </row>
    <row r="3" spans="1:35" x14ac:dyDescent="0.25">
      <c r="A3" s="1">
        <v>2</v>
      </c>
      <c r="B3" s="1">
        <v>1040</v>
      </c>
      <c r="C3" s="1">
        <v>7077</v>
      </c>
      <c r="D3" s="1">
        <v>25033</v>
      </c>
      <c r="E3" s="1">
        <v>47492</v>
      </c>
      <c r="F3" s="1">
        <v>129623</v>
      </c>
      <c r="G3" s="1">
        <v>615278</v>
      </c>
      <c r="H3" s="1">
        <v>3046237</v>
      </c>
      <c r="I3" s="1">
        <v>147531716</v>
      </c>
      <c r="K3" s="1">
        <v>2</v>
      </c>
      <c r="L3" s="1">
        <v>988</v>
      </c>
      <c r="M3" s="1">
        <v>8079</v>
      </c>
      <c r="N3" s="1">
        <v>22745</v>
      </c>
      <c r="O3" s="1">
        <v>46480</v>
      </c>
      <c r="P3" s="1">
        <v>127302</v>
      </c>
      <c r="Q3" s="1">
        <v>522255</v>
      </c>
      <c r="R3" s="1">
        <v>3033597</v>
      </c>
      <c r="S3" s="1">
        <v>146287586</v>
      </c>
      <c r="U3" s="1">
        <v>2</v>
      </c>
      <c r="V3" s="1">
        <f t="shared" ref="V3:V7" si="0">H3</f>
        <v>3046237</v>
      </c>
      <c r="W3" s="1">
        <v>3593862</v>
      </c>
      <c r="X3" s="1">
        <v>3259827</v>
      </c>
      <c r="Y3" s="1">
        <v>3913064</v>
      </c>
      <c r="Z3" s="1">
        <v>4662408</v>
      </c>
      <c r="AA3" s="1">
        <v>6542153</v>
      </c>
      <c r="AB3" s="5"/>
      <c r="AC3" s="1">
        <v>2</v>
      </c>
      <c r="AD3" s="1">
        <f t="shared" ref="AD3:AD7" si="1">R3</f>
        <v>3033597</v>
      </c>
      <c r="AE3" s="1">
        <v>3091986</v>
      </c>
      <c r="AF3" s="1">
        <v>3045113</v>
      </c>
      <c r="AG3" s="1">
        <v>3132320</v>
      </c>
      <c r="AH3" s="1">
        <v>3381739</v>
      </c>
      <c r="AI3" s="1">
        <v>3724139</v>
      </c>
    </row>
    <row r="4" spans="1:35" x14ac:dyDescent="0.25">
      <c r="A4" s="1">
        <v>4</v>
      </c>
      <c r="B4" s="1">
        <v>1462</v>
      </c>
      <c r="C4" s="1">
        <v>5112</v>
      </c>
      <c r="D4" s="1">
        <v>19450</v>
      </c>
      <c r="E4" s="1">
        <v>31314</v>
      </c>
      <c r="F4" s="1">
        <v>76129</v>
      </c>
      <c r="G4" s="1">
        <v>329889</v>
      </c>
      <c r="H4" s="1">
        <v>1918294</v>
      </c>
      <c r="I4" s="1">
        <v>85805910</v>
      </c>
      <c r="K4" s="1">
        <v>4</v>
      </c>
      <c r="L4" s="1">
        <v>1807</v>
      </c>
      <c r="M4" s="1">
        <v>4910</v>
      </c>
      <c r="N4" s="1">
        <v>11284</v>
      </c>
      <c r="O4" s="1">
        <v>28409</v>
      </c>
      <c r="P4" s="1">
        <v>68750</v>
      </c>
      <c r="Q4" s="1">
        <v>313428</v>
      </c>
      <c r="R4" s="1">
        <v>1632710</v>
      </c>
      <c r="S4" s="1">
        <v>81391262</v>
      </c>
      <c r="U4" s="1">
        <v>4</v>
      </c>
      <c r="V4" s="1">
        <f t="shared" si="0"/>
        <v>1918294</v>
      </c>
      <c r="W4" s="1">
        <v>1876616</v>
      </c>
      <c r="X4" s="1">
        <v>1749789</v>
      </c>
      <c r="Y4" s="1">
        <v>2073398</v>
      </c>
      <c r="Z4" s="1">
        <v>3198740</v>
      </c>
      <c r="AA4" s="1">
        <v>6365780</v>
      </c>
      <c r="AB4" s="5"/>
      <c r="AC4" s="1">
        <v>4</v>
      </c>
      <c r="AD4" s="1">
        <f t="shared" si="1"/>
        <v>1632710</v>
      </c>
      <c r="AE4" s="1">
        <v>1656045</v>
      </c>
      <c r="AF4" s="1">
        <v>1599064</v>
      </c>
      <c r="AG4" s="1">
        <v>1678218</v>
      </c>
      <c r="AH4" s="1">
        <v>2293996</v>
      </c>
      <c r="AI4" s="1">
        <v>2627859</v>
      </c>
    </row>
    <row r="5" spans="1:35" x14ac:dyDescent="0.25">
      <c r="A5" s="1">
        <v>8</v>
      </c>
      <c r="B5" s="1">
        <v>3056</v>
      </c>
      <c r="C5" s="1">
        <v>5417</v>
      </c>
      <c r="D5" s="1">
        <v>13871</v>
      </c>
      <c r="E5" s="1">
        <v>22725</v>
      </c>
      <c r="F5" s="1">
        <v>45863</v>
      </c>
      <c r="G5" s="1">
        <v>180705</v>
      </c>
      <c r="H5" s="1">
        <v>1010174</v>
      </c>
      <c r="I5" s="1">
        <v>44524338</v>
      </c>
      <c r="K5" s="1">
        <v>8</v>
      </c>
      <c r="L5" s="1">
        <v>3561</v>
      </c>
      <c r="M5" s="1">
        <v>5402</v>
      </c>
      <c r="N5" s="1">
        <v>10496</v>
      </c>
      <c r="O5" s="1">
        <v>20576</v>
      </c>
      <c r="P5" s="1">
        <v>53112</v>
      </c>
      <c r="Q5" s="1">
        <v>239152</v>
      </c>
      <c r="R5" s="1">
        <v>1411722</v>
      </c>
      <c r="S5" s="1">
        <v>49078599</v>
      </c>
      <c r="U5" s="1">
        <v>8</v>
      </c>
      <c r="V5" s="1">
        <f t="shared" si="0"/>
        <v>1010174</v>
      </c>
      <c r="W5" s="1">
        <v>957821</v>
      </c>
      <c r="X5" s="1">
        <v>1063965</v>
      </c>
      <c r="Y5" s="1">
        <v>1661752</v>
      </c>
      <c r="Z5" s="1">
        <v>3530074</v>
      </c>
      <c r="AA5" s="1">
        <v>7877860</v>
      </c>
      <c r="AB5" s="5"/>
      <c r="AC5" s="1">
        <v>8</v>
      </c>
      <c r="AD5" s="1">
        <f t="shared" si="1"/>
        <v>1411722</v>
      </c>
      <c r="AE5" s="1">
        <v>1406740</v>
      </c>
      <c r="AF5" s="1">
        <v>1419721</v>
      </c>
      <c r="AG5" s="1">
        <v>1623874</v>
      </c>
      <c r="AH5" s="1">
        <v>2069281</v>
      </c>
      <c r="AI5" s="1">
        <v>3536143</v>
      </c>
    </row>
    <row r="6" spans="1:35" x14ac:dyDescent="0.25">
      <c r="A6" s="1">
        <v>12</v>
      </c>
      <c r="B6" s="1">
        <v>3540</v>
      </c>
      <c r="C6" s="1">
        <v>6273</v>
      </c>
      <c r="D6" s="1">
        <v>9127</v>
      </c>
      <c r="E6" s="1">
        <v>19819</v>
      </c>
      <c r="F6" s="1">
        <v>38385</v>
      </c>
      <c r="G6" s="1">
        <v>159155</v>
      </c>
      <c r="H6" s="1">
        <v>691073</v>
      </c>
      <c r="I6" s="1">
        <v>32624723</v>
      </c>
      <c r="K6" s="1">
        <v>12</v>
      </c>
      <c r="L6" s="1">
        <v>5768</v>
      </c>
      <c r="M6" s="1">
        <v>6029</v>
      </c>
      <c r="N6" s="1">
        <v>10632</v>
      </c>
      <c r="O6" s="1">
        <v>17416</v>
      </c>
      <c r="P6" s="1">
        <v>38867</v>
      </c>
      <c r="Q6" s="1">
        <v>167279</v>
      </c>
      <c r="R6" s="1">
        <v>962335</v>
      </c>
      <c r="S6" s="1">
        <v>33192395</v>
      </c>
      <c r="U6" s="1">
        <v>12</v>
      </c>
      <c r="V6" s="1">
        <f t="shared" si="0"/>
        <v>691073</v>
      </c>
      <c r="W6" s="1">
        <v>720613</v>
      </c>
      <c r="X6" s="1">
        <v>925377</v>
      </c>
      <c r="Y6" s="1">
        <v>1711485</v>
      </c>
      <c r="Z6" s="1">
        <v>3848373</v>
      </c>
      <c r="AA6" s="1">
        <v>8762014</v>
      </c>
      <c r="AB6" s="5"/>
      <c r="AC6" s="1">
        <v>12</v>
      </c>
      <c r="AD6" s="1">
        <f t="shared" si="1"/>
        <v>962335</v>
      </c>
      <c r="AE6" s="1">
        <v>875656</v>
      </c>
      <c r="AF6" s="1">
        <v>902977</v>
      </c>
      <c r="AG6" s="1">
        <v>1112164</v>
      </c>
      <c r="AH6" s="1">
        <v>1784542</v>
      </c>
      <c r="AI6" s="1">
        <v>3661047</v>
      </c>
    </row>
    <row r="7" spans="1:35" x14ac:dyDescent="0.25">
      <c r="A7" s="1">
        <v>24</v>
      </c>
      <c r="B7" s="1">
        <v>12063</v>
      </c>
      <c r="C7" s="1">
        <v>13555</v>
      </c>
      <c r="D7" s="1">
        <v>15116</v>
      </c>
      <c r="E7" s="1">
        <v>22524</v>
      </c>
      <c r="F7" s="1">
        <v>37978</v>
      </c>
      <c r="G7" s="1">
        <v>136092</v>
      </c>
      <c r="H7" s="1">
        <v>607672</v>
      </c>
      <c r="I7" s="1">
        <v>25375516</v>
      </c>
      <c r="K7" s="1">
        <v>24</v>
      </c>
      <c r="L7" s="1">
        <v>11412</v>
      </c>
      <c r="M7" s="1">
        <v>12655</v>
      </c>
      <c r="N7" s="1">
        <v>17037</v>
      </c>
      <c r="O7" s="1">
        <v>23718</v>
      </c>
      <c r="P7" s="1">
        <v>42250</v>
      </c>
      <c r="Q7" s="1">
        <v>135204</v>
      </c>
      <c r="R7" s="1">
        <v>619555</v>
      </c>
      <c r="S7" s="1">
        <v>22883241</v>
      </c>
      <c r="U7" s="1">
        <v>24</v>
      </c>
      <c r="V7" s="1">
        <f t="shared" si="0"/>
        <v>607672</v>
      </c>
      <c r="W7" s="1">
        <v>709318</v>
      </c>
      <c r="X7" s="1">
        <v>1025912</v>
      </c>
      <c r="Y7" s="1">
        <v>1988680</v>
      </c>
      <c r="Z7" s="1">
        <v>4005254</v>
      </c>
      <c r="AA7" s="1">
        <v>9083855</v>
      </c>
      <c r="AB7" s="5"/>
      <c r="AC7" s="1">
        <v>24</v>
      </c>
      <c r="AD7" s="1">
        <f t="shared" si="1"/>
        <v>619555</v>
      </c>
      <c r="AE7" s="1">
        <v>631335</v>
      </c>
      <c r="AF7" s="1">
        <v>1034525</v>
      </c>
      <c r="AG7" s="1">
        <v>1978661</v>
      </c>
      <c r="AH7" s="1">
        <v>4028911</v>
      </c>
      <c r="AI7" s="1">
        <v>9169367</v>
      </c>
    </row>
    <row r="9" spans="1:35" x14ac:dyDescent="0.25">
      <c r="B9" s="1">
        <v>1</v>
      </c>
      <c r="C9" s="1">
        <v>4</v>
      </c>
      <c r="D9" s="1">
        <v>9</v>
      </c>
      <c r="E9" s="1">
        <v>14</v>
      </c>
      <c r="F9" s="1">
        <v>23</v>
      </c>
      <c r="G9" s="1">
        <v>51</v>
      </c>
      <c r="H9" s="1">
        <v>124</v>
      </c>
      <c r="I9" s="1">
        <v>900</v>
      </c>
      <c r="L9" s="1">
        <v>1</v>
      </c>
      <c r="M9" s="1">
        <v>4</v>
      </c>
      <c r="N9" s="1">
        <v>9</v>
      </c>
      <c r="O9" s="1">
        <v>14</v>
      </c>
      <c r="P9" s="1">
        <v>23</v>
      </c>
      <c r="Q9" s="1">
        <v>51</v>
      </c>
      <c r="R9" s="1">
        <v>124</v>
      </c>
      <c r="S9" s="1">
        <v>900</v>
      </c>
      <c r="U9">
        <v>124</v>
      </c>
      <c r="V9" s="1">
        <v>1</v>
      </c>
      <c r="W9" s="1">
        <v>2</v>
      </c>
      <c r="X9" s="1">
        <v>8</v>
      </c>
      <c r="Y9" s="1">
        <v>32</v>
      </c>
      <c r="Z9" s="1">
        <v>128</v>
      </c>
      <c r="AA9" s="1">
        <v>512</v>
      </c>
      <c r="AB9" s="5"/>
      <c r="AC9">
        <v>124</v>
      </c>
      <c r="AD9" s="1">
        <v>1</v>
      </c>
      <c r="AE9" s="1">
        <v>2</v>
      </c>
      <c r="AF9" s="1">
        <v>8</v>
      </c>
      <c r="AG9" s="1">
        <v>32</v>
      </c>
      <c r="AH9" s="1">
        <v>128</v>
      </c>
      <c r="AI9" s="1">
        <v>512</v>
      </c>
    </row>
    <row r="10" spans="1:35" x14ac:dyDescent="0.25">
      <c r="A10" s="1">
        <v>1</v>
      </c>
      <c r="B10" s="1">
        <f>'Sec. O0'!A5</f>
        <v>753</v>
      </c>
      <c r="C10" s="1">
        <f>'Sec. O0'!B5</f>
        <v>6590</v>
      </c>
      <c r="D10" s="1">
        <f>'Sec. O0'!C5</f>
        <v>29857</v>
      </c>
      <c r="E10" s="1">
        <f>'Sec. O0'!D5</f>
        <v>87141</v>
      </c>
      <c r="F10" s="1">
        <f>'Sec. O0'!E5</f>
        <v>191724</v>
      </c>
      <c r="G10" s="1">
        <v>1093417</v>
      </c>
      <c r="H10" s="1">
        <f>'Sec. O0'!G5</f>
        <v>5547250</v>
      </c>
      <c r="I10" s="1">
        <f>'Sec. O0'!H5</f>
        <v>266631364</v>
      </c>
      <c r="K10" s="1">
        <v>1</v>
      </c>
      <c r="L10" s="1">
        <f>'Sec. O0'!J5</f>
        <v>747</v>
      </c>
      <c r="M10" s="1">
        <f>'Sec. O0'!K5</f>
        <v>6590</v>
      </c>
      <c r="N10" s="1">
        <f>'Sec. O0'!L5</f>
        <v>30103</v>
      </c>
      <c r="O10" s="1">
        <f>'Sec. O0'!M5</f>
        <v>88005</v>
      </c>
      <c r="P10" s="1">
        <f>'Sec. O0'!N5</f>
        <v>197042</v>
      </c>
      <c r="Q10" s="1">
        <v>1048565</v>
      </c>
      <c r="R10" s="1">
        <f>'Sec. O0'!P5</f>
        <v>5479225</v>
      </c>
      <c r="S10" s="1">
        <f>'Sec. O0'!Q5</f>
        <v>271953143</v>
      </c>
      <c r="U10" s="1">
        <v>1</v>
      </c>
      <c r="V10" s="1">
        <f>H10</f>
        <v>5547250</v>
      </c>
      <c r="W10" s="1">
        <v>5458496</v>
      </c>
      <c r="X10" s="1">
        <v>5708923</v>
      </c>
      <c r="Y10" s="1">
        <v>5794121</v>
      </c>
      <c r="Z10" s="1">
        <v>5995699</v>
      </c>
      <c r="AA10" s="1">
        <v>6080301</v>
      </c>
      <c r="AB10" s="5"/>
      <c r="AC10" s="1">
        <v>1</v>
      </c>
      <c r="AD10" s="1">
        <f t="shared" ref="AD10:AD15" si="2">R10</f>
        <v>5479225</v>
      </c>
      <c r="AE10" s="1">
        <v>5602229</v>
      </c>
      <c r="AF10" s="1">
        <v>5714919</v>
      </c>
      <c r="AG10" s="1">
        <v>5800637</v>
      </c>
      <c r="AH10" s="1">
        <v>5987664</v>
      </c>
      <c r="AI10" s="1">
        <v>6517089</v>
      </c>
    </row>
    <row r="11" spans="1:35" x14ac:dyDescent="0.25">
      <c r="A11" s="1">
        <v>2</v>
      </c>
      <c r="B11" s="1">
        <v>997</v>
      </c>
      <c r="C11" s="1">
        <v>6587</v>
      </c>
      <c r="D11" s="1">
        <v>11300</v>
      </c>
      <c r="E11" s="1">
        <v>17411</v>
      </c>
      <c r="F11" s="1">
        <v>38556</v>
      </c>
      <c r="G11" s="1">
        <v>566725</v>
      </c>
      <c r="H11" s="1">
        <v>961878</v>
      </c>
      <c r="I11" s="1">
        <v>149398966</v>
      </c>
      <c r="K11" s="1">
        <v>2</v>
      </c>
      <c r="L11" s="1">
        <v>984</v>
      </c>
      <c r="M11" s="1">
        <v>6861</v>
      </c>
      <c r="N11" s="1">
        <v>24337</v>
      </c>
      <c r="O11" s="1">
        <v>46430</v>
      </c>
      <c r="P11" s="1">
        <v>125147</v>
      </c>
      <c r="Q11" s="1">
        <v>590526</v>
      </c>
      <c r="R11" s="1">
        <v>3056148</v>
      </c>
      <c r="S11" s="1">
        <v>144956267</v>
      </c>
      <c r="U11" s="1">
        <v>2</v>
      </c>
      <c r="V11" s="1">
        <f t="shared" ref="V11:V15" si="3">H11</f>
        <v>961878</v>
      </c>
      <c r="W11" s="6">
        <v>3094964</v>
      </c>
      <c r="X11" s="1">
        <v>3094964</v>
      </c>
      <c r="Y11" s="1">
        <v>3077456</v>
      </c>
      <c r="Z11" s="1">
        <v>3405226</v>
      </c>
      <c r="AA11" s="1">
        <v>3745710</v>
      </c>
      <c r="AB11" s="5"/>
      <c r="AC11" s="1">
        <v>2</v>
      </c>
      <c r="AD11" s="1">
        <f t="shared" si="2"/>
        <v>3056148</v>
      </c>
      <c r="AE11" s="1">
        <v>3084764</v>
      </c>
      <c r="AF11" s="1">
        <v>3089385</v>
      </c>
      <c r="AG11" s="1">
        <v>3179434</v>
      </c>
      <c r="AH11" s="1">
        <v>3419577</v>
      </c>
      <c r="AI11" s="1">
        <v>6387960</v>
      </c>
    </row>
    <row r="12" spans="1:35" x14ac:dyDescent="0.25">
      <c r="A12" s="1">
        <v>4</v>
      </c>
      <c r="B12" s="1">
        <v>1954</v>
      </c>
      <c r="C12" s="1">
        <v>4108</v>
      </c>
      <c r="D12" s="1">
        <v>16195</v>
      </c>
      <c r="E12" s="1">
        <v>25575</v>
      </c>
      <c r="F12" s="1">
        <v>67146</v>
      </c>
      <c r="G12" s="1">
        <v>313414</v>
      </c>
      <c r="H12" s="1">
        <v>1637151</v>
      </c>
      <c r="I12" s="1">
        <v>80631900</v>
      </c>
      <c r="K12" s="1">
        <v>4</v>
      </c>
      <c r="L12" s="1">
        <v>1912</v>
      </c>
      <c r="M12" s="1">
        <v>3743</v>
      </c>
      <c r="N12" s="1">
        <v>11284</v>
      </c>
      <c r="O12" s="1">
        <v>27538</v>
      </c>
      <c r="P12" s="1">
        <v>67218</v>
      </c>
      <c r="Q12" s="1">
        <v>313103</v>
      </c>
      <c r="R12" s="1">
        <v>1839449</v>
      </c>
      <c r="S12" s="1">
        <v>80685120</v>
      </c>
      <c r="U12" s="1">
        <v>4</v>
      </c>
      <c r="V12" s="1">
        <f t="shared" si="3"/>
        <v>1637151</v>
      </c>
      <c r="W12" s="1">
        <v>1593636</v>
      </c>
      <c r="X12" s="1">
        <v>1593636</v>
      </c>
      <c r="Y12" s="1">
        <v>1682914</v>
      </c>
      <c r="Z12" s="1">
        <v>2289665</v>
      </c>
      <c r="AA12" s="1">
        <v>2642437</v>
      </c>
      <c r="AB12" s="5"/>
      <c r="AC12" s="1">
        <v>4</v>
      </c>
      <c r="AD12" s="1">
        <f t="shared" si="2"/>
        <v>1839449</v>
      </c>
      <c r="AE12" s="1">
        <v>1646297</v>
      </c>
      <c r="AF12" s="1">
        <v>1596296</v>
      </c>
      <c r="AG12" s="1">
        <v>2300653</v>
      </c>
      <c r="AH12" s="1">
        <v>2288174</v>
      </c>
      <c r="AI12" s="1">
        <v>6395613</v>
      </c>
    </row>
    <row r="13" spans="1:35" x14ac:dyDescent="0.25">
      <c r="A13" s="1">
        <v>8</v>
      </c>
      <c r="B13" s="1">
        <v>3614</v>
      </c>
      <c r="C13" s="1">
        <v>4619</v>
      </c>
      <c r="D13" s="1">
        <v>10314</v>
      </c>
      <c r="E13" s="1">
        <v>20627</v>
      </c>
      <c r="F13" s="1">
        <v>52062</v>
      </c>
      <c r="G13" s="1">
        <v>241335</v>
      </c>
      <c r="H13" s="1">
        <v>1403035</v>
      </c>
      <c r="I13" s="1">
        <v>48901081</v>
      </c>
      <c r="K13" s="1">
        <v>8</v>
      </c>
      <c r="L13" s="1">
        <v>2923</v>
      </c>
      <c r="M13" s="1">
        <v>5622</v>
      </c>
      <c r="N13" s="1">
        <v>11055</v>
      </c>
      <c r="O13" s="1">
        <v>21173</v>
      </c>
      <c r="P13" s="1">
        <v>52343</v>
      </c>
      <c r="Q13" s="1">
        <v>237509</v>
      </c>
      <c r="R13" s="1">
        <v>1304464</v>
      </c>
      <c r="S13" s="1">
        <v>49141471</v>
      </c>
      <c r="U13" s="1">
        <v>8</v>
      </c>
      <c r="V13" s="1">
        <f t="shared" si="3"/>
        <v>1403035</v>
      </c>
      <c r="W13" s="1">
        <v>1433266</v>
      </c>
      <c r="X13" s="1">
        <v>1433266</v>
      </c>
      <c r="Y13" s="1">
        <v>1600998</v>
      </c>
      <c r="Z13" s="1">
        <v>2073921</v>
      </c>
      <c r="AA13" s="1">
        <v>3498172</v>
      </c>
      <c r="AB13" s="5"/>
      <c r="AC13" s="1">
        <v>8</v>
      </c>
      <c r="AD13" s="1">
        <f t="shared" si="2"/>
        <v>1304464</v>
      </c>
      <c r="AE13" s="1">
        <v>1299412</v>
      </c>
      <c r="AF13" s="1">
        <v>1433182</v>
      </c>
      <c r="AG13" s="1">
        <v>1635237</v>
      </c>
      <c r="AH13" s="1">
        <v>2083907</v>
      </c>
      <c r="AI13" s="1">
        <v>8026345</v>
      </c>
    </row>
    <row r="14" spans="1:35" x14ac:dyDescent="0.25">
      <c r="A14" s="1">
        <v>12</v>
      </c>
      <c r="B14" s="1">
        <v>4090</v>
      </c>
      <c r="C14" s="1">
        <v>7650</v>
      </c>
      <c r="D14" s="1">
        <v>10666</v>
      </c>
      <c r="E14" s="1">
        <v>18086</v>
      </c>
      <c r="F14" s="1">
        <v>38625</v>
      </c>
      <c r="G14" s="1">
        <v>166160</v>
      </c>
      <c r="H14" s="1">
        <v>963126</v>
      </c>
      <c r="I14" s="1">
        <v>34418045</v>
      </c>
      <c r="K14" s="1">
        <v>12</v>
      </c>
      <c r="L14" s="1">
        <v>5762</v>
      </c>
      <c r="M14" s="1">
        <v>5873</v>
      </c>
      <c r="N14" s="1">
        <v>10195</v>
      </c>
      <c r="O14" s="1">
        <v>17438</v>
      </c>
      <c r="P14" s="1">
        <v>39360</v>
      </c>
      <c r="Q14" s="1">
        <v>165937</v>
      </c>
      <c r="R14" s="1">
        <v>966752</v>
      </c>
      <c r="S14" s="1">
        <v>33830586</v>
      </c>
      <c r="U14" s="1">
        <v>12</v>
      </c>
      <c r="V14" s="1">
        <f t="shared" si="3"/>
        <v>963126</v>
      </c>
      <c r="W14" s="1">
        <v>899576</v>
      </c>
      <c r="X14" s="1">
        <v>899576</v>
      </c>
      <c r="Y14" s="1">
        <v>1107128</v>
      </c>
      <c r="Z14" s="1">
        <v>1801487</v>
      </c>
      <c r="AA14" s="1">
        <v>3642520</v>
      </c>
      <c r="AB14" s="5"/>
      <c r="AC14" s="1">
        <v>12</v>
      </c>
      <c r="AD14" s="1">
        <f t="shared" si="2"/>
        <v>966752</v>
      </c>
      <c r="AE14" s="1">
        <v>911052</v>
      </c>
      <c r="AF14" s="1">
        <v>911052</v>
      </c>
      <c r="AG14" s="1">
        <v>1112993</v>
      </c>
      <c r="AH14" s="1">
        <v>1784162</v>
      </c>
      <c r="AI14" s="1">
        <v>8426854</v>
      </c>
    </row>
    <row r="15" spans="1:35" x14ac:dyDescent="0.25">
      <c r="A15" s="1">
        <v>24</v>
      </c>
      <c r="B15" s="1">
        <v>7482</v>
      </c>
      <c r="C15" s="1">
        <v>10438</v>
      </c>
      <c r="D15" s="1">
        <v>14805</v>
      </c>
      <c r="E15" s="1">
        <v>21273</v>
      </c>
      <c r="F15" s="1">
        <v>38030</v>
      </c>
      <c r="G15" s="1">
        <v>135007</v>
      </c>
      <c r="H15" s="1">
        <v>663630</v>
      </c>
      <c r="I15" s="1">
        <v>24836590</v>
      </c>
      <c r="K15" s="1">
        <v>24</v>
      </c>
      <c r="L15" s="1">
        <v>10307</v>
      </c>
      <c r="M15" s="1">
        <v>13535</v>
      </c>
      <c r="N15" s="1">
        <v>12721</v>
      </c>
      <c r="O15" s="1">
        <v>24189</v>
      </c>
      <c r="P15" s="1">
        <v>42471</v>
      </c>
      <c r="Q15" s="1">
        <v>131858</v>
      </c>
      <c r="R15" s="1">
        <v>568341</v>
      </c>
      <c r="S15" s="1">
        <v>23307410</v>
      </c>
      <c r="U15" s="1">
        <v>24</v>
      </c>
      <c r="V15" s="1">
        <f t="shared" si="3"/>
        <v>663630</v>
      </c>
      <c r="W15" s="1">
        <v>1030148</v>
      </c>
      <c r="X15" s="1">
        <v>1030148</v>
      </c>
      <c r="Y15" s="1">
        <v>1976251</v>
      </c>
      <c r="Z15" s="1">
        <v>4080906</v>
      </c>
      <c r="AA15" s="1">
        <v>9021983</v>
      </c>
      <c r="AB15" s="5"/>
      <c r="AC15" s="1">
        <v>24</v>
      </c>
      <c r="AD15" s="1">
        <f t="shared" si="2"/>
        <v>568341</v>
      </c>
      <c r="AE15" s="1">
        <v>1033361</v>
      </c>
      <c r="AF15" s="1">
        <v>1033361</v>
      </c>
      <c r="AG15" s="1">
        <v>1964419</v>
      </c>
      <c r="AH15" s="1">
        <v>4081731</v>
      </c>
      <c r="AI15" s="1">
        <v>9183552</v>
      </c>
    </row>
    <row r="17" spans="1:35" x14ac:dyDescent="0.25">
      <c r="B17" s="1">
        <v>1</v>
      </c>
      <c r="C17" s="1">
        <v>4</v>
      </c>
      <c r="D17" s="1">
        <v>9</v>
      </c>
      <c r="E17" s="1">
        <v>14</v>
      </c>
      <c r="F17" s="1">
        <v>23</v>
      </c>
      <c r="G17" s="1">
        <v>51</v>
      </c>
      <c r="H17" s="1">
        <v>124</v>
      </c>
      <c r="I17" s="1">
        <v>900</v>
      </c>
      <c r="L17" s="1">
        <v>1</v>
      </c>
      <c r="M17" s="1">
        <v>4</v>
      </c>
      <c r="N17" s="1">
        <v>9</v>
      </c>
      <c r="O17" s="1">
        <v>14</v>
      </c>
      <c r="P17" s="1">
        <v>23</v>
      </c>
      <c r="Q17" s="1">
        <v>51</v>
      </c>
      <c r="R17" s="1">
        <v>124</v>
      </c>
      <c r="S17" s="1">
        <v>900</v>
      </c>
      <c r="U17">
        <v>124</v>
      </c>
      <c r="V17" s="1">
        <v>1</v>
      </c>
      <c r="W17" s="1">
        <v>2</v>
      </c>
      <c r="X17" s="1">
        <v>8</v>
      </c>
      <c r="Y17" s="1">
        <v>32</v>
      </c>
      <c r="Z17" s="1">
        <v>128</v>
      </c>
      <c r="AA17" s="1">
        <v>512</v>
      </c>
      <c r="AB17" s="5"/>
      <c r="AC17">
        <v>124</v>
      </c>
      <c r="AD17" s="1">
        <v>1</v>
      </c>
      <c r="AE17" s="1">
        <v>2</v>
      </c>
      <c r="AF17" s="1">
        <v>4</v>
      </c>
      <c r="AG17" s="1">
        <v>8</v>
      </c>
      <c r="AH17" s="1">
        <v>12</v>
      </c>
      <c r="AI17" s="1">
        <v>24</v>
      </c>
    </row>
    <row r="18" spans="1:35" x14ac:dyDescent="0.25">
      <c r="A18" s="1">
        <v>1</v>
      </c>
      <c r="B18" s="1">
        <f>'Sec. O0'!A8</f>
        <v>755</v>
      </c>
      <c r="C18" s="1">
        <f>'Sec. O0'!B8</f>
        <v>8962</v>
      </c>
      <c r="D18" s="1">
        <f>'Sec. O0'!C8</f>
        <v>30051</v>
      </c>
      <c r="E18" s="1">
        <f>'Sec. O0'!D8</f>
        <v>86680</v>
      </c>
      <c r="F18" s="1">
        <f>'Sec. O0'!E8</f>
        <v>198872</v>
      </c>
      <c r="G18" s="1">
        <v>1115900</v>
      </c>
      <c r="H18" s="1">
        <f>'Sec. O0'!G8</f>
        <v>5497183</v>
      </c>
      <c r="I18" s="1">
        <f>'Sec. O0'!H8</f>
        <v>271907816</v>
      </c>
      <c r="K18" s="1">
        <v>1</v>
      </c>
      <c r="L18" s="1">
        <f t="shared" ref="L18:Q23" si="4">SUM(B2,L2,B10,L10,B18)/5</f>
        <v>751</v>
      </c>
      <c r="M18" s="1">
        <f t="shared" si="4"/>
        <v>7717.2</v>
      </c>
      <c r="N18" s="1">
        <f t="shared" si="4"/>
        <v>30120.400000000001</v>
      </c>
      <c r="O18" s="1">
        <f t="shared" si="4"/>
        <v>87027</v>
      </c>
      <c r="P18" s="1">
        <f t="shared" si="4"/>
        <v>205275.2</v>
      </c>
      <c r="Q18" s="1">
        <f t="shared" si="4"/>
        <v>1073641</v>
      </c>
      <c r="R18" s="1">
        <f t="shared" ref="R18:S18" si="5">SUM(H2,R2,H10,R10,H18)/5</f>
        <v>5595340.5999999996</v>
      </c>
      <c r="S18" s="1">
        <f t="shared" si="5"/>
        <v>269330870.19999999</v>
      </c>
      <c r="U18" s="1">
        <v>1</v>
      </c>
      <c r="V18" s="1">
        <f>H18</f>
        <v>5497183</v>
      </c>
      <c r="W18" s="1">
        <v>5604263</v>
      </c>
      <c r="X18" s="1">
        <v>5717017</v>
      </c>
      <c r="Y18" s="1">
        <v>5776933</v>
      </c>
      <c r="Z18" s="1">
        <v>5989177</v>
      </c>
      <c r="AA18" s="1">
        <v>6651012</v>
      </c>
      <c r="AB18" s="5"/>
      <c r="AC18" s="1">
        <v>1</v>
      </c>
      <c r="AD18" s="1">
        <f t="shared" ref="AD18:AE23" si="6">SUM(V2,AD2,V10,AD10,V18)/5</f>
        <v>5595340.5999999996</v>
      </c>
      <c r="AE18" s="1">
        <f t="shared" si="6"/>
        <v>5635676</v>
      </c>
      <c r="AF18" s="1">
        <f t="shared" ref="AF18:AI18" si="7">SUM(X2,AF2,X10,AF10,X18)/5</f>
        <v>5811307</v>
      </c>
      <c r="AG18" s="1">
        <f t="shared" si="7"/>
        <v>5873558</v>
      </c>
      <c r="AH18" s="1">
        <f t="shared" si="7"/>
        <v>6169461.5999999996</v>
      </c>
      <c r="AI18" s="1">
        <f t="shared" si="7"/>
        <v>6401187.2000000002</v>
      </c>
    </row>
    <row r="19" spans="1:35" x14ac:dyDescent="0.25">
      <c r="A19" s="1">
        <v>2</v>
      </c>
      <c r="B19" s="1">
        <v>1094</v>
      </c>
      <c r="C19" s="1">
        <v>6883</v>
      </c>
      <c r="D19" s="1">
        <v>19882</v>
      </c>
      <c r="E19" s="1">
        <v>52511</v>
      </c>
      <c r="F19" s="1">
        <v>127352</v>
      </c>
      <c r="G19" s="1">
        <v>548177</v>
      </c>
      <c r="H19" s="1">
        <v>2997332</v>
      </c>
      <c r="I19" s="1">
        <v>150852230</v>
      </c>
      <c r="K19" s="1">
        <v>2</v>
      </c>
      <c r="L19" s="1">
        <f t="shared" si="4"/>
        <v>1020.6</v>
      </c>
      <c r="M19" s="1">
        <f t="shared" si="4"/>
        <v>7097.4</v>
      </c>
      <c r="N19" s="1">
        <f t="shared" si="4"/>
        <v>20659.400000000001</v>
      </c>
      <c r="O19" s="1">
        <f t="shared" si="4"/>
        <v>42064.800000000003</v>
      </c>
      <c r="P19" s="1">
        <f t="shared" si="4"/>
        <v>109596</v>
      </c>
      <c r="Q19" s="1">
        <f t="shared" si="4"/>
        <v>568592.19999999995</v>
      </c>
      <c r="R19" s="1">
        <f t="shared" ref="R19:S19" si="8">SUM(H3,R3,H11,R11,H19)/5</f>
        <v>2619038.4</v>
      </c>
      <c r="S19" s="1">
        <f t="shared" si="8"/>
        <v>147805353</v>
      </c>
      <c r="U19" s="1">
        <v>2</v>
      </c>
      <c r="V19" s="1">
        <f t="shared" ref="V19:V23" si="9">H19</f>
        <v>2997332</v>
      </c>
      <c r="W19" s="1">
        <v>3044150</v>
      </c>
      <c r="X19" s="1">
        <v>3122460</v>
      </c>
      <c r="Y19" s="1">
        <v>3139186</v>
      </c>
      <c r="Z19" s="1">
        <v>3406846</v>
      </c>
      <c r="AA19" s="1">
        <v>3777406</v>
      </c>
      <c r="AB19" s="5"/>
      <c r="AC19" s="1">
        <v>2</v>
      </c>
      <c r="AD19" s="1">
        <f t="shared" si="6"/>
        <v>2619038.4</v>
      </c>
      <c r="AE19" s="1">
        <f>SUM(W3,AE3,W12,AE11,W19)/5</f>
        <v>2881679.6</v>
      </c>
      <c r="AF19" s="1">
        <f t="shared" ref="AF19:AI23" si="10">SUM(X3,AF3,X11,AF11,X19)/5</f>
        <v>3122349.8</v>
      </c>
      <c r="AG19" s="1">
        <f t="shared" si="10"/>
        <v>3288292</v>
      </c>
      <c r="AH19" s="1">
        <f>SUM(Z3,AH3,Z11,AH11,Z19)/5</f>
        <v>3655159.2</v>
      </c>
      <c r="AI19" s="1">
        <f t="shared" si="10"/>
        <v>4835473.5999999996</v>
      </c>
    </row>
    <row r="20" spans="1:35" x14ac:dyDescent="0.25">
      <c r="A20" s="1">
        <v>4</v>
      </c>
      <c r="B20" s="1">
        <v>1294</v>
      </c>
      <c r="C20" s="1">
        <v>4169</v>
      </c>
      <c r="D20" s="1">
        <v>11277</v>
      </c>
      <c r="E20" s="1">
        <v>25611</v>
      </c>
      <c r="F20" s="1">
        <v>67127</v>
      </c>
      <c r="G20" s="1">
        <v>313135</v>
      </c>
      <c r="H20" s="1">
        <v>1632157</v>
      </c>
      <c r="I20" s="1">
        <v>81418277</v>
      </c>
      <c r="K20" s="1">
        <v>4</v>
      </c>
      <c r="L20" s="1">
        <f t="shared" si="4"/>
        <v>1685.8</v>
      </c>
      <c r="M20" s="1">
        <f t="shared" si="4"/>
        <v>4408.3999999999996</v>
      </c>
      <c r="N20" s="1">
        <f t="shared" si="4"/>
        <v>13898</v>
      </c>
      <c r="O20" s="1">
        <f t="shared" si="4"/>
        <v>27689.4</v>
      </c>
      <c r="P20" s="1">
        <f t="shared" si="4"/>
        <v>69274</v>
      </c>
      <c r="Q20" s="1">
        <f t="shared" si="4"/>
        <v>316593.8</v>
      </c>
      <c r="R20" s="1">
        <f t="shared" ref="R20:S20" si="11">SUM(H4,R4,H12,R12,H20)/5</f>
        <v>1731952.2</v>
      </c>
      <c r="S20" s="1">
        <f t="shared" si="11"/>
        <v>81986493.799999997</v>
      </c>
      <c r="U20" s="1">
        <v>4</v>
      </c>
      <c r="V20" s="1">
        <f t="shared" si="9"/>
        <v>1632157</v>
      </c>
      <c r="W20" s="1">
        <v>1684743</v>
      </c>
      <c r="X20" s="1">
        <v>1605909</v>
      </c>
      <c r="Y20" s="1">
        <v>1682073</v>
      </c>
      <c r="Z20" s="1">
        <v>2291761</v>
      </c>
      <c r="AA20" s="1">
        <v>2635159</v>
      </c>
      <c r="AB20" s="5"/>
      <c r="AC20" s="1">
        <v>8</v>
      </c>
      <c r="AD20" s="1">
        <f t="shared" si="6"/>
        <v>1731952.2</v>
      </c>
      <c r="AE20" s="1">
        <f>SUM(W4,AE4,W13,AE12,W20)/5</f>
        <v>1659393.4</v>
      </c>
      <c r="AF20" s="1">
        <f t="shared" si="10"/>
        <v>1628938.8</v>
      </c>
      <c r="AG20" s="1">
        <f t="shared" si="10"/>
        <v>1883451.2</v>
      </c>
      <c r="AH20" s="1">
        <f t="shared" si="10"/>
        <v>2472467.2000000002</v>
      </c>
      <c r="AI20" s="1">
        <f t="shared" si="10"/>
        <v>4133369.6</v>
      </c>
    </row>
    <row r="21" spans="1:35" x14ac:dyDescent="0.25">
      <c r="A21" s="1">
        <v>8</v>
      </c>
      <c r="B21" s="1">
        <v>2967</v>
      </c>
      <c r="C21" s="1">
        <v>4555</v>
      </c>
      <c r="D21" s="1">
        <v>10400</v>
      </c>
      <c r="E21" s="1">
        <v>21404</v>
      </c>
      <c r="F21" s="1">
        <v>52100</v>
      </c>
      <c r="G21" s="1">
        <v>237621</v>
      </c>
      <c r="H21" s="1">
        <v>1403441</v>
      </c>
      <c r="I21" s="1">
        <v>47132201</v>
      </c>
      <c r="K21" s="1">
        <v>8</v>
      </c>
      <c r="L21" s="1">
        <f t="shared" si="4"/>
        <v>3224.2</v>
      </c>
      <c r="M21" s="1">
        <f t="shared" si="4"/>
        <v>5123</v>
      </c>
      <c r="N21" s="1">
        <f t="shared" si="4"/>
        <v>11227.2</v>
      </c>
      <c r="O21" s="1">
        <f t="shared" si="4"/>
        <v>21301</v>
      </c>
      <c r="P21" s="1">
        <f t="shared" si="4"/>
        <v>51096</v>
      </c>
      <c r="Q21" s="1">
        <f t="shared" si="4"/>
        <v>227264.4</v>
      </c>
      <c r="R21" s="1">
        <f t="shared" ref="R21:S21" si="12">SUM(H5,R5,H13,R13,H21)/5</f>
        <v>1306567.2</v>
      </c>
      <c r="S21" s="1">
        <f t="shared" si="12"/>
        <v>47755538</v>
      </c>
      <c r="U21" s="1">
        <v>8</v>
      </c>
      <c r="V21" s="1">
        <f t="shared" si="9"/>
        <v>1403441</v>
      </c>
      <c r="W21" s="1">
        <v>1410037</v>
      </c>
      <c r="X21" s="1">
        <v>1444787</v>
      </c>
      <c r="Y21" s="1">
        <v>1656384</v>
      </c>
      <c r="Z21" s="1">
        <v>2088815</v>
      </c>
      <c r="AA21" s="1">
        <v>3582402</v>
      </c>
      <c r="AB21" s="5"/>
      <c r="AC21" s="1">
        <v>32</v>
      </c>
      <c r="AD21" s="1">
        <f t="shared" si="6"/>
        <v>1306567.2</v>
      </c>
      <c r="AE21" s="1">
        <f t="shared" si="6"/>
        <v>1301455.2</v>
      </c>
      <c r="AF21" s="1">
        <f t="shared" si="10"/>
        <v>1358984.2</v>
      </c>
      <c r="AG21" s="1">
        <f t="shared" si="10"/>
        <v>1635649</v>
      </c>
      <c r="AH21" s="1">
        <f t="shared" si="10"/>
        <v>2369199.6</v>
      </c>
      <c r="AI21" s="1">
        <f t="shared" si="10"/>
        <v>5304184.4000000004</v>
      </c>
    </row>
    <row r="22" spans="1:35" x14ac:dyDescent="0.25">
      <c r="A22" s="1">
        <v>12</v>
      </c>
      <c r="B22" s="1">
        <v>5100</v>
      </c>
      <c r="C22" s="1">
        <v>6421</v>
      </c>
      <c r="D22" s="1">
        <v>10595</v>
      </c>
      <c r="E22" s="1">
        <v>17298</v>
      </c>
      <c r="F22" s="1">
        <v>38290</v>
      </c>
      <c r="G22" s="1">
        <v>166183</v>
      </c>
      <c r="H22" s="1">
        <v>960955</v>
      </c>
      <c r="I22" s="1">
        <v>29242412</v>
      </c>
      <c r="K22" s="1">
        <v>12</v>
      </c>
      <c r="L22" s="1">
        <f t="shared" si="4"/>
        <v>4852</v>
      </c>
      <c r="M22" s="1">
        <f t="shared" si="4"/>
        <v>6449.2</v>
      </c>
      <c r="N22" s="1">
        <f t="shared" si="4"/>
        <v>10243</v>
      </c>
      <c r="O22" s="1">
        <f t="shared" si="4"/>
        <v>18011.400000000001</v>
      </c>
      <c r="P22" s="1">
        <f t="shared" si="4"/>
        <v>38705.4</v>
      </c>
      <c r="Q22" s="1">
        <f t="shared" si="4"/>
        <v>164942.79999999999</v>
      </c>
      <c r="R22" s="1">
        <f t="shared" ref="R22:S22" si="13">SUM(H6,R6,H14,R14,H22)/5</f>
        <v>908848.2</v>
      </c>
      <c r="S22" s="1">
        <f t="shared" si="13"/>
        <v>32661632.199999999</v>
      </c>
      <c r="U22" s="1">
        <v>12</v>
      </c>
      <c r="V22" s="1">
        <f t="shared" si="9"/>
        <v>960955</v>
      </c>
      <c r="W22" s="1">
        <v>874950</v>
      </c>
      <c r="X22" s="1">
        <v>903244</v>
      </c>
      <c r="Y22" s="1">
        <v>1110266</v>
      </c>
      <c r="Z22" s="1">
        <v>1799360</v>
      </c>
      <c r="AA22" s="1">
        <v>3655832</v>
      </c>
      <c r="AB22" s="5"/>
      <c r="AC22" s="1">
        <v>128</v>
      </c>
      <c r="AD22" s="1">
        <f t="shared" si="6"/>
        <v>908848.2</v>
      </c>
      <c r="AE22" s="1">
        <f t="shared" si="6"/>
        <v>856369.4</v>
      </c>
      <c r="AF22" s="1">
        <f t="shared" si="10"/>
        <v>908445.2</v>
      </c>
      <c r="AG22" s="1">
        <f t="shared" si="10"/>
        <v>1230807.2</v>
      </c>
      <c r="AH22" s="1">
        <f t="shared" si="10"/>
        <v>2203584.7999999998</v>
      </c>
      <c r="AI22" s="1">
        <f t="shared" si="10"/>
        <v>5629653.4000000004</v>
      </c>
    </row>
    <row r="23" spans="1:35" x14ac:dyDescent="0.25">
      <c r="A23" s="1">
        <v>24</v>
      </c>
      <c r="B23" s="1">
        <v>8441</v>
      </c>
      <c r="C23" s="1">
        <v>10872</v>
      </c>
      <c r="D23" s="1">
        <v>14593</v>
      </c>
      <c r="E23" s="1">
        <v>21420</v>
      </c>
      <c r="F23" s="1">
        <v>38086</v>
      </c>
      <c r="G23" s="1">
        <v>126426</v>
      </c>
      <c r="H23" s="1">
        <v>611756</v>
      </c>
      <c r="I23" s="1">
        <v>24487316</v>
      </c>
      <c r="K23" s="1">
        <v>24</v>
      </c>
      <c r="L23" s="1">
        <f t="shared" si="4"/>
        <v>9941</v>
      </c>
      <c r="M23" s="1">
        <f t="shared" si="4"/>
        <v>12211</v>
      </c>
      <c r="N23" s="1">
        <f t="shared" si="4"/>
        <v>14854.4</v>
      </c>
      <c r="O23" s="1">
        <f t="shared" si="4"/>
        <v>22624.799999999999</v>
      </c>
      <c r="P23" s="1">
        <f t="shared" si="4"/>
        <v>39763</v>
      </c>
      <c r="Q23" s="1">
        <f t="shared" si="4"/>
        <v>132917.4</v>
      </c>
      <c r="R23" s="1">
        <f t="shared" ref="R23:S23" si="14">SUM(H7,R7,H15,R15,H23)/5</f>
        <v>614190.80000000005</v>
      </c>
      <c r="S23" s="1">
        <f t="shared" si="14"/>
        <v>24178014.600000001</v>
      </c>
      <c r="U23" s="1">
        <v>24</v>
      </c>
      <c r="V23" s="1">
        <f t="shared" si="9"/>
        <v>611756</v>
      </c>
      <c r="W23" s="1">
        <v>624803</v>
      </c>
      <c r="X23" s="1">
        <v>1046716</v>
      </c>
      <c r="Y23" s="1">
        <v>1981513</v>
      </c>
      <c r="Z23" s="1">
        <v>4070017</v>
      </c>
      <c r="AA23" s="1">
        <v>9118966</v>
      </c>
      <c r="AB23" s="5"/>
      <c r="AC23" s="1">
        <v>512</v>
      </c>
      <c r="AD23" s="1">
        <f t="shared" si="6"/>
        <v>614190.80000000005</v>
      </c>
      <c r="AE23" s="1">
        <f t="shared" si="6"/>
        <v>805793</v>
      </c>
      <c r="AF23" s="1">
        <f t="shared" si="10"/>
        <v>1034132.4</v>
      </c>
      <c r="AG23" s="1">
        <f t="shared" si="10"/>
        <v>1977904.8</v>
      </c>
      <c r="AH23" s="1">
        <f t="shared" si="10"/>
        <v>4053363.8</v>
      </c>
      <c r="AI23" s="1">
        <f t="shared" si="10"/>
        <v>9115544.5999999996</v>
      </c>
    </row>
    <row r="25" spans="1:35" x14ac:dyDescent="0.25">
      <c r="A25" t="s">
        <v>18</v>
      </c>
      <c r="C25">
        <f>PROGRESO!E3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I25"/>
  <sheetViews>
    <sheetView workbookViewId="0">
      <selection activeCell="G23" sqref="G23"/>
    </sheetView>
  </sheetViews>
  <sheetFormatPr baseColWidth="10" defaultRowHeight="15" x14ac:dyDescent="0.25"/>
  <sheetData>
    <row r="1" spans="1:35" x14ac:dyDescent="0.25">
      <c r="B1" s="1">
        <v>1</v>
      </c>
      <c r="C1" s="1">
        <v>4</v>
      </c>
      <c r="D1" s="1">
        <v>9</v>
      </c>
      <c r="E1" s="1">
        <v>14</v>
      </c>
      <c r="F1" s="1">
        <v>23</v>
      </c>
      <c r="G1" s="1">
        <v>51</v>
      </c>
      <c r="H1" s="1">
        <v>124</v>
      </c>
      <c r="I1" s="1">
        <v>888</v>
      </c>
      <c r="L1" s="1">
        <v>1</v>
      </c>
      <c r="M1" s="1">
        <v>4</v>
      </c>
      <c r="N1" s="1">
        <v>9</v>
      </c>
      <c r="O1" s="1">
        <v>14</v>
      </c>
      <c r="P1" s="1">
        <v>23</v>
      </c>
      <c r="Q1" s="1">
        <v>51</v>
      </c>
      <c r="R1" s="1">
        <v>124</v>
      </c>
      <c r="S1" s="1">
        <v>900</v>
      </c>
      <c r="U1">
        <v>124</v>
      </c>
      <c r="V1" s="1">
        <v>1</v>
      </c>
      <c r="W1" s="1">
        <v>2</v>
      </c>
      <c r="X1" s="1">
        <v>8</v>
      </c>
      <c r="Y1" s="1">
        <v>32</v>
      </c>
      <c r="Z1" s="1">
        <v>128</v>
      </c>
      <c r="AA1" s="1">
        <v>512</v>
      </c>
      <c r="AB1" s="5"/>
      <c r="AC1">
        <v>124</v>
      </c>
      <c r="AD1" s="1">
        <v>1</v>
      </c>
      <c r="AE1" s="1">
        <v>2</v>
      </c>
      <c r="AF1" s="1">
        <v>8</v>
      </c>
      <c r="AG1" s="1">
        <v>32</v>
      </c>
      <c r="AH1" s="1">
        <v>128</v>
      </c>
      <c r="AI1" s="1">
        <v>512</v>
      </c>
    </row>
    <row r="2" spans="1:35" x14ac:dyDescent="0.25">
      <c r="A2" s="1">
        <v>1</v>
      </c>
      <c r="B2" s="1">
        <f>'Sec. O2'!A2</f>
        <v>186</v>
      </c>
      <c r="C2" s="1">
        <f>'Sec. O2'!B2</f>
        <v>2971</v>
      </c>
      <c r="D2" s="1">
        <f>'Sec. O2'!C2</f>
        <v>10018</v>
      </c>
      <c r="E2" s="1">
        <f>'Sec. O2'!D2</f>
        <v>31343</v>
      </c>
      <c r="F2" s="1">
        <f>'Sec. O2'!E2</f>
        <v>72429</v>
      </c>
      <c r="G2" s="1">
        <v>440786</v>
      </c>
      <c r="H2" s="1">
        <f>'Sec. O2'!G2</f>
        <v>2188541</v>
      </c>
      <c r="I2" s="1">
        <f>'Sec. O2'!H2</f>
        <v>105231267</v>
      </c>
      <c r="K2" s="1">
        <v>1</v>
      </c>
      <c r="L2" s="1">
        <f>'Sec. O2'!J2</f>
        <v>185</v>
      </c>
      <c r="M2" s="1">
        <f>'Sec. O2'!K2</f>
        <v>1701</v>
      </c>
      <c r="N2" s="1">
        <f>'Sec. O2'!L2</f>
        <v>9796</v>
      </c>
      <c r="O2" s="1">
        <f>'Sec. O2'!M2</f>
        <v>29740</v>
      </c>
      <c r="P2" s="1">
        <f>'Sec. O2'!N2</f>
        <v>47367</v>
      </c>
      <c r="Q2" s="1">
        <v>436117</v>
      </c>
      <c r="R2" s="1">
        <f>'Sec. O2'!P2</f>
        <v>2169009</v>
      </c>
      <c r="S2" s="1">
        <f>'Sec. O2'!Q2</f>
        <v>111230710</v>
      </c>
      <c r="U2" s="1">
        <v>1</v>
      </c>
      <c r="V2" s="1">
        <f>H2</f>
        <v>2188541</v>
      </c>
      <c r="W2" s="1">
        <v>2314769</v>
      </c>
      <c r="X2" s="1">
        <v>2437748</v>
      </c>
      <c r="Y2" s="1">
        <v>2363884</v>
      </c>
      <c r="Z2" s="1">
        <v>2431230</v>
      </c>
      <c r="AA2" s="1">
        <v>2329314</v>
      </c>
      <c r="AB2" s="5"/>
      <c r="AC2" s="1">
        <v>1</v>
      </c>
      <c r="AD2" s="1">
        <f>R2</f>
        <v>2169009</v>
      </c>
      <c r="AE2" s="1">
        <v>2048219</v>
      </c>
      <c r="AF2" s="1">
        <v>2057737</v>
      </c>
      <c r="AG2" s="1">
        <v>2042553</v>
      </c>
      <c r="AH2" s="1">
        <v>2081249</v>
      </c>
      <c r="AI2" s="1">
        <v>2049622</v>
      </c>
    </row>
    <row r="3" spans="1:35" x14ac:dyDescent="0.25">
      <c r="A3" s="1">
        <v>2</v>
      </c>
      <c r="B3" s="1">
        <v>146</v>
      </c>
      <c r="C3" s="1">
        <v>2504</v>
      </c>
      <c r="D3" s="1">
        <v>7542</v>
      </c>
      <c r="E3" s="1">
        <v>18388</v>
      </c>
      <c r="F3" s="1">
        <v>51474</v>
      </c>
      <c r="G3" s="1">
        <v>231988</v>
      </c>
      <c r="H3" s="1">
        <v>1360430</v>
      </c>
      <c r="I3" s="1">
        <v>60509316</v>
      </c>
      <c r="K3" s="1">
        <v>2</v>
      </c>
      <c r="L3" s="1">
        <v>137</v>
      </c>
      <c r="M3" s="1">
        <v>2414</v>
      </c>
      <c r="N3" s="1">
        <v>8443</v>
      </c>
      <c r="O3" s="1">
        <v>19122</v>
      </c>
      <c r="P3" s="1">
        <v>44250</v>
      </c>
      <c r="Q3" s="1">
        <v>211896</v>
      </c>
      <c r="R3" s="1">
        <v>1091995</v>
      </c>
      <c r="S3" s="1">
        <v>60366887</v>
      </c>
      <c r="U3" s="1">
        <v>2</v>
      </c>
      <c r="V3" s="1">
        <f t="shared" ref="V3:V7" si="0">H3</f>
        <v>1360430</v>
      </c>
      <c r="W3" s="1">
        <v>1239869</v>
      </c>
      <c r="X3" s="1">
        <v>1434144</v>
      </c>
      <c r="Y3" s="1">
        <v>1365096</v>
      </c>
      <c r="Z3" s="1">
        <v>2004387</v>
      </c>
      <c r="AA3" s="1">
        <v>3854072</v>
      </c>
      <c r="AB3" s="5"/>
      <c r="AC3" s="1">
        <v>2</v>
      </c>
      <c r="AD3" s="1">
        <f t="shared" ref="AD3:AD7" si="1">R3</f>
        <v>1091995</v>
      </c>
      <c r="AE3" s="1">
        <v>1162036</v>
      </c>
      <c r="AF3" s="1">
        <v>1120994</v>
      </c>
      <c r="AG3" s="1">
        <v>1177029</v>
      </c>
      <c r="AH3" s="1">
        <v>1506677</v>
      </c>
      <c r="AI3" s="1">
        <v>1519268</v>
      </c>
    </row>
    <row r="4" spans="1:35" x14ac:dyDescent="0.25">
      <c r="A4" s="1">
        <v>4</v>
      </c>
      <c r="B4" s="1">
        <v>1859</v>
      </c>
      <c r="C4" s="1">
        <v>2752</v>
      </c>
      <c r="D4" s="1">
        <v>5647</v>
      </c>
      <c r="E4" s="1">
        <v>11540</v>
      </c>
      <c r="F4" s="1">
        <v>32737</v>
      </c>
      <c r="G4" s="1">
        <v>126474</v>
      </c>
      <c r="H4" s="1">
        <v>680073</v>
      </c>
      <c r="I4" s="1">
        <v>35977665</v>
      </c>
      <c r="K4" s="1">
        <v>4</v>
      </c>
      <c r="L4" s="1">
        <v>1745</v>
      </c>
      <c r="M4" s="1">
        <v>2111</v>
      </c>
      <c r="N4" s="1">
        <v>6380</v>
      </c>
      <c r="O4" s="1">
        <v>10669</v>
      </c>
      <c r="P4" s="1">
        <v>24527</v>
      </c>
      <c r="Q4" s="1">
        <v>110675</v>
      </c>
      <c r="R4" s="1">
        <v>592808</v>
      </c>
      <c r="S4" s="1">
        <v>36242901</v>
      </c>
      <c r="U4" s="1">
        <v>4</v>
      </c>
      <c r="V4" s="1">
        <f t="shared" si="0"/>
        <v>680073</v>
      </c>
      <c r="W4" s="1">
        <v>731327</v>
      </c>
      <c r="X4" s="1">
        <v>706410</v>
      </c>
      <c r="Y4" s="1">
        <v>938467</v>
      </c>
      <c r="Z4" s="1">
        <v>1970735</v>
      </c>
      <c r="AA4" s="1">
        <v>4413840</v>
      </c>
      <c r="AB4" s="5"/>
      <c r="AC4" s="1">
        <v>4</v>
      </c>
      <c r="AD4" s="1">
        <f t="shared" si="1"/>
        <v>592808</v>
      </c>
      <c r="AE4" s="1">
        <v>584488</v>
      </c>
      <c r="AF4" s="1">
        <v>583543</v>
      </c>
      <c r="AG4" s="1">
        <v>716033</v>
      </c>
      <c r="AH4" s="1">
        <v>1074775</v>
      </c>
      <c r="AI4" s="1">
        <v>1860132</v>
      </c>
    </row>
    <row r="5" spans="1:35" x14ac:dyDescent="0.25">
      <c r="A5" s="1">
        <v>8</v>
      </c>
      <c r="B5" s="1">
        <v>2420</v>
      </c>
      <c r="C5" s="1">
        <v>2394</v>
      </c>
      <c r="D5" s="1">
        <v>7670</v>
      </c>
      <c r="E5" s="1">
        <v>10708</v>
      </c>
      <c r="F5" s="1">
        <v>19784</v>
      </c>
      <c r="G5" s="1">
        <v>74513</v>
      </c>
      <c r="H5" s="1">
        <v>393960</v>
      </c>
      <c r="I5" s="1">
        <v>18632985</v>
      </c>
      <c r="K5" s="1">
        <v>8</v>
      </c>
      <c r="L5" s="1">
        <v>1800</v>
      </c>
      <c r="M5" s="1">
        <v>4024</v>
      </c>
      <c r="N5" s="1">
        <v>6650</v>
      </c>
      <c r="O5" s="1">
        <v>8280</v>
      </c>
      <c r="P5" s="1">
        <v>19640</v>
      </c>
      <c r="Q5" s="1">
        <v>88383</v>
      </c>
      <c r="R5" s="1">
        <v>505868</v>
      </c>
      <c r="S5" s="1">
        <v>18823773</v>
      </c>
      <c r="U5" s="1">
        <v>8</v>
      </c>
      <c r="V5" s="1">
        <f t="shared" si="0"/>
        <v>393960</v>
      </c>
      <c r="W5" s="1">
        <v>405993</v>
      </c>
      <c r="X5" s="1">
        <v>501732</v>
      </c>
      <c r="Y5" s="1">
        <v>1040502</v>
      </c>
      <c r="Z5" s="1">
        <v>2499030</v>
      </c>
      <c r="AA5" s="1">
        <v>5188371</v>
      </c>
      <c r="AB5" s="5"/>
      <c r="AC5" s="1">
        <v>8</v>
      </c>
      <c r="AD5" s="1">
        <f t="shared" si="1"/>
        <v>505868</v>
      </c>
      <c r="AE5" s="1">
        <v>510867</v>
      </c>
      <c r="AF5" s="1">
        <v>536558</v>
      </c>
      <c r="AG5" s="1">
        <v>684429</v>
      </c>
      <c r="AH5" s="1">
        <v>1176267</v>
      </c>
      <c r="AI5" s="1">
        <v>2667094</v>
      </c>
    </row>
    <row r="6" spans="1:35" x14ac:dyDescent="0.25">
      <c r="A6" s="1">
        <v>12</v>
      </c>
      <c r="B6" s="1">
        <v>3498</v>
      </c>
      <c r="C6" s="1">
        <v>6674</v>
      </c>
      <c r="D6" s="1">
        <v>7536</v>
      </c>
      <c r="E6" s="1">
        <v>9890</v>
      </c>
      <c r="F6" s="1">
        <v>18178</v>
      </c>
      <c r="G6" s="1">
        <v>60072</v>
      </c>
      <c r="H6" s="1">
        <v>279279</v>
      </c>
      <c r="I6" s="1">
        <v>13689963</v>
      </c>
      <c r="K6" s="1">
        <v>12</v>
      </c>
      <c r="L6" s="1">
        <v>3384</v>
      </c>
      <c r="M6" s="1">
        <v>5273</v>
      </c>
      <c r="N6" s="1">
        <v>7014</v>
      </c>
      <c r="O6" s="1">
        <v>9000</v>
      </c>
      <c r="P6" s="1">
        <v>17704</v>
      </c>
      <c r="Q6" s="1">
        <v>63562</v>
      </c>
      <c r="R6" s="1">
        <v>333814</v>
      </c>
      <c r="S6" s="1">
        <v>13163145</v>
      </c>
      <c r="U6" s="1">
        <v>12</v>
      </c>
      <c r="V6" s="1">
        <f t="shared" si="0"/>
        <v>279279</v>
      </c>
      <c r="W6" s="1">
        <v>320875</v>
      </c>
      <c r="X6" s="1">
        <v>511428</v>
      </c>
      <c r="Y6" s="1">
        <v>1209466</v>
      </c>
      <c r="Z6" s="1">
        <v>2808343</v>
      </c>
      <c r="AA6" s="1">
        <v>6094377</v>
      </c>
      <c r="AB6" s="5"/>
      <c r="AC6" s="1">
        <v>12</v>
      </c>
      <c r="AD6" s="1">
        <f t="shared" si="1"/>
        <v>333814</v>
      </c>
      <c r="AE6" s="1">
        <v>319931</v>
      </c>
      <c r="AF6" s="1">
        <v>396882</v>
      </c>
      <c r="AG6" s="1">
        <v>611749</v>
      </c>
      <c r="AH6" s="1">
        <v>1215441</v>
      </c>
      <c r="AI6" s="1">
        <v>3166697</v>
      </c>
    </row>
    <row r="7" spans="1:35" x14ac:dyDescent="0.25">
      <c r="A7" s="1">
        <v>24</v>
      </c>
      <c r="B7" s="1">
        <v>10767</v>
      </c>
      <c r="C7" s="1">
        <v>10261</v>
      </c>
      <c r="D7" s="1">
        <v>12602</v>
      </c>
      <c r="E7" s="1">
        <v>17178</v>
      </c>
      <c r="F7" s="1">
        <v>28226</v>
      </c>
      <c r="G7" s="1">
        <v>71052</v>
      </c>
      <c r="H7" s="1">
        <v>262777</v>
      </c>
      <c r="I7" s="1">
        <v>9636990</v>
      </c>
      <c r="K7" s="1">
        <v>24</v>
      </c>
      <c r="L7" s="1">
        <v>8558</v>
      </c>
      <c r="M7" s="1">
        <v>9600</v>
      </c>
      <c r="N7" s="1">
        <v>10473</v>
      </c>
      <c r="O7" s="1">
        <v>17719</v>
      </c>
      <c r="P7" s="1">
        <v>28405</v>
      </c>
      <c r="Q7" s="1">
        <v>71010</v>
      </c>
      <c r="R7" s="1">
        <v>264450</v>
      </c>
      <c r="S7" s="1">
        <v>9614742</v>
      </c>
      <c r="U7" s="1">
        <v>24</v>
      </c>
      <c r="V7" s="1">
        <f t="shared" si="0"/>
        <v>262777</v>
      </c>
      <c r="W7" s="1">
        <v>327616</v>
      </c>
      <c r="X7" s="1">
        <v>640061</v>
      </c>
      <c r="Y7" s="1">
        <v>1452110</v>
      </c>
      <c r="Z7" s="1">
        <v>3012653</v>
      </c>
      <c r="AA7" s="1">
        <v>6846228</v>
      </c>
      <c r="AB7" s="5"/>
      <c r="AC7" s="1">
        <v>24</v>
      </c>
      <c r="AD7" s="1">
        <f t="shared" si="1"/>
        <v>264450</v>
      </c>
      <c r="AE7" s="1">
        <v>323063</v>
      </c>
      <c r="AF7" s="1">
        <v>642436</v>
      </c>
      <c r="AG7" s="1">
        <v>1447839</v>
      </c>
      <c r="AH7" s="1">
        <v>3002045</v>
      </c>
      <c r="AI7" s="1">
        <v>6728844</v>
      </c>
    </row>
    <row r="9" spans="1:35" x14ac:dyDescent="0.25">
      <c r="B9" s="1">
        <v>1</v>
      </c>
      <c r="C9" s="1">
        <v>4</v>
      </c>
      <c r="D9" s="1">
        <v>9</v>
      </c>
      <c r="E9" s="1">
        <v>14</v>
      </c>
      <c r="F9" s="1">
        <v>23</v>
      </c>
      <c r="G9" s="1">
        <v>51</v>
      </c>
      <c r="H9" s="1">
        <v>124</v>
      </c>
      <c r="I9" s="1">
        <v>900</v>
      </c>
      <c r="L9" s="1">
        <v>1</v>
      </c>
      <c r="M9" s="1">
        <v>4</v>
      </c>
      <c r="N9" s="1">
        <v>9</v>
      </c>
      <c r="O9" s="1">
        <v>14</v>
      </c>
      <c r="P9" s="1">
        <v>23</v>
      </c>
      <c r="Q9" s="1">
        <v>51</v>
      </c>
      <c r="R9" s="1">
        <v>124</v>
      </c>
      <c r="S9" s="1">
        <v>900</v>
      </c>
      <c r="U9">
        <v>124</v>
      </c>
      <c r="V9" s="1">
        <v>1</v>
      </c>
      <c r="W9" s="1">
        <v>2</v>
      </c>
      <c r="X9" s="1">
        <v>8</v>
      </c>
      <c r="Y9" s="1">
        <v>32</v>
      </c>
      <c r="Z9" s="1">
        <v>128</v>
      </c>
      <c r="AA9" s="1">
        <v>512</v>
      </c>
      <c r="AB9" s="5"/>
      <c r="AC9">
        <v>124</v>
      </c>
      <c r="AD9" s="1">
        <v>1</v>
      </c>
      <c r="AE9" s="1">
        <v>2</v>
      </c>
      <c r="AF9" s="1">
        <v>8</v>
      </c>
      <c r="AG9" s="1">
        <v>32</v>
      </c>
      <c r="AH9" s="1">
        <v>128</v>
      </c>
      <c r="AI9" s="1">
        <v>512</v>
      </c>
    </row>
    <row r="10" spans="1:35" x14ac:dyDescent="0.25">
      <c r="A10" s="1">
        <v>1</v>
      </c>
      <c r="B10" s="1">
        <f>'Sec. O2'!A5</f>
        <v>185</v>
      </c>
      <c r="C10" s="1">
        <f>'Sec. O2'!B5</f>
        <v>1485</v>
      </c>
      <c r="D10" s="1">
        <f>'Sec. O2'!C5</f>
        <v>10040</v>
      </c>
      <c r="E10" s="1">
        <f>'Sec. O2'!D5</f>
        <v>29878</v>
      </c>
      <c r="F10" s="1">
        <f>'Sec. O2'!E5</f>
        <v>74141</v>
      </c>
      <c r="G10" s="1">
        <v>434529</v>
      </c>
      <c r="H10" s="1">
        <f>'Sec. O2'!G5</f>
        <v>2158605</v>
      </c>
      <c r="I10" s="1">
        <f>'Sec. O2'!H5</f>
        <v>109665777</v>
      </c>
      <c r="K10" s="1">
        <v>1</v>
      </c>
      <c r="L10" s="1">
        <f>'Sec. O2'!J5</f>
        <v>185</v>
      </c>
      <c r="M10" s="1">
        <f>'Sec. O2'!K5</f>
        <v>2947</v>
      </c>
      <c r="N10" s="1">
        <f>'Sec. O2'!L5</f>
        <v>9867</v>
      </c>
      <c r="O10" s="1">
        <f>'Sec. O2'!M5</f>
        <v>29925</v>
      </c>
      <c r="P10" s="1">
        <f>'Sec. O2'!N5</f>
        <v>74046</v>
      </c>
      <c r="Q10" s="1">
        <v>434994</v>
      </c>
      <c r="R10" s="1">
        <f>'Sec. O2'!P5</f>
        <v>2121757</v>
      </c>
      <c r="S10" s="1">
        <f>'Sec. O2'!Q5</f>
        <v>111610690</v>
      </c>
      <c r="U10" s="1">
        <v>1</v>
      </c>
      <c r="V10" s="1">
        <f>H10</f>
        <v>2158605</v>
      </c>
      <c r="W10" s="1">
        <v>2051371</v>
      </c>
      <c r="X10" s="1">
        <v>2059632</v>
      </c>
      <c r="Y10" s="1">
        <v>2029703</v>
      </c>
      <c r="Z10" s="1">
        <v>2062862</v>
      </c>
      <c r="AA10" s="1">
        <v>2049295</v>
      </c>
      <c r="AB10" s="5"/>
      <c r="AC10" s="1">
        <v>1</v>
      </c>
      <c r="AD10" s="1">
        <f t="shared" ref="AD10:AD15" si="2">R10</f>
        <v>2121757</v>
      </c>
      <c r="AE10" s="1">
        <v>2047461</v>
      </c>
      <c r="AF10" s="1">
        <v>2060770</v>
      </c>
      <c r="AG10" s="1">
        <v>2040197</v>
      </c>
      <c r="AH10" s="1">
        <v>2084591</v>
      </c>
      <c r="AI10" s="1">
        <v>2341305</v>
      </c>
    </row>
    <row r="11" spans="1:35" x14ac:dyDescent="0.25">
      <c r="A11" s="1">
        <v>2</v>
      </c>
      <c r="B11" s="1">
        <v>680</v>
      </c>
      <c r="C11" s="1">
        <v>2423</v>
      </c>
      <c r="D11" s="1">
        <v>9549</v>
      </c>
      <c r="E11" s="1">
        <v>18012</v>
      </c>
      <c r="F11" s="1">
        <v>45186</v>
      </c>
      <c r="G11" s="1">
        <v>208750</v>
      </c>
      <c r="H11" s="1">
        <v>1129314</v>
      </c>
      <c r="I11" s="1">
        <v>60150073</v>
      </c>
      <c r="K11" s="1">
        <v>2</v>
      </c>
      <c r="L11" s="1">
        <v>136</v>
      </c>
      <c r="M11" s="1">
        <v>2428</v>
      </c>
      <c r="N11" s="1">
        <v>7452</v>
      </c>
      <c r="O11" s="1">
        <v>16360</v>
      </c>
      <c r="P11" s="1">
        <v>46031</v>
      </c>
      <c r="Q11" s="1">
        <v>212454</v>
      </c>
      <c r="R11" s="1">
        <v>1126783</v>
      </c>
      <c r="S11" s="1">
        <v>59856251</v>
      </c>
      <c r="U11" s="1">
        <v>2</v>
      </c>
      <c r="V11" s="1">
        <f t="shared" ref="V11:V15" si="3">H11</f>
        <v>1129314</v>
      </c>
      <c r="W11" s="1">
        <v>331372</v>
      </c>
      <c r="X11" s="1">
        <v>1159173</v>
      </c>
      <c r="Y11" s="1">
        <v>1110325</v>
      </c>
      <c r="Z11" s="1">
        <v>1501585</v>
      </c>
      <c r="AA11" s="1">
        <v>1527994</v>
      </c>
      <c r="AB11" s="5"/>
      <c r="AC11" s="1">
        <v>2</v>
      </c>
      <c r="AD11" s="1">
        <f t="shared" si="2"/>
        <v>1126783</v>
      </c>
      <c r="AE11" s="1">
        <v>1199601</v>
      </c>
      <c r="AF11" s="1">
        <v>1130158</v>
      </c>
      <c r="AG11" s="1">
        <v>1115116</v>
      </c>
      <c r="AH11" s="1">
        <v>1501231</v>
      </c>
      <c r="AI11" s="1">
        <v>3767803</v>
      </c>
    </row>
    <row r="12" spans="1:35" x14ac:dyDescent="0.25">
      <c r="A12" s="1">
        <v>4</v>
      </c>
      <c r="B12" s="1">
        <v>656</v>
      </c>
      <c r="C12" s="1">
        <v>2586</v>
      </c>
      <c r="D12" s="1">
        <v>4469</v>
      </c>
      <c r="E12" s="1">
        <v>11921</v>
      </c>
      <c r="F12" s="1">
        <v>24514</v>
      </c>
      <c r="G12" s="1">
        <v>110905</v>
      </c>
      <c r="H12" s="1">
        <v>597794</v>
      </c>
      <c r="I12" s="1">
        <v>36463088</v>
      </c>
      <c r="K12" s="1">
        <v>4</v>
      </c>
      <c r="L12" s="1">
        <v>1265</v>
      </c>
      <c r="M12" s="1">
        <v>2060</v>
      </c>
      <c r="N12" s="1">
        <v>6045</v>
      </c>
      <c r="O12" s="1">
        <v>14038</v>
      </c>
      <c r="P12" s="1">
        <v>24501</v>
      </c>
      <c r="Q12" s="1">
        <v>110938</v>
      </c>
      <c r="R12" s="1">
        <v>590684</v>
      </c>
      <c r="S12" s="1">
        <v>36657404</v>
      </c>
      <c r="U12" s="1">
        <v>4</v>
      </c>
      <c r="V12" s="1">
        <f t="shared" si="3"/>
        <v>597794</v>
      </c>
      <c r="W12" s="1">
        <v>582142</v>
      </c>
      <c r="X12" s="1">
        <v>579429</v>
      </c>
      <c r="Y12" s="1">
        <v>714375</v>
      </c>
      <c r="Z12" s="1">
        <v>1073158</v>
      </c>
      <c r="AA12" s="1">
        <v>1629125</v>
      </c>
      <c r="AB12" s="5"/>
      <c r="AC12" s="1">
        <v>4</v>
      </c>
      <c r="AD12" s="1">
        <f t="shared" si="2"/>
        <v>590684</v>
      </c>
      <c r="AE12" s="1">
        <v>583854</v>
      </c>
      <c r="AF12" s="1">
        <v>591250</v>
      </c>
      <c r="AG12" s="1">
        <v>716264</v>
      </c>
      <c r="AH12" s="1">
        <v>1078159</v>
      </c>
      <c r="AI12" s="1">
        <v>4344520</v>
      </c>
    </row>
    <row r="13" spans="1:35" x14ac:dyDescent="0.25">
      <c r="A13" s="1">
        <v>8</v>
      </c>
      <c r="B13" s="1">
        <v>2301</v>
      </c>
      <c r="C13" s="1">
        <v>4021</v>
      </c>
      <c r="D13" s="1">
        <v>7335</v>
      </c>
      <c r="E13" s="1">
        <v>8323</v>
      </c>
      <c r="F13" s="1">
        <v>19891</v>
      </c>
      <c r="G13" s="1">
        <v>87981</v>
      </c>
      <c r="H13" s="1">
        <v>505654</v>
      </c>
      <c r="I13" s="1">
        <v>18757128</v>
      </c>
      <c r="K13" s="1">
        <v>8</v>
      </c>
      <c r="L13" s="1">
        <v>3416</v>
      </c>
      <c r="M13" s="1">
        <v>3708</v>
      </c>
      <c r="N13" s="1">
        <v>5457</v>
      </c>
      <c r="O13" s="1">
        <v>8689</v>
      </c>
      <c r="P13" s="1">
        <v>20953</v>
      </c>
      <c r="Q13" s="1">
        <v>89175</v>
      </c>
      <c r="R13" s="1">
        <v>503345</v>
      </c>
      <c r="S13" s="1">
        <v>18943762</v>
      </c>
      <c r="U13" s="1">
        <v>8</v>
      </c>
      <c r="V13" s="1">
        <f t="shared" si="3"/>
        <v>505654</v>
      </c>
      <c r="W13" s="1">
        <v>465450</v>
      </c>
      <c r="X13" s="1">
        <v>529454</v>
      </c>
      <c r="Y13" s="1">
        <v>662044</v>
      </c>
      <c r="Z13" s="1">
        <v>1126911</v>
      </c>
      <c r="AA13" s="1">
        <v>2601581</v>
      </c>
      <c r="AB13" s="5"/>
      <c r="AC13" s="1">
        <v>8</v>
      </c>
      <c r="AD13" s="1">
        <f t="shared" si="2"/>
        <v>503345</v>
      </c>
      <c r="AE13" s="1">
        <v>509370</v>
      </c>
      <c r="AF13" s="1">
        <v>533243</v>
      </c>
      <c r="AG13" s="1">
        <v>679953</v>
      </c>
      <c r="AH13" s="1">
        <v>1178159</v>
      </c>
      <c r="AI13" s="1">
        <v>5194892</v>
      </c>
    </row>
    <row r="14" spans="1:35" x14ac:dyDescent="0.25">
      <c r="A14" s="1">
        <v>12</v>
      </c>
      <c r="B14" s="1">
        <v>3943</v>
      </c>
      <c r="C14" s="1">
        <v>5496</v>
      </c>
      <c r="D14" s="1">
        <v>6367</v>
      </c>
      <c r="E14" s="1">
        <v>12311</v>
      </c>
      <c r="F14" s="1">
        <v>17353</v>
      </c>
      <c r="G14" s="1">
        <v>64174</v>
      </c>
      <c r="H14" s="1">
        <v>331363</v>
      </c>
      <c r="I14" s="1">
        <v>12924593</v>
      </c>
      <c r="K14" s="1">
        <v>12</v>
      </c>
      <c r="L14" s="1">
        <v>3424</v>
      </c>
      <c r="M14" s="1">
        <v>5325</v>
      </c>
      <c r="N14" s="1">
        <v>6925</v>
      </c>
      <c r="O14" s="1">
        <v>9027</v>
      </c>
      <c r="P14" s="1">
        <v>17322</v>
      </c>
      <c r="Q14" s="1">
        <v>64101</v>
      </c>
      <c r="R14" s="1">
        <v>349132</v>
      </c>
      <c r="S14" s="1">
        <v>12994818</v>
      </c>
      <c r="U14" s="1">
        <v>12</v>
      </c>
      <c r="V14" s="1">
        <f t="shared" si="3"/>
        <v>331363</v>
      </c>
      <c r="W14" s="1">
        <v>324605</v>
      </c>
      <c r="X14" s="1">
        <v>395941</v>
      </c>
      <c r="Y14" s="1">
        <v>607980</v>
      </c>
      <c r="Z14" s="1">
        <v>1219215</v>
      </c>
      <c r="AA14" s="1">
        <v>3175705</v>
      </c>
      <c r="AB14" s="5"/>
      <c r="AC14" s="1">
        <v>12</v>
      </c>
      <c r="AD14" s="1">
        <f t="shared" si="2"/>
        <v>349132</v>
      </c>
      <c r="AE14" s="1">
        <v>322530</v>
      </c>
      <c r="AF14" s="1">
        <v>911052</v>
      </c>
      <c r="AG14" s="1">
        <v>613351</v>
      </c>
      <c r="AH14" s="1">
        <v>1214032</v>
      </c>
      <c r="AI14" s="1">
        <v>6169732</v>
      </c>
    </row>
    <row r="15" spans="1:35" x14ac:dyDescent="0.25">
      <c r="A15" s="1">
        <v>24</v>
      </c>
      <c r="B15" s="1">
        <v>6254</v>
      </c>
      <c r="C15" s="1">
        <v>11433</v>
      </c>
      <c r="D15" s="1">
        <v>9708</v>
      </c>
      <c r="E15" s="1">
        <v>18337</v>
      </c>
      <c r="F15" s="1">
        <v>24828</v>
      </c>
      <c r="G15" s="1">
        <v>69181</v>
      </c>
      <c r="H15" s="1">
        <v>287403</v>
      </c>
      <c r="I15" s="1">
        <v>9364512</v>
      </c>
      <c r="K15" s="1">
        <v>24</v>
      </c>
      <c r="L15" s="1">
        <v>7926</v>
      </c>
      <c r="M15" s="1">
        <v>8726</v>
      </c>
      <c r="N15" s="1">
        <v>9980</v>
      </c>
      <c r="O15" s="1">
        <v>15126</v>
      </c>
      <c r="P15" s="1">
        <v>28026</v>
      </c>
      <c r="Q15" s="1">
        <v>73005</v>
      </c>
      <c r="R15" s="1">
        <v>264792</v>
      </c>
      <c r="S15" s="1">
        <v>9798868</v>
      </c>
      <c r="U15" s="1">
        <v>24</v>
      </c>
      <c r="V15" s="1">
        <f t="shared" si="3"/>
        <v>287403</v>
      </c>
      <c r="W15" s="1">
        <v>322339</v>
      </c>
      <c r="X15" s="1">
        <v>637415</v>
      </c>
      <c r="Y15" s="1">
        <v>1398610</v>
      </c>
      <c r="Z15" s="1">
        <v>1980075</v>
      </c>
      <c r="AA15" s="1">
        <v>6759013</v>
      </c>
      <c r="AB15" s="5"/>
      <c r="AC15" s="1">
        <v>24</v>
      </c>
      <c r="AD15" s="1">
        <f t="shared" si="2"/>
        <v>264792</v>
      </c>
      <c r="AE15" s="1">
        <v>323555</v>
      </c>
      <c r="AF15" s="1">
        <v>1033361</v>
      </c>
      <c r="AG15" s="1">
        <v>1446977</v>
      </c>
      <c r="AH15" s="1">
        <v>2997873</v>
      </c>
      <c r="AI15" s="1">
        <v>6723780</v>
      </c>
    </row>
    <row r="17" spans="1:35" x14ac:dyDescent="0.25">
      <c r="B17" s="1">
        <v>1</v>
      </c>
      <c r="C17" s="1">
        <v>4</v>
      </c>
      <c r="D17" s="1">
        <v>9</v>
      </c>
      <c r="E17" s="1">
        <v>14</v>
      </c>
      <c r="F17" s="1">
        <v>23</v>
      </c>
      <c r="G17" s="1">
        <v>51</v>
      </c>
      <c r="H17" s="1">
        <v>124</v>
      </c>
      <c r="I17" s="1">
        <v>900</v>
      </c>
      <c r="L17" s="1">
        <v>1</v>
      </c>
      <c r="M17" s="1">
        <v>4</v>
      </c>
      <c r="N17" s="1">
        <v>9</v>
      </c>
      <c r="O17" s="1">
        <v>14</v>
      </c>
      <c r="P17" s="1">
        <v>23</v>
      </c>
      <c r="Q17" s="1">
        <f t="shared" ref="L17:Q23" si="4">SUM(G1,Q1,G9,Q9,G17)/5</f>
        <v>51</v>
      </c>
      <c r="R17" s="1">
        <v>124</v>
      </c>
      <c r="S17" s="1">
        <v>900</v>
      </c>
      <c r="U17">
        <v>124</v>
      </c>
      <c r="V17" s="1">
        <v>1</v>
      </c>
      <c r="W17" s="1">
        <v>2</v>
      </c>
      <c r="X17" s="1">
        <v>8</v>
      </c>
      <c r="Y17" s="1">
        <v>32</v>
      </c>
      <c r="Z17" s="1">
        <v>128</v>
      </c>
      <c r="AA17" s="1">
        <v>512</v>
      </c>
      <c r="AB17" s="5"/>
      <c r="AC17">
        <v>124</v>
      </c>
      <c r="AD17" s="1">
        <v>1</v>
      </c>
      <c r="AE17" s="1">
        <v>2</v>
      </c>
      <c r="AF17" s="1">
        <v>4</v>
      </c>
      <c r="AG17" s="1">
        <v>8</v>
      </c>
      <c r="AH17" s="1">
        <v>12</v>
      </c>
      <c r="AI17" s="1">
        <v>24</v>
      </c>
    </row>
    <row r="18" spans="1:35" x14ac:dyDescent="0.25">
      <c r="A18" s="1">
        <v>1</v>
      </c>
      <c r="B18" s="1">
        <f>'Sec. O2'!A8</f>
        <v>186</v>
      </c>
      <c r="C18" s="1">
        <f>'Sec. O2'!B8</f>
        <v>2403</v>
      </c>
      <c r="D18" s="1">
        <f>'Sec. O2'!C8</f>
        <v>9724</v>
      </c>
      <c r="E18" s="1">
        <f>'Sec. O2'!D8</f>
        <v>29951</v>
      </c>
      <c r="F18" s="1">
        <f>'Sec. O2'!E8</f>
        <v>75065</v>
      </c>
      <c r="G18" s="1">
        <v>436597</v>
      </c>
      <c r="H18" s="1">
        <f>'Sec. O2'!G8</f>
        <v>2117540</v>
      </c>
      <c r="I18" s="1">
        <f>'Sec. O2'!H8</f>
        <v>111478281</v>
      </c>
      <c r="K18" s="1">
        <v>1</v>
      </c>
      <c r="L18" s="1">
        <f t="shared" si="4"/>
        <v>185.4</v>
      </c>
      <c r="M18" s="1">
        <f t="shared" si="4"/>
        <v>2301.4</v>
      </c>
      <c r="N18" s="1">
        <f t="shared" si="4"/>
        <v>9889</v>
      </c>
      <c r="O18" s="1">
        <f t="shared" si="4"/>
        <v>30167.4</v>
      </c>
      <c r="P18" s="1">
        <f t="shared" si="4"/>
        <v>68609.600000000006</v>
      </c>
      <c r="Q18" s="1">
        <f t="shared" si="4"/>
        <v>436604.6</v>
      </c>
      <c r="R18" s="1">
        <f t="shared" ref="R18:S23" si="5">SUM(H2,R2,H10,R10,H18)/5</f>
        <v>2151090.4</v>
      </c>
      <c r="S18" s="1">
        <f t="shared" si="5"/>
        <v>109843345</v>
      </c>
      <c r="U18" s="1">
        <v>1</v>
      </c>
      <c r="V18" s="1">
        <f>H18</f>
        <v>2117540</v>
      </c>
      <c r="W18" s="1">
        <v>2048731</v>
      </c>
      <c r="X18" s="1">
        <v>2041582</v>
      </c>
      <c r="Y18" s="1">
        <v>2095361</v>
      </c>
      <c r="Z18" s="1">
        <v>2063902</v>
      </c>
      <c r="AA18" s="1">
        <v>2045634</v>
      </c>
      <c r="AB18" s="5"/>
      <c r="AC18" s="1">
        <v>1</v>
      </c>
      <c r="AD18" s="1">
        <f t="shared" ref="AD18:AE23" si="6">SUM(V2,AD2,V10,AD10,V18)/5</f>
        <v>2151090.4</v>
      </c>
      <c r="AE18" s="1">
        <f t="shared" si="6"/>
        <v>2102110.2000000002</v>
      </c>
      <c r="AF18" s="1">
        <f t="shared" ref="AF18:AI18" si="7">SUM(X2,AF2,X10,AF10,X18)/5</f>
        <v>2131493.7999999998</v>
      </c>
      <c r="AG18" s="1">
        <f t="shared" si="7"/>
        <v>2114339.6</v>
      </c>
      <c r="AH18" s="1">
        <f t="shared" si="7"/>
        <v>2144766.7999999998</v>
      </c>
      <c r="AI18" s="1">
        <f t="shared" si="7"/>
        <v>2163034</v>
      </c>
    </row>
    <row r="19" spans="1:35" x14ac:dyDescent="0.25">
      <c r="A19" s="1">
        <v>2</v>
      </c>
      <c r="B19" s="1">
        <v>690</v>
      </c>
      <c r="C19" s="1">
        <v>3486</v>
      </c>
      <c r="D19" s="1">
        <v>9366</v>
      </c>
      <c r="E19" s="1">
        <v>16237</v>
      </c>
      <c r="F19" s="1">
        <v>44732</v>
      </c>
      <c r="G19" s="1">
        <v>212157</v>
      </c>
      <c r="H19" s="1">
        <v>1146843</v>
      </c>
      <c r="I19" s="1">
        <v>61083765</v>
      </c>
      <c r="K19" s="1">
        <v>2</v>
      </c>
      <c r="L19" s="1">
        <f t="shared" si="4"/>
        <v>357.8</v>
      </c>
      <c r="M19" s="1">
        <f t="shared" si="4"/>
        <v>2651</v>
      </c>
      <c r="N19" s="1">
        <f t="shared" si="4"/>
        <v>8470.4</v>
      </c>
      <c r="O19" s="1">
        <f t="shared" si="4"/>
        <v>17623.8</v>
      </c>
      <c r="P19" s="1">
        <f t="shared" si="4"/>
        <v>46334.6</v>
      </c>
      <c r="Q19" s="1">
        <f t="shared" si="4"/>
        <v>215449</v>
      </c>
      <c r="R19" s="1">
        <f t="shared" si="5"/>
        <v>1171073</v>
      </c>
      <c r="S19" s="1">
        <f t="shared" si="5"/>
        <v>60393258.399999999</v>
      </c>
      <c r="U19" s="1">
        <v>2</v>
      </c>
      <c r="V19" s="1">
        <f t="shared" ref="V19:V23" si="8">H19</f>
        <v>1146843</v>
      </c>
      <c r="W19" s="1">
        <v>1090133</v>
      </c>
      <c r="X19" s="1">
        <v>1105100</v>
      </c>
      <c r="Y19" s="1">
        <v>1144442</v>
      </c>
      <c r="Z19" s="1">
        <v>1501650</v>
      </c>
      <c r="AA19" s="1">
        <v>1559080</v>
      </c>
      <c r="AB19" s="5"/>
      <c r="AC19" s="1">
        <v>2</v>
      </c>
      <c r="AD19" s="1">
        <f t="shared" si="6"/>
        <v>1171073</v>
      </c>
      <c r="AE19" s="1">
        <f t="shared" si="6"/>
        <v>1004602.2</v>
      </c>
      <c r="AF19" s="1">
        <f t="shared" ref="AF19:AI23" si="9">SUM(X3,AF3,X11,AF11,X19)/5</f>
        <v>1189913.8</v>
      </c>
      <c r="AG19" s="1">
        <f t="shared" si="9"/>
        <v>1182401.6000000001</v>
      </c>
      <c r="AH19" s="1">
        <f t="shared" si="9"/>
        <v>1603106</v>
      </c>
      <c r="AI19" s="1">
        <f t="shared" si="9"/>
        <v>2445643.4</v>
      </c>
    </row>
    <row r="20" spans="1:35" x14ac:dyDescent="0.25">
      <c r="A20" s="1">
        <v>4</v>
      </c>
      <c r="B20" s="1">
        <v>1228</v>
      </c>
      <c r="C20" s="1">
        <v>2102</v>
      </c>
      <c r="D20" s="1">
        <v>4467</v>
      </c>
      <c r="E20" s="1">
        <v>9600</v>
      </c>
      <c r="F20" s="1">
        <v>24533</v>
      </c>
      <c r="G20" s="1">
        <v>111557</v>
      </c>
      <c r="H20" s="1">
        <v>575069</v>
      </c>
      <c r="I20" s="1">
        <v>36451040</v>
      </c>
      <c r="K20" s="1">
        <v>4</v>
      </c>
      <c r="L20" s="1">
        <f t="shared" si="4"/>
        <v>1350.6</v>
      </c>
      <c r="M20" s="1">
        <f t="shared" si="4"/>
        <v>2322.1999999999998</v>
      </c>
      <c r="N20" s="1">
        <f t="shared" si="4"/>
        <v>5401.6</v>
      </c>
      <c r="O20" s="1">
        <f t="shared" si="4"/>
        <v>11553.6</v>
      </c>
      <c r="P20" s="1">
        <f t="shared" si="4"/>
        <v>26162.400000000001</v>
      </c>
      <c r="Q20" s="1">
        <f t="shared" si="4"/>
        <v>114109.8</v>
      </c>
      <c r="R20" s="1">
        <f t="shared" si="5"/>
        <v>607285.6</v>
      </c>
      <c r="S20" s="1">
        <f t="shared" si="5"/>
        <v>36358419.600000001</v>
      </c>
      <c r="U20" s="1">
        <v>4</v>
      </c>
      <c r="V20" s="1">
        <f t="shared" si="8"/>
        <v>575069</v>
      </c>
      <c r="W20" s="1">
        <v>585879</v>
      </c>
      <c r="X20" s="1">
        <v>584480</v>
      </c>
      <c r="Y20" s="1">
        <v>715841</v>
      </c>
      <c r="Z20" s="1">
        <v>1075469</v>
      </c>
      <c r="AA20" s="1">
        <v>1810072</v>
      </c>
      <c r="AB20" s="5"/>
      <c r="AC20" s="1">
        <v>8</v>
      </c>
      <c r="AD20" s="1">
        <f t="shared" si="6"/>
        <v>607285.6</v>
      </c>
      <c r="AE20" s="1">
        <f t="shared" si="6"/>
        <v>613538</v>
      </c>
      <c r="AF20" s="1">
        <f t="shared" si="9"/>
        <v>609022.4</v>
      </c>
      <c r="AG20" s="1">
        <f t="shared" si="9"/>
        <v>760196</v>
      </c>
      <c r="AH20" s="1">
        <f t="shared" si="9"/>
        <v>1254459.2</v>
      </c>
      <c r="AI20" s="1">
        <f t="shared" si="9"/>
        <v>2811537.8</v>
      </c>
    </row>
    <row r="21" spans="1:35" x14ac:dyDescent="0.25">
      <c r="A21" s="1">
        <v>8</v>
      </c>
      <c r="B21" s="1">
        <v>2906</v>
      </c>
      <c r="C21" s="1">
        <v>3020</v>
      </c>
      <c r="D21" s="1">
        <v>6372</v>
      </c>
      <c r="E21" s="1">
        <v>11275</v>
      </c>
      <c r="F21" s="1">
        <v>19633</v>
      </c>
      <c r="G21" s="1">
        <v>72155</v>
      </c>
      <c r="H21" s="1">
        <v>507638</v>
      </c>
      <c r="I21" s="1">
        <v>19035982</v>
      </c>
      <c r="K21" s="1">
        <v>8</v>
      </c>
      <c r="L21" s="1">
        <f t="shared" si="4"/>
        <v>2568.6</v>
      </c>
      <c r="M21" s="1">
        <f t="shared" si="4"/>
        <v>3433.4</v>
      </c>
      <c r="N21" s="1">
        <f t="shared" si="4"/>
        <v>6696.8</v>
      </c>
      <c r="O21" s="1">
        <f t="shared" si="4"/>
        <v>9455</v>
      </c>
      <c r="P21" s="1">
        <f t="shared" si="4"/>
        <v>19980.2</v>
      </c>
      <c r="Q21" s="1">
        <f t="shared" si="4"/>
        <v>82441.399999999994</v>
      </c>
      <c r="R21" s="1">
        <f t="shared" si="5"/>
        <v>483293</v>
      </c>
      <c r="S21" s="1">
        <f t="shared" si="5"/>
        <v>18838726</v>
      </c>
      <c r="U21" s="1">
        <v>8</v>
      </c>
      <c r="V21" s="1">
        <f t="shared" si="8"/>
        <v>507638</v>
      </c>
      <c r="W21" s="1">
        <v>521026</v>
      </c>
      <c r="X21" s="1">
        <v>532642</v>
      </c>
      <c r="Y21" s="1">
        <v>680908</v>
      </c>
      <c r="Z21" s="1">
        <v>1162586</v>
      </c>
      <c r="AA21" s="1">
        <v>2604838</v>
      </c>
      <c r="AB21" s="5"/>
      <c r="AC21" s="1">
        <v>32</v>
      </c>
      <c r="AD21" s="1">
        <f t="shared" si="6"/>
        <v>483293</v>
      </c>
      <c r="AE21" s="1">
        <f t="shared" si="6"/>
        <v>482541.2</v>
      </c>
      <c r="AF21" s="1">
        <f t="shared" si="9"/>
        <v>526725.80000000005</v>
      </c>
      <c r="AG21" s="1">
        <f t="shared" si="9"/>
        <v>749567.2</v>
      </c>
      <c r="AH21" s="1">
        <f t="shared" si="9"/>
        <v>1428590.6</v>
      </c>
      <c r="AI21" s="1">
        <f t="shared" si="9"/>
        <v>3651355.2</v>
      </c>
    </row>
    <row r="22" spans="1:35" x14ac:dyDescent="0.25">
      <c r="A22" s="1">
        <v>12</v>
      </c>
      <c r="B22" s="1">
        <v>3995</v>
      </c>
      <c r="C22" s="1">
        <v>5269</v>
      </c>
      <c r="D22" s="1">
        <v>6798</v>
      </c>
      <c r="E22" s="1">
        <v>10508</v>
      </c>
      <c r="F22" s="1">
        <v>17161</v>
      </c>
      <c r="G22" s="1">
        <v>61468</v>
      </c>
      <c r="H22" s="1">
        <v>350722</v>
      </c>
      <c r="I22" s="1">
        <v>12796290</v>
      </c>
      <c r="K22" s="1">
        <v>12</v>
      </c>
      <c r="L22" s="1">
        <f t="shared" si="4"/>
        <v>3648.8</v>
      </c>
      <c r="M22" s="1">
        <f t="shared" si="4"/>
        <v>5607.4</v>
      </c>
      <c r="N22" s="1">
        <f t="shared" si="4"/>
        <v>6928</v>
      </c>
      <c r="O22" s="1">
        <f t="shared" si="4"/>
        <v>10147.200000000001</v>
      </c>
      <c r="P22" s="1">
        <f t="shared" si="4"/>
        <v>17543.599999999999</v>
      </c>
      <c r="Q22" s="1">
        <f t="shared" si="4"/>
        <v>62675.4</v>
      </c>
      <c r="R22" s="1">
        <f t="shared" si="5"/>
        <v>328862</v>
      </c>
      <c r="S22" s="1">
        <f t="shared" si="5"/>
        <v>13113761.800000001</v>
      </c>
      <c r="U22" s="1">
        <v>12</v>
      </c>
      <c r="V22" s="1">
        <f t="shared" si="8"/>
        <v>350722</v>
      </c>
      <c r="W22" s="1">
        <v>330283</v>
      </c>
      <c r="X22" s="1">
        <v>398585</v>
      </c>
      <c r="Y22" s="1">
        <v>612625</v>
      </c>
      <c r="Z22" s="1">
        <v>1211203</v>
      </c>
      <c r="AA22" s="1">
        <v>3167864</v>
      </c>
      <c r="AB22" s="5"/>
      <c r="AC22" s="1">
        <v>128</v>
      </c>
      <c r="AD22" s="1">
        <f t="shared" si="6"/>
        <v>328862</v>
      </c>
      <c r="AE22" s="1">
        <f t="shared" si="6"/>
        <v>323644.79999999999</v>
      </c>
      <c r="AF22" s="1">
        <f t="shared" si="9"/>
        <v>522777.59999999998</v>
      </c>
      <c r="AG22" s="1">
        <f t="shared" si="9"/>
        <v>731034.2</v>
      </c>
      <c r="AH22" s="1">
        <f t="shared" si="9"/>
        <v>1533646.8</v>
      </c>
      <c r="AI22" s="1">
        <f t="shared" si="9"/>
        <v>4354875</v>
      </c>
    </row>
    <row r="23" spans="1:35" x14ac:dyDescent="0.25">
      <c r="A23" s="1">
        <v>24</v>
      </c>
      <c r="B23" s="1">
        <v>10952</v>
      </c>
      <c r="C23" s="1">
        <v>9467</v>
      </c>
      <c r="D23" s="1">
        <v>12262</v>
      </c>
      <c r="E23" s="1">
        <v>13476</v>
      </c>
      <c r="F23" s="1">
        <v>25301</v>
      </c>
      <c r="G23" s="1">
        <v>66493</v>
      </c>
      <c r="H23" s="1">
        <v>264665</v>
      </c>
      <c r="I23" s="1">
        <v>9829144</v>
      </c>
      <c r="K23" s="1">
        <v>24</v>
      </c>
      <c r="L23" s="1">
        <f t="shared" si="4"/>
        <v>8891.4</v>
      </c>
      <c r="M23" s="1">
        <f t="shared" si="4"/>
        <v>9897.4</v>
      </c>
      <c r="N23" s="1">
        <f t="shared" si="4"/>
        <v>11005</v>
      </c>
      <c r="O23" s="1">
        <f t="shared" si="4"/>
        <v>16367.2</v>
      </c>
      <c r="P23" s="1">
        <f t="shared" si="4"/>
        <v>26957.200000000001</v>
      </c>
      <c r="Q23" s="1">
        <f t="shared" si="4"/>
        <v>70148.2</v>
      </c>
      <c r="R23" s="1">
        <f t="shared" si="5"/>
        <v>268817.40000000002</v>
      </c>
      <c r="S23" s="1">
        <f t="shared" si="5"/>
        <v>9648851.1999999993</v>
      </c>
      <c r="U23" s="1">
        <v>24</v>
      </c>
      <c r="V23" s="1">
        <f t="shared" si="8"/>
        <v>264665</v>
      </c>
      <c r="W23" s="1">
        <v>328883</v>
      </c>
      <c r="X23" s="1">
        <v>638693</v>
      </c>
      <c r="Y23" s="1">
        <v>1426485</v>
      </c>
      <c r="Z23" s="1">
        <v>2999361</v>
      </c>
      <c r="AA23" s="1">
        <v>6728882</v>
      </c>
      <c r="AB23" s="5"/>
      <c r="AC23" s="1">
        <v>512</v>
      </c>
      <c r="AD23" s="1">
        <f t="shared" si="6"/>
        <v>268817.40000000002</v>
      </c>
      <c r="AE23" s="1">
        <f t="shared" si="6"/>
        <v>325091.20000000001</v>
      </c>
      <c r="AF23" s="1">
        <f t="shared" si="9"/>
        <v>718393.2</v>
      </c>
      <c r="AG23" s="1">
        <f t="shared" si="9"/>
        <v>1434404.2</v>
      </c>
      <c r="AH23" s="1">
        <f t="shared" si="9"/>
        <v>2798401.4</v>
      </c>
      <c r="AI23" s="1">
        <f t="shared" si="9"/>
        <v>6757349.4000000004</v>
      </c>
    </row>
    <row r="25" spans="1:35" x14ac:dyDescent="0.25">
      <c r="A25" t="s">
        <v>18</v>
      </c>
      <c r="C25">
        <f>PROGRESO!E3</f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3"/>
  <sheetViews>
    <sheetView tabSelected="1" topLeftCell="AI13" zoomScaleNormal="100" workbookViewId="0">
      <selection activeCell="AP14" sqref="AP14"/>
    </sheetView>
  </sheetViews>
  <sheetFormatPr baseColWidth="10" defaultRowHeight="15" x14ac:dyDescent="0.25"/>
  <cols>
    <col min="3" max="3" width="27.140625" bestFit="1" customWidth="1"/>
    <col min="9" max="9" width="13.5703125" bestFit="1" customWidth="1"/>
    <col min="11" max="11" width="13.42578125" customWidth="1"/>
    <col min="13" max="13" width="31.140625" bestFit="1" customWidth="1"/>
    <col min="19" max="19" width="13.42578125" customWidth="1"/>
    <col min="31" max="31" width="15.28515625" bestFit="1" customWidth="1"/>
    <col min="41" max="41" width="11.42578125" customWidth="1"/>
    <col min="42" max="42" width="15.28515625" bestFit="1" customWidth="1"/>
  </cols>
  <sheetData>
    <row r="1" spans="1:50" x14ac:dyDescent="0.25">
      <c r="A1" t="s">
        <v>30</v>
      </c>
      <c r="C1" s="1" t="s">
        <v>19</v>
      </c>
      <c r="D1" s="1">
        <f>'OMP O0'!L17</f>
        <v>1</v>
      </c>
      <c r="E1" s="1">
        <f>'OMP O0'!M17</f>
        <v>4</v>
      </c>
      <c r="F1" s="1">
        <f>'OMP O0'!N17</f>
        <v>9</v>
      </c>
      <c r="G1" s="1">
        <f>'OMP O0'!O17</f>
        <v>14</v>
      </c>
      <c r="H1" s="1">
        <f>'OMP O0'!P17</f>
        <v>23</v>
      </c>
      <c r="I1" s="1">
        <v>51</v>
      </c>
      <c r="J1" s="1">
        <f>'OMP O0'!R17</f>
        <v>124</v>
      </c>
      <c r="K1" s="1">
        <v>888</v>
      </c>
      <c r="M1" s="1" t="s">
        <v>21</v>
      </c>
      <c r="N1" s="1">
        <v>1</v>
      </c>
      <c r="O1" s="1">
        <v>2</v>
      </c>
      <c r="P1" s="1">
        <v>8</v>
      </c>
      <c r="Q1" s="1">
        <v>32</v>
      </c>
      <c r="R1" s="1">
        <v>128</v>
      </c>
      <c r="S1" s="1">
        <v>512</v>
      </c>
      <c r="U1" t="str">
        <f>"Log("&amp;C1&amp;")"</f>
        <v>Log(Talla vs Proc (Sin optimizar))</v>
      </c>
      <c r="V1">
        <f>D1</f>
        <v>1</v>
      </c>
      <c r="W1">
        <f t="shared" ref="W1:AC1" si="0">E1</f>
        <v>4</v>
      </c>
      <c r="X1">
        <f t="shared" si="0"/>
        <v>9</v>
      </c>
      <c r="Y1">
        <f t="shared" si="0"/>
        <v>14</v>
      </c>
      <c r="Z1">
        <f t="shared" si="0"/>
        <v>23</v>
      </c>
      <c r="AA1">
        <f t="shared" si="0"/>
        <v>51</v>
      </c>
      <c r="AB1">
        <f t="shared" si="0"/>
        <v>124</v>
      </c>
      <c r="AC1">
        <f t="shared" si="0"/>
        <v>888</v>
      </c>
      <c r="AE1" s="1" t="s">
        <v>6</v>
      </c>
      <c r="AF1" s="1">
        <v>1</v>
      </c>
      <c r="AG1" s="1">
        <v>4</v>
      </c>
      <c r="AH1" s="1">
        <v>9</v>
      </c>
      <c r="AI1" s="1">
        <v>14</v>
      </c>
      <c r="AJ1" s="1">
        <v>23</v>
      </c>
      <c r="AK1" s="1">
        <v>51</v>
      </c>
      <c r="AL1" s="1">
        <v>124</v>
      </c>
      <c r="AM1" s="1">
        <v>888</v>
      </c>
      <c r="AP1" s="1" t="s">
        <v>29</v>
      </c>
      <c r="AQ1" s="1">
        <v>1</v>
      </c>
      <c r="AR1" s="1">
        <v>4</v>
      </c>
      <c r="AS1" s="1">
        <v>9</v>
      </c>
      <c r="AT1" s="1">
        <v>14</v>
      </c>
      <c r="AU1" s="1">
        <v>23</v>
      </c>
      <c r="AV1" s="1">
        <v>51</v>
      </c>
      <c r="AW1" s="1">
        <v>124</v>
      </c>
      <c r="AX1" s="1">
        <v>888</v>
      </c>
    </row>
    <row r="2" spans="1:50" x14ac:dyDescent="0.25">
      <c r="C2" s="1" t="str">
        <f>'OMP O0'!K18&amp;" procesador"</f>
        <v>1 procesador</v>
      </c>
      <c r="D2" s="1">
        <f>'OMP O0'!L18</f>
        <v>751</v>
      </c>
      <c r="E2" s="1">
        <f>'OMP O0'!M18</f>
        <v>7717.2</v>
      </c>
      <c r="F2" s="1">
        <f>'OMP O0'!N18</f>
        <v>30120.400000000001</v>
      </c>
      <c r="G2" s="1">
        <f>'OMP O0'!O18</f>
        <v>87027</v>
      </c>
      <c r="H2" s="1">
        <f>'OMP O0'!P18</f>
        <v>205275.2</v>
      </c>
      <c r="I2" s="1">
        <f>'OMP O0'!Q18</f>
        <v>1073641</v>
      </c>
      <c r="J2" s="1">
        <f>'OMP O0'!R18</f>
        <v>5595340.5999999996</v>
      </c>
      <c r="K2" s="1">
        <f>'OMP O0'!S18</f>
        <v>269330870.19999999</v>
      </c>
      <c r="M2" s="1" t="str">
        <f>C2</f>
        <v>1 procesador</v>
      </c>
      <c r="N2" s="1">
        <f>'OMP O0'!AD18</f>
        <v>5595340.5999999996</v>
      </c>
      <c r="O2" s="1">
        <f>'OMP O0'!AE18</f>
        <v>5635676</v>
      </c>
      <c r="P2" s="1">
        <f>'OMP O0'!AF18</f>
        <v>5811307</v>
      </c>
      <c r="Q2" s="1">
        <f>'OMP O0'!AG18</f>
        <v>5873558</v>
      </c>
      <c r="R2" s="1">
        <f>'OMP O0'!AH18</f>
        <v>6169461.5999999996</v>
      </c>
      <c r="S2" s="1">
        <f>'OMP O0'!AI18</f>
        <v>6401187.2000000002</v>
      </c>
      <c r="U2" t="str">
        <f>C2</f>
        <v>1 procesador</v>
      </c>
      <c r="V2">
        <f>LOG10(D2)</f>
        <v>2.8756399370041685</v>
      </c>
      <c r="W2">
        <f t="shared" ref="W2:AC7" si="1">LOG10(E2)</f>
        <v>3.8874597556303927</v>
      </c>
      <c r="X2">
        <f t="shared" si="1"/>
        <v>4.4788607350133667</v>
      </c>
      <c r="Y2">
        <f t="shared" si="1"/>
        <v>4.9396540127547519</v>
      </c>
      <c r="Z2">
        <f t="shared" si="1"/>
        <v>5.3123364839359324</v>
      </c>
      <c r="AA2">
        <f t="shared" si="1"/>
        <v>6.030859087897352</v>
      </c>
      <c r="AB2">
        <f t="shared" si="1"/>
        <v>6.7478265280758656</v>
      </c>
      <c r="AC2">
        <f t="shared" si="1"/>
        <v>8.4302861342847262</v>
      </c>
      <c r="AE2" s="1" t="s">
        <v>23</v>
      </c>
      <c r="AF2" s="1">
        <f>D$2/D2</f>
        <v>1</v>
      </c>
      <c r="AG2" s="1">
        <f t="shared" ref="AG2:AM7" si="2">E$2/E2</f>
        <v>1</v>
      </c>
      <c r="AH2" s="1">
        <f t="shared" si="2"/>
        <v>1</v>
      </c>
      <c r="AI2" s="1">
        <f t="shared" si="2"/>
        <v>1</v>
      </c>
      <c r="AJ2" s="1">
        <f t="shared" si="2"/>
        <v>1</v>
      </c>
      <c r="AK2" s="1">
        <f t="shared" si="2"/>
        <v>1</v>
      </c>
      <c r="AL2" s="1">
        <f t="shared" si="2"/>
        <v>1</v>
      </c>
      <c r="AM2" s="1">
        <f t="shared" si="2"/>
        <v>1</v>
      </c>
      <c r="AO2">
        <v>1</v>
      </c>
      <c r="AP2" s="1" t="s">
        <v>23</v>
      </c>
      <c r="AQ2" s="1">
        <f>AF2/$AO2</f>
        <v>1</v>
      </c>
      <c r="AR2" s="1">
        <f t="shared" ref="AR2:AX2" si="3">AG2/$AO2</f>
        <v>1</v>
      </c>
      <c r="AS2" s="1">
        <f t="shared" si="3"/>
        <v>1</v>
      </c>
      <c r="AT2" s="1">
        <f t="shared" si="3"/>
        <v>1</v>
      </c>
      <c r="AU2" s="1">
        <f t="shared" si="3"/>
        <v>1</v>
      </c>
      <c r="AV2" s="1">
        <f t="shared" si="3"/>
        <v>1</v>
      </c>
      <c r="AW2" s="1">
        <f t="shared" si="3"/>
        <v>1</v>
      </c>
      <c r="AX2" s="1">
        <f t="shared" si="3"/>
        <v>1</v>
      </c>
    </row>
    <row r="3" spans="1:50" x14ac:dyDescent="0.25">
      <c r="C3" s="1" t="str">
        <f>'OMP O0'!K19&amp;" procesadores"</f>
        <v>2 procesadores</v>
      </c>
      <c r="D3" s="1">
        <f>'OMP O0'!L19</f>
        <v>1020.6</v>
      </c>
      <c r="E3" s="1">
        <f>'OMP O0'!M19</f>
        <v>7097.4</v>
      </c>
      <c r="F3" s="1">
        <f>'OMP O0'!N19</f>
        <v>20659.400000000001</v>
      </c>
      <c r="G3" s="1">
        <f>'OMP O0'!O19</f>
        <v>42064.800000000003</v>
      </c>
      <c r="H3" s="1">
        <f>'OMP O0'!P19</f>
        <v>109596</v>
      </c>
      <c r="I3" s="1">
        <f>'OMP O0'!Q19</f>
        <v>568592.19999999995</v>
      </c>
      <c r="J3" s="1">
        <f>'OMP O0'!R19</f>
        <v>2619038.4</v>
      </c>
      <c r="K3" s="1">
        <f>'OMP O0'!S19</f>
        <v>147805353</v>
      </c>
      <c r="M3" s="1" t="str">
        <f t="shared" ref="M3:M7" si="4">C3</f>
        <v>2 procesadores</v>
      </c>
      <c r="N3" s="1">
        <f>'OMP O0'!AD19</f>
        <v>2619038.4</v>
      </c>
      <c r="O3" s="1">
        <f>'OMP O0'!AE19</f>
        <v>2881679.6</v>
      </c>
      <c r="P3" s="1">
        <f>'OMP O0'!AF19</f>
        <v>3122349.8</v>
      </c>
      <c r="Q3" s="1">
        <f>'OMP O0'!AG19</f>
        <v>3288292</v>
      </c>
      <c r="R3" s="1">
        <f>'OMP O0'!AH19</f>
        <v>3655159.2</v>
      </c>
      <c r="S3" s="1">
        <f>'OMP O0'!AI19</f>
        <v>4835473.5999999996</v>
      </c>
      <c r="U3" t="str">
        <f t="shared" ref="U3:U7" si="5">C3</f>
        <v>2 procesadores</v>
      </c>
      <c r="V3">
        <f t="shared" ref="V3:V7" si="6">LOG10(D3)</f>
        <v>3.0088555639962125</v>
      </c>
      <c r="W3">
        <f t="shared" si="1"/>
        <v>3.8510992821765293</v>
      </c>
      <c r="X3">
        <f t="shared" si="1"/>
        <v>4.3151177043823914</v>
      </c>
      <c r="Y3">
        <f t="shared" si="1"/>
        <v>4.6239188283733963</v>
      </c>
      <c r="Z3">
        <f t="shared" si="1"/>
        <v>5.0397947036955335</v>
      </c>
      <c r="AA3">
        <f t="shared" si="1"/>
        <v>5.7548008977037135</v>
      </c>
      <c r="AB3">
        <f t="shared" si="1"/>
        <v>6.4181418660410579</v>
      </c>
      <c r="AC3">
        <f t="shared" si="1"/>
        <v>8.1696901629915768</v>
      </c>
      <c r="AE3" s="1" t="s">
        <v>24</v>
      </c>
      <c r="AF3" s="1">
        <f t="shared" ref="AF3:AF7" si="7">D$2/D3</f>
        <v>0.7358416617675877</v>
      </c>
      <c r="AG3" s="1">
        <f t="shared" si="2"/>
        <v>1.0873277538253445</v>
      </c>
      <c r="AH3" s="1">
        <f t="shared" si="2"/>
        <v>1.4579513441823093</v>
      </c>
      <c r="AI3" s="1">
        <f t="shared" si="2"/>
        <v>2.0688794431448621</v>
      </c>
      <c r="AJ3" s="1">
        <f t="shared" si="2"/>
        <v>1.8730172634037741</v>
      </c>
      <c r="AK3" s="1">
        <f t="shared" si="2"/>
        <v>1.8882443339884016</v>
      </c>
      <c r="AL3" s="1">
        <f t="shared" si="2"/>
        <v>2.1364102947096919</v>
      </c>
      <c r="AM3" s="1">
        <f t="shared" si="2"/>
        <v>1.8221997020635645</v>
      </c>
      <c r="AO3">
        <v>2</v>
      </c>
      <c r="AP3" s="1" t="s">
        <v>24</v>
      </c>
      <c r="AQ3" s="1">
        <f t="shared" ref="AQ3:AQ7" si="8">AF3/$AO3</f>
        <v>0.36792083088379385</v>
      </c>
      <c r="AR3" s="1">
        <f t="shared" ref="AR3:AR7" si="9">AG3/$AO3</f>
        <v>0.54366387691267226</v>
      </c>
      <c r="AS3" s="1">
        <f t="shared" ref="AS3:AS7" si="10">AH3/$AO3</f>
        <v>0.72897567209115466</v>
      </c>
      <c r="AT3" s="1">
        <f t="shared" ref="AT3:AT7" si="11">AI3/$AO3</f>
        <v>1.034439721572431</v>
      </c>
      <c r="AU3" s="1">
        <f t="shared" ref="AU3:AU7" si="12">AJ3/$AO3</f>
        <v>0.93650863170188703</v>
      </c>
      <c r="AV3" s="1">
        <f t="shared" ref="AV3:AV7" si="13">AK3/$AO3</f>
        <v>0.94412216699420082</v>
      </c>
      <c r="AW3" s="1">
        <f t="shared" ref="AW3:AW7" si="14">AL3/$AO3</f>
        <v>1.068205147354846</v>
      </c>
      <c r="AX3" s="1">
        <f t="shared" ref="AX3:AX7" si="15">AM3/$AO3</f>
        <v>0.91109985103178226</v>
      </c>
    </row>
    <row r="4" spans="1:50" x14ac:dyDescent="0.25">
      <c r="C4" s="1" t="str">
        <f>'OMP O0'!K20&amp;" procesadores"</f>
        <v>4 procesadores</v>
      </c>
      <c r="D4" s="1">
        <f>'OMP O0'!L20</f>
        <v>1685.8</v>
      </c>
      <c r="E4" s="1">
        <f>'OMP O0'!M20</f>
        <v>4408.3999999999996</v>
      </c>
      <c r="F4" s="1">
        <f>'OMP O0'!N20</f>
        <v>13898</v>
      </c>
      <c r="G4" s="1">
        <f>'OMP O0'!O20</f>
        <v>27689.4</v>
      </c>
      <c r="H4" s="1">
        <f>'OMP O0'!P20</f>
        <v>69274</v>
      </c>
      <c r="I4" s="1">
        <f>'OMP O0'!Q20</f>
        <v>316593.8</v>
      </c>
      <c r="J4" s="1">
        <f>'OMP O0'!R20</f>
        <v>1731952.2</v>
      </c>
      <c r="K4" s="1">
        <f>'OMP O0'!S20</f>
        <v>81986493.799999997</v>
      </c>
      <c r="M4" s="1" t="str">
        <f t="shared" si="4"/>
        <v>4 procesadores</v>
      </c>
      <c r="N4" s="1">
        <f>'OMP O0'!AD20</f>
        <v>1731952.2</v>
      </c>
      <c r="O4" s="1">
        <f>'OMP O0'!AE20</f>
        <v>1659393.4</v>
      </c>
      <c r="P4" s="1">
        <f>'OMP O0'!AF20</f>
        <v>1628938.8</v>
      </c>
      <c r="Q4" s="1">
        <f>'OMP O0'!AG20</f>
        <v>1883451.2</v>
      </c>
      <c r="R4" s="1">
        <f>'OMP O0'!AH20</f>
        <v>2472467.2000000002</v>
      </c>
      <c r="S4" s="1">
        <f>'OMP O0'!AI20</f>
        <v>4133369.6</v>
      </c>
      <c r="U4" t="str">
        <f t="shared" si="5"/>
        <v>4 procesadores</v>
      </c>
      <c r="V4">
        <f t="shared" si="6"/>
        <v>3.2268060495007274</v>
      </c>
      <c r="W4">
        <f t="shared" si="1"/>
        <v>3.6442809937183442</v>
      </c>
      <c r="X4">
        <f t="shared" si="1"/>
        <v>4.1429523073434318</v>
      </c>
      <c r="Y4">
        <f t="shared" si="1"/>
        <v>4.4423135451456348</v>
      </c>
      <c r="Z4">
        <f t="shared" si="1"/>
        <v>4.8405702652717864</v>
      </c>
      <c r="AA4">
        <f t="shared" si="1"/>
        <v>5.5005024056237692</v>
      </c>
      <c r="AB4">
        <f t="shared" si="1"/>
        <v>6.2385359017906241</v>
      </c>
      <c r="AC4">
        <f t="shared" si="1"/>
        <v>7.9137423139538274</v>
      </c>
      <c r="AE4" s="1" t="s">
        <v>25</v>
      </c>
      <c r="AF4" s="1">
        <f t="shared" si="7"/>
        <v>0.44548582275477522</v>
      </c>
      <c r="AG4" s="1">
        <f t="shared" si="2"/>
        <v>1.7505670991743036</v>
      </c>
      <c r="AH4" s="1">
        <f t="shared" si="2"/>
        <v>2.1672470859116419</v>
      </c>
      <c r="AI4" s="1">
        <f t="shared" si="2"/>
        <v>3.1429716786929291</v>
      </c>
      <c r="AJ4" s="1">
        <f t="shared" si="2"/>
        <v>2.9632358460605714</v>
      </c>
      <c r="AK4" s="1">
        <f t="shared" si="2"/>
        <v>3.3912256020174749</v>
      </c>
      <c r="AL4" s="1">
        <f t="shared" si="2"/>
        <v>3.2306553263998854</v>
      </c>
      <c r="AM4" s="1">
        <f t="shared" si="2"/>
        <v>3.2850638893890594</v>
      </c>
      <c r="AO4">
        <v>4</v>
      </c>
      <c r="AP4" s="1" t="s">
        <v>25</v>
      </c>
      <c r="AQ4" s="1">
        <f t="shared" si="8"/>
        <v>0.1113714556886938</v>
      </c>
      <c r="AR4" s="1">
        <f t="shared" si="9"/>
        <v>0.43764177479357591</v>
      </c>
      <c r="AS4" s="1">
        <f t="shared" si="10"/>
        <v>0.54181177147791049</v>
      </c>
      <c r="AT4" s="1">
        <f t="shared" si="11"/>
        <v>0.78574291967323229</v>
      </c>
      <c r="AU4" s="1">
        <f t="shared" si="12"/>
        <v>0.74080896151514286</v>
      </c>
      <c r="AV4" s="1">
        <f t="shared" si="13"/>
        <v>0.84780640050436873</v>
      </c>
      <c r="AW4" s="1">
        <f t="shared" si="14"/>
        <v>0.80766383159997135</v>
      </c>
      <c r="AX4" s="1">
        <f t="shared" si="15"/>
        <v>0.82126597234726484</v>
      </c>
    </row>
    <row r="5" spans="1:50" x14ac:dyDescent="0.25">
      <c r="C5" s="1" t="str">
        <f>'OMP O0'!K21&amp;" procesadores"</f>
        <v>8 procesadores</v>
      </c>
      <c r="D5" s="1">
        <f>'OMP O0'!L21</f>
        <v>3224.2</v>
      </c>
      <c r="E5" s="1">
        <f>'OMP O0'!M21</f>
        <v>5123</v>
      </c>
      <c r="F5" s="1">
        <f>'OMP O0'!N21</f>
        <v>11227.2</v>
      </c>
      <c r="G5" s="1">
        <f>'OMP O0'!O21</f>
        <v>21301</v>
      </c>
      <c r="H5" s="1">
        <f>'OMP O0'!P21</f>
        <v>51096</v>
      </c>
      <c r="I5" s="1">
        <f>'OMP O0'!Q21</f>
        <v>227264.4</v>
      </c>
      <c r="J5" s="1">
        <f>'OMP O0'!R21</f>
        <v>1306567.2</v>
      </c>
      <c r="K5" s="1">
        <f>'OMP O0'!S21</f>
        <v>47755538</v>
      </c>
      <c r="M5" s="1" t="str">
        <f t="shared" si="4"/>
        <v>8 procesadores</v>
      </c>
      <c r="N5" s="1">
        <f>'OMP O0'!AD21</f>
        <v>1306567.2</v>
      </c>
      <c r="O5" s="1">
        <f>'OMP O0'!AE21</f>
        <v>1301455.2</v>
      </c>
      <c r="P5" s="1">
        <f>'OMP O0'!AF21</f>
        <v>1358984.2</v>
      </c>
      <c r="Q5" s="1">
        <f>'OMP O0'!AG21</f>
        <v>1635649</v>
      </c>
      <c r="R5" s="1">
        <f>'OMP O0'!AH21</f>
        <v>2369199.6</v>
      </c>
      <c r="S5" s="1">
        <f>'OMP O0'!AI21</f>
        <v>5304184.4000000004</v>
      </c>
      <c r="U5" t="str">
        <f t="shared" si="5"/>
        <v>8 procesadores</v>
      </c>
      <c r="V5">
        <f t="shared" si="6"/>
        <v>3.5084219736424691</v>
      </c>
      <c r="W5">
        <f t="shared" si="1"/>
        <v>3.7095243558763409</v>
      </c>
      <c r="X5">
        <f t="shared" si="1"/>
        <v>4.0502714591847404</v>
      </c>
      <c r="Y5">
        <f t="shared" si="1"/>
        <v>4.3283999923724243</v>
      </c>
      <c r="Z5">
        <f t="shared" si="1"/>
        <v>4.708386903149929</v>
      </c>
      <c r="AA5">
        <f t="shared" si="1"/>
        <v>5.3565314106724706</v>
      </c>
      <c r="AB5">
        <f t="shared" si="1"/>
        <v>6.1161317514829028</v>
      </c>
      <c r="AC5">
        <f t="shared" si="1"/>
        <v>7.6790237420638414</v>
      </c>
      <c r="AE5" s="1" t="s">
        <v>26</v>
      </c>
      <c r="AF5" s="1">
        <f t="shared" si="7"/>
        <v>0.23292599714657902</v>
      </c>
      <c r="AG5" s="1">
        <f t="shared" si="2"/>
        <v>1.5063829787234042</v>
      </c>
      <c r="AH5" s="1">
        <f t="shared" si="2"/>
        <v>2.6828060424682914</v>
      </c>
      <c r="AI5" s="1">
        <f t="shared" si="2"/>
        <v>4.0855828364865499</v>
      </c>
      <c r="AJ5" s="1">
        <f t="shared" si="2"/>
        <v>4.017441678409269</v>
      </c>
      <c r="AK5" s="1">
        <f t="shared" si="2"/>
        <v>4.7241934944496364</v>
      </c>
      <c r="AL5" s="1">
        <f t="shared" si="2"/>
        <v>4.2824744108071897</v>
      </c>
      <c r="AM5" s="1">
        <f t="shared" si="2"/>
        <v>5.639782975536785</v>
      </c>
      <c r="AO5">
        <v>8</v>
      </c>
      <c r="AP5" s="1" t="s">
        <v>26</v>
      </c>
      <c r="AQ5" s="1">
        <f t="shared" si="8"/>
        <v>2.9115749643322378E-2</v>
      </c>
      <c r="AR5" s="1">
        <f t="shared" si="9"/>
        <v>0.18829787234042553</v>
      </c>
      <c r="AS5" s="1">
        <f t="shared" si="10"/>
        <v>0.33535075530853642</v>
      </c>
      <c r="AT5" s="1">
        <f t="shared" si="11"/>
        <v>0.51069785456081873</v>
      </c>
      <c r="AU5" s="1">
        <f t="shared" si="12"/>
        <v>0.50218020980115863</v>
      </c>
      <c r="AV5" s="1">
        <f t="shared" si="13"/>
        <v>0.59052418680620455</v>
      </c>
      <c r="AW5" s="1">
        <f t="shared" si="14"/>
        <v>0.53530930135089871</v>
      </c>
      <c r="AX5" s="1">
        <f t="shared" si="15"/>
        <v>0.70497287194209812</v>
      </c>
    </row>
    <row r="6" spans="1:50" x14ac:dyDescent="0.25">
      <c r="C6" s="1" t="str">
        <f>'OMP O0'!K22&amp;" procesadores"</f>
        <v>12 procesadores</v>
      </c>
      <c r="D6" s="1">
        <f>'OMP O0'!L22</f>
        <v>4852</v>
      </c>
      <c r="E6" s="1">
        <f>'OMP O0'!M22</f>
        <v>6449.2</v>
      </c>
      <c r="F6" s="1">
        <f>'OMP O0'!N22</f>
        <v>10243</v>
      </c>
      <c r="G6" s="1">
        <f>'OMP O0'!O22</f>
        <v>18011.400000000001</v>
      </c>
      <c r="H6" s="1">
        <f>'OMP O0'!P22</f>
        <v>38705.4</v>
      </c>
      <c r="I6" s="1">
        <f>'OMP O0'!Q22</f>
        <v>164942.79999999999</v>
      </c>
      <c r="J6" s="1">
        <f>'OMP O0'!R22</f>
        <v>908848.2</v>
      </c>
      <c r="K6" s="1">
        <f>'OMP O0'!S22</f>
        <v>32661632.199999999</v>
      </c>
      <c r="M6" s="1" t="str">
        <f t="shared" si="4"/>
        <v>12 procesadores</v>
      </c>
      <c r="N6" s="1">
        <f>'OMP O0'!AD22</f>
        <v>908848.2</v>
      </c>
      <c r="O6" s="1">
        <f>'OMP O0'!AE22</f>
        <v>856369.4</v>
      </c>
      <c r="P6" s="1">
        <f>'OMP O0'!AF22</f>
        <v>908445.2</v>
      </c>
      <c r="Q6" s="1">
        <f>'OMP O0'!AG22</f>
        <v>1230807.2</v>
      </c>
      <c r="R6" s="1">
        <f>'OMP O0'!AH22</f>
        <v>2203584.7999999998</v>
      </c>
      <c r="S6" s="1">
        <f>'OMP O0'!AI22</f>
        <v>5629653.4000000004</v>
      </c>
      <c r="U6" t="str">
        <f t="shared" si="5"/>
        <v>12 procesadores</v>
      </c>
      <c r="V6">
        <f t="shared" si="6"/>
        <v>3.6859207921945352</v>
      </c>
      <c r="W6">
        <f t="shared" si="1"/>
        <v>3.8095058453122137</v>
      </c>
      <c r="X6">
        <f t="shared" si="1"/>
        <v>4.0104271727170495</v>
      </c>
      <c r="Y6">
        <f t="shared" si="1"/>
        <v>4.2555474712117656</v>
      </c>
      <c r="Z6">
        <f t="shared" si="1"/>
        <v>4.5877715600214843</v>
      </c>
      <c r="AA6">
        <f t="shared" si="1"/>
        <v>5.2173333626912077</v>
      </c>
      <c r="AB6">
        <f t="shared" si="1"/>
        <v>5.9584913514203501</v>
      </c>
      <c r="AC6">
        <f t="shared" si="1"/>
        <v>7.5140378839444724</v>
      </c>
      <c r="AE6" s="1" t="s">
        <v>27</v>
      </c>
      <c r="AF6" s="1">
        <f t="shared" si="7"/>
        <v>0.15478153338829348</v>
      </c>
      <c r="AG6" s="1">
        <f t="shared" si="2"/>
        <v>1.1966135334615147</v>
      </c>
      <c r="AH6" s="1">
        <f t="shared" si="2"/>
        <v>2.940583813335937</v>
      </c>
      <c r="AI6" s="1">
        <f t="shared" si="2"/>
        <v>4.8317732103001427</v>
      </c>
      <c r="AJ6" s="1">
        <f t="shared" si="2"/>
        <v>5.3035287065887449</v>
      </c>
      <c r="AK6" s="1">
        <f t="shared" si="2"/>
        <v>6.5091716643587967</v>
      </c>
      <c r="AL6" s="1">
        <f t="shared" si="2"/>
        <v>6.1565183272630124</v>
      </c>
      <c r="AM6" s="1">
        <f t="shared" si="2"/>
        <v>8.2460934147681701</v>
      </c>
      <c r="AO6">
        <v>12</v>
      </c>
      <c r="AP6" s="1" t="s">
        <v>27</v>
      </c>
      <c r="AQ6" s="1">
        <f t="shared" si="8"/>
        <v>1.2898461115691123E-2</v>
      </c>
      <c r="AR6" s="1">
        <f t="shared" si="9"/>
        <v>9.9717794455126227E-2</v>
      </c>
      <c r="AS6" s="1">
        <f t="shared" si="10"/>
        <v>0.24504865111132809</v>
      </c>
      <c r="AT6" s="1">
        <f t="shared" si="11"/>
        <v>0.40264776752501191</v>
      </c>
      <c r="AU6" s="1">
        <f t="shared" si="12"/>
        <v>0.44196072554906207</v>
      </c>
      <c r="AV6" s="1">
        <f t="shared" si="13"/>
        <v>0.54243097202989976</v>
      </c>
      <c r="AW6" s="1">
        <f t="shared" si="14"/>
        <v>0.51304319393858433</v>
      </c>
      <c r="AX6" s="1">
        <f t="shared" si="15"/>
        <v>0.68717445123068088</v>
      </c>
    </row>
    <row r="7" spans="1:50" x14ac:dyDescent="0.25">
      <c r="C7" s="1" t="str">
        <f>'OMP O0'!K23&amp;" procesadores"</f>
        <v>24 procesadores</v>
      </c>
      <c r="D7" s="1">
        <f>'OMP O0'!L23</f>
        <v>9941</v>
      </c>
      <c r="E7" s="1">
        <f>'OMP O0'!M23</f>
        <v>12211</v>
      </c>
      <c r="F7" s="1">
        <f>'OMP O0'!N23</f>
        <v>14854.4</v>
      </c>
      <c r="G7" s="1">
        <f>'OMP O0'!O23</f>
        <v>22624.799999999999</v>
      </c>
      <c r="H7" s="1">
        <f>'OMP O0'!P23</f>
        <v>39763</v>
      </c>
      <c r="I7" s="1">
        <f>'OMP O0'!Q23</f>
        <v>132917.4</v>
      </c>
      <c r="J7" s="1">
        <f>'OMP O0'!R23</f>
        <v>614190.80000000005</v>
      </c>
      <c r="K7" s="1">
        <f>'OMP O0'!S23</f>
        <v>24178014.600000001</v>
      </c>
      <c r="M7" s="1" t="str">
        <f t="shared" si="4"/>
        <v>24 procesadores</v>
      </c>
      <c r="N7" s="1">
        <f>'OMP O0'!AD23</f>
        <v>614190.80000000005</v>
      </c>
      <c r="O7" s="1">
        <f>'OMP O0'!AE23</f>
        <v>805793</v>
      </c>
      <c r="P7" s="1">
        <f>'OMP O0'!AF23</f>
        <v>1034132.4</v>
      </c>
      <c r="Q7" s="1">
        <f>'OMP O0'!AG23</f>
        <v>1977904.8</v>
      </c>
      <c r="R7" s="1">
        <f>'OMP O0'!AH23</f>
        <v>4053363.8</v>
      </c>
      <c r="S7" s="1">
        <f>'OMP O0'!AI23</f>
        <v>9115544.5999999996</v>
      </c>
      <c r="U7" t="str">
        <f t="shared" si="5"/>
        <v>24 procesadores</v>
      </c>
      <c r="V7">
        <f t="shared" si="6"/>
        <v>3.9974300737974713</v>
      </c>
      <c r="W7">
        <f t="shared" si="1"/>
        <v>4.0867512312420571</v>
      </c>
      <c r="X7">
        <f t="shared" si="1"/>
        <v>4.1718551144398051</v>
      </c>
      <c r="Y7">
        <f t="shared" si="1"/>
        <v>4.3545847487930294</v>
      </c>
      <c r="Z7">
        <f t="shared" si="1"/>
        <v>4.5994791431874269</v>
      </c>
      <c r="AA7">
        <f t="shared" si="1"/>
        <v>5.1235818374464515</v>
      </c>
      <c r="AB7">
        <f t="shared" si="1"/>
        <v>5.7883033068332663</v>
      </c>
      <c r="AC7">
        <f t="shared" si="1"/>
        <v>7.3834206354964005</v>
      </c>
      <c r="AE7" s="1" t="s">
        <v>28</v>
      </c>
      <c r="AF7" s="1">
        <f t="shared" si="7"/>
        <v>7.5545719746504369E-2</v>
      </c>
      <c r="AG7" s="1">
        <f t="shared" si="2"/>
        <v>0.6319875522070264</v>
      </c>
      <c r="AH7" s="1">
        <f t="shared" si="2"/>
        <v>2.0277089616544592</v>
      </c>
      <c r="AI7" s="1">
        <f t="shared" si="2"/>
        <v>3.8465312400551608</v>
      </c>
      <c r="AJ7" s="1">
        <f t="shared" si="2"/>
        <v>5.1624676206523654</v>
      </c>
      <c r="AK7" s="1">
        <f t="shared" si="2"/>
        <v>8.0775052777138292</v>
      </c>
      <c r="AL7" s="1">
        <f t="shared" si="2"/>
        <v>9.1101016166311819</v>
      </c>
      <c r="AM7" s="1">
        <f t="shared" si="2"/>
        <v>11.139494894671788</v>
      </c>
      <c r="AO7">
        <v>24</v>
      </c>
      <c r="AP7" s="1" t="s">
        <v>28</v>
      </c>
      <c r="AQ7" s="1">
        <f t="shared" si="8"/>
        <v>3.1477383227710154E-3</v>
      </c>
      <c r="AR7" s="1">
        <f t="shared" si="9"/>
        <v>2.6332814675292766E-2</v>
      </c>
      <c r="AS7" s="1">
        <f t="shared" si="10"/>
        <v>8.448787340226914E-2</v>
      </c>
      <c r="AT7" s="1">
        <f t="shared" si="11"/>
        <v>0.16027213500229837</v>
      </c>
      <c r="AU7" s="1">
        <f t="shared" si="12"/>
        <v>0.21510281752718188</v>
      </c>
      <c r="AV7" s="1">
        <f t="shared" si="13"/>
        <v>0.3365627199047429</v>
      </c>
      <c r="AW7" s="1">
        <f t="shared" si="14"/>
        <v>0.37958756735963256</v>
      </c>
      <c r="AX7" s="1">
        <f t="shared" si="15"/>
        <v>0.46414562061132453</v>
      </c>
    </row>
    <row r="9" spans="1:50" x14ac:dyDescent="0.25">
      <c r="C9" s="1" t="s">
        <v>20</v>
      </c>
      <c r="D9" s="1">
        <f>'OMP O2'!L17</f>
        <v>1</v>
      </c>
      <c r="E9" s="1">
        <f>'OMP O2'!M17</f>
        <v>4</v>
      </c>
      <c r="F9" s="1">
        <f>'OMP O2'!N17</f>
        <v>9</v>
      </c>
      <c r="G9" s="1">
        <f>'OMP O2'!O17</f>
        <v>14</v>
      </c>
      <c r="H9" s="1">
        <f>'OMP O2'!P17</f>
        <v>23</v>
      </c>
      <c r="I9" s="1">
        <v>51</v>
      </c>
      <c r="J9" s="1">
        <f>'OMP O2'!R17</f>
        <v>124</v>
      </c>
      <c r="K9" s="1">
        <v>888</v>
      </c>
      <c r="M9" s="1" t="s">
        <v>22</v>
      </c>
      <c r="N9" s="1">
        <f>N1</f>
        <v>1</v>
      </c>
      <c r="O9" s="1">
        <f t="shared" ref="O9:S9" si="16">O1</f>
        <v>2</v>
      </c>
      <c r="P9" s="1">
        <f t="shared" si="16"/>
        <v>8</v>
      </c>
      <c r="Q9" s="1">
        <f t="shared" si="16"/>
        <v>32</v>
      </c>
      <c r="R9" s="1">
        <f t="shared" si="16"/>
        <v>128</v>
      </c>
      <c r="S9" s="1">
        <f t="shared" si="16"/>
        <v>512</v>
      </c>
      <c r="U9" t="str">
        <f>"Log("&amp;C9&amp;")"</f>
        <v>Log(Talla vs Proc (Optimizado))</v>
      </c>
      <c r="V9">
        <f>D9</f>
        <v>1</v>
      </c>
      <c r="W9">
        <f t="shared" ref="W9" si="17">E9</f>
        <v>4</v>
      </c>
      <c r="X9">
        <f t="shared" ref="X9" si="18">F9</f>
        <v>9</v>
      </c>
      <c r="Y9">
        <f t="shared" ref="Y9" si="19">G9</f>
        <v>14</v>
      </c>
      <c r="Z9">
        <f t="shared" ref="Z9" si="20">H9</f>
        <v>23</v>
      </c>
      <c r="AA9">
        <f t="shared" ref="AA9" si="21">I9</f>
        <v>51</v>
      </c>
      <c r="AB9">
        <f t="shared" ref="AB9" si="22">J9</f>
        <v>124</v>
      </c>
      <c r="AC9">
        <f t="shared" ref="AC9" si="23">K9</f>
        <v>888</v>
      </c>
      <c r="AE9" s="1" t="s">
        <v>6</v>
      </c>
      <c r="AF9" s="1">
        <v>1</v>
      </c>
      <c r="AG9" s="1">
        <v>4</v>
      </c>
      <c r="AH9" s="1">
        <v>9</v>
      </c>
      <c r="AI9" s="1">
        <v>14</v>
      </c>
      <c r="AJ9" s="1">
        <v>23</v>
      </c>
      <c r="AK9" s="1">
        <v>51</v>
      </c>
      <c r="AL9" s="1">
        <v>124</v>
      </c>
      <c r="AM9" s="1">
        <v>888</v>
      </c>
      <c r="AP9" s="1" t="s">
        <v>29</v>
      </c>
      <c r="AQ9" s="1">
        <v>1</v>
      </c>
      <c r="AR9" s="1">
        <v>4</v>
      </c>
      <c r="AS9" s="1">
        <v>9</v>
      </c>
      <c r="AT9" s="1">
        <v>14</v>
      </c>
      <c r="AU9" s="1">
        <v>23</v>
      </c>
      <c r="AV9" s="1">
        <v>51</v>
      </c>
      <c r="AW9" s="1">
        <v>124</v>
      </c>
      <c r="AX9" s="1">
        <v>888</v>
      </c>
    </row>
    <row r="10" spans="1:50" x14ac:dyDescent="0.25">
      <c r="C10" s="1" t="str">
        <f>C2</f>
        <v>1 procesador</v>
      </c>
      <c r="D10" s="1">
        <f>'OMP O2'!L18</f>
        <v>185.4</v>
      </c>
      <c r="E10" s="1">
        <f>'OMP O2'!M18</f>
        <v>2301.4</v>
      </c>
      <c r="F10" s="1">
        <f>'OMP O2'!N18</f>
        <v>9889</v>
      </c>
      <c r="G10" s="1">
        <f>'OMP O2'!O18</f>
        <v>30167.4</v>
      </c>
      <c r="H10" s="1">
        <f>'OMP O2'!P18</f>
        <v>68609.600000000006</v>
      </c>
      <c r="I10" s="1">
        <f>'OMP O2'!Q18</f>
        <v>436604.6</v>
      </c>
      <c r="J10" s="1">
        <f>'OMP O2'!R18</f>
        <v>2151090.4</v>
      </c>
      <c r="K10" s="1">
        <f>'OMP O2'!S18</f>
        <v>109843345</v>
      </c>
      <c r="M10" s="1" t="str">
        <f>M2</f>
        <v>1 procesador</v>
      </c>
      <c r="N10" s="1">
        <f>'OMP O2'!AD18</f>
        <v>2151090.4</v>
      </c>
      <c r="O10" s="1">
        <f>'OMP O2'!AE18</f>
        <v>2102110.2000000002</v>
      </c>
      <c r="P10" s="1">
        <f>'OMP O2'!AF18</f>
        <v>2131493.7999999998</v>
      </c>
      <c r="Q10" s="1">
        <f>'OMP O2'!AG18</f>
        <v>2114339.6</v>
      </c>
      <c r="R10" s="1">
        <f>'OMP O2'!AH18</f>
        <v>2144766.7999999998</v>
      </c>
      <c r="S10" s="1">
        <f>'OMP O2'!AI18</f>
        <v>2163034</v>
      </c>
      <c r="U10" t="str">
        <f>C10</f>
        <v>1 procesador</v>
      </c>
      <c r="V10">
        <f>LOG10(D10)</f>
        <v>2.2681097298084785</v>
      </c>
      <c r="W10">
        <f t="shared" ref="W10:W15" si="24">LOG10(E10)</f>
        <v>3.3619921087578137</v>
      </c>
      <c r="X10">
        <f t="shared" ref="X10:X15" si="25">LOG10(F10)</f>
        <v>3.9951523768914536</v>
      </c>
      <c r="Y10">
        <f t="shared" ref="Y10:Y15" si="26">LOG10(G10)</f>
        <v>4.4795378817921394</v>
      </c>
      <c r="Z10">
        <f t="shared" ref="Z10:Z15" si="27">LOG10(H10)</f>
        <v>4.83638488735878</v>
      </c>
      <c r="AA10">
        <f t="shared" ref="AA10:AA15" si="28">LOG10(I10)</f>
        <v>5.6400883070581704</v>
      </c>
      <c r="AB10">
        <f t="shared" ref="AB10:AB15" si="29">LOG10(J10)</f>
        <v>6.3326586620825775</v>
      </c>
      <c r="AC10">
        <f t="shared" ref="AC10:AC15" si="30">LOG10(K10)</f>
        <v>8.0407737497651368</v>
      </c>
      <c r="AE10" s="1" t="s">
        <v>23</v>
      </c>
      <c r="AF10" s="1">
        <f>D$10/D10</f>
        <v>1</v>
      </c>
      <c r="AG10" s="1">
        <f t="shared" ref="AG10:AM10" si="31">E$10/E10</f>
        <v>1</v>
      </c>
      <c r="AH10" s="1">
        <f t="shared" si="31"/>
        <v>1</v>
      </c>
      <c r="AI10" s="1">
        <f t="shared" si="31"/>
        <v>1</v>
      </c>
      <c r="AJ10" s="1">
        <f t="shared" si="31"/>
        <v>1</v>
      </c>
      <c r="AK10" s="1">
        <f t="shared" si="31"/>
        <v>1</v>
      </c>
      <c r="AL10" s="1">
        <f t="shared" si="31"/>
        <v>1</v>
      </c>
      <c r="AM10" s="1">
        <f t="shared" si="31"/>
        <v>1</v>
      </c>
      <c r="AO10">
        <v>1</v>
      </c>
      <c r="AP10" s="1" t="s">
        <v>23</v>
      </c>
      <c r="AQ10" s="1">
        <f>AF10/$AO10</f>
        <v>1</v>
      </c>
      <c r="AR10" s="1">
        <f t="shared" ref="AR10:AR15" si="32">AG10/$AO10</f>
        <v>1</v>
      </c>
      <c r="AS10" s="1">
        <f t="shared" ref="AS10:AS15" si="33">AH10/$AO10</f>
        <v>1</v>
      </c>
      <c r="AT10" s="1">
        <f t="shared" ref="AT10:AT15" si="34">AI10/$AO10</f>
        <v>1</v>
      </c>
      <c r="AU10" s="1">
        <f t="shared" ref="AU10:AU15" si="35">AJ10/$AO10</f>
        <v>1</v>
      </c>
      <c r="AV10" s="1">
        <f t="shared" ref="AV10:AV15" si="36">AK10/$AO10</f>
        <v>1</v>
      </c>
      <c r="AW10" s="1">
        <f t="shared" ref="AW10:AW15" si="37">AL10/$AO10</f>
        <v>1</v>
      </c>
      <c r="AX10" s="1">
        <f t="shared" ref="AX10:AX15" si="38">AM10/$AO10</f>
        <v>1</v>
      </c>
    </row>
    <row r="11" spans="1:50" x14ac:dyDescent="0.25">
      <c r="C11" s="1" t="str">
        <f t="shared" ref="C11:C15" si="39">C3</f>
        <v>2 procesadores</v>
      </c>
      <c r="D11" s="1">
        <f>'OMP O2'!L19</f>
        <v>357.8</v>
      </c>
      <c r="E11" s="1">
        <f>'OMP O2'!M19</f>
        <v>2651</v>
      </c>
      <c r="F11" s="1">
        <f>'OMP O2'!N19</f>
        <v>8470.4</v>
      </c>
      <c r="G11" s="1">
        <f>'OMP O2'!O19</f>
        <v>17623.8</v>
      </c>
      <c r="H11" s="1">
        <f>'OMP O2'!P19</f>
        <v>46334.6</v>
      </c>
      <c r="I11" s="1">
        <f>'OMP O2'!Q19</f>
        <v>215449</v>
      </c>
      <c r="J11" s="1">
        <f>'OMP O2'!R19</f>
        <v>1171073</v>
      </c>
      <c r="K11" s="1">
        <f>'OMP O2'!S19</f>
        <v>60393258.399999999</v>
      </c>
      <c r="M11" s="1" t="str">
        <f t="shared" ref="M11:M14" si="40">M3</f>
        <v>2 procesadores</v>
      </c>
      <c r="N11" s="1">
        <f>'OMP O2'!AD19</f>
        <v>1171073</v>
      </c>
      <c r="O11" s="1">
        <f>'OMP O2'!AE19</f>
        <v>1004602.2</v>
      </c>
      <c r="P11" s="1">
        <f>'OMP O2'!AF19</f>
        <v>1189913.8</v>
      </c>
      <c r="Q11" s="1">
        <f>'OMP O2'!AG19</f>
        <v>1182401.6000000001</v>
      </c>
      <c r="R11" s="1">
        <f>'OMP O2'!AH19</f>
        <v>1603106</v>
      </c>
      <c r="S11" s="1">
        <f>'OMP O2'!AI19</f>
        <v>2445643.4</v>
      </c>
      <c r="U11" t="str">
        <f t="shared" ref="U11:U15" si="41">C11</f>
        <v>2 procesadores</v>
      </c>
      <c r="V11">
        <f t="shared" ref="V11:V15" si="42">LOG10(D11)</f>
        <v>2.553640336231354</v>
      </c>
      <c r="W11">
        <f t="shared" si="24"/>
        <v>3.4234097277330933</v>
      </c>
      <c r="X11">
        <f t="shared" si="25"/>
        <v>3.927903919621254</v>
      </c>
      <c r="Y11">
        <f t="shared" si="26"/>
        <v>4.246099555670785</v>
      </c>
      <c r="Z11">
        <f t="shared" si="27"/>
        <v>4.6659054181709312</v>
      </c>
      <c r="AA11">
        <f t="shared" si="28"/>
        <v>5.3333444826643968</v>
      </c>
      <c r="AB11">
        <f t="shared" si="29"/>
        <v>6.068583968094587</v>
      </c>
      <c r="AC11">
        <f t="shared" si="30"/>
        <v>7.7809884617488123</v>
      </c>
      <c r="AE11" s="1" t="s">
        <v>24</v>
      </c>
      <c r="AF11" s="1">
        <f t="shared" ref="AF11:AF15" si="43">D$10/D11</f>
        <v>0.51816657350475126</v>
      </c>
      <c r="AG11" s="1">
        <f t="shared" ref="AG11:AG15" si="44">E$10/E11</f>
        <v>0.8681252357600906</v>
      </c>
      <c r="AH11" s="1">
        <f t="shared" ref="AH11:AH15" si="45">F$10/F11</f>
        <v>1.1674773328296184</v>
      </c>
      <c r="AI11" s="1">
        <f t="shared" ref="AI11:AI15" si="46">G$10/G11</f>
        <v>1.7117420760562423</v>
      </c>
      <c r="AJ11" s="1">
        <f t="shared" ref="AJ11:AJ15" si="47">H$10/H11</f>
        <v>1.480742253089484</v>
      </c>
      <c r="AK11" s="1">
        <f>I$10/I11</f>
        <v>2.0264870108471147</v>
      </c>
      <c r="AL11" s="1">
        <f t="shared" ref="AL11:AL15" si="48">J$10/J11</f>
        <v>1.8368542353892541</v>
      </c>
      <c r="AM11" s="1">
        <f t="shared" ref="AM11:AM15" si="49">K$10/K11</f>
        <v>1.8188014343004881</v>
      </c>
      <c r="AO11">
        <v>2</v>
      </c>
      <c r="AP11" s="1" t="s">
        <v>24</v>
      </c>
      <c r="AQ11" s="1">
        <f t="shared" ref="AQ11:AQ15" si="50">AF11/$AO11</f>
        <v>0.25908328675237563</v>
      </c>
      <c r="AR11" s="1">
        <f t="shared" si="32"/>
        <v>0.4340626178800453</v>
      </c>
      <c r="AS11" s="1">
        <f t="shared" si="33"/>
        <v>0.5837386664148092</v>
      </c>
      <c r="AT11" s="1">
        <f t="shared" si="34"/>
        <v>0.85587103802812114</v>
      </c>
      <c r="AU11" s="1">
        <f t="shared" si="35"/>
        <v>0.74037112654474202</v>
      </c>
      <c r="AV11" s="1">
        <f>AK11/$AO11</f>
        <v>1.0132435054235573</v>
      </c>
      <c r="AW11" s="1">
        <f t="shared" si="37"/>
        <v>0.91842711769462704</v>
      </c>
      <c r="AX11" s="1">
        <f t="shared" si="38"/>
        <v>0.90940071715024406</v>
      </c>
    </row>
    <row r="12" spans="1:50" x14ac:dyDescent="0.25">
      <c r="C12" s="1" t="str">
        <f t="shared" si="39"/>
        <v>4 procesadores</v>
      </c>
      <c r="D12" s="1">
        <f>'OMP O2'!L20</f>
        <v>1350.6</v>
      </c>
      <c r="E12" s="1">
        <f>'OMP O2'!M20</f>
        <v>2322.1999999999998</v>
      </c>
      <c r="F12" s="1">
        <f>'OMP O2'!N20</f>
        <v>5401.6</v>
      </c>
      <c r="G12" s="1">
        <f>'OMP O2'!O20</f>
        <v>11553.6</v>
      </c>
      <c r="H12" s="1">
        <f>'OMP O2'!P20</f>
        <v>26162.400000000001</v>
      </c>
      <c r="I12" s="1">
        <f>'OMP O2'!Q20</f>
        <v>114109.8</v>
      </c>
      <c r="J12" s="1">
        <f>'OMP O2'!R20</f>
        <v>607285.6</v>
      </c>
      <c r="K12" s="1">
        <f>'OMP O2'!S20</f>
        <v>36358419.600000001</v>
      </c>
      <c r="M12" s="1" t="str">
        <f t="shared" si="40"/>
        <v>4 procesadores</v>
      </c>
      <c r="N12" s="1">
        <f>'OMP O2'!AD20</f>
        <v>607285.6</v>
      </c>
      <c r="O12" s="1">
        <f>'OMP O2'!AE20</f>
        <v>613538</v>
      </c>
      <c r="P12" s="1">
        <f>'OMP O2'!AF20</f>
        <v>609022.4</v>
      </c>
      <c r="Q12" s="1">
        <f>'OMP O2'!AG20</f>
        <v>760196</v>
      </c>
      <c r="R12" s="1">
        <f>'OMP O2'!AH20</f>
        <v>1254459.2</v>
      </c>
      <c r="S12" s="1">
        <f>'OMP O2'!AI20</f>
        <v>2811537.8</v>
      </c>
      <c r="U12" t="str">
        <f t="shared" si="41"/>
        <v>4 procesadores</v>
      </c>
      <c r="V12">
        <f t="shared" si="42"/>
        <v>3.1305267453841634</v>
      </c>
      <c r="W12">
        <f t="shared" si="24"/>
        <v>3.3658996207237877</v>
      </c>
      <c r="X12">
        <f t="shared" si="25"/>
        <v>3.7325224206095422</v>
      </c>
      <c r="Y12">
        <f t="shared" si="26"/>
        <v>4.062717327650617</v>
      </c>
      <c r="Z12">
        <f t="shared" si="27"/>
        <v>4.4176775813551066</v>
      </c>
      <c r="AA12">
        <f t="shared" si="28"/>
        <v>5.0573229441829506</v>
      </c>
      <c r="AB12">
        <f t="shared" si="29"/>
        <v>5.783392983222539</v>
      </c>
      <c r="AC12">
        <f t="shared" si="30"/>
        <v>7.5606049973795217</v>
      </c>
      <c r="AE12" s="1" t="s">
        <v>25</v>
      </c>
      <c r="AF12" s="1">
        <f t="shared" si="43"/>
        <v>0.13727232341181697</v>
      </c>
      <c r="AG12" s="1">
        <f t="shared" si="44"/>
        <v>0.99104297648781337</v>
      </c>
      <c r="AH12" s="1">
        <f t="shared" si="45"/>
        <v>1.8307538507109002</v>
      </c>
      <c r="AI12" s="1">
        <f t="shared" si="46"/>
        <v>2.6110822600747818</v>
      </c>
      <c r="AJ12" s="1">
        <f t="shared" si="47"/>
        <v>2.6224505397058375</v>
      </c>
      <c r="AK12" s="1">
        <f>I$10/I12</f>
        <v>3.8261796970987589</v>
      </c>
      <c r="AL12" s="1">
        <f t="shared" si="48"/>
        <v>3.5421396456626009</v>
      </c>
      <c r="AM12" s="1">
        <f t="shared" si="49"/>
        <v>3.0211254011711772</v>
      </c>
      <c r="AO12">
        <v>4</v>
      </c>
      <c r="AP12" s="1" t="s">
        <v>25</v>
      </c>
      <c r="AQ12" s="1">
        <f t="shared" si="50"/>
        <v>3.4318080852954243E-2</v>
      </c>
      <c r="AR12" s="1">
        <f t="shared" si="32"/>
        <v>0.24776074412195334</v>
      </c>
      <c r="AS12" s="1">
        <f t="shared" si="33"/>
        <v>0.45768846267772506</v>
      </c>
      <c r="AT12" s="1">
        <f t="shared" si="34"/>
        <v>0.65277056501869546</v>
      </c>
      <c r="AU12" s="1">
        <f t="shared" si="35"/>
        <v>0.65561263492645938</v>
      </c>
      <c r="AV12" s="1">
        <f t="shared" si="36"/>
        <v>0.95654492427468973</v>
      </c>
      <c r="AW12" s="1">
        <f t="shared" si="37"/>
        <v>0.88553491141565022</v>
      </c>
      <c r="AX12" s="1">
        <f t="shared" si="38"/>
        <v>0.75528135029279431</v>
      </c>
    </row>
    <row r="13" spans="1:50" x14ac:dyDescent="0.25">
      <c r="C13" s="1" t="str">
        <f t="shared" si="39"/>
        <v>8 procesadores</v>
      </c>
      <c r="D13" s="1">
        <f>'OMP O2'!L21</f>
        <v>2568.6</v>
      </c>
      <c r="E13" s="1">
        <f>'OMP O2'!M21</f>
        <v>3433.4</v>
      </c>
      <c r="F13" s="1">
        <f>'OMP O2'!N21</f>
        <v>6696.8</v>
      </c>
      <c r="G13" s="1">
        <f>'OMP O2'!O21</f>
        <v>9455</v>
      </c>
      <c r="H13" s="1">
        <f>'OMP O2'!P21</f>
        <v>19980.2</v>
      </c>
      <c r="I13" s="1">
        <f>'OMP O2'!Q21</f>
        <v>82441.399999999994</v>
      </c>
      <c r="J13" s="1">
        <f>'OMP O2'!R21</f>
        <v>483293</v>
      </c>
      <c r="K13" s="1">
        <f>'OMP O2'!S21</f>
        <v>18838726</v>
      </c>
      <c r="M13" s="1" t="str">
        <f t="shared" si="40"/>
        <v>8 procesadores</v>
      </c>
      <c r="N13" s="1">
        <f>'OMP O2'!AD21</f>
        <v>483293</v>
      </c>
      <c r="O13" s="1">
        <f>'OMP O2'!AE21</f>
        <v>482541.2</v>
      </c>
      <c r="P13" s="1">
        <f>'OMP O2'!AF21</f>
        <v>526725.80000000005</v>
      </c>
      <c r="Q13" s="1">
        <f>'OMP O2'!AG21</f>
        <v>749567.2</v>
      </c>
      <c r="R13" s="1">
        <f>'OMP O2'!AH21</f>
        <v>1428590.6</v>
      </c>
      <c r="S13" s="1">
        <f>'OMP O2'!AI21</f>
        <v>3651355.2</v>
      </c>
      <c r="U13" t="str">
        <f t="shared" si="41"/>
        <v>8 procesadores</v>
      </c>
      <c r="V13">
        <f t="shared" si="42"/>
        <v>3.4096964782179531</v>
      </c>
      <c r="W13">
        <f t="shared" si="24"/>
        <v>3.5357244028061992</v>
      </c>
      <c r="X13">
        <f t="shared" si="25"/>
        <v>3.8258673289207414</v>
      </c>
      <c r="Y13">
        <f t="shared" si="26"/>
        <v>3.9756615331810585</v>
      </c>
      <c r="Z13">
        <f t="shared" si="27"/>
        <v>4.3005998311603166</v>
      </c>
      <c r="AA13">
        <f t="shared" si="28"/>
        <v>4.916145358254095</v>
      </c>
      <c r="AB13">
        <f t="shared" si="29"/>
        <v>5.6842105048773677</v>
      </c>
      <c r="AC13">
        <f t="shared" si="30"/>
        <v>7.275051529567361</v>
      </c>
      <c r="AE13" s="1" t="s">
        <v>26</v>
      </c>
      <c r="AF13" s="1">
        <f t="shared" si="43"/>
        <v>7.217939733707078E-2</v>
      </c>
      <c r="AG13" s="1">
        <f t="shared" si="44"/>
        <v>0.67029766412302672</v>
      </c>
      <c r="AH13" s="1">
        <f t="shared" si="45"/>
        <v>1.4766754270696452</v>
      </c>
      <c r="AI13" s="1">
        <f t="shared" si="46"/>
        <v>3.1906292966684298</v>
      </c>
      <c r="AJ13" s="1">
        <f t="shared" si="47"/>
        <v>3.433879540745338</v>
      </c>
      <c r="AK13" s="1">
        <f t="shared" ref="AK13:AK15" si="51">I$10/I13</f>
        <v>5.2959386909974846</v>
      </c>
      <c r="AL13" s="1">
        <f t="shared" si="48"/>
        <v>4.4509032822738996</v>
      </c>
      <c r="AM13" s="1">
        <f t="shared" si="49"/>
        <v>5.8307204531771415</v>
      </c>
      <c r="AO13">
        <v>8</v>
      </c>
      <c r="AP13" s="1" t="s">
        <v>26</v>
      </c>
      <c r="AQ13" s="1">
        <f t="shared" si="50"/>
        <v>9.0224246671338475E-3</v>
      </c>
      <c r="AR13" s="1">
        <f t="shared" si="32"/>
        <v>8.3787208015378339E-2</v>
      </c>
      <c r="AS13" s="1">
        <f t="shared" si="33"/>
        <v>0.18458442838370565</v>
      </c>
      <c r="AT13" s="1">
        <f t="shared" si="34"/>
        <v>0.39882866208355372</v>
      </c>
      <c r="AU13" s="1">
        <f t="shared" si="35"/>
        <v>0.42923494259316725</v>
      </c>
      <c r="AV13" s="1">
        <f t="shared" si="36"/>
        <v>0.66199233637468557</v>
      </c>
      <c r="AW13" s="1">
        <f t="shared" si="37"/>
        <v>0.55636291028423746</v>
      </c>
      <c r="AX13" s="1">
        <f t="shared" si="38"/>
        <v>0.72884005664714269</v>
      </c>
    </row>
    <row r="14" spans="1:50" x14ac:dyDescent="0.25">
      <c r="C14" s="1" t="str">
        <f t="shared" si="39"/>
        <v>12 procesadores</v>
      </c>
      <c r="D14" s="1">
        <f>'OMP O2'!L22</f>
        <v>3648.8</v>
      </c>
      <c r="E14" s="1">
        <f>'OMP O2'!M22</f>
        <v>5607.4</v>
      </c>
      <c r="F14" s="1">
        <f>'OMP O2'!N22</f>
        <v>6928</v>
      </c>
      <c r="G14" s="1">
        <f>'OMP O2'!O22</f>
        <v>10147.200000000001</v>
      </c>
      <c r="H14" s="1">
        <f>'OMP O2'!P22</f>
        <v>17543.599999999999</v>
      </c>
      <c r="I14" s="1">
        <f>'OMP O2'!Q22</f>
        <v>62675.4</v>
      </c>
      <c r="J14" s="1">
        <f>'OMP O2'!R22</f>
        <v>328862</v>
      </c>
      <c r="K14" s="1">
        <f>'OMP O2'!S22</f>
        <v>13113761.800000001</v>
      </c>
      <c r="M14" s="1" t="str">
        <f t="shared" si="40"/>
        <v>12 procesadores</v>
      </c>
      <c r="N14" s="1">
        <f>'OMP O2'!AD22</f>
        <v>328862</v>
      </c>
      <c r="O14" s="1">
        <f>'OMP O2'!AE22</f>
        <v>323644.79999999999</v>
      </c>
      <c r="P14" s="1">
        <f>'OMP O2'!AF22</f>
        <v>522777.59999999998</v>
      </c>
      <c r="Q14" s="1">
        <f>'OMP O2'!AG22</f>
        <v>731034.2</v>
      </c>
      <c r="R14" s="1">
        <f>'OMP O2'!AH22</f>
        <v>1533646.8</v>
      </c>
      <c r="S14" s="1">
        <f>'OMP O2'!AI22</f>
        <v>4354875</v>
      </c>
      <c r="U14" t="str">
        <f t="shared" si="41"/>
        <v>12 procesadores</v>
      </c>
      <c r="V14">
        <f t="shared" si="42"/>
        <v>3.5621500592328821</v>
      </c>
      <c r="W14">
        <f t="shared" si="24"/>
        <v>3.7487615372999561</v>
      </c>
      <c r="X14">
        <f t="shared" si="25"/>
        <v>3.8406078790092901</v>
      </c>
      <c r="Y14">
        <f t="shared" si="26"/>
        <v>4.0063462203469946</v>
      </c>
      <c r="Z14">
        <f t="shared" si="27"/>
        <v>4.2441187167216121</v>
      </c>
      <c r="AA14">
        <f t="shared" si="28"/>
        <v>4.7970971143452665</v>
      </c>
      <c r="AB14">
        <f t="shared" si="29"/>
        <v>5.5170136936597682</v>
      </c>
      <c r="AC14">
        <f t="shared" si="30"/>
        <v>7.1177272908231677</v>
      </c>
      <c r="AE14" s="1" t="s">
        <v>27</v>
      </c>
      <c r="AF14" s="1">
        <f t="shared" si="43"/>
        <v>5.0811225608419205E-2</v>
      </c>
      <c r="AG14" s="1">
        <f t="shared" si="44"/>
        <v>0.41042194243321328</v>
      </c>
      <c r="AH14" s="1">
        <f t="shared" si="45"/>
        <v>1.4273960739030023</v>
      </c>
      <c r="AI14" s="1">
        <f t="shared" si="46"/>
        <v>2.9729777672658466</v>
      </c>
      <c r="AJ14" s="1">
        <f t="shared" si="47"/>
        <v>3.9108050799151832</v>
      </c>
      <c r="AK14" s="1">
        <f t="shared" si="51"/>
        <v>6.9661238699713124</v>
      </c>
      <c r="AL14" s="1">
        <f t="shared" si="48"/>
        <v>6.5410123395223527</v>
      </c>
      <c r="AM14" s="1">
        <f t="shared" si="49"/>
        <v>8.3761888217307714</v>
      </c>
      <c r="AO14">
        <v>12</v>
      </c>
      <c r="AP14" s="1" t="s">
        <v>27</v>
      </c>
      <c r="AQ14" s="1">
        <f t="shared" si="50"/>
        <v>4.2342688007016007E-3</v>
      </c>
      <c r="AR14" s="1">
        <f t="shared" si="32"/>
        <v>3.4201828536101105E-2</v>
      </c>
      <c r="AS14" s="1">
        <f t="shared" si="33"/>
        <v>0.11894967282525019</v>
      </c>
      <c r="AT14" s="1">
        <f t="shared" si="34"/>
        <v>0.24774814727215388</v>
      </c>
      <c r="AU14" s="1">
        <f t="shared" si="35"/>
        <v>0.32590042332626529</v>
      </c>
      <c r="AV14" s="1">
        <f t="shared" si="36"/>
        <v>0.58051032249760937</v>
      </c>
      <c r="AW14" s="1">
        <f t="shared" si="37"/>
        <v>0.54508436162686269</v>
      </c>
      <c r="AX14" s="1">
        <f t="shared" si="38"/>
        <v>0.69801573514423099</v>
      </c>
    </row>
    <row r="15" spans="1:50" x14ac:dyDescent="0.25">
      <c r="C15" s="1" t="str">
        <f t="shared" si="39"/>
        <v>24 procesadores</v>
      </c>
      <c r="D15" s="1">
        <f>'OMP O2'!L23</f>
        <v>8891.4</v>
      </c>
      <c r="E15" s="1">
        <f>'OMP O2'!M23</f>
        <v>9897.4</v>
      </c>
      <c r="F15" s="1">
        <f>'OMP O2'!N23</f>
        <v>11005</v>
      </c>
      <c r="G15" s="1">
        <f>'OMP O2'!O23</f>
        <v>16367.2</v>
      </c>
      <c r="H15" s="1">
        <f>'OMP O2'!P23</f>
        <v>26957.200000000001</v>
      </c>
      <c r="I15" s="1">
        <f>'OMP O2'!Q23</f>
        <v>70148.2</v>
      </c>
      <c r="J15" s="1">
        <f>'OMP O2'!R23</f>
        <v>268817.40000000002</v>
      </c>
      <c r="K15" s="1">
        <f>'OMP O2'!S23</f>
        <v>9648851.1999999993</v>
      </c>
      <c r="M15" s="1" t="str">
        <f>M7</f>
        <v>24 procesadores</v>
      </c>
      <c r="N15" s="1">
        <f>'OMP O2'!AD23</f>
        <v>268817.40000000002</v>
      </c>
      <c r="O15" s="1">
        <f>'OMP O2'!AE23</f>
        <v>325091.20000000001</v>
      </c>
      <c r="P15" s="1">
        <f>'OMP O2'!AF23</f>
        <v>718393.2</v>
      </c>
      <c r="Q15" s="1">
        <f>'OMP O2'!AG23</f>
        <v>1434404.2</v>
      </c>
      <c r="R15" s="1">
        <f>'OMP O2'!AH23</f>
        <v>2798401.4</v>
      </c>
      <c r="S15" s="1">
        <f>'OMP O2'!AI23</f>
        <v>6757349.4000000004</v>
      </c>
      <c r="U15" t="str">
        <f t="shared" si="41"/>
        <v>24 procesadores</v>
      </c>
      <c r="V15">
        <f t="shared" si="42"/>
        <v>3.9489701484173123</v>
      </c>
      <c r="W15">
        <f t="shared" si="24"/>
        <v>3.9955211224810658</v>
      </c>
      <c r="X15">
        <f t="shared" si="25"/>
        <v>4.0415900468893664</v>
      </c>
      <c r="Y15">
        <f t="shared" si="26"/>
        <v>4.2139743893350694</v>
      </c>
      <c r="Z15">
        <f t="shared" si="27"/>
        <v>4.4306747807527342</v>
      </c>
      <c r="AA15">
        <f t="shared" si="28"/>
        <v>4.846016531528357</v>
      </c>
      <c r="AB15">
        <f t="shared" si="29"/>
        <v>5.4294573762843701</v>
      </c>
      <c r="AC15">
        <f t="shared" si="30"/>
        <v>6.984475608970695</v>
      </c>
      <c r="AE15" s="1" t="s">
        <v>28</v>
      </c>
      <c r="AF15" s="1">
        <f t="shared" si="43"/>
        <v>2.0851609420338757E-2</v>
      </c>
      <c r="AG15" s="1">
        <f t="shared" si="44"/>
        <v>0.23252571382383255</v>
      </c>
      <c r="AH15" s="1">
        <f t="shared" si="45"/>
        <v>0.89859154929577467</v>
      </c>
      <c r="AI15" s="1">
        <f t="shared" si="46"/>
        <v>1.8431619336233442</v>
      </c>
      <c r="AJ15" s="1">
        <f t="shared" si="47"/>
        <v>2.5451307999347113</v>
      </c>
      <c r="AK15" s="1">
        <f t="shared" si="51"/>
        <v>6.2240314077909336</v>
      </c>
      <c r="AL15" s="1">
        <f t="shared" si="48"/>
        <v>8.0020504625072615</v>
      </c>
      <c r="AM15" s="1">
        <f t="shared" si="49"/>
        <v>11.384085288826924</v>
      </c>
      <c r="AO15">
        <v>24</v>
      </c>
      <c r="AP15" s="1" t="s">
        <v>28</v>
      </c>
      <c r="AQ15" s="1">
        <f t="shared" si="50"/>
        <v>8.688170591807815E-4</v>
      </c>
      <c r="AR15" s="1">
        <f t="shared" si="32"/>
        <v>9.6885714093263558E-3</v>
      </c>
      <c r="AS15" s="1">
        <f t="shared" si="33"/>
        <v>3.7441314553990614E-2</v>
      </c>
      <c r="AT15" s="1">
        <f t="shared" si="34"/>
        <v>7.6798413900972681E-2</v>
      </c>
      <c r="AU15" s="1">
        <f t="shared" si="35"/>
        <v>0.1060471166639463</v>
      </c>
      <c r="AV15" s="1">
        <f t="shared" si="36"/>
        <v>0.25933464199128892</v>
      </c>
      <c r="AW15" s="1">
        <f t="shared" si="37"/>
        <v>0.3334187692711359</v>
      </c>
      <c r="AX15" s="1">
        <f t="shared" si="38"/>
        <v>0.47433688703445515</v>
      </c>
    </row>
    <row r="48" spans="3:11" x14ac:dyDescent="0.25">
      <c r="C48" t="s">
        <v>31</v>
      </c>
      <c r="D48">
        <f>D1*100</f>
        <v>100</v>
      </c>
      <c r="E48">
        <f t="shared" ref="E48:K48" si="52">E1*100</f>
        <v>400</v>
      </c>
      <c r="F48">
        <f t="shared" si="52"/>
        <v>900</v>
      </c>
      <c r="G48">
        <f t="shared" si="52"/>
        <v>1400</v>
      </c>
      <c r="H48">
        <f t="shared" si="52"/>
        <v>2300</v>
      </c>
      <c r="I48">
        <f t="shared" si="52"/>
        <v>5100</v>
      </c>
      <c r="J48">
        <f t="shared" si="52"/>
        <v>12400</v>
      </c>
      <c r="K48">
        <f t="shared" si="52"/>
        <v>88800</v>
      </c>
    </row>
    <row r="49" spans="3:27" x14ac:dyDescent="0.25">
      <c r="C49" t="s">
        <v>0</v>
      </c>
      <c r="D49">
        <f>19*D48*D48</f>
        <v>190000</v>
      </c>
      <c r="E49">
        <f t="shared" ref="E49:K49" si="53">19*E48*E48</f>
        <v>3040000</v>
      </c>
      <c r="F49">
        <f t="shared" si="53"/>
        <v>15390000</v>
      </c>
      <c r="G49">
        <f t="shared" si="53"/>
        <v>37240000</v>
      </c>
      <c r="H49">
        <f t="shared" si="53"/>
        <v>100510000</v>
      </c>
      <c r="I49">
        <f t="shared" si="53"/>
        <v>494190000</v>
      </c>
      <c r="J49">
        <f t="shared" si="53"/>
        <v>2921440000</v>
      </c>
      <c r="K49">
        <f t="shared" si="53"/>
        <v>149823360000</v>
      </c>
      <c r="M49" s="1" t="s">
        <v>32</v>
      </c>
      <c r="N49" s="1">
        <f>D1</f>
        <v>1</v>
      </c>
      <c r="O49" s="1">
        <f t="shared" ref="O49:U49" si="54">E1</f>
        <v>4</v>
      </c>
      <c r="P49" s="1">
        <f t="shared" si="54"/>
        <v>9</v>
      </c>
      <c r="Q49" s="1">
        <f t="shared" si="54"/>
        <v>14</v>
      </c>
      <c r="R49" s="1">
        <f t="shared" si="54"/>
        <v>23</v>
      </c>
      <c r="S49" s="1">
        <f t="shared" si="54"/>
        <v>51</v>
      </c>
      <c r="T49" s="1">
        <f t="shared" si="54"/>
        <v>124</v>
      </c>
      <c r="U49" s="1">
        <f t="shared" si="54"/>
        <v>888</v>
      </c>
    </row>
    <row r="50" spans="3:27" x14ac:dyDescent="0.25">
      <c r="C50" s="1" t="str">
        <f>"MOPS "&amp;C2</f>
        <v>MOPS 1 procesador</v>
      </c>
      <c r="D50" s="1">
        <f>D$49/(D2/1000000)/10^6</f>
        <v>252.99600532623168</v>
      </c>
      <c r="E50" s="1">
        <f t="shared" ref="E50:K50" si="55">E$49/(E2/1000000)/10^6</f>
        <v>393.92525786554711</v>
      </c>
      <c r="F50" s="1">
        <f t="shared" si="55"/>
        <v>510.94938978234018</v>
      </c>
      <c r="G50" s="1">
        <f t="shared" si="55"/>
        <v>427.9131763705517</v>
      </c>
      <c r="H50" s="1">
        <f t="shared" si="55"/>
        <v>489.63537728863491</v>
      </c>
      <c r="I50" s="1">
        <f t="shared" si="55"/>
        <v>460.29352455802263</v>
      </c>
      <c r="J50" s="1">
        <f t="shared" si="55"/>
        <v>522.12013688675188</v>
      </c>
      <c r="K50" s="1">
        <f t="shared" si="55"/>
        <v>556.27993883042086</v>
      </c>
      <c r="M50" s="1" t="str">
        <f>C10</f>
        <v>1 procesador</v>
      </c>
      <c r="N50" s="1">
        <f>D2/D10</f>
        <v>4.0507011866235167</v>
      </c>
      <c r="O50" s="1">
        <f t="shared" ref="O50:U50" si="56">E2/E10</f>
        <v>3.3532632310767356</v>
      </c>
      <c r="P50" s="1">
        <f t="shared" si="56"/>
        <v>3.0458489230458086</v>
      </c>
      <c r="Q50" s="1">
        <f t="shared" si="56"/>
        <v>2.8848028003739135</v>
      </c>
      <c r="R50" s="1">
        <f t="shared" si="56"/>
        <v>2.9919311583218673</v>
      </c>
      <c r="S50" s="1">
        <f t="shared" si="56"/>
        <v>2.4590693730666144</v>
      </c>
      <c r="T50" s="1">
        <f t="shared" si="56"/>
        <v>2.6011647860080638</v>
      </c>
      <c r="U50" s="1">
        <f t="shared" si="56"/>
        <v>2.4519543737492699</v>
      </c>
    </row>
    <row r="51" spans="3:27" x14ac:dyDescent="0.25">
      <c r="C51" s="1" t="str">
        <f t="shared" ref="C51:C55" si="57">"MOPS "&amp;C3</f>
        <v>MOPS 2 procesadores</v>
      </c>
      <c r="D51" s="1">
        <f>D$49/(D3/1000000)/10^6</f>
        <v>186.1650009798158</v>
      </c>
      <c r="E51" s="1">
        <f t="shared" ref="E51:K51" si="58">E$49/(E3/1000000)/10^6</f>
        <v>428.32586581001499</v>
      </c>
      <c r="F51" s="1">
        <f t="shared" si="58"/>
        <v>744.93934964229356</v>
      </c>
      <c r="G51" s="1">
        <f t="shared" si="58"/>
        <v>885.30077404385599</v>
      </c>
      <c r="H51" s="1">
        <f t="shared" si="58"/>
        <v>917.09551443483338</v>
      </c>
      <c r="I51" s="1">
        <f t="shared" si="58"/>
        <v>869.14663971823745</v>
      </c>
      <c r="J51" s="1">
        <f t="shared" si="58"/>
        <v>1115.46283552009</v>
      </c>
      <c r="K51" s="1">
        <f t="shared" si="58"/>
        <v>1013.6531388007307</v>
      </c>
      <c r="M51" s="1" t="str">
        <f t="shared" ref="M51:M55" si="59">C11</f>
        <v>2 procesadores</v>
      </c>
      <c r="N51" s="1">
        <f t="shared" ref="N51:N55" si="60">D3/D11</f>
        <v>2.8524315259921744</v>
      </c>
      <c r="O51" s="1">
        <f t="shared" ref="O51:O55" si="61">E3/E11</f>
        <v>2.6772538664654846</v>
      </c>
      <c r="P51" s="1">
        <f t="shared" ref="P51:P55" si="62">F3/F11</f>
        <v>2.4390111446921043</v>
      </c>
      <c r="Q51" s="1">
        <f t="shared" ref="Q51:Q55" si="63">G3/G11</f>
        <v>2.3868178258945294</v>
      </c>
      <c r="R51" s="1">
        <f t="shared" ref="R51:R55" si="64">H3/H11</f>
        <v>2.3653166316316532</v>
      </c>
      <c r="S51" s="1">
        <f t="shared" ref="S51:S55" si="65">I3/I11</f>
        <v>2.6391034537175848</v>
      </c>
      <c r="T51" s="1">
        <f t="shared" ref="T51:T55" si="66">J3/J11</f>
        <v>2.2364433301766842</v>
      </c>
      <c r="U51" s="1">
        <f t="shared" ref="U51:U55" si="67">K3/K11</f>
        <v>2.4473816600695284</v>
      </c>
    </row>
    <row r="52" spans="3:27" x14ac:dyDescent="0.25">
      <c r="C52" s="1" t="str">
        <f t="shared" si="57"/>
        <v>MOPS 4 procesadores</v>
      </c>
      <c r="D52" s="1">
        <f>D$49/(D4/1000000)/10^6</f>
        <v>112.70613358642782</v>
      </c>
      <c r="E52" s="1">
        <f t="shared" ref="E52:K52" si="68">E$49/(E4/1000000)/10^6</f>
        <v>689.59259595318031</v>
      </c>
      <c r="F52" s="1">
        <f t="shared" si="68"/>
        <v>1107.3535760541083</v>
      </c>
      <c r="G52" s="1">
        <f t="shared" si="68"/>
        <v>1344.9189942721762</v>
      </c>
      <c r="H52" s="1">
        <f t="shared" si="68"/>
        <v>1450.905101481075</v>
      </c>
      <c r="I52" s="1">
        <f t="shared" si="68"/>
        <v>1560.9591849240257</v>
      </c>
      <c r="J52" s="1">
        <f t="shared" si="68"/>
        <v>1686.790201253822</v>
      </c>
      <c r="K52" s="1">
        <f t="shared" si="68"/>
        <v>1827.4151394433704</v>
      </c>
      <c r="M52" s="1" t="str">
        <f t="shared" si="59"/>
        <v>4 procesadores</v>
      </c>
      <c r="N52" s="1">
        <f t="shared" si="60"/>
        <v>1.2481859914112248</v>
      </c>
      <c r="O52" s="1">
        <f t="shared" si="61"/>
        <v>1.8983722332271122</v>
      </c>
      <c r="P52" s="1">
        <f t="shared" si="62"/>
        <v>2.5729413507109005</v>
      </c>
      <c r="Q52" s="1">
        <f t="shared" si="63"/>
        <v>2.3966036560033235</v>
      </c>
      <c r="R52" s="1">
        <f t="shared" si="64"/>
        <v>2.6478457633856221</v>
      </c>
      <c r="S52" s="1">
        <f t="shared" si="65"/>
        <v>2.7744663473251201</v>
      </c>
      <c r="T52" s="1">
        <f t="shared" si="66"/>
        <v>2.8519566411586248</v>
      </c>
      <c r="U52" s="1">
        <f t="shared" si="67"/>
        <v>2.2549520771799441</v>
      </c>
    </row>
    <row r="53" spans="3:27" x14ac:dyDescent="0.25">
      <c r="C53" s="1" t="str">
        <f t="shared" si="57"/>
        <v>MOPS 8 procesadores</v>
      </c>
      <c r="D53" s="1">
        <f>D$49/(D5/1000000)/10^6</f>
        <v>58.929346814713732</v>
      </c>
      <c r="E53" s="1">
        <f t="shared" ref="E53:K53" si="69">E$49/(E5/1000000)/10^6</f>
        <v>593.40230333788804</v>
      </c>
      <c r="F53" s="1">
        <f t="shared" si="69"/>
        <v>1370.7781103035484</v>
      </c>
      <c r="G53" s="1">
        <f t="shared" si="69"/>
        <v>1748.2747288859678</v>
      </c>
      <c r="H53" s="1">
        <f t="shared" si="69"/>
        <v>1967.0815719430091</v>
      </c>
      <c r="I53" s="1">
        <f t="shared" si="69"/>
        <v>2174.5156742543045</v>
      </c>
      <c r="J53" s="1">
        <f t="shared" si="69"/>
        <v>2235.9661255846618</v>
      </c>
      <c r="K53" s="1">
        <f t="shared" si="69"/>
        <v>3137.2981286484514</v>
      </c>
      <c r="M53" s="1" t="str">
        <f t="shared" si="59"/>
        <v>8 procesadores</v>
      </c>
      <c r="N53" s="1">
        <f t="shared" si="60"/>
        <v>1.2552363155026085</v>
      </c>
      <c r="O53" s="1">
        <f t="shared" si="61"/>
        <v>1.4921069493796237</v>
      </c>
      <c r="P53" s="1">
        <f t="shared" si="62"/>
        <v>1.6765022100107514</v>
      </c>
      <c r="Q53" s="1">
        <f t="shared" si="63"/>
        <v>2.2528820729772607</v>
      </c>
      <c r="R53" s="1">
        <f t="shared" si="64"/>
        <v>2.5573317584408564</v>
      </c>
      <c r="S53" s="1">
        <f t="shared" si="65"/>
        <v>2.7566780767915149</v>
      </c>
      <c r="T53" s="1">
        <f t="shared" si="66"/>
        <v>2.7034680825089543</v>
      </c>
      <c r="U53" s="1">
        <f t="shared" si="67"/>
        <v>2.534966430320182</v>
      </c>
    </row>
    <row r="54" spans="3:27" x14ac:dyDescent="0.25">
      <c r="C54" s="1" t="str">
        <f t="shared" si="57"/>
        <v>MOPS 12 procesadores</v>
      </c>
      <c r="D54" s="1">
        <f>D$49/(D6/1000000)/10^6</f>
        <v>39.159109645507009</v>
      </c>
      <c r="E54" s="1">
        <f t="shared" ref="E54:K54" si="70">E$49/(E6/1000000)/10^6</f>
        <v>471.37629473423061</v>
      </c>
      <c r="F54" s="1">
        <f t="shared" si="70"/>
        <v>1502.489505027824</v>
      </c>
      <c r="G54" s="1">
        <f t="shared" si="70"/>
        <v>2067.5794219216718</v>
      </c>
      <c r="H54" s="1">
        <f t="shared" si="70"/>
        <v>2596.7952792116862</v>
      </c>
      <c r="I54" s="1">
        <f t="shared" si="70"/>
        <v>2996.1295673409204</v>
      </c>
      <c r="J54" s="1">
        <f t="shared" si="70"/>
        <v>3214.4421917763607</v>
      </c>
      <c r="K54" s="1">
        <f t="shared" si="70"/>
        <v>4587.1363403571731</v>
      </c>
      <c r="M54" s="1" t="str">
        <f t="shared" si="59"/>
        <v>12 procesadores</v>
      </c>
      <c r="N54" s="1">
        <f t="shared" si="60"/>
        <v>1.3297522473141854</v>
      </c>
      <c r="O54" s="1">
        <f t="shared" si="61"/>
        <v>1.1501230516817063</v>
      </c>
      <c r="P54" s="1">
        <f t="shared" si="62"/>
        <v>1.4784930715935334</v>
      </c>
      <c r="Q54" s="1">
        <f t="shared" si="63"/>
        <v>1.7750118259224219</v>
      </c>
      <c r="R54" s="1">
        <f t="shared" si="64"/>
        <v>2.2062404523586951</v>
      </c>
      <c r="S54" s="1">
        <f t="shared" si="65"/>
        <v>2.6316991993668966</v>
      </c>
      <c r="T54" s="1">
        <f t="shared" si="66"/>
        <v>2.7636157415572487</v>
      </c>
      <c r="U54" s="1">
        <f t="shared" si="67"/>
        <v>2.4906379037630528</v>
      </c>
    </row>
    <row r="55" spans="3:27" x14ac:dyDescent="0.25">
      <c r="C55" s="1" t="str">
        <f t="shared" si="57"/>
        <v>MOPS 24 procesadores</v>
      </c>
      <c r="D55" s="1">
        <f t="shared" ref="D55:K55" si="71">D$49/(D7/1000000)/10^6</f>
        <v>19.11276531536063</v>
      </c>
      <c r="E55" s="1">
        <f t="shared" si="71"/>
        <v>248.95585947096882</v>
      </c>
      <c r="F55" s="1">
        <f t="shared" si="71"/>
        <v>1036.0566566135285</v>
      </c>
      <c r="G55" s="1">
        <f t="shared" si="71"/>
        <v>1645.9814009405609</v>
      </c>
      <c r="H55" s="1">
        <f t="shared" si="71"/>
        <v>2527.7267811784827</v>
      </c>
      <c r="I55" s="1">
        <f t="shared" si="71"/>
        <v>3718.023373914928</v>
      </c>
      <c r="J55" s="1">
        <f t="shared" si="71"/>
        <v>4756.5675031276924</v>
      </c>
      <c r="K55" s="1">
        <f t="shared" si="71"/>
        <v>6196.6775386098079</v>
      </c>
      <c r="M55" s="1" t="str">
        <f t="shared" si="59"/>
        <v>24 procesadores</v>
      </c>
      <c r="N55" s="1">
        <f t="shared" si="60"/>
        <v>1.1180466518208607</v>
      </c>
      <c r="O55" s="1">
        <f t="shared" si="61"/>
        <v>1.2337583607816194</v>
      </c>
      <c r="P55" s="1">
        <f t="shared" si="62"/>
        <v>1.3497864606996819</v>
      </c>
      <c r="Q55" s="1">
        <f t="shared" si="63"/>
        <v>1.3823256268634829</v>
      </c>
      <c r="R55" s="1">
        <f t="shared" si="64"/>
        <v>1.4750419183001202</v>
      </c>
      <c r="S55" s="1">
        <f t="shared" si="65"/>
        <v>1.8948084198881796</v>
      </c>
      <c r="T55" s="1">
        <f t="shared" si="66"/>
        <v>2.2847881126742537</v>
      </c>
      <c r="U55" s="1">
        <f t="shared" si="67"/>
        <v>2.5057920470366466</v>
      </c>
    </row>
    <row r="56" spans="3:27" x14ac:dyDescent="0.25">
      <c r="V56">
        <v>1</v>
      </c>
      <c r="W56">
        <v>2</v>
      </c>
      <c r="X56">
        <v>4</v>
      </c>
      <c r="Y56">
        <v>8</v>
      </c>
      <c r="Z56">
        <v>12</v>
      </c>
      <c r="AA56">
        <v>24</v>
      </c>
    </row>
    <row r="57" spans="3:27" x14ac:dyDescent="0.25">
      <c r="C57" s="1" t="str">
        <f>"MOPS "&amp;C11</f>
        <v>MOPS 2 procesadores</v>
      </c>
      <c r="D57" s="1">
        <f>D$49/(D10/1000000)/10^6</f>
        <v>1024.8112189859762</v>
      </c>
      <c r="E57" s="1">
        <f t="shared" ref="E57:K57" si="72">E$49/(E10/1000000)/10^6</f>
        <v>1320.935082992961</v>
      </c>
      <c r="F57" s="1">
        <f t="shared" si="72"/>
        <v>1556.2746485994539</v>
      </c>
      <c r="G57" s="1">
        <f t="shared" si="72"/>
        <v>1234.4451295106637</v>
      </c>
      <c r="H57" s="1">
        <f t="shared" si="72"/>
        <v>1464.95534152655</v>
      </c>
      <c r="I57" s="1">
        <f t="shared" si="72"/>
        <v>1131.8937088615191</v>
      </c>
      <c r="J57" s="1">
        <f t="shared" si="72"/>
        <v>1358.1205141355288</v>
      </c>
      <c r="K57" s="1">
        <f t="shared" si="72"/>
        <v>1363.9730290442267</v>
      </c>
      <c r="M57" s="1" t="s">
        <v>33</v>
      </c>
      <c r="N57" s="1" t="str">
        <f>M50</f>
        <v>1 procesador</v>
      </c>
      <c r="O57" s="1" t="str">
        <f>M51</f>
        <v>2 procesadores</v>
      </c>
      <c r="P57" s="1" t="str">
        <f>M52</f>
        <v>4 procesadores</v>
      </c>
      <c r="Q57" s="1" t="str">
        <f>M53</f>
        <v>8 procesadores</v>
      </c>
      <c r="R57" s="1" t="str">
        <f>M54</f>
        <v>12 procesadores</v>
      </c>
      <c r="S57" s="1" t="str">
        <f>M55</f>
        <v>24 procesadores</v>
      </c>
      <c r="U57" s="1" t="s">
        <v>34</v>
      </c>
      <c r="V57" s="1" t="str">
        <f>N57</f>
        <v>1 procesador</v>
      </c>
      <c r="W57" s="1" t="str">
        <f t="shared" ref="W57:AA57" si="73">O57</f>
        <v>2 procesadores</v>
      </c>
      <c r="X57" s="1" t="str">
        <f t="shared" si="73"/>
        <v>4 procesadores</v>
      </c>
      <c r="Y57" s="1" t="str">
        <f t="shared" si="73"/>
        <v>8 procesadores</v>
      </c>
      <c r="Z57" s="1" t="str">
        <f t="shared" si="73"/>
        <v>12 procesadores</v>
      </c>
      <c r="AA57" s="1" t="str">
        <f t="shared" si="73"/>
        <v>24 procesadores</v>
      </c>
    </row>
    <row r="58" spans="3:27" x14ac:dyDescent="0.25">
      <c r="C58" s="1" t="str">
        <f t="shared" ref="C58:C62" si="74">"MOPS "&amp;C12</f>
        <v>MOPS 4 procesadores</v>
      </c>
      <c r="D58" s="1">
        <f t="shared" ref="D58:K62" si="75">D$49/(D11/1000000)/10^6</f>
        <v>531.02291783119063</v>
      </c>
      <c r="E58" s="1">
        <f t="shared" si="75"/>
        <v>1146.7370803470387</v>
      </c>
      <c r="F58" s="1">
        <f t="shared" si="75"/>
        <v>1816.9153758972423</v>
      </c>
      <c r="G58" s="1">
        <f t="shared" si="75"/>
        <v>2113.0516687661006</v>
      </c>
      <c r="H58" s="1">
        <f t="shared" si="75"/>
        <v>2169.2212730874985</v>
      </c>
      <c r="I58" s="1">
        <f t="shared" si="75"/>
        <v>2293.7678986674341</v>
      </c>
      <c r="J58" s="1">
        <f t="shared" si="75"/>
        <v>2494.6694185588772</v>
      </c>
      <c r="K58" s="1">
        <f t="shared" si="75"/>
        <v>2480.7961015728206</v>
      </c>
      <c r="M58" s="1" t="str">
        <f>M2</f>
        <v>1 procesador</v>
      </c>
      <c r="N58" s="1">
        <f>$N$2/N2</f>
        <v>1</v>
      </c>
      <c r="O58" s="1">
        <f>$N$2/O2</f>
        <v>0.99284284618207286</v>
      </c>
      <c r="P58" s="1">
        <f>$N$2/P2</f>
        <v>0.96283686268854829</v>
      </c>
      <c r="Q58" s="1">
        <f>$N$2/Q2</f>
        <v>0.95263222053821539</v>
      </c>
      <c r="R58" s="1">
        <f>$N$2/R2</f>
        <v>0.90694147443919582</v>
      </c>
      <c r="S58" s="1">
        <f>$N$2/S2</f>
        <v>0.87410982137813431</v>
      </c>
      <c r="U58" s="1" t="str">
        <f>M58</f>
        <v>1 procesador</v>
      </c>
      <c r="V58" s="1">
        <f>N58/V$56</f>
        <v>1</v>
      </c>
      <c r="W58" s="1">
        <f t="shared" ref="W58:AA63" si="76">O58/W$56</f>
        <v>0.49642142309103643</v>
      </c>
      <c r="X58" s="1">
        <f t="shared" si="76"/>
        <v>0.24070921567213707</v>
      </c>
      <c r="Y58" s="1">
        <f t="shared" si="76"/>
        <v>0.11907902756727692</v>
      </c>
      <c r="Z58" s="1">
        <f t="shared" si="76"/>
        <v>7.5578456203266323E-2</v>
      </c>
      <c r="AA58" s="1">
        <f t="shared" si="76"/>
        <v>3.6421242557422261E-2</v>
      </c>
    </row>
    <row r="59" spans="3:27" x14ac:dyDescent="0.25">
      <c r="C59" s="1" t="str">
        <f t="shared" si="74"/>
        <v>MOPS 8 procesadores</v>
      </c>
      <c r="D59" s="1">
        <f t="shared" si="75"/>
        <v>140.6782170887013</v>
      </c>
      <c r="E59" s="1">
        <f t="shared" si="75"/>
        <v>1309.1034363965207</v>
      </c>
      <c r="F59" s="1">
        <f t="shared" si="75"/>
        <v>2849.1558056872036</v>
      </c>
      <c r="G59" s="1">
        <f t="shared" si="75"/>
        <v>3223.2377787010105</v>
      </c>
      <c r="H59" s="1">
        <f t="shared" si="75"/>
        <v>3841.7729260312503</v>
      </c>
      <c r="I59" s="1">
        <f t="shared" si="75"/>
        <v>4330.828728119759</v>
      </c>
      <c r="J59" s="1">
        <f t="shared" si="75"/>
        <v>4810.6525167071313</v>
      </c>
      <c r="K59" s="1">
        <f t="shared" si="75"/>
        <v>4120.7335645579051</v>
      </c>
      <c r="M59" s="1" t="str">
        <f t="shared" ref="M59:M63" si="77">M3</f>
        <v>2 procesadores</v>
      </c>
      <c r="N59" s="1">
        <f>$N$2/N3</f>
        <v>2.1364102947096919</v>
      </c>
      <c r="O59" s="1">
        <f t="shared" ref="O59" si="78">$N$2/O3</f>
        <v>1.9416942119450058</v>
      </c>
      <c r="P59" s="1">
        <f>$N$2/P3</f>
        <v>1.7920287470673528</v>
      </c>
      <c r="Q59" s="1">
        <f>$N$2/Q3</f>
        <v>1.7015948097066804</v>
      </c>
      <c r="R59" s="1">
        <f>$N$2/R3</f>
        <v>1.5308062641977398</v>
      </c>
      <c r="S59" s="1">
        <f>$N$2/S3</f>
        <v>1.1571442764158613</v>
      </c>
      <c r="U59" s="1" t="str">
        <f t="shared" ref="U59:U63" si="79">M59</f>
        <v>2 procesadores</v>
      </c>
      <c r="V59" s="1">
        <f t="shared" ref="V59:V62" si="80">N59/V$56</f>
        <v>2.1364102947096919</v>
      </c>
      <c r="W59" s="1">
        <f t="shared" si="76"/>
        <v>0.9708471059725029</v>
      </c>
      <c r="X59" s="1">
        <f t="shared" si="76"/>
        <v>0.44800718676683821</v>
      </c>
      <c r="Y59" s="1">
        <f t="shared" si="76"/>
        <v>0.21269935121333505</v>
      </c>
      <c r="Z59" s="1">
        <f t="shared" si="76"/>
        <v>0.12756718868314498</v>
      </c>
      <c r="AA59" s="1">
        <f t="shared" si="76"/>
        <v>4.8214344850660888E-2</v>
      </c>
    </row>
    <row r="60" spans="3:27" x14ac:dyDescent="0.25">
      <c r="C60" s="1" t="str">
        <f t="shared" si="74"/>
        <v>MOPS 12 procesadores</v>
      </c>
      <c r="D60" s="1">
        <f t="shared" si="75"/>
        <v>73.970256170676635</v>
      </c>
      <c r="E60" s="1">
        <f t="shared" si="75"/>
        <v>885.41970058833806</v>
      </c>
      <c r="F60" s="1">
        <f t="shared" si="75"/>
        <v>2298.1125313582606</v>
      </c>
      <c r="G60" s="1">
        <f t="shared" si="75"/>
        <v>3938.6567953463777</v>
      </c>
      <c r="H60" s="1">
        <f t="shared" si="75"/>
        <v>5030.4801753736201</v>
      </c>
      <c r="I60" s="1">
        <f t="shared" si="75"/>
        <v>5994.4396868563617</v>
      </c>
      <c r="J60" s="1">
        <f t="shared" si="75"/>
        <v>6044.8630540893409</v>
      </c>
      <c r="K60" s="1">
        <f t="shared" si="75"/>
        <v>7952.9454380301504</v>
      </c>
      <c r="M60" s="1" t="str">
        <f t="shared" si="77"/>
        <v>4 procesadores</v>
      </c>
      <c r="N60" s="1">
        <f>$N$2/N4</f>
        <v>3.2306553263998854</v>
      </c>
      <c r="O60" s="1">
        <f>$N$2/O4</f>
        <v>3.3719192808649234</v>
      </c>
      <c r="P60" s="1">
        <f t="shared" ref="P60" si="81">$N$2/P4</f>
        <v>3.4349606013436476</v>
      </c>
      <c r="Q60" s="1">
        <f>$N$2/Q4</f>
        <v>2.9707913855161205</v>
      </c>
      <c r="R60" s="1">
        <f>$N$2/R4</f>
        <v>2.2630595867965404</v>
      </c>
      <c r="S60" s="1">
        <f>$N$2/S4</f>
        <v>1.3536995578619437</v>
      </c>
      <c r="U60" s="1" t="str">
        <f t="shared" si="79"/>
        <v>4 procesadores</v>
      </c>
      <c r="V60" s="1">
        <f t="shared" si="80"/>
        <v>3.2306553263998854</v>
      </c>
      <c r="W60" s="1">
        <f t="shared" si="76"/>
        <v>1.6859596404324617</v>
      </c>
      <c r="X60" s="1">
        <f t="shared" si="76"/>
        <v>0.85874015033591189</v>
      </c>
      <c r="Y60" s="1">
        <f t="shared" si="76"/>
        <v>0.37134892318951507</v>
      </c>
      <c r="Z60" s="1">
        <f t="shared" si="76"/>
        <v>0.18858829889971171</v>
      </c>
      <c r="AA60" s="1">
        <f t="shared" si="76"/>
        <v>5.6404148244247658E-2</v>
      </c>
    </row>
    <row r="61" spans="3:27" x14ac:dyDescent="0.25">
      <c r="C61" s="1" t="str">
        <f t="shared" si="74"/>
        <v>MOPS 24 procesadores</v>
      </c>
      <c r="D61" s="1">
        <f t="shared" si="75"/>
        <v>52.071914053935537</v>
      </c>
      <c r="E61" s="1">
        <f t="shared" si="75"/>
        <v>542.14074259014876</v>
      </c>
      <c r="F61" s="1">
        <f>F$49/(F14/1000000)/10^6</f>
        <v>2221.4203233256349</v>
      </c>
      <c r="G61" s="1">
        <f t="shared" si="75"/>
        <v>3669.9779249448125</v>
      </c>
      <c r="H61" s="1">
        <f t="shared" si="75"/>
        <v>5729.1547914909142</v>
      </c>
      <c r="I61" s="1">
        <f t="shared" si="75"/>
        <v>7884.9117835705874</v>
      </c>
      <c r="J61" s="1">
        <f t="shared" si="75"/>
        <v>8883.4830415189354</v>
      </c>
      <c r="K61" s="1">
        <f t="shared" si="75"/>
        <v>11424.89563902251</v>
      </c>
      <c r="M61" s="1" t="str">
        <f t="shared" si="77"/>
        <v>8 procesadores</v>
      </c>
      <c r="N61" s="1">
        <f>$N$2/N5</f>
        <v>4.2824744108071897</v>
      </c>
      <c r="O61" s="1">
        <f>$N$2/O5</f>
        <v>4.2992955885073876</v>
      </c>
      <c r="P61" s="1">
        <f>$N$2/P5</f>
        <v>4.1172962864468916</v>
      </c>
      <c r="Q61" s="1">
        <f t="shared" ref="Q61" si="82">$N$2/Q5</f>
        <v>3.4208687805268734</v>
      </c>
      <c r="R61" s="1">
        <f>$N$2/R5</f>
        <v>2.3617008039339527</v>
      </c>
      <c r="S61" s="1">
        <f>$N$2/S5</f>
        <v>1.0548917944858778</v>
      </c>
      <c r="U61" s="1" t="str">
        <f t="shared" si="79"/>
        <v>8 procesadores</v>
      </c>
      <c r="V61" s="1">
        <f t="shared" si="80"/>
        <v>4.2824744108071897</v>
      </c>
      <c r="W61" s="1">
        <f t="shared" si="76"/>
        <v>2.1496477942536938</v>
      </c>
      <c r="X61" s="1">
        <f t="shared" si="76"/>
        <v>1.0293240716117229</v>
      </c>
      <c r="Y61" s="1">
        <f t="shared" si="76"/>
        <v>0.42760859756585917</v>
      </c>
      <c r="Z61" s="1">
        <f t="shared" si="76"/>
        <v>0.1968084003278294</v>
      </c>
      <c r="AA61" s="1">
        <f t="shared" si="76"/>
        <v>4.3953824770244905E-2</v>
      </c>
    </row>
    <row r="62" spans="3:27" x14ac:dyDescent="0.25">
      <c r="C62" s="1" t="str">
        <f t="shared" si="74"/>
        <v xml:space="preserve">MOPS </v>
      </c>
      <c r="D62" s="1">
        <f t="shared" si="75"/>
        <v>21.368963267876826</v>
      </c>
      <c r="E62" s="1">
        <f t="shared" si="75"/>
        <v>307.15137308788167</v>
      </c>
      <c r="F62" s="1">
        <f t="shared" si="75"/>
        <v>1398.4552476147205</v>
      </c>
      <c r="G62" s="1">
        <f t="shared" si="75"/>
        <v>2275.2822718607945</v>
      </c>
      <c r="H62" s="1">
        <f t="shared" si="75"/>
        <v>3728.5029602480968</v>
      </c>
      <c r="I62" s="1">
        <f t="shared" si="75"/>
        <v>7044.9419942350623</v>
      </c>
      <c r="J62" s="1">
        <f t="shared" si="75"/>
        <v>10867.748888278809</v>
      </c>
      <c r="K62" s="1">
        <f t="shared" si="75"/>
        <v>15527.585294299079</v>
      </c>
      <c r="M62" s="1" t="str">
        <f t="shared" si="77"/>
        <v>12 procesadores</v>
      </c>
      <c r="N62" s="1">
        <f>$N$2/N6</f>
        <v>6.1565183272630124</v>
      </c>
      <c r="O62" s="1">
        <f>$N$2/O6</f>
        <v>6.5337932438968505</v>
      </c>
      <c r="P62" s="1">
        <f>$N$2/P6</f>
        <v>6.1592494517005534</v>
      </c>
      <c r="Q62" s="1">
        <f>$N$2/Q6</f>
        <v>4.5460739911173738</v>
      </c>
      <c r="R62" s="1">
        <f t="shared" ref="R62" si="83">$N$2/R6</f>
        <v>2.5391991268046503</v>
      </c>
      <c r="S62" s="1">
        <f>$N$2/S6</f>
        <v>0.99390498889327705</v>
      </c>
      <c r="U62" s="1" t="str">
        <f t="shared" si="79"/>
        <v>12 procesadores</v>
      </c>
      <c r="V62" s="1">
        <f t="shared" si="80"/>
        <v>6.1565183272630124</v>
      </c>
      <c r="W62" s="1">
        <f t="shared" si="76"/>
        <v>3.2668966219484252</v>
      </c>
      <c r="X62" s="1">
        <f t="shared" si="76"/>
        <v>1.5398123629251383</v>
      </c>
      <c r="Y62" s="1">
        <f t="shared" si="76"/>
        <v>0.56825924888967172</v>
      </c>
      <c r="Z62" s="1">
        <f t="shared" si="76"/>
        <v>0.21159992723372087</v>
      </c>
      <c r="AA62" s="1">
        <f t="shared" si="76"/>
        <v>4.1412707870553213E-2</v>
      </c>
    </row>
    <row r="63" spans="3:27" x14ac:dyDescent="0.25">
      <c r="M63" s="1" t="str">
        <f t="shared" si="77"/>
        <v>24 procesadores</v>
      </c>
      <c r="N63" s="1">
        <f>$N$2/N7</f>
        <v>9.1101016166311819</v>
      </c>
      <c r="O63" s="1">
        <f>$N$2/O7</f>
        <v>6.9438932827661688</v>
      </c>
      <c r="P63" s="1">
        <f>$N$2/P7</f>
        <v>5.4106617295812409</v>
      </c>
      <c r="Q63" s="1">
        <f>$N$2/Q7</f>
        <v>2.8289231109606487</v>
      </c>
      <c r="R63" s="1">
        <f>$N$2/R7</f>
        <v>1.3804190484949808</v>
      </c>
      <c r="S63" s="1">
        <f t="shared" ref="S63" si="84">$N$2/S7</f>
        <v>0.61382406049551885</v>
      </c>
      <c r="U63" s="1" t="str">
        <f t="shared" si="79"/>
        <v>24 procesadores</v>
      </c>
      <c r="V63" s="1">
        <f>N63/V$56</f>
        <v>9.1101016166311819</v>
      </c>
      <c r="W63" s="1">
        <f t="shared" si="76"/>
        <v>3.4719466413830844</v>
      </c>
      <c r="X63" s="1">
        <f t="shared" si="76"/>
        <v>1.3526654323953102</v>
      </c>
      <c r="Y63" s="1">
        <f t="shared" si="76"/>
        <v>0.35361538887008109</v>
      </c>
      <c r="Z63" s="1">
        <f t="shared" si="76"/>
        <v>0.11503492070791506</v>
      </c>
      <c r="AA63" s="1">
        <f t="shared" si="76"/>
        <v>2.557600252064662E-2</v>
      </c>
    </row>
    <row r="64" spans="3:27" x14ac:dyDescent="0.25">
      <c r="D64">
        <v>2</v>
      </c>
      <c r="E64">
        <v>3</v>
      </c>
      <c r="F64">
        <v>4</v>
      </c>
      <c r="G64">
        <v>5</v>
      </c>
      <c r="H64">
        <v>6</v>
      </c>
      <c r="I64">
        <v>7</v>
      </c>
    </row>
    <row r="65" spans="2:27" x14ac:dyDescent="0.25">
      <c r="D65" t="str">
        <f t="shared" ref="D65:I65" si="85">N65</f>
        <v>1 procesador</v>
      </c>
      <c r="E65" t="str">
        <f t="shared" si="85"/>
        <v>2 procesadores</v>
      </c>
      <c r="F65" t="str">
        <f t="shared" si="85"/>
        <v>4 procesadores</v>
      </c>
      <c r="G65" t="str">
        <f t="shared" si="85"/>
        <v>8 procesadores</v>
      </c>
      <c r="H65" t="str">
        <f t="shared" si="85"/>
        <v>12 procesadores</v>
      </c>
      <c r="I65" t="str">
        <f t="shared" si="85"/>
        <v>24 procesadores</v>
      </c>
      <c r="M65" s="1" t="s">
        <v>33</v>
      </c>
      <c r="N65" s="1" t="str">
        <f>N57</f>
        <v>1 procesador</v>
      </c>
      <c r="O65" s="1" t="str">
        <f t="shared" ref="O65:S65" si="86">O57</f>
        <v>2 procesadores</v>
      </c>
      <c r="P65" s="1" t="str">
        <f t="shared" si="86"/>
        <v>4 procesadores</v>
      </c>
      <c r="Q65" s="1" t="str">
        <f t="shared" si="86"/>
        <v>8 procesadores</v>
      </c>
      <c r="R65" s="1" t="str">
        <f t="shared" si="86"/>
        <v>12 procesadores</v>
      </c>
      <c r="S65" s="1" t="str">
        <f t="shared" si="86"/>
        <v>24 procesadores</v>
      </c>
      <c r="U65" s="1" t="s">
        <v>34</v>
      </c>
      <c r="V65" s="1" t="str">
        <f>N65</f>
        <v>1 procesador</v>
      </c>
      <c r="W65" s="1" t="str">
        <f t="shared" ref="W65" si="87">O65</f>
        <v>2 procesadores</v>
      </c>
      <c r="X65" s="1" t="str">
        <f t="shared" ref="X65" si="88">P65</f>
        <v>4 procesadores</v>
      </c>
      <c r="Y65" s="1" t="str">
        <f t="shared" ref="Y65" si="89">Q65</f>
        <v>8 procesadores</v>
      </c>
      <c r="Z65" s="1" t="str">
        <f t="shared" ref="Z65" si="90">R65</f>
        <v>12 procesadores</v>
      </c>
      <c r="AA65" s="1" t="str">
        <f t="shared" ref="AA65" si="91">S65</f>
        <v>24 procesadores</v>
      </c>
    </row>
    <row r="66" spans="2:27" x14ac:dyDescent="0.25">
      <c r="B66" t="s">
        <v>45</v>
      </c>
      <c r="C66" t="s">
        <v>36</v>
      </c>
      <c r="D66">
        <f ca="1">INDIRECT($B66&amp;D$64)</f>
        <v>1</v>
      </c>
      <c r="E66">
        <f ca="1">INDIRECT($B66&amp;E$64)</f>
        <v>0.36792083088379385</v>
      </c>
      <c r="F66">
        <f t="shared" ref="E66:I66" ca="1" si="92">INDIRECT($B66&amp;F$64)</f>
        <v>0.1113714556886938</v>
      </c>
      <c r="G66">
        <f t="shared" ca="1" si="92"/>
        <v>2.9115749643322378E-2</v>
      </c>
      <c r="H66">
        <f t="shared" ca="1" si="92"/>
        <v>1.2898461115691123E-2</v>
      </c>
      <c r="I66">
        <f t="shared" ca="1" si="92"/>
        <v>3.1477383227710154E-3</v>
      </c>
      <c r="M66" s="1" t="str">
        <f>M10</f>
        <v>1 procesador</v>
      </c>
      <c r="N66" s="1">
        <f>$N$10/N10</f>
        <v>1</v>
      </c>
      <c r="O66" s="1">
        <f>$N$10/O10</f>
        <v>1.0233004910969938</v>
      </c>
      <c r="P66" s="1">
        <f>$N$10/P10</f>
        <v>1.0091938339206055</v>
      </c>
      <c r="Q66" s="1">
        <f>$N$10/Q10</f>
        <v>1.0173816921368732</v>
      </c>
      <c r="R66" s="1">
        <f>$N$10/R10</f>
        <v>1.0029483858105226</v>
      </c>
      <c r="S66" s="1">
        <f>$N$10/S10</f>
        <v>0.99447831148285226</v>
      </c>
      <c r="U66" s="1" t="str">
        <f>M66</f>
        <v>1 procesador</v>
      </c>
      <c r="V66" s="1">
        <f>N66/V$56</f>
        <v>1</v>
      </c>
      <c r="W66" s="1">
        <f t="shared" ref="W66:W71" si="93">O66/W$56</f>
        <v>0.51165024554849692</v>
      </c>
      <c r="X66" s="1">
        <f t="shared" ref="X66:X71" si="94">P66/X$56</f>
        <v>0.25229845848015137</v>
      </c>
      <c r="Y66" s="1">
        <f t="shared" ref="Y66:Y71" si="95">Q66/Y$56</f>
        <v>0.12717271151710915</v>
      </c>
      <c r="Z66" s="1">
        <f t="shared" ref="Z66:Z71" si="96">R66/Z$56</f>
        <v>8.3579032150876878E-2</v>
      </c>
      <c r="AA66" s="1">
        <f t="shared" ref="AA66:AA71" si="97">S66/AA$56</f>
        <v>4.1436596311785513E-2</v>
      </c>
    </row>
    <row r="67" spans="2:27" x14ac:dyDescent="0.25">
      <c r="B67" t="s">
        <v>46</v>
      </c>
      <c r="C67" t="s">
        <v>37</v>
      </c>
      <c r="D67">
        <f t="shared" ref="D67:I73" ca="1" si="98">INDIRECT($B67&amp;D$64)</f>
        <v>1</v>
      </c>
      <c r="E67">
        <f t="shared" ca="1" si="98"/>
        <v>0.54366387691267226</v>
      </c>
      <c r="F67">
        <f t="shared" ca="1" si="98"/>
        <v>0.43764177479357591</v>
      </c>
      <c r="G67">
        <f t="shared" ca="1" si="98"/>
        <v>0.18829787234042553</v>
      </c>
      <c r="H67">
        <f t="shared" ca="1" si="98"/>
        <v>9.9717794455126227E-2</v>
      </c>
      <c r="I67">
        <f t="shared" ca="1" si="98"/>
        <v>2.6332814675292766E-2</v>
      </c>
      <c r="M67" s="1" t="str">
        <f t="shared" ref="M67:M71" si="99">M11</f>
        <v>2 procesadores</v>
      </c>
      <c r="N67" s="1">
        <f>$N$10/N11</f>
        <v>1.8368542353892541</v>
      </c>
      <c r="O67" s="1">
        <f t="shared" ref="O67:S67" si="100">$N$10/O11</f>
        <v>2.1412360036639377</v>
      </c>
      <c r="P67" s="1">
        <f t="shared" si="100"/>
        <v>1.8077699409822794</v>
      </c>
      <c r="Q67" s="1">
        <f t="shared" si="100"/>
        <v>1.8192553190049807</v>
      </c>
      <c r="R67" s="1">
        <f t="shared" si="100"/>
        <v>1.3418266789594699</v>
      </c>
      <c r="S67" s="1">
        <f t="shared" si="100"/>
        <v>0.87956011902634701</v>
      </c>
      <c r="U67" s="1" t="str">
        <f t="shared" ref="U67:U71" si="101">M67</f>
        <v>2 procesadores</v>
      </c>
      <c r="V67" s="1">
        <f t="shared" ref="V67:V71" si="102">N67/V$56</f>
        <v>1.8368542353892541</v>
      </c>
      <c r="W67" s="1">
        <f t="shared" si="93"/>
        <v>1.0706180018319689</v>
      </c>
      <c r="X67" s="1">
        <f t="shared" si="94"/>
        <v>0.45194248524556985</v>
      </c>
      <c r="Y67" s="1">
        <f t="shared" si="95"/>
        <v>0.22740691487562259</v>
      </c>
      <c r="Z67" s="1">
        <f t="shared" si="96"/>
        <v>0.11181888991328916</v>
      </c>
      <c r="AA67" s="1">
        <f t="shared" si="97"/>
        <v>3.6648338292764461E-2</v>
      </c>
    </row>
    <row r="68" spans="2:27" x14ac:dyDescent="0.25">
      <c r="B68" t="s">
        <v>47</v>
      </c>
      <c r="C68" t="s">
        <v>38</v>
      </c>
      <c r="D68">
        <f t="shared" ca="1" si="98"/>
        <v>1</v>
      </c>
      <c r="E68">
        <f t="shared" ca="1" si="98"/>
        <v>0.72897567209115466</v>
      </c>
      <c r="F68">
        <f t="shared" ca="1" si="98"/>
        <v>0.54181177147791049</v>
      </c>
      <c r="G68">
        <f t="shared" ca="1" si="98"/>
        <v>0.33535075530853642</v>
      </c>
      <c r="H68">
        <f t="shared" ca="1" si="98"/>
        <v>0.24504865111132809</v>
      </c>
      <c r="I68">
        <f t="shared" ca="1" si="98"/>
        <v>8.448787340226914E-2</v>
      </c>
      <c r="M68" s="1" t="str">
        <f t="shared" si="99"/>
        <v>4 procesadores</v>
      </c>
      <c r="N68" s="1">
        <f>$N$10/N12</f>
        <v>3.5421396456626009</v>
      </c>
      <c r="O68" s="1">
        <f>$N$10/O12</f>
        <v>3.5060426575045063</v>
      </c>
      <c r="P68" s="1">
        <f t="shared" ref="N68:S68" si="103">$N$10/P12</f>
        <v>3.5320382304493232</v>
      </c>
      <c r="Q68" s="1">
        <f t="shared" si="103"/>
        <v>2.8296523528142741</v>
      </c>
      <c r="R68" s="1">
        <f t="shared" si="103"/>
        <v>1.7147551709932056</v>
      </c>
      <c r="S68" s="1">
        <f t="shared" si="103"/>
        <v>0.76509389274439066</v>
      </c>
      <c r="U68" s="1" t="str">
        <f t="shared" si="101"/>
        <v>4 procesadores</v>
      </c>
      <c r="V68" s="1">
        <f t="shared" si="102"/>
        <v>3.5421396456626009</v>
      </c>
      <c r="W68" s="1">
        <f t="shared" si="93"/>
        <v>1.7530213287522531</v>
      </c>
      <c r="X68" s="1">
        <f t="shared" si="94"/>
        <v>0.8830095576123308</v>
      </c>
      <c r="Y68" s="1">
        <f t="shared" si="95"/>
        <v>0.35370654410178426</v>
      </c>
      <c r="Z68" s="1">
        <f t="shared" si="96"/>
        <v>0.1428962642494338</v>
      </c>
      <c r="AA68" s="1">
        <f t="shared" si="97"/>
        <v>3.1878912197682942E-2</v>
      </c>
    </row>
    <row r="69" spans="2:27" x14ac:dyDescent="0.25">
      <c r="B69" t="s">
        <v>48</v>
      </c>
      <c r="C69" t="s">
        <v>39</v>
      </c>
      <c r="D69">
        <f t="shared" ca="1" si="98"/>
        <v>1</v>
      </c>
      <c r="E69">
        <f t="shared" ca="1" si="98"/>
        <v>1.034439721572431</v>
      </c>
      <c r="F69">
        <f t="shared" ca="1" si="98"/>
        <v>0.78574291967323229</v>
      </c>
      <c r="G69">
        <f t="shared" ca="1" si="98"/>
        <v>0.51069785456081873</v>
      </c>
      <c r="H69">
        <f t="shared" ca="1" si="98"/>
        <v>0.40264776752501191</v>
      </c>
      <c r="I69">
        <f t="shared" ca="1" si="98"/>
        <v>0.16027213500229837</v>
      </c>
      <c r="M69" s="1" t="str">
        <f t="shared" si="99"/>
        <v>8 procesadores</v>
      </c>
      <c r="N69" s="1">
        <f>$N$10/N13</f>
        <v>4.4509032822738996</v>
      </c>
      <c r="O69" s="1">
        <f>$N$10/O13</f>
        <v>4.4578377970627168</v>
      </c>
      <c r="P69" s="1">
        <f>$N$10/P13</f>
        <v>4.0838903277568699</v>
      </c>
      <c r="Q69" s="1">
        <f t="shared" ref="N69:S69" si="104">$N$10/Q13</f>
        <v>2.8697765857417452</v>
      </c>
      <c r="R69" s="1">
        <f t="shared" si="104"/>
        <v>1.5057430729279611</v>
      </c>
      <c r="S69" s="1">
        <f t="shared" si="104"/>
        <v>0.58912110221432301</v>
      </c>
      <c r="U69" s="1" t="str">
        <f t="shared" si="101"/>
        <v>8 procesadores</v>
      </c>
      <c r="V69" s="1">
        <f t="shared" si="102"/>
        <v>4.4509032822738996</v>
      </c>
      <c r="W69" s="1">
        <f t="shared" si="93"/>
        <v>2.2289188985313584</v>
      </c>
      <c r="X69" s="1">
        <f t="shared" si="94"/>
        <v>1.0209725819392175</v>
      </c>
      <c r="Y69" s="1">
        <f t="shared" si="95"/>
        <v>0.35872207321771815</v>
      </c>
      <c r="Z69" s="1">
        <f t="shared" si="96"/>
        <v>0.12547858941066342</v>
      </c>
      <c r="AA69" s="1">
        <f t="shared" si="97"/>
        <v>2.4546712592263459E-2</v>
      </c>
    </row>
    <row r="70" spans="2:27" x14ac:dyDescent="0.25">
      <c r="B70" t="s">
        <v>49</v>
      </c>
      <c r="C70" t="s">
        <v>40</v>
      </c>
      <c r="D70">
        <f t="shared" ca="1" si="98"/>
        <v>1</v>
      </c>
      <c r="E70">
        <f t="shared" ca="1" si="98"/>
        <v>0.93650863170188703</v>
      </c>
      <c r="F70">
        <f t="shared" ca="1" si="98"/>
        <v>0.74080896151514286</v>
      </c>
      <c r="G70">
        <f t="shared" ca="1" si="98"/>
        <v>0.50218020980115863</v>
      </c>
      <c r="H70">
        <f t="shared" ca="1" si="98"/>
        <v>0.44196072554906207</v>
      </c>
      <c r="I70">
        <f t="shared" ca="1" si="98"/>
        <v>0.21510281752718188</v>
      </c>
      <c r="M70" s="1" t="str">
        <f t="shared" si="99"/>
        <v>12 procesadores</v>
      </c>
      <c r="N70" s="1">
        <f>$N$10/N14</f>
        <v>6.5410123395223527</v>
      </c>
      <c r="O70" s="1">
        <f>$N$10/O14</f>
        <v>6.6464543845598634</v>
      </c>
      <c r="P70" s="1">
        <f>$N$10/P14</f>
        <v>4.114733301503354</v>
      </c>
      <c r="Q70" s="1">
        <f>$N$10/Q14</f>
        <v>2.9425304589032906</v>
      </c>
      <c r="R70" s="1">
        <f t="shared" ref="N70:S70" si="105">$N$10/R14</f>
        <v>1.4025983035989771</v>
      </c>
      <c r="S70" s="1">
        <f t="shared" si="105"/>
        <v>0.49394997560205517</v>
      </c>
      <c r="U70" s="1" t="str">
        <f t="shared" si="101"/>
        <v>12 procesadores</v>
      </c>
      <c r="V70" s="1">
        <f t="shared" si="102"/>
        <v>6.5410123395223527</v>
      </c>
      <c r="W70" s="1">
        <f t="shared" si="93"/>
        <v>3.3232271922799317</v>
      </c>
      <c r="X70" s="1">
        <f t="shared" si="94"/>
        <v>1.0286833253758385</v>
      </c>
      <c r="Y70" s="1">
        <f t="shared" si="95"/>
        <v>0.36781630736291132</v>
      </c>
      <c r="Z70" s="1">
        <f t="shared" si="96"/>
        <v>0.11688319196658142</v>
      </c>
      <c r="AA70" s="1">
        <f t="shared" si="97"/>
        <v>2.0581248983418964E-2</v>
      </c>
    </row>
    <row r="71" spans="2:27" x14ac:dyDescent="0.25">
      <c r="B71" t="s">
        <v>50</v>
      </c>
      <c r="C71" t="s">
        <v>41</v>
      </c>
      <c r="D71">
        <f t="shared" ca="1" si="98"/>
        <v>1</v>
      </c>
      <c r="E71">
        <f t="shared" ca="1" si="98"/>
        <v>0.94412216699420082</v>
      </c>
      <c r="F71">
        <f t="shared" ca="1" si="98"/>
        <v>0.84780640050436873</v>
      </c>
      <c r="G71">
        <f t="shared" ca="1" si="98"/>
        <v>0.59052418680620455</v>
      </c>
      <c r="H71">
        <f t="shared" ca="1" si="98"/>
        <v>0.54243097202989976</v>
      </c>
      <c r="I71">
        <f t="shared" ca="1" si="98"/>
        <v>0.3365627199047429</v>
      </c>
      <c r="M71" s="1" t="str">
        <f t="shared" si="99"/>
        <v>24 procesadores</v>
      </c>
      <c r="N71" s="1">
        <f>$N$10/N15</f>
        <v>8.0020504625072615</v>
      </c>
      <c r="O71" s="1">
        <f>$N$10/O15</f>
        <v>6.6168828931696702</v>
      </c>
      <c r="P71" s="1">
        <f>$N$10/P15</f>
        <v>2.9943078525798965</v>
      </c>
      <c r="Q71" s="1">
        <f>$N$10/Q15</f>
        <v>1.499640338476421</v>
      </c>
      <c r="R71" s="1">
        <f>$N$10/R15</f>
        <v>0.76868543590637139</v>
      </c>
      <c r="S71" s="1">
        <f t="shared" ref="N71:S71" si="106">$N$10/S15</f>
        <v>0.318333457790417</v>
      </c>
      <c r="U71" s="1" t="str">
        <f t="shared" si="101"/>
        <v>24 procesadores</v>
      </c>
      <c r="V71" s="1">
        <f t="shared" si="102"/>
        <v>8.0020504625072615</v>
      </c>
      <c r="W71" s="1">
        <f t="shared" si="93"/>
        <v>3.3084414465848351</v>
      </c>
      <c r="X71" s="1">
        <f t="shared" si="94"/>
        <v>0.74857696314497413</v>
      </c>
      <c r="Y71" s="1">
        <f t="shared" si="95"/>
        <v>0.18745504230955262</v>
      </c>
      <c r="Z71" s="1">
        <f t="shared" si="96"/>
        <v>6.4057119658864278E-2</v>
      </c>
      <c r="AA71" s="1">
        <f t="shared" si="97"/>
        <v>1.3263894074600708E-2</v>
      </c>
    </row>
    <row r="72" spans="2:27" x14ac:dyDescent="0.25">
      <c r="B72" t="s">
        <v>43</v>
      </c>
      <c r="C72" t="s">
        <v>35</v>
      </c>
      <c r="D72">
        <f t="shared" ca="1" si="98"/>
        <v>1</v>
      </c>
      <c r="E72">
        <f t="shared" ca="1" si="98"/>
        <v>1.068205147354846</v>
      </c>
      <c r="F72">
        <f t="shared" ca="1" si="98"/>
        <v>0.80766383159997135</v>
      </c>
      <c r="G72">
        <f t="shared" ca="1" si="98"/>
        <v>0.53530930135089871</v>
      </c>
      <c r="H72">
        <f t="shared" ca="1" si="98"/>
        <v>0.51304319393858433</v>
      </c>
      <c r="I72">
        <f t="shared" ca="1" si="98"/>
        <v>0.37958756735963256</v>
      </c>
    </row>
    <row r="73" spans="2:27" x14ac:dyDescent="0.25">
      <c r="B73" t="s">
        <v>44</v>
      </c>
      <c r="C73" t="s">
        <v>42</v>
      </c>
      <c r="D73">
        <f t="shared" ca="1" si="98"/>
        <v>1</v>
      </c>
      <c r="E73">
        <f t="shared" ca="1" si="98"/>
        <v>0.91109985103178226</v>
      </c>
      <c r="F73">
        <f t="shared" ca="1" si="98"/>
        <v>0.82126597234726484</v>
      </c>
      <c r="G73">
        <f t="shared" ca="1" si="98"/>
        <v>0.70497287194209812</v>
      </c>
      <c r="H73">
        <f t="shared" ca="1" si="98"/>
        <v>0.68717445123068088</v>
      </c>
      <c r="I73">
        <f t="shared" ca="1" si="98"/>
        <v>0.46414562061132453</v>
      </c>
    </row>
    <row r="74" spans="2:27" x14ac:dyDescent="0.25">
      <c r="D74">
        <v>10</v>
      </c>
      <c r="E74">
        <v>11</v>
      </c>
      <c r="F74">
        <v>12</v>
      </c>
      <c r="G74">
        <v>13</v>
      </c>
      <c r="H74">
        <v>14</v>
      </c>
      <c r="I74">
        <v>15</v>
      </c>
    </row>
    <row r="75" spans="2:27" x14ac:dyDescent="0.25">
      <c r="D75" t="str">
        <f>N65</f>
        <v>1 procesador</v>
      </c>
      <c r="E75" t="str">
        <f t="shared" ref="E75:H75" si="107">O65</f>
        <v>2 procesadores</v>
      </c>
      <c r="F75" t="str">
        <f t="shared" si="107"/>
        <v>4 procesadores</v>
      </c>
      <c r="G75" t="str">
        <f t="shared" si="107"/>
        <v>8 procesadores</v>
      </c>
      <c r="H75" t="str">
        <f t="shared" si="107"/>
        <v>12 procesadores</v>
      </c>
      <c r="I75" t="str">
        <f>I65</f>
        <v>24 procesadores</v>
      </c>
    </row>
    <row r="76" spans="2:27" x14ac:dyDescent="0.25">
      <c r="B76" t="s">
        <v>45</v>
      </c>
      <c r="C76" t="s">
        <v>36</v>
      </c>
      <c r="D76">
        <f ca="1">INDIRECT($B76&amp;D$74)</f>
        <v>1</v>
      </c>
      <c r="E76">
        <f t="shared" ref="E76:I76" ca="1" si="108">INDIRECT($B76&amp;E$74)</f>
        <v>0.25908328675237563</v>
      </c>
      <c r="F76">
        <f t="shared" ca="1" si="108"/>
        <v>3.4318080852954243E-2</v>
      </c>
      <c r="G76">
        <f t="shared" ca="1" si="108"/>
        <v>9.0224246671338475E-3</v>
      </c>
      <c r="H76">
        <f t="shared" ca="1" si="108"/>
        <v>4.2342688007016007E-3</v>
      </c>
      <c r="I76">
        <f t="shared" ca="1" si="108"/>
        <v>8.688170591807815E-4</v>
      </c>
    </row>
    <row r="77" spans="2:27" x14ac:dyDescent="0.25">
      <c r="B77" t="s">
        <v>46</v>
      </c>
      <c r="C77" t="s">
        <v>37</v>
      </c>
      <c r="D77">
        <f t="shared" ref="D77:I83" ca="1" si="109">INDIRECT($B77&amp;D$74)</f>
        <v>1</v>
      </c>
      <c r="E77">
        <f t="shared" ca="1" si="109"/>
        <v>0.4340626178800453</v>
      </c>
      <c r="F77">
        <f t="shared" ca="1" si="109"/>
        <v>0.24776074412195334</v>
      </c>
      <c r="G77">
        <f t="shared" ca="1" si="109"/>
        <v>8.3787208015378339E-2</v>
      </c>
      <c r="H77">
        <f t="shared" ca="1" si="109"/>
        <v>3.4201828536101105E-2</v>
      </c>
      <c r="I77">
        <f t="shared" ca="1" si="109"/>
        <v>9.6885714093263558E-3</v>
      </c>
    </row>
    <row r="78" spans="2:27" x14ac:dyDescent="0.25">
      <c r="B78" t="s">
        <v>47</v>
      </c>
      <c r="C78" t="s">
        <v>38</v>
      </c>
      <c r="D78">
        <f t="shared" ca="1" si="109"/>
        <v>1</v>
      </c>
      <c r="E78">
        <f t="shared" ca="1" si="109"/>
        <v>0.5837386664148092</v>
      </c>
      <c r="F78">
        <f t="shared" ca="1" si="109"/>
        <v>0.45768846267772506</v>
      </c>
      <c r="G78">
        <f t="shared" ca="1" si="109"/>
        <v>0.18458442838370565</v>
      </c>
      <c r="H78">
        <f t="shared" ca="1" si="109"/>
        <v>0.11894967282525019</v>
      </c>
      <c r="I78">
        <f t="shared" ca="1" si="109"/>
        <v>3.7441314553990614E-2</v>
      </c>
    </row>
    <row r="79" spans="2:27" x14ac:dyDescent="0.25">
      <c r="B79" t="s">
        <v>48</v>
      </c>
      <c r="C79" t="s">
        <v>39</v>
      </c>
      <c r="D79">
        <f t="shared" ca="1" si="109"/>
        <v>1</v>
      </c>
      <c r="E79">
        <f t="shared" ca="1" si="109"/>
        <v>0.85587103802812114</v>
      </c>
      <c r="F79">
        <f t="shared" ca="1" si="109"/>
        <v>0.65277056501869546</v>
      </c>
      <c r="G79">
        <f t="shared" ca="1" si="109"/>
        <v>0.39882866208355372</v>
      </c>
      <c r="H79">
        <f t="shared" ca="1" si="109"/>
        <v>0.24774814727215388</v>
      </c>
      <c r="I79">
        <f t="shared" ca="1" si="109"/>
        <v>7.6798413900972681E-2</v>
      </c>
    </row>
    <row r="80" spans="2:27" x14ac:dyDescent="0.25">
      <c r="B80" t="s">
        <v>49</v>
      </c>
      <c r="C80" t="s">
        <v>40</v>
      </c>
      <c r="D80">
        <f t="shared" ca="1" si="109"/>
        <v>1</v>
      </c>
      <c r="E80">
        <f t="shared" ca="1" si="109"/>
        <v>0.74037112654474202</v>
      </c>
      <c r="F80">
        <f t="shared" ca="1" si="109"/>
        <v>0.65561263492645938</v>
      </c>
      <c r="G80">
        <f t="shared" ca="1" si="109"/>
        <v>0.42923494259316725</v>
      </c>
      <c r="H80">
        <f t="shared" ca="1" si="109"/>
        <v>0.32590042332626529</v>
      </c>
      <c r="I80">
        <f t="shared" ca="1" si="109"/>
        <v>0.1060471166639463</v>
      </c>
    </row>
    <row r="81" spans="2:9" x14ac:dyDescent="0.25">
      <c r="B81" t="s">
        <v>50</v>
      </c>
      <c r="C81" t="s">
        <v>41</v>
      </c>
      <c r="D81">
        <f t="shared" ca="1" si="109"/>
        <v>1</v>
      </c>
      <c r="E81">
        <f t="shared" ca="1" si="109"/>
        <v>1.0132435054235573</v>
      </c>
      <c r="F81">
        <f t="shared" ca="1" si="109"/>
        <v>0.95654492427468973</v>
      </c>
      <c r="G81">
        <f t="shared" ca="1" si="109"/>
        <v>0.66199233637468557</v>
      </c>
      <c r="H81">
        <f t="shared" ca="1" si="109"/>
        <v>0.58051032249760937</v>
      </c>
      <c r="I81">
        <f t="shared" ca="1" si="109"/>
        <v>0.25933464199128892</v>
      </c>
    </row>
    <row r="82" spans="2:9" x14ac:dyDescent="0.25">
      <c r="B82" t="s">
        <v>43</v>
      </c>
      <c r="C82" t="s">
        <v>35</v>
      </c>
      <c r="D82">
        <f t="shared" ca="1" si="109"/>
        <v>1</v>
      </c>
      <c r="E82">
        <f t="shared" ca="1" si="109"/>
        <v>0.91842711769462704</v>
      </c>
      <c r="F82">
        <f t="shared" ca="1" si="109"/>
        <v>0.88553491141565022</v>
      </c>
      <c r="G82">
        <f t="shared" ca="1" si="109"/>
        <v>0.55636291028423746</v>
      </c>
      <c r="H82">
        <f t="shared" ca="1" si="109"/>
        <v>0.54508436162686269</v>
      </c>
      <c r="I82">
        <f t="shared" ca="1" si="109"/>
        <v>0.3334187692711359</v>
      </c>
    </row>
    <row r="83" spans="2:9" x14ac:dyDescent="0.25">
      <c r="B83" t="s">
        <v>44</v>
      </c>
      <c r="C83" t="s">
        <v>42</v>
      </c>
      <c r="D83">
        <f t="shared" ca="1" si="109"/>
        <v>1</v>
      </c>
      <c r="E83">
        <f t="shared" ca="1" si="109"/>
        <v>0.90940071715024406</v>
      </c>
      <c r="F83">
        <f t="shared" ca="1" si="109"/>
        <v>0.75528135029279431</v>
      </c>
      <c r="G83">
        <f t="shared" ca="1" si="109"/>
        <v>0.72884005664714269</v>
      </c>
      <c r="H83">
        <f t="shared" ca="1" si="109"/>
        <v>0.69801573514423099</v>
      </c>
      <c r="I83">
        <f t="shared" ca="1" si="109"/>
        <v>0.47433688703445515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2:E29"/>
  <sheetViews>
    <sheetView topLeftCell="A4" workbookViewId="0">
      <selection activeCell="C21" sqref="C21"/>
    </sheetView>
  </sheetViews>
  <sheetFormatPr baseColWidth="10" defaultRowHeight="15" x14ac:dyDescent="0.25"/>
  <cols>
    <col min="2" max="2" width="25.5703125" bestFit="1" customWidth="1"/>
  </cols>
  <sheetData>
    <row r="2" spans="2:5" x14ac:dyDescent="0.25">
      <c r="B2" t="s">
        <v>7</v>
      </c>
      <c r="C2">
        <v>780</v>
      </c>
      <c r="E2" t="s">
        <v>16</v>
      </c>
    </row>
    <row r="3" spans="2:5" x14ac:dyDescent="0.25">
      <c r="B3" t="s">
        <v>17</v>
      </c>
      <c r="C3">
        <f>C4+C17</f>
        <v>780</v>
      </c>
      <c r="E3">
        <f>C3/C2*100</f>
        <v>100</v>
      </c>
    </row>
    <row r="4" spans="2:5" x14ac:dyDescent="0.25">
      <c r="B4" t="s">
        <v>8</v>
      </c>
      <c r="C4">
        <f>SUM(C5,C11)</f>
        <v>390</v>
      </c>
    </row>
    <row r="5" spans="2:5" x14ac:dyDescent="0.25">
      <c r="B5" t="s">
        <v>9</v>
      </c>
      <c r="C5">
        <f>SUM(C6:C10)</f>
        <v>240</v>
      </c>
    </row>
    <row r="6" spans="2:5" x14ac:dyDescent="0.25">
      <c r="B6" t="s">
        <v>11</v>
      </c>
      <c r="C6">
        <f>8*6-COUNTBLANK('OMP O2'!B2:I7)</f>
        <v>48</v>
      </c>
    </row>
    <row r="7" spans="2:5" x14ac:dyDescent="0.25">
      <c r="B7" t="s">
        <v>12</v>
      </c>
      <c r="C7">
        <f>8*6-COUNTBLANK('OMP O2'!B10:I15)</f>
        <v>48</v>
      </c>
    </row>
    <row r="8" spans="2:5" x14ac:dyDescent="0.25">
      <c r="B8" t="s">
        <v>13</v>
      </c>
      <c r="C8">
        <f>8*6-COUNTBLANK('OMP O2'!B18:I23)</f>
        <v>48</v>
      </c>
    </row>
    <row r="9" spans="2:5" x14ac:dyDescent="0.25">
      <c r="B9" t="s">
        <v>14</v>
      </c>
      <c r="C9">
        <f>8*6-COUNTBLANK('OMP O2'!L2:S7)</f>
        <v>48</v>
      </c>
    </row>
    <row r="10" spans="2:5" x14ac:dyDescent="0.25">
      <c r="B10" t="s">
        <v>15</v>
      </c>
      <c r="C10">
        <f>8*6-COUNTBLANK('OMP O2'!L10:S15)</f>
        <v>48</v>
      </c>
    </row>
    <row r="11" spans="2:5" x14ac:dyDescent="0.25">
      <c r="B11" t="s">
        <v>10</v>
      </c>
      <c r="C11">
        <f>SUM(C12:C16)</f>
        <v>150</v>
      </c>
    </row>
    <row r="12" spans="2:5" x14ac:dyDescent="0.25">
      <c r="B12" t="s">
        <v>11</v>
      </c>
      <c r="C12">
        <f>30-COUNTBLANK('OMP O2'!W2:AA7)</f>
        <v>30</v>
      </c>
    </row>
    <row r="13" spans="2:5" x14ac:dyDescent="0.25">
      <c r="B13" t="s">
        <v>12</v>
      </c>
      <c r="C13">
        <f>30-COUNTBLANK('OMP O2'!W10:AA15)</f>
        <v>30</v>
      </c>
    </row>
    <row r="14" spans="2:5" x14ac:dyDescent="0.25">
      <c r="B14" t="s">
        <v>13</v>
      </c>
      <c r="C14">
        <f>30-COUNTBLANK('OMP O2'!W18:AA23)</f>
        <v>30</v>
      </c>
    </row>
    <row r="15" spans="2:5" x14ac:dyDescent="0.25">
      <c r="B15" t="s">
        <v>14</v>
      </c>
      <c r="C15">
        <f>30-COUNTBLANK('OMP O2'!AE2:AI7)</f>
        <v>30</v>
      </c>
    </row>
    <row r="16" spans="2:5" x14ac:dyDescent="0.25">
      <c r="B16" t="s">
        <v>15</v>
      </c>
      <c r="C16">
        <f>30-COUNTBLANK('OMP O2'!AE10:AI15)</f>
        <v>30</v>
      </c>
    </row>
    <row r="17" spans="2:3" x14ac:dyDescent="0.25">
      <c r="B17" t="s">
        <v>4</v>
      </c>
      <c r="C17">
        <f>SUM(C18,C24)</f>
        <v>390</v>
      </c>
    </row>
    <row r="18" spans="2:3" x14ac:dyDescent="0.25">
      <c r="B18" t="s">
        <v>9</v>
      </c>
      <c r="C18">
        <f>SUM(C19:C23)</f>
        <v>240</v>
      </c>
    </row>
    <row r="19" spans="2:3" x14ac:dyDescent="0.25">
      <c r="B19" t="s">
        <v>11</v>
      </c>
      <c r="C19">
        <f>8*6-COUNTBLANK('OMP O0'!B2:I7)</f>
        <v>48</v>
      </c>
    </row>
    <row r="20" spans="2:3" x14ac:dyDescent="0.25">
      <c r="B20" t="s">
        <v>12</v>
      </c>
      <c r="C20">
        <f>8*6-COUNTBLANK('OMP O0'!B10:I15)</f>
        <v>48</v>
      </c>
    </row>
    <row r="21" spans="2:3" x14ac:dyDescent="0.25">
      <c r="B21" t="s">
        <v>13</v>
      </c>
      <c r="C21">
        <f>8*6-COUNTBLANK('OMP O0'!B18:I23)</f>
        <v>48</v>
      </c>
    </row>
    <row r="22" spans="2:3" x14ac:dyDescent="0.25">
      <c r="B22" t="s">
        <v>14</v>
      </c>
      <c r="C22">
        <f>8*6-COUNTBLANK('OMP O0'!L2:S7)</f>
        <v>48</v>
      </c>
    </row>
    <row r="23" spans="2:3" x14ac:dyDescent="0.25">
      <c r="B23" t="s">
        <v>15</v>
      </c>
      <c r="C23">
        <f>8*6-COUNTBLANK('OMP O0'!L10:S15)</f>
        <v>48</v>
      </c>
    </row>
    <row r="24" spans="2:3" x14ac:dyDescent="0.25">
      <c r="B24" t="s">
        <v>10</v>
      </c>
      <c r="C24">
        <f>SUM(C25:C29)</f>
        <v>150</v>
      </c>
    </row>
    <row r="25" spans="2:3" x14ac:dyDescent="0.25">
      <c r="B25" t="s">
        <v>11</v>
      </c>
      <c r="C25">
        <f>30-COUNTBLANK('OMP O0'!W2:AA7)</f>
        <v>30</v>
      </c>
    </row>
    <row r="26" spans="2:3" x14ac:dyDescent="0.25">
      <c r="B26" t="s">
        <v>12</v>
      </c>
      <c r="C26">
        <f>30-COUNTBLANK('OMP O0'!W10:AA15)</f>
        <v>30</v>
      </c>
    </row>
    <row r="27" spans="2:3" x14ac:dyDescent="0.25">
      <c r="B27" t="s">
        <v>13</v>
      </c>
      <c r="C27">
        <f>30-COUNTBLANK('OMP O0'!W18:AA23)</f>
        <v>30</v>
      </c>
    </row>
    <row r="28" spans="2:3" x14ac:dyDescent="0.25">
      <c r="B28" t="s">
        <v>14</v>
      </c>
      <c r="C28">
        <f>30-COUNTBLANK('OMP O0'!AE2:AI7)</f>
        <v>30</v>
      </c>
    </row>
    <row r="29" spans="2:3" x14ac:dyDescent="0.25">
      <c r="B29" t="s">
        <v>15</v>
      </c>
      <c r="C29">
        <f>30-COUNTBLANK('OMP O0'!AE10:AI15)</f>
        <v>30</v>
      </c>
    </row>
  </sheetData>
  <sortState ref="B5:B9">
    <sortCondition ref="B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Sec. O0</vt:lpstr>
      <vt:lpstr>Sec. O2</vt:lpstr>
      <vt:lpstr>OMP O0</vt:lpstr>
      <vt:lpstr>OMP O2</vt:lpstr>
      <vt:lpstr>Datos finales</vt:lpstr>
      <vt:lpstr>PROGRESO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Gomis Lli</dc:creator>
  <cp:lastModifiedBy>Ignacio Gomis Lli</cp:lastModifiedBy>
  <dcterms:created xsi:type="dcterms:W3CDTF">2018-02-23T10:42:46Z</dcterms:created>
  <dcterms:modified xsi:type="dcterms:W3CDTF">2018-03-22T20:11:02Z</dcterms:modified>
</cp:coreProperties>
</file>